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codeName="ThisWorkbook" autoCompressPictures="0"/>
  <bookViews>
    <workbookView xWindow="-32880" yWindow="520" windowWidth="20460" windowHeight="14880" tabRatio="913" firstSheet="1" activeTab="1"/>
  </bookViews>
  <sheets>
    <sheet name="ESOSDataset" sheetId="57" state="hidden" r:id="rId1"/>
    <sheet name="FAP Network Report" sheetId="25" r:id="rId2"/>
    <sheet name="Setup" sheetId="40" state="hidden" r:id="rId3"/>
    <sheet name="Market Update" sheetId="60" state="hidden" r:id="rId4"/>
    <sheet name="Sheet1" sheetId="61" state="hidden" r:id="rId5"/>
  </sheets>
  <externalReferences>
    <externalReference r:id="rId6"/>
  </externalReferences>
  <definedNames>
    <definedName name="_Fill" hidden="1">#REF!</definedName>
    <definedName name="_xlnm._FilterDatabase" localSheetId="0" hidden="1">ESOSDataset!$A$1:$A$983</definedName>
    <definedName name="_xlnm._FilterDatabase" localSheetId="1" hidden="1">'FAP Network Report'!$A$1:$AU$1119</definedName>
    <definedName name="_xlnm._FilterDatabase" localSheetId="2" hidden="1">Setup!$D$115:$U$141</definedName>
    <definedName name="a" hidden="1">#REF!</definedName>
    <definedName name="aaa" hidden="1">#REF!</definedName>
    <definedName name="aaaa" hidden="1">#REF!</definedName>
    <definedName name="Adhoc" hidden="1">#REF!</definedName>
    <definedName name="b" hidden="1">#REF!</definedName>
    <definedName name="Country">Setup!$8:$8</definedName>
    <definedName name="_xlnm.Database">Setup!$D:$D</definedName>
    <definedName name="dddddd" hidden="1">#REF!</definedName>
    <definedName name="DealerCode">ESOSDataset!$C$4</definedName>
    <definedName name="DealerName">ESOSDataset!$C$3</definedName>
    <definedName name="EndPeriod">ESOSDataset!$B$2</definedName>
    <definedName name="ESOSDataset">ESOSDataset!$1:$4712</definedName>
    <definedName name="f" hidden="1">#REF!</definedName>
    <definedName name="h" hidden="1">#REF!</definedName>
    <definedName name="hhh" hidden="1">#REF!</definedName>
    <definedName name="MarketUpdate">'Market Update'!$1:$4884</definedName>
    <definedName name="MarketUpdateCountry">'Market Update'!$C:$C</definedName>
    <definedName name="MarketUpdatePeriod">'Market Update'!$6:$6</definedName>
    <definedName name="Measure">ESOSDataset!$B:$B</definedName>
    <definedName name="Period">ESOSDataset!$5:$5</definedName>
    <definedName name="PeriodComposite">ESOSDataset!$6:$6</definedName>
    <definedName name="_xlnm.Print_Area" localSheetId="1">'FAP Network Report'!$E$16:$W$1114</definedName>
    <definedName name="_xlnm.Print_Titles" localSheetId="1">'FAP Network Report'!$85:$89</definedName>
    <definedName name="q" hidden="1">#REF!</definedName>
    <definedName name="Setup">Setup!$1:$2992</definedName>
    <definedName name="t" hidden="1">#REF!</definedName>
    <definedName name="v" hidden="1">#REF!</definedName>
    <definedName name="w" hidden="1">#REF!</definedName>
    <definedName name="y" hidden="1">#REF!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" i="25" l="1"/>
  <c r="AF7" i="25"/>
  <c r="AE7" i="25"/>
  <c r="AD7" i="25"/>
  <c r="AC7" i="25"/>
  <c r="AB7" i="25"/>
  <c r="AA7" i="25"/>
  <c r="U8" i="25"/>
  <c r="S8" i="25"/>
  <c r="Q8" i="25"/>
  <c r="O8" i="25"/>
  <c r="M8" i="25"/>
  <c r="K8" i="25"/>
  <c r="I8" i="25"/>
  <c r="V7" i="25"/>
  <c r="V3" i="25"/>
  <c r="V9" i="25"/>
  <c r="V8" i="25"/>
  <c r="V10" i="25"/>
  <c r="V600" i="25"/>
  <c r="U7" i="25"/>
  <c r="U3" i="25"/>
  <c r="U9" i="25"/>
  <c r="U10" i="25"/>
  <c r="U601" i="25"/>
  <c r="U597" i="25"/>
  <c r="U598" i="25"/>
  <c r="U599" i="25"/>
  <c r="U600" i="25"/>
  <c r="T7" i="25"/>
  <c r="T3" i="25"/>
  <c r="T9" i="25"/>
  <c r="T8" i="25"/>
  <c r="T10" i="25"/>
  <c r="T600" i="25"/>
  <c r="S7" i="25"/>
  <c r="S3" i="25"/>
  <c r="S9" i="25"/>
  <c r="S10" i="25"/>
  <c r="S601" i="25"/>
  <c r="S597" i="25"/>
  <c r="S598" i="25"/>
  <c r="S599" i="25"/>
  <c r="S600" i="25"/>
  <c r="R7" i="25"/>
  <c r="R3" i="25"/>
  <c r="R9" i="25"/>
  <c r="R8" i="25"/>
  <c r="R10" i="25"/>
  <c r="R600" i="25"/>
  <c r="Q7" i="25"/>
  <c r="Q3" i="25"/>
  <c r="Q9" i="25"/>
  <c r="Q10" i="25"/>
  <c r="Q601" i="25"/>
  <c r="Q597" i="25"/>
  <c r="Q598" i="25"/>
  <c r="Q599" i="25"/>
  <c r="Q600" i="25"/>
  <c r="P7" i="25"/>
  <c r="P3" i="25"/>
  <c r="P9" i="25"/>
  <c r="P8" i="25"/>
  <c r="P10" i="25"/>
  <c r="P600" i="25"/>
  <c r="O7" i="25"/>
  <c r="O3" i="25"/>
  <c r="O9" i="25"/>
  <c r="O10" i="25"/>
  <c r="O601" i="25"/>
  <c r="O597" i="25"/>
  <c r="O598" i="25"/>
  <c r="O599" i="25"/>
  <c r="O600" i="25"/>
  <c r="N7" i="25"/>
  <c r="N3" i="25"/>
  <c r="N9" i="25"/>
  <c r="N8" i="25"/>
  <c r="N10" i="25"/>
  <c r="N600" i="25"/>
  <c r="M7" i="25"/>
  <c r="M3" i="25"/>
  <c r="M9" i="25"/>
  <c r="M10" i="25"/>
  <c r="M601" i="25"/>
  <c r="M597" i="25"/>
  <c r="M598" i="25"/>
  <c r="M599" i="25"/>
  <c r="M600" i="25"/>
  <c r="L7" i="25"/>
  <c r="L3" i="25"/>
  <c r="L9" i="25"/>
  <c r="L8" i="25"/>
  <c r="L10" i="25"/>
  <c r="L600" i="25"/>
  <c r="K7" i="25"/>
  <c r="K3" i="25"/>
  <c r="K9" i="25"/>
  <c r="K10" i="25"/>
  <c r="K601" i="25"/>
  <c r="K597" i="25"/>
  <c r="K598" i="25"/>
  <c r="K599" i="25"/>
  <c r="K600" i="25"/>
  <c r="J7" i="25"/>
  <c r="J3" i="25"/>
  <c r="J9" i="25"/>
  <c r="J8" i="25"/>
  <c r="J10" i="25"/>
  <c r="J600" i="25"/>
  <c r="I3" i="25"/>
  <c r="I9" i="25"/>
  <c r="I10" i="25"/>
  <c r="I601" i="25"/>
  <c r="I597" i="25"/>
  <c r="I598" i="25"/>
  <c r="I599" i="25"/>
  <c r="I600" i="25"/>
  <c r="G3" i="25"/>
  <c r="G9" i="25"/>
  <c r="G10" i="25"/>
  <c r="G601" i="25"/>
  <c r="G597" i="25"/>
  <c r="G598" i="25"/>
  <c r="G599" i="25"/>
  <c r="G600" i="25"/>
  <c r="H4" i="25"/>
  <c r="H3" i="25"/>
  <c r="H9" i="25"/>
  <c r="H10" i="25"/>
  <c r="H600" i="25"/>
  <c r="L31" i="40"/>
  <c r="L29" i="40"/>
  <c r="V596" i="25"/>
  <c r="U596" i="25"/>
  <c r="T596" i="25"/>
  <c r="S596" i="25"/>
  <c r="P596" i="25"/>
  <c r="O596" i="25"/>
  <c r="N596" i="25"/>
  <c r="M596" i="25"/>
  <c r="L596" i="25"/>
  <c r="K596" i="25"/>
  <c r="J596" i="25"/>
  <c r="I596" i="25"/>
  <c r="R596" i="25"/>
  <c r="Q596" i="25"/>
  <c r="V6" i="25"/>
  <c r="V582" i="25"/>
  <c r="V311" i="25"/>
  <c r="V583" i="25"/>
  <c r="U6" i="25"/>
  <c r="U582" i="25"/>
  <c r="U311" i="25"/>
  <c r="U583" i="25"/>
  <c r="T6" i="25"/>
  <c r="T582" i="25"/>
  <c r="T311" i="25"/>
  <c r="T583" i="25"/>
  <c r="S6" i="25"/>
  <c r="S582" i="25"/>
  <c r="S311" i="25"/>
  <c r="S583" i="25"/>
  <c r="R6" i="25"/>
  <c r="R582" i="25"/>
  <c r="R311" i="25"/>
  <c r="R583" i="25"/>
  <c r="P6" i="25"/>
  <c r="P582" i="25"/>
  <c r="P311" i="25"/>
  <c r="P583" i="25"/>
  <c r="O6" i="25"/>
  <c r="O582" i="25"/>
  <c r="O311" i="25"/>
  <c r="O583" i="25"/>
  <c r="N6" i="25"/>
  <c r="N582" i="25"/>
  <c r="N311" i="25"/>
  <c r="N583" i="25"/>
  <c r="M6" i="25"/>
  <c r="M582" i="25"/>
  <c r="M311" i="25"/>
  <c r="M583" i="25"/>
  <c r="L6" i="25"/>
  <c r="L582" i="25"/>
  <c r="L311" i="25"/>
  <c r="L583" i="25"/>
  <c r="K6" i="25"/>
  <c r="K582" i="25"/>
  <c r="K311" i="25"/>
  <c r="K583" i="25"/>
  <c r="J6" i="25"/>
  <c r="J582" i="25"/>
  <c r="J311" i="25"/>
  <c r="J583" i="25"/>
  <c r="I6" i="25"/>
  <c r="I582" i="25"/>
  <c r="I311" i="25"/>
  <c r="I583" i="25"/>
  <c r="Q6" i="25"/>
  <c r="Q582" i="25"/>
  <c r="Q311" i="25"/>
  <c r="Q583" i="25"/>
  <c r="F3" i="25"/>
  <c r="F572" i="25"/>
  <c r="F562" i="25"/>
  <c r="C572" i="25"/>
  <c r="F571" i="25"/>
  <c r="F561" i="25"/>
  <c r="C571" i="25"/>
  <c r="F570" i="25"/>
  <c r="F560" i="25"/>
  <c r="C570" i="25"/>
  <c r="F569" i="25"/>
  <c r="F559" i="25"/>
  <c r="C569" i="25"/>
  <c r="F568" i="25"/>
  <c r="F558" i="25"/>
  <c r="C568" i="25"/>
  <c r="F567" i="25"/>
  <c r="F557" i="25"/>
  <c r="C567" i="25"/>
  <c r="F566" i="25"/>
  <c r="F556" i="25"/>
  <c r="C566" i="25"/>
  <c r="F565" i="25"/>
  <c r="F555" i="25"/>
  <c r="C565" i="25"/>
  <c r="F564" i="25"/>
  <c r="F554" i="25"/>
  <c r="C564" i="25"/>
  <c r="F563" i="25"/>
  <c r="F553" i="25"/>
  <c r="C563" i="25"/>
  <c r="C562" i="25"/>
  <c r="C561" i="25"/>
  <c r="C560" i="25"/>
  <c r="C559" i="25"/>
  <c r="C558" i="25"/>
  <c r="C557" i="25"/>
  <c r="C556" i="25"/>
  <c r="C555" i="25"/>
  <c r="C554" i="25"/>
  <c r="C553" i="25"/>
  <c r="C552" i="25"/>
  <c r="F544" i="25"/>
  <c r="F534" i="25"/>
  <c r="C544" i="25"/>
  <c r="F543" i="25"/>
  <c r="F533" i="25"/>
  <c r="C543" i="25"/>
  <c r="F542" i="25"/>
  <c r="F532" i="25"/>
  <c r="C542" i="25"/>
  <c r="F541" i="25"/>
  <c r="F531" i="25"/>
  <c r="C541" i="25"/>
  <c r="F540" i="25"/>
  <c r="F530" i="25"/>
  <c r="C540" i="25"/>
  <c r="F539" i="25"/>
  <c r="F529" i="25"/>
  <c r="C539" i="25"/>
  <c r="F538" i="25"/>
  <c r="F528" i="25"/>
  <c r="C538" i="25"/>
  <c r="F537" i="25"/>
  <c r="F527" i="25"/>
  <c r="C537" i="25"/>
  <c r="F536" i="25"/>
  <c r="F526" i="25"/>
  <c r="C536" i="25"/>
  <c r="F535" i="25"/>
  <c r="F525" i="25"/>
  <c r="C535" i="25"/>
  <c r="C534" i="25"/>
  <c r="C533" i="25"/>
  <c r="C532" i="25"/>
  <c r="C531" i="25"/>
  <c r="C530" i="25"/>
  <c r="C529" i="25"/>
  <c r="C528" i="25"/>
  <c r="C527" i="25"/>
  <c r="C526" i="25"/>
  <c r="C525" i="25"/>
  <c r="C524" i="25"/>
  <c r="F515" i="25"/>
  <c r="F505" i="25"/>
  <c r="C515" i="25"/>
  <c r="F514" i="25"/>
  <c r="F504" i="25"/>
  <c r="C514" i="25"/>
  <c r="F513" i="25"/>
  <c r="F503" i="25"/>
  <c r="C513" i="25"/>
  <c r="F512" i="25"/>
  <c r="F502" i="25"/>
  <c r="C512" i="25"/>
  <c r="F511" i="25"/>
  <c r="F501" i="25"/>
  <c r="C511" i="25"/>
  <c r="F510" i="25"/>
  <c r="F500" i="25"/>
  <c r="C510" i="25"/>
  <c r="F509" i="25"/>
  <c r="F499" i="25"/>
  <c r="C509" i="25"/>
  <c r="F508" i="25"/>
  <c r="F498" i="25"/>
  <c r="C508" i="25"/>
  <c r="F507" i="25"/>
  <c r="F497" i="25"/>
  <c r="C507" i="25"/>
  <c r="F506" i="25"/>
  <c r="F496" i="25"/>
  <c r="C506" i="25"/>
  <c r="C505" i="25"/>
  <c r="C504" i="25"/>
  <c r="C503" i="25"/>
  <c r="C502" i="25"/>
  <c r="C501" i="25"/>
  <c r="C500" i="25"/>
  <c r="C499" i="25"/>
  <c r="C498" i="25"/>
  <c r="C497" i="25"/>
  <c r="C496" i="25"/>
  <c r="C495" i="25"/>
  <c r="F487" i="25"/>
  <c r="F477" i="25"/>
  <c r="C487" i="25"/>
  <c r="F486" i="25"/>
  <c r="F476" i="25"/>
  <c r="C486" i="25"/>
  <c r="F485" i="25"/>
  <c r="F475" i="25"/>
  <c r="C485" i="25"/>
  <c r="F484" i="25"/>
  <c r="F474" i="25"/>
  <c r="C484" i="25"/>
  <c r="F483" i="25"/>
  <c r="F473" i="25"/>
  <c r="C483" i="25"/>
  <c r="F482" i="25"/>
  <c r="F472" i="25"/>
  <c r="C482" i="25"/>
  <c r="F481" i="25"/>
  <c r="F471" i="25"/>
  <c r="C481" i="25"/>
  <c r="F480" i="25"/>
  <c r="F470" i="25"/>
  <c r="C480" i="25"/>
  <c r="F479" i="25"/>
  <c r="F469" i="25"/>
  <c r="C479" i="25"/>
  <c r="F478" i="25"/>
  <c r="F468" i="25"/>
  <c r="C478" i="25"/>
  <c r="C477" i="25"/>
  <c r="C476" i="25"/>
  <c r="C475" i="25"/>
  <c r="C474" i="25"/>
  <c r="C473" i="25"/>
  <c r="C472" i="25"/>
  <c r="C471" i="25"/>
  <c r="C470" i="25"/>
  <c r="C469" i="25"/>
  <c r="C468" i="25"/>
  <c r="C467" i="25"/>
  <c r="F458" i="25"/>
  <c r="F448" i="25"/>
  <c r="C458" i="25"/>
  <c r="F457" i="25"/>
  <c r="F447" i="25"/>
  <c r="C457" i="25"/>
  <c r="F456" i="25"/>
  <c r="F446" i="25"/>
  <c r="C456" i="25"/>
  <c r="F455" i="25"/>
  <c r="F445" i="25"/>
  <c r="C455" i="25"/>
  <c r="F454" i="25"/>
  <c r="F444" i="25"/>
  <c r="C454" i="25"/>
  <c r="F453" i="25"/>
  <c r="F443" i="25"/>
  <c r="C453" i="25"/>
  <c r="F452" i="25"/>
  <c r="F442" i="25"/>
  <c r="C452" i="25"/>
  <c r="F451" i="25"/>
  <c r="F441" i="25"/>
  <c r="C451" i="25"/>
  <c r="F450" i="25"/>
  <c r="F440" i="25"/>
  <c r="C450" i="25"/>
  <c r="F449" i="25"/>
  <c r="F439" i="25"/>
  <c r="C449" i="25"/>
  <c r="C448" i="25"/>
  <c r="C447" i="25"/>
  <c r="C446" i="25"/>
  <c r="C445" i="25"/>
  <c r="C444" i="25"/>
  <c r="C443" i="25"/>
  <c r="C442" i="25"/>
  <c r="C441" i="25"/>
  <c r="C440" i="25"/>
  <c r="C439" i="25"/>
  <c r="C438" i="25"/>
  <c r="F430" i="25"/>
  <c r="F420" i="25"/>
  <c r="C430" i="25"/>
  <c r="F429" i="25"/>
  <c r="F419" i="25"/>
  <c r="C429" i="25"/>
  <c r="F428" i="25"/>
  <c r="F418" i="25"/>
  <c r="C428" i="25"/>
  <c r="F427" i="25"/>
  <c r="F417" i="25"/>
  <c r="C427" i="25"/>
  <c r="F426" i="25"/>
  <c r="F416" i="25"/>
  <c r="C426" i="25"/>
  <c r="F425" i="25"/>
  <c r="F415" i="25"/>
  <c r="C425" i="25"/>
  <c r="F424" i="25"/>
  <c r="F414" i="25"/>
  <c r="C424" i="25"/>
  <c r="F423" i="25"/>
  <c r="F413" i="25"/>
  <c r="C423" i="25"/>
  <c r="F422" i="25"/>
  <c r="F412" i="25"/>
  <c r="C422" i="25"/>
  <c r="F421" i="25"/>
  <c r="F411" i="25"/>
  <c r="C421" i="25"/>
  <c r="C420" i="25"/>
  <c r="C419" i="25"/>
  <c r="C418" i="25"/>
  <c r="C417" i="25"/>
  <c r="C416" i="25"/>
  <c r="C415" i="25"/>
  <c r="C414" i="25"/>
  <c r="C413" i="25"/>
  <c r="C412" i="25"/>
  <c r="C411" i="25"/>
  <c r="V586" i="25"/>
  <c r="V585" i="25"/>
  <c r="U586" i="25"/>
  <c r="D8" i="25"/>
  <c r="D9" i="25"/>
  <c r="U585" i="25"/>
  <c r="T586" i="25"/>
  <c r="T585" i="25"/>
  <c r="S586" i="25"/>
  <c r="S585" i="25"/>
  <c r="P586" i="25"/>
  <c r="P585" i="25"/>
  <c r="O586" i="25"/>
  <c r="O585" i="25"/>
  <c r="N586" i="25"/>
  <c r="N585" i="25"/>
  <c r="M586" i="25"/>
  <c r="M585" i="25"/>
  <c r="L586" i="25"/>
  <c r="L585" i="25"/>
  <c r="K586" i="25"/>
  <c r="K585" i="25"/>
  <c r="J586" i="25"/>
  <c r="J585" i="25"/>
  <c r="I586" i="25"/>
  <c r="I585" i="25"/>
  <c r="R586" i="25"/>
  <c r="R585" i="25"/>
  <c r="Q586" i="25"/>
  <c r="Q585" i="25"/>
  <c r="C8" i="25"/>
  <c r="C9" i="25"/>
  <c r="V316" i="25"/>
  <c r="V315" i="25"/>
  <c r="U316" i="25"/>
  <c r="U315" i="25"/>
  <c r="T316" i="25"/>
  <c r="T315" i="25"/>
  <c r="S316" i="25"/>
  <c r="S315" i="25"/>
  <c r="R316" i="25"/>
  <c r="R315" i="25"/>
  <c r="Q316" i="25"/>
  <c r="Q315" i="25"/>
  <c r="P316" i="25"/>
  <c r="P315" i="25"/>
  <c r="O316" i="25"/>
  <c r="O315" i="25"/>
  <c r="N316" i="25"/>
  <c r="N315" i="25"/>
  <c r="M316" i="25"/>
  <c r="M315" i="25"/>
  <c r="L316" i="25"/>
  <c r="L315" i="25"/>
  <c r="K316" i="25"/>
  <c r="K315" i="25"/>
  <c r="J316" i="25"/>
  <c r="J315" i="25"/>
  <c r="I316" i="25"/>
  <c r="I315" i="25"/>
  <c r="C4" i="25"/>
  <c r="V750" i="25"/>
  <c r="U750" i="25"/>
  <c r="T750" i="25"/>
  <c r="S750" i="25"/>
  <c r="R750" i="25"/>
  <c r="Q750" i="25"/>
  <c r="P750" i="25"/>
  <c r="O750" i="25"/>
  <c r="N750" i="25"/>
  <c r="M750" i="25"/>
  <c r="L750" i="25"/>
  <c r="K750" i="25"/>
  <c r="J750" i="25"/>
  <c r="I750" i="25"/>
  <c r="V744" i="25"/>
  <c r="U744" i="25"/>
  <c r="T744" i="25"/>
  <c r="S744" i="25"/>
  <c r="P744" i="25"/>
  <c r="O744" i="25"/>
  <c r="N744" i="25"/>
  <c r="M744" i="25"/>
  <c r="L744" i="25"/>
  <c r="K744" i="25"/>
  <c r="J744" i="25"/>
  <c r="I744" i="25"/>
  <c r="R744" i="25"/>
  <c r="Q744" i="25"/>
  <c r="Q595" i="25"/>
  <c r="Q319" i="25"/>
  <c r="L136" i="40"/>
  <c r="L135" i="40"/>
  <c r="L134" i="40"/>
  <c r="L133" i="40"/>
  <c r="L132" i="40"/>
  <c r="L131" i="40"/>
  <c r="L130" i="40"/>
  <c r="L129" i="40"/>
  <c r="L128" i="40"/>
  <c r="L127" i="40"/>
  <c r="C7" i="25"/>
  <c r="C6" i="25"/>
  <c r="C5" i="25"/>
  <c r="V5" i="25"/>
  <c r="V1112" i="25"/>
  <c r="V1113" i="25"/>
  <c r="V1114" i="25"/>
  <c r="U5" i="25"/>
  <c r="U1112" i="25"/>
  <c r="U1113" i="25"/>
  <c r="U1114" i="25"/>
  <c r="T5" i="25"/>
  <c r="T1112" i="25"/>
  <c r="T1113" i="25"/>
  <c r="T1114" i="25"/>
  <c r="S5" i="25"/>
  <c r="S1112" i="25"/>
  <c r="S1113" i="25"/>
  <c r="S1114" i="25"/>
  <c r="R5" i="25"/>
  <c r="R1112" i="25"/>
  <c r="R1113" i="25"/>
  <c r="R1114" i="25"/>
  <c r="Q5" i="25"/>
  <c r="Q1112" i="25"/>
  <c r="Q1113" i="25"/>
  <c r="Q1114" i="25"/>
  <c r="P5" i="25"/>
  <c r="P1112" i="25"/>
  <c r="P1113" i="25"/>
  <c r="P1114" i="25"/>
  <c r="O5" i="25"/>
  <c r="O1112" i="25"/>
  <c r="O1113" i="25"/>
  <c r="O1114" i="25"/>
  <c r="N5" i="25"/>
  <c r="N1112" i="25"/>
  <c r="N1113" i="25"/>
  <c r="N1114" i="25"/>
  <c r="M5" i="25"/>
  <c r="M1112" i="25"/>
  <c r="M1113" i="25"/>
  <c r="M1114" i="25"/>
  <c r="L5" i="25"/>
  <c r="L1112" i="25"/>
  <c r="L1113" i="25"/>
  <c r="L1114" i="25"/>
  <c r="K5" i="25"/>
  <c r="K1112" i="25"/>
  <c r="K1113" i="25"/>
  <c r="K1114" i="25"/>
  <c r="J5" i="25"/>
  <c r="J1112" i="25"/>
  <c r="J1113" i="25"/>
  <c r="J1114" i="25"/>
  <c r="I5" i="25"/>
  <c r="I1112" i="25"/>
  <c r="I1113" i="25"/>
  <c r="I1114" i="25"/>
  <c r="V609" i="25"/>
  <c r="V607" i="25"/>
  <c r="V608" i="25"/>
  <c r="U609" i="25"/>
  <c r="U607" i="25"/>
  <c r="U608" i="25"/>
  <c r="T609" i="25"/>
  <c r="T607" i="25"/>
  <c r="T608" i="25"/>
  <c r="S609" i="25"/>
  <c r="S607" i="25"/>
  <c r="S608" i="25"/>
  <c r="R609" i="25"/>
  <c r="R607" i="25"/>
  <c r="R608" i="25"/>
  <c r="Q609" i="25"/>
  <c r="Q607" i="25"/>
  <c r="Q608" i="25"/>
  <c r="P609" i="25"/>
  <c r="P607" i="25"/>
  <c r="P608" i="25"/>
  <c r="O609" i="25"/>
  <c r="O607" i="25"/>
  <c r="O608" i="25"/>
  <c r="N609" i="25"/>
  <c r="N607" i="25"/>
  <c r="N608" i="25"/>
  <c r="M609" i="25"/>
  <c r="M607" i="25"/>
  <c r="M608" i="25"/>
  <c r="L609" i="25"/>
  <c r="L607" i="25"/>
  <c r="L608" i="25"/>
  <c r="K609" i="25"/>
  <c r="K607" i="25"/>
  <c r="K608" i="25"/>
  <c r="J609" i="25"/>
  <c r="J607" i="25"/>
  <c r="J608" i="25"/>
  <c r="I609" i="25"/>
  <c r="I607" i="25"/>
  <c r="I608" i="25"/>
  <c r="H609" i="25"/>
  <c r="H607" i="25"/>
  <c r="H608" i="25"/>
  <c r="G609" i="25"/>
  <c r="G607" i="25"/>
  <c r="G608" i="25"/>
  <c r="V340" i="25"/>
  <c r="V338" i="25"/>
  <c r="V339" i="25"/>
  <c r="U340" i="25"/>
  <c r="U338" i="25"/>
  <c r="U339" i="25"/>
  <c r="T340" i="25"/>
  <c r="T338" i="25"/>
  <c r="T339" i="25"/>
  <c r="S340" i="25"/>
  <c r="S338" i="25"/>
  <c r="S339" i="25"/>
  <c r="R340" i="25"/>
  <c r="R338" i="25"/>
  <c r="R339" i="25"/>
  <c r="Q340" i="25"/>
  <c r="Q338" i="25"/>
  <c r="Q339" i="25"/>
  <c r="P340" i="25"/>
  <c r="P338" i="25"/>
  <c r="P339" i="25"/>
  <c r="O340" i="25"/>
  <c r="O338" i="25"/>
  <c r="O339" i="25"/>
  <c r="N340" i="25"/>
  <c r="N338" i="25"/>
  <c r="N339" i="25"/>
  <c r="M340" i="25"/>
  <c r="M338" i="25"/>
  <c r="M339" i="25"/>
  <c r="L340" i="25"/>
  <c r="L338" i="25"/>
  <c r="L339" i="25"/>
  <c r="K340" i="25"/>
  <c r="K338" i="25"/>
  <c r="K339" i="25"/>
  <c r="J340" i="25"/>
  <c r="J338" i="25"/>
  <c r="J339" i="25"/>
  <c r="I340" i="25"/>
  <c r="I338" i="25"/>
  <c r="I339" i="25"/>
  <c r="H340" i="25"/>
  <c r="H338" i="25"/>
  <c r="H339" i="25"/>
  <c r="G340" i="25"/>
  <c r="G338" i="25"/>
  <c r="G339" i="25"/>
  <c r="V332" i="25"/>
  <c r="V330" i="25"/>
  <c r="V329" i="25"/>
  <c r="V328" i="25"/>
  <c r="V331" i="25"/>
  <c r="U332" i="25"/>
  <c r="U330" i="25"/>
  <c r="U329" i="25"/>
  <c r="U328" i="25"/>
  <c r="U331" i="25"/>
  <c r="T332" i="25"/>
  <c r="T330" i="25"/>
  <c r="T329" i="25"/>
  <c r="T328" i="25"/>
  <c r="T331" i="25"/>
  <c r="S332" i="25"/>
  <c r="S330" i="25"/>
  <c r="S329" i="25"/>
  <c r="S328" i="25"/>
  <c r="S331" i="25"/>
  <c r="R332" i="25"/>
  <c r="R330" i="25"/>
  <c r="R329" i="25"/>
  <c r="R328" i="25"/>
  <c r="R331" i="25"/>
  <c r="Q332" i="25"/>
  <c r="Q330" i="25"/>
  <c r="Q329" i="25"/>
  <c r="Q328" i="25"/>
  <c r="Q331" i="25"/>
  <c r="P332" i="25"/>
  <c r="P330" i="25"/>
  <c r="P329" i="25"/>
  <c r="P328" i="25"/>
  <c r="P331" i="25"/>
  <c r="O332" i="25"/>
  <c r="O330" i="25"/>
  <c r="O329" i="25"/>
  <c r="O328" i="25"/>
  <c r="O331" i="25"/>
  <c r="N332" i="25"/>
  <c r="N330" i="25"/>
  <c r="N329" i="25"/>
  <c r="N328" i="25"/>
  <c r="N331" i="25"/>
  <c r="M332" i="25"/>
  <c r="M330" i="25"/>
  <c r="M329" i="25"/>
  <c r="M328" i="25"/>
  <c r="M331" i="25"/>
  <c r="L332" i="25"/>
  <c r="L330" i="25"/>
  <c r="L329" i="25"/>
  <c r="L328" i="25"/>
  <c r="L331" i="25"/>
  <c r="K332" i="25"/>
  <c r="K330" i="25"/>
  <c r="K329" i="25"/>
  <c r="K328" i="25"/>
  <c r="K331" i="25"/>
  <c r="J332" i="25"/>
  <c r="J330" i="25"/>
  <c r="J329" i="25"/>
  <c r="J328" i="25"/>
  <c r="J331" i="25"/>
  <c r="I332" i="25"/>
  <c r="I330" i="25"/>
  <c r="I329" i="25"/>
  <c r="I328" i="25"/>
  <c r="I331" i="25"/>
  <c r="H332" i="25"/>
  <c r="H330" i="25"/>
  <c r="H329" i="25"/>
  <c r="H328" i="25"/>
  <c r="H331" i="25"/>
  <c r="G332" i="25"/>
  <c r="G330" i="25"/>
  <c r="G329" i="25"/>
  <c r="G328" i="25"/>
  <c r="G331" i="25"/>
  <c r="F577" i="25"/>
  <c r="F576" i="25"/>
  <c r="F575" i="25"/>
  <c r="F574" i="25"/>
  <c r="F573" i="25"/>
  <c r="F549" i="25"/>
  <c r="F548" i="25"/>
  <c r="F547" i="25"/>
  <c r="F546" i="25"/>
  <c r="F545" i="25"/>
  <c r="F520" i="25"/>
  <c r="F519" i="25"/>
  <c r="F518" i="25"/>
  <c r="F517" i="25"/>
  <c r="F516" i="25"/>
  <c r="F492" i="25"/>
  <c r="F491" i="25"/>
  <c r="F490" i="25"/>
  <c r="F489" i="25"/>
  <c r="F488" i="25"/>
  <c r="F463" i="25"/>
  <c r="F462" i="25"/>
  <c r="F461" i="25"/>
  <c r="F460" i="25"/>
  <c r="F459" i="25"/>
  <c r="F435" i="25"/>
  <c r="F434" i="25"/>
  <c r="F433" i="25"/>
  <c r="F432" i="25"/>
  <c r="F431" i="25"/>
  <c r="G91" i="25"/>
  <c r="F86" i="25"/>
  <c r="F750" i="25"/>
  <c r="F744" i="25"/>
  <c r="F746" i="25"/>
  <c r="L228" i="25"/>
  <c r="L227" i="25"/>
  <c r="G227" i="25"/>
  <c r="H227" i="25"/>
  <c r="I227" i="25"/>
  <c r="J227" i="25"/>
  <c r="K227" i="25"/>
  <c r="M227" i="25"/>
  <c r="N227" i="25"/>
  <c r="O227" i="25"/>
  <c r="P227" i="25"/>
  <c r="Q227" i="25"/>
  <c r="R227" i="25"/>
  <c r="S227" i="25"/>
  <c r="T227" i="25"/>
  <c r="U227" i="25"/>
  <c r="V227" i="25"/>
  <c r="G13" i="25"/>
  <c r="G129" i="25"/>
  <c r="U129" i="25"/>
  <c r="G130" i="25"/>
  <c r="H130" i="25"/>
  <c r="I130" i="25"/>
  <c r="J130" i="25"/>
  <c r="K130" i="25"/>
  <c r="L130" i="25"/>
  <c r="M130" i="25"/>
  <c r="N130" i="25"/>
  <c r="O130" i="25"/>
  <c r="P130" i="25"/>
  <c r="Q130" i="25"/>
  <c r="R130" i="25"/>
  <c r="S130" i="25"/>
  <c r="T130" i="25"/>
  <c r="U130" i="25"/>
  <c r="V130" i="25"/>
  <c r="G140" i="25"/>
  <c r="U140" i="25"/>
  <c r="G141" i="25"/>
  <c r="H141" i="25"/>
  <c r="I141" i="25"/>
  <c r="J141" i="25"/>
  <c r="K141" i="25"/>
  <c r="L141" i="25"/>
  <c r="M141" i="25"/>
  <c r="N141" i="25"/>
  <c r="O141" i="25"/>
  <c r="P141" i="25"/>
  <c r="Q141" i="25"/>
  <c r="R141" i="25"/>
  <c r="S141" i="25"/>
  <c r="T141" i="25"/>
  <c r="U141" i="25"/>
  <c r="V141" i="25"/>
  <c r="G152" i="25"/>
  <c r="U152" i="25"/>
  <c r="G153" i="25"/>
  <c r="H153" i="25"/>
  <c r="I153" i="25"/>
  <c r="J153" i="25"/>
  <c r="K153" i="25"/>
  <c r="L153" i="25"/>
  <c r="M153" i="25"/>
  <c r="N153" i="25"/>
  <c r="O153" i="25"/>
  <c r="P153" i="25"/>
  <c r="Q153" i="25"/>
  <c r="R153" i="25"/>
  <c r="S153" i="25"/>
  <c r="T153" i="25"/>
  <c r="U153" i="25"/>
  <c r="V153" i="25"/>
  <c r="G160" i="25"/>
  <c r="U160" i="25"/>
  <c r="G161" i="25"/>
  <c r="H161" i="25"/>
  <c r="I161" i="25"/>
  <c r="J161" i="25"/>
  <c r="K161" i="25"/>
  <c r="L161" i="25"/>
  <c r="M161" i="25"/>
  <c r="N161" i="25"/>
  <c r="O161" i="25"/>
  <c r="P161" i="25"/>
  <c r="Q161" i="25"/>
  <c r="R161" i="25"/>
  <c r="S161" i="25"/>
  <c r="T161" i="25"/>
  <c r="U161" i="25"/>
  <c r="V161" i="25"/>
  <c r="G167" i="25"/>
  <c r="U167" i="25"/>
  <c r="G168" i="25"/>
  <c r="H168" i="25"/>
  <c r="I168" i="25"/>
  <c r="J168" i="25"/>
  <c r="K168" i="25"/>
  <c r="L168" i="25"/>
  <c r="M168" i="25"/>
  <c r="N168" i="25"/>
  <c r="O168" i="25"/>
  <c r="P168" i="25"/>
  <c r="Q168" i="25"/>
  <c r="R168" i="25"/>
  <c r="S168" i="25"/>
  <c r="T168" i="25"/>
  <c r="U168" i="25"/>
  <c r="V168" i="25"/>
  <c r="G176" i="25"/>
  <c r="U176" i="25"/>
  <c r="G177" i="25"/>
  <c r="H177" i="25"/>
  <c r="I177" i="25"/>
  <c r="J177" i="25"/>
  <c r="K177" i="25"/>
  <c r="L177" i="25"/>
  <c r="M177" i="25"/>
  <c r="N177" i="25"/>
  <c r="O177" i="25"/>
  <c r="P177" i="25"/>
  <c r="Q177" i="25"/>
  <c r="R177" i="25"/>
  <c r="S177" i="25"/>
  <c r="T177" i="25"/>
  <c r="U177" i="25"/>
  <c r="V177" i="25"/>
  <c r="G200" i="25"/>
  <c r="U200" i="25"/>
  <c r="G201" i="25"/>
  <c r="H201" i="25"/>
  <c r="I201" i="25"/>
  <c r="J201" i="25"/>
  <c r="K201" i="25"/>
  <c r="L201" i="25"/>
  <c r="M201" i="25"/>
  <c r="N201" i="25"/>
  <c r="O201" i="25"/>
  <c r="P201" i="25"/>
  <c r="Q201" i="25"/>
  <c r="R201" i="25"/>
  <c r="S201" i="25"/>
  <c r="T201" i="25"/>
  <c r="U201" i="25"/>
  <c r="V201" i="25"/>
  <c r="G235" i="25"/>
  <c r="U235" i="25"/>
  <c r="G236" i="25"/>
  <c r="H236" i="25"/>
  <c r="I236" i="25"/>
  <c r="J236" i="25"/>
  <c r="K236" i="25"/>
  <c r="L236" i="25"/>
  <c r="M236" i="25"/>
  <c r="N236" i="25"/>
  <c r="O236" i="25"/>
  <c r="P236" i="25"/>
  <c r="Q236" i="25"/>
  <c r="R236" i="25"/>
  <c r="S236" i="25"/>
  <c r="T236" i="25"/>
  <c r="U236" i="25"/>
  <c r="V236" i="25"/>
  <c r="G266" i="25"/>
  <c r="U266" i="25"/>
  <c r="G267" i="25"/>
  <c r="H267" i="25"/>
  <c r="I267" i="25"/>
  <c r="J267" i="25"/>
  <c r="K267" i="25"/>
  <c r="L267" i="25"/>
  <c r="M267" i="25"/>
  <c r="N267" i="25"/>
  <c r="O267" i="25"/>
  <c r="P267" i="25"/>
  <c r="Q267" i="25"/>
  <c r="R267" i="25"/>
  <c r="S267" i="25"/>
  <c r="T267" i="25"/>
  <c r="U267" i="25"/>
  <c r="V267" i="25"/>
  <c r="G275" i="25"/>
  <c r="U275" i="25"/>
  <c r="G276" i="25"/>
  <c r="H276" i="25"/>
  <c r="I276" i="25"/>
  <c r="J276" i="25"/>
  <c r="K276" i="25"/>
  <c r="L276" i="25"/>
  <c r="M276" i="25"/>
  <c r="N276" i="25"/>
  <c r="O276" i="25"/>
  <c r="P276" i="25"/>
  <c r="Q276" i="25"/>
  <c r="R276" i="25"/>
  <c r="S276" i="25"/>
  <c r="T276" i="25"/>
  <c r="U276" i="25"/>
  <c r="V276" i="25"/>
  <c r="G285" i="25"/>
  <c r="U285" i="25"/>
  <c r="G286" i="25"/>
  <c r="H286" i="25"/>
  <c r="I286" i="25"/>
  <c r="J286" i="25"/>
  <c r="K286" i="25"/>
  <c r="L286" i="25"/>
  <c r="M286" i="25"/>
  <c r="N286" i="25"/>
  <c r="O286" i="25"/>
  <c r="P286" i="25"/>
  <c r="Q286" i="25"/>
  <c r="R286" i="25"/>
  <c r="S286" i="25"/>
  <c r="T286" i="25"/>
  <c r="U286" i="25"/>
  <c r="V286" i="25"/>
  <c r="G293" i="25"/>
  <c r="U293" i="25"/>
  <c r="G294" i="25"/>
  <c r="H294" i="25"/>
  <c r="I294" i="25"/>
  <c r="J294" i="25"/>
  <c r="K294" i="25"/>
  <c r="L294" i="25"/>
  <c r="M294" i="25"/>
  <c r="N294" i="25"/>
  <c r="O294" i="25"/>
  <c r="P294" i="25"/>
  <c r="Q294" i="25"/>
  <c r="R294" i="25"/>
  <c r="S294" i="25"/>
  <c r="T294" i="25"/>
  <c r="U294" i="25"/>
  <c r="V294" i="25"/>
  <c r="G308" i="25"/>
  <c r="U308" i="25"/>
  <c r="G309" i="25"/>
  <c r="H309" i="25"/>
  <c r="I309" i="25"/>
  <c r="J309" i="25"/>
  <c r="K309" i="25"/>
  <c r="L309" i="25"/>
  <c r="M309" i="25"/>
  <c r="N309" i="25"/>
  <c r="O309" i="25"/>
  <c r="P309" i="25"/>
  <c r="Q309" i="25"/>
  <c r="R309" i="25"/>
  <c r="S309" i="25"/>
  <c r="T309" i="25"/>
  <c r="U309" i="25"/>
  <c r="V309" i="25"/>
  <c r="G349" i="25"/>
  <c r="U349" i="25"/>
  <c r="G350" i="25"/>
  <c r="H350" i="25"/>
  <c r="I350" i="25"/>
  <c r="J350" i="25"/>
  <c r="K350" i="25"/>
  <c r="L350" i="25"/>
  <c r="M350" i="25"/>
  <c r="N350" i="25"/>
  <c r="O350" i="25"/>
  <c r="P350" i="25"/>
  <c r="Q350" i="25"/>
  <c r="R350" i="25"/>
  <c r="S350" i="25"/>
  <c r="T350" i="25"/>
  <c r="U350" i="25"/>
  <c r="V350" i="25"/>
  <c r="G386" i="25"/>
  <c r="U386" i="25"/>
  <c r="G387" i="25"/>
  <c r="H387" i="25"/>
  <c r="I387" i="25"/>
  <c r="J387" i="25"/>
  <c r="K387" i="25"/>
  <c r="L387" i="25"/>
  <c r="M387" i="25"/>
  <c r="N387" i="25"/>
  <c r="O387" i="25"/>
  <c r="P387" i="25"/>
  <c r="Q387" i="25"/>
  <c r="R387" i="25"/>
  <c r="S387" i="25"/>
  <c r="T387" i="25"/>
  <c r="U387" i="25"/>
  <c r="V387" i="25"/>
  <c r="G407" i="25"/>
  <c r="U407" i="25"/>
  <c r="G408" i="25"/>
  <c r="H408" i="25"/>
  <c r="I408" i="25"/>
  <c r="J408" i="25"/>
  <c r="K408" i="25"/>
  <c r="L408" i="25"/>
  <c r="M408" i="25"/>
  <c r="N408" i="25"/>
  <c r="O408" i="25"/>
  <c r="P408" i="25"/>
  <c r="Q408" i="25"/>
  <c r="R408" i="25"/>
  <c r="S408" i="25"/>
  <c r="T408" i="25"/>
  <c r="U408" i="25"/>
  <c r="V408" i="25"/>
  <c r="AG9" i="25"/>
  <c r="AG8" i="25"/>
  <c r="AF9" i="25"/>
  <c r="AF8" i="25"/>
  <c r="AE9" i="25"/>
  <c r="AE8" i="25"/>
  <c r="AD9" i="25"/>
  <c r="AD8" i="25"/>
  <c r="AC9" i="25"/>
  <c r="AC8" i="25"/>
  <c r="AB9" i="25"/>
  <c r="AB8" i="25"/>
  <c r="AB3" i="25"/>
  <c r="AC3" i="25"/>
  <c r="AD3" i="25"/>
  <c r="AE3" i="25"/>
  <c r="AF3" i="25"/>
  <c r="AG3" i="25"/>
  <c r="AB5" i="25"/>
  <c r="AC5" i="25"/>
  <c r="AD5" i="25"/>
  <c r="AE5" i="25"/>
  <c r="AF5" i="25"/>
  <c r="AG5" i="25"/>
  <c r="AB6" i="25"/>
  <c r="AC6" i="25"/>
  <c r="AD6" i="25"/>
  <c r="AE6" i="25"/>
  <c r="AF6" i="25"/>
  <c r="AG6" i="25"/>
  <c r="AB12" i="25"/>
  <c r="AC12" i="25"/>
  <c r="AD12" i="25"/>
  <c r="AE12" i="25"/>
  <c r="AF12" i="25"/>
  <c r="AG12" i="25"/>
  <c r="AA9" i="25"/>
  <c r="AA8" i="25"/>
  <c r="AA6" i="25"/>
  <c r="AA5" i="25"/>
  <c r="AA3" i="25"/>
  <c r="Z96" i="25"/>
  <c r="AB111" i="25"/>
  <c r="M11" i="25"/>
  <c r="AE112" i="25"/>
  <c r="N11" i="25"/>
  <c r="AF112" i="25"/>
  <c r="O11" i="25"/>
  <c r="AG112" i="25"/>
  <c r="P11" i="25"/>
  <c r="Q11" i="25"/>
  <c r="AE123" i="25"/>
  <c r="AF123" i="25"/>
  <c r="AG123" i="25"/>
  <c r="AE360" i="25"/>
  <c r="AF360" i="25"/>
  <c r="AG360" i="25"/>
  <c r="AG361" i="25"/>
  <c r="AG362" i="25"/>
  <c r="AE367" i="25"/>
  <c r="AF367" i="25"/>
  <c r="AG367" i="25"/>
  <c r="AE374" i="25"/>
  <c r="AF374" i="25"/>
  <c r="AG374" i="25"/>
  <c r="AE381" i="25"/>
  <c r="AF381" i="25"/>
  <c r="AG381" i="25"/>
  <c r="AE630" i="25"/>
  <c r="AF630" i="25"/>
  <c r="AG630" i="25"/>
  <c r="AE637" i="25"/>
  <c r="AF637" i="25"/>
  <c r="AG637" i="25"/>
  <c r="AE644" i="25"/>
  <c r="AF644" i="25"/>
  <c r="AG644" i="25"/>
  <c r="AE651" i="25"/>
  <c r="AF651" i="25"/>
  <c r="AG651" i="25"/>
  <c r="AE717" i="25"/>
  <c r="AF717" i="25"/>
  <c r="AG717" i="25"/>
  <c r="AE724" i="25"/>
  <c r="AF724" i="25"/>
  <c r="AG724" i="25"/>
  <c r="AE731" i="25"/>
  <c r="AF731" i="25"/>
  <c r="AG731" i="25"/>
  <c r="AE738" i="25"/>
  <c r="AF738" i="25"/>
  <c r="AG738" i="25"/>
  <c r="AE794" i="25"/>
  <c r="AF794" i="25"/>
  <c r="AG794" i="25"/>
  <c r="AE801" i="25"/>
  <c r="AF801" i="25"/>
  <c r="AG801" i="25"/>
  <c r="AE835" i="25"/>
  <c r="AF835" i="25"/>
  <c r="AG835" i="25"/>
  <c r="AE842" i="25"/>
  <c r="AF842" i="25"/>
  <c r="AG842" i="25"/>
  <c r="AE849" i="25"/>
  <c r="AF849" i="25"/>
  <c r="AG849" i="25"/>
  <c r="AE856" i="25"/>
  <c r="AF856" i="25"/>
  <c r="AG856" i="25"/>
  <c r="AE888" i="25"/>
  <c r="AF888" i="25"/>
  <c r="AG888" i="25"/>
  <c r="AE895" i="25"/>
  <c r="AF895" i="25"/>
  <c r="AG895" i="25"/>
  <c r="AE911" i="25"/>
  <c r="AF911" i="25"/>
  <c r="AG911" i="25"/>
  <c r="AE918" i="25"/>
  <c r="AF918" i="25"/>
  <c r="AG918" i="25"/>
  <c r="I11" i="25"/>
  <c r="AA112" i="25"/>
  <c r="L26" i="40"/>
  <c r="G11" i="25"/>
  <c r="J11" i="25"/>
  <c r="K11" i="25"/>
  <c r="L11" i="25"/>
  <c r="AA12" i="25"/>
  <c r="I212" i="25"/>
  <c r="J212" i="25"/>
  <c r="K212" i="25"/>
  <c r="I987" i="25"/>
  <c r="J987" i="25"/>
  <c r="K987" i="25"/>
  <c r="I1011" i="25"/>
  <c r="J1011" i="25"/>
  <c r="K1011" i="25"/>
  <c r="I1050" i="25"/>
  <c r="J1050" i="25"/>
  <c r="K1050" i="25"/>
  <c r="G1012" i="25"/>
  <c r="G171" i="25"/>
  <c r="F608" i="25"/>
  <c r="F609" i="25"/>
  <c r="F339" i="25"/>
  <c r="F340" i="25"/>
  <c r="F616" i="25"/>
  <c r="F607" i="25"/>
  <c r="F338" i="25"/>
  <c r="F347" i="25"/>
  <c r="G615" i="25"/>
  <c r="G346" i="25"/>
  <c r="H1050" i="25"/>
  <c r="G1050" i="25"/>
  <c r="H1011" i="25"/>
  <c r="G1011" i="25"/>
  <c r="H987" i="25"/>
  <c r="G987" i="25"/>
  <c r="H966" i="25"/>
  <c r="G966" i="25"/>
  <c r="H945" i="25"/>
  <c r="G945" i="25"/>
  <c r="H924" i="25"/>
  <c r="G924" i="25"/>
  <c r="H900" i="25"/>
  <c r="G900" i="25"/>
  <c r="H862" i="25"/>
  <c r="G862" i="25"/>
  <c r="H806" i="25"/>
  <c r="G806" i="25"/>
  <c r="H777" i="25"/>
  <c r="G777" i="25"/>
  <c r="H694" i="25"/>
  <c r="G694" i="25"/>
  <c r="H755" i="25"/>
  <c r="G755" i="25"/>
  <c r="H742" i="25"/>
  <c r="G742" i="25"/>
  <c r="H679" i="25"/>
  <c r="G679" i="25"/>
  <c r="H657" i="25"/>
  <c r="G657" i="25"/>
  <c r="H619" i="25"/>
  <c r="G619" i="25"/>
  <c r="H580" i="25"/>
  <c r="G580" i="25"/>
  <c r="H522" i="25"/>
  <c r="G522" i="25"/>
  <c r="H465" i="25"/>
  <c r="G465" i="25"/>
  <c r="H255" i="25"/>
  <c r="G255" i="25"/>
  <c r="H247" i="25"/>
  <c r="G247" i="25"/>
  <c r="H222" i="25"/>
  <c r="G222" i="25"/>
  <c r="H212" i="25"/>
  <c r="G212" i="25"/>
  <c r="H189" i="25"/>
  <c r="G189" i="25"/>
  <c r="N26" i="40"/>
  <c r="O26" i="40"/>
  <c r="P26" i="40"/>
  <c r="Q26" i="40"/>
  <c r="R26" i="40"/>
  <c r="S26" i="40"/>
  <c r="T26" i="40"/>
  <c r="U26" i="40"/>
  <c r="AB123" i="25"/>
  <c r="AB367" i="25"/>
  <c r="AB374" i="25"/>
  <c r="AB381" i="25"/>
  <c r="AB630" i="25"/>
  <c r="AB637" i="25"/>
  <c r="AB644" i="25"/>
  <c r="AB651" i="25"/>
  <c r="AB717" i="25"/>
  <c r="AB724" i="25"/>
  <c r="AB731" i="25"/>
  <c r="AB738" i="25"/>
  <c r="AB794" i="25"/>
  <c r="AB801" i="25"/>
  <c r="AB835" i="25"/>
  <c r="AB842" i="25"/>
  <c r="AB849" i="25"/>
  <c r="AB856" i="25"/>
  <c r="AB888" i="25"/>
  <c r="AB895" i="25"/>
  <c r="AB911" i="25"/>
  <c r="AB918" i="25"/>
  <c r="AB112" i="25"/>
  <c r="AB360" i="25"/>
  <c r="AA123" i="25"/>
  <c r="AA367" i="25"/>
  <c r="AA374" i="25"/>
  <c r="AA381" i="25"/>
  <c r="AA630" i="25"/>
  <c r="AA637" i="25"/>
  <c r="AA644" i="25"/>
  <c r="AA651" i="25"/>
  <c r="AA717" i="25"/>
  <c r="AA724" i="25"/>
  <c r="AA731" i="25"/>
  <c r="AA738" i="25"/>
  <c r="AA794" i="25"/>
  <c r="AA801" i="25"/>
  <c r="AA835" i="25"/>
  <c r="AA842" i="25"/>
  <c r="AA849" i="25"/>
  <c r="AA856" i="25"/>
  <c r="AA888" i="25"/>
  <c r="AA895" i="25"/>
  <c r="AA911" i="25"/>
  <c r="AA918" i="25"/>
  <c r="AA360" i="25"/>
  <c r="AD123" i="25"/>
  <c r="AD367" i="25"/>
  <c r="AD374" i="25"/>
  <c r="AD381" i="25"/>
  <c r="AD630" i="25"/>
  <c r="AD637" i="25"/>
  <c r="AD644" i="25"/>
  <c r="AD651" i="25"/>
  <c r="AD717" i="25"/>
  <c r="AD724" i="25"/>
  <c r="AD731" i="25"/>
  <c r="AD738" i="25"/>
  <c r="AD794" i="25"/>
  <c r="AD801" i="25"/>
  <c r="AD835" i="25"/>
  <c r="AD842" i="25"/>
  <c r="AD849" i="25"/>
  <c r="AD856" i="25"/>
  <c r="AD888" i="25"/>
  <c r="AD895" i="25"/>
  <c r="AD911" i="25"/>
  <c r="AD112" i="25"/>
  <c r="AD360" i="25"/>
  <c r="AD918" i="25"/>
  <c r="AC112" i="25"/>
  <c r="AC360" i="25"/>
  <c r="AC123" i="25"/>
  <c r="AC367" i="25"/>
  <c r="AC374" i="25"/>
  <c r="AC381" i="25"/>
  <c r="AC630" i="25"/>
  <c r="AC637" i="25"/>
  <c r="AC644" i="25"/>
  <c r="AC651" i="25"/>
  <c r="AC717" i="25"/>
  <c r="AC724" i="25"/>
  <c r="AC731" i="25"/>
  <c r="AC738" i="25"/>
  <c r="AC794" i="25"/>
  <c r="AC801" i="25"/>
  <c r="AC835" i="25"/>
  <c r="AC842" i="25"/>
  <c r="AC849" i="25"/>
  <c r="AC856" i="25"/>
  <c r="AC888" i="25"/>
  <c r="AC895" i="25"/>
  <c r="AC911" i="25"/>
  <c r="AC918" i="25"/>
  <c r="A465" i="25"/>
  <c r="A466" i="25"/>
  <c r="A467" i="25"/>
  <c r="A468" i="25"/>
  <c r="A469" i="25"/>
  <c r="A470" i="25"/>
  <c r="A471" i="25"/>
  <c r="A472" i="25"/>
  <c r="A473" i="25"/>
  <c r="A474" i="25"/>
  <c r="A475" i="25"/>
  <c r="A476" i="25"/>
  <c r="A477" i="25"/>
  <c r="A478" i="25"/>
  <c r="A479" i="25"/>
  <c r="A480" i="25"/>
  <c r="A481" i="25"/>
  <c r="A482" i="25"/>
  <c r="A483" i="25"/>
  <c r="A484" i="25"/>
  <c r="A485" i="25"/>
  <c r="A486" i="25"/>
  <c r="A487" i="25"/>
  <c r="A488" i="25"/>
  <c r="A489" i="25"/>
  <c r="A490" i="25"/>
  <c r="A491" i="25"/>
  <c r="A492" i="25"/>
  <c r="A493" i="25"/>
  <c r="A494" i="25"/>
  <c r="A495" i="25"/>
  <c r="A496" i="25"/>
  <c r="A497" i="25"/>
  <c r="A498" i="25"/>
  <c r="A499" i="25"/>
  <c r="A500" i="25"/>
  <c r="A501" i="25"/>
  <c r="A502" i="25"/>
  <c r="A503" i="25"/>
  <c r="A504" i="25"/>
  <c r="A505" i="25"/>
  <c r="A506" i="25"/>
  <c r="A507" i="25"/>
  <c r="A508" i="25"/>
  <c r="A509" i="25"/>
  <c r="A510" i="25"/>
  <c r="A511" i="25"/>
  <c r="A512" i="25"/>
  <c r="A513" i="25"/>
  <c r="A514" i="25"/>
  <c r="A515" i="25"/>
  <c r="A516" i="25"/>
  <c r="A517" i="25"/>
  <c r="A518" i="25"/>
  <c r="A519" i="25"/>
  <c r="A520" i="25"/>
  <c r="U1050" i="25"/>
  <c r="U465" i="25"/>
  <c r="U862" i="25"/>
  <c r="U806" i="25"/>
  <c r="U1011" i="25"/>
  <c r="U679" i="25"/>
  <c r="U657" i="25"/>
  <c r="U900" i="25"/>
  <c r="U255" i="25"/>
  <c r="U694" i="25"/>
  <c r="U755" i="25"/>
  <c r="U966" i="25"/>
  <c r="U189" i="25"/>
  <c r="U945" i="25"/>
  <c r="U580" i="25"/>
  <c r="U222" i="25"/>
  <c r="U777" i="25"/>
  <c r="U619" i="25"/>
  <c r="U212" i="25"/>
  <c r="U742" i="25"/>
  <c r="U247" i="25"/>
  <c r="U924" i="25"/>
  <c r="U522" i="25"/>
  <c r="U987" i="25"/>
  <c r="G618" i="25"/>
  <c r="G944" i="25"/>
  <c r="G861" i="25"/>
  <c r="G1049" i="25"/>
  <c r="G579" i="25"/>
  <c r="G1010" i="25"/>
  <c r="G521" i="25"/>
  <c r="G656" i="25"/>
  <c r="G741" i="25"/>
  <c r="G678" i="25"/>
  <c r="G986" i="25"/>
  <c r="G965" i="25"/>
  <c r="G805" i="25"/>
  <c r="G776" i="25"/>
  <c r="G923" i="25"/>
  <c r="G464" i="25"/>
  <c r="V806" i="25"/>
  <c r="V694" i="25"/>
  <c r="V900" i="25"/>
  <c r="V755" i="25"/>
  <c r="V255" i="25"/>
  <c r="V966" i="25"/>
  <c r="V189" i="25"/>
  <c r="V945" i="25"/>
  <c r="V580" i="25"/>
  <c r="V222" i="25"/>
  <c r="V777" i="25"/>
  <c r="V987" i="25"/>
  <c r="V465" i="25"/>
  <c r="V619" i="25"/>
  <c r="V212" i="25"/>
  <c r="V1050" i="25"/>
  <c r="V742" i="25"/>
  <c r="V247" i="25"/>
  <c r="V924" i="25"/>
  <c r="V522" i="25"/>
  <c r="V657" i="25"/>
  <c r="V862" i="25"/>
  <c r="V1011" i="25"/>
  <c r="V679" i="25"/>
  <c r="A464" i="25"/>
  <c r="D466" i="25"/>
  <c r="D494" i="25"/>
  <c r="D551" i="25"/>
  <c r="D523" i="25"/>
  <c r="D437" i="25"/>
  <c r="D409" i="25"/>
  <c r="N145" i="40"/>
  <c r="O145" i="40"/>
  <c r="P145" i="40"/>
  <c r="Q145" i="40"/>
  <c r="R145" i="40"/>
  <c r="S145" i="40"/>
  <c r="T145" i="40"/>
  <c r="U145" i="40"/>
  <c r="H6" i="25"/>
  <c r="R11" i="25"/>
  <c r="S11" i="25"/>
  <c r="T11" i="25"/>
  <c r="H11" i="25"/>
  <c r="H468" i="25"/>
  <c r="H475" i="25"/>
  <c r="H489" i="25"/>
  <c r="H471" i="25"/>
  <c r="H498" i="25"/>
  <c r="H496" i="25"/>
  <c r="H506" i="25"/>
  <c r="H508" i="25"/>
  <c r="H516" i="25"/>
  <c r="H520" i="25"/>
  <c r="H541" i="25"/>
  <c r="H528" i="25"/>
  <c r="H547" i="25"/>
  <c r="H533" i="25"/>
  <c r="H544" i="25"/>
  <c r="H553" i="25"/>
  <c r="H565" i="25"/>
  <c r="H561" i="25"/>
  <c r="H563" i="25"/>
  <c r="H573" i="25"/>
  <c r="H479" i="25"/>
  <c r="H485" i="25"/>
  <c r="H481" i="25"/>
  <c r="H512" i="25"/>
  <c r="H514" i="25"/>
  <c r="H532" i="25"/>
  <c r="H540" i="25"/>
  <c r="H527" i="25"/>
  <c r="H571" i="25"/>
  <c r="H560" i="25"/>
  <c r="H558" i="25"/>
  <c r="H518" i="25"/>
  <c r="H538" i="25"/>
  <c r="H557" i="25"/>
  <c r="H484" i="25"/>
  <c r="H480" i="25"/>
  <c r="H491" i="25"/>
  <c r="H472" i="25"/>
  <c r="H473" i="25"/>
  <c r="H474" i="25"/>
  <c r="H511" i="25"/>
  <c r="H509" i="25"/>
  <c r="H501" i="25"/>
  <c r="H517" i="25"/>
  <c r="H515" i="25"/>
  <c r="H542" i="25"/>
  <c r="H543" i="25"/>
  <c r="H549" i="25"/>
  <c r="H536" i="25"/>
  <c r="H545" i="25"/>
  <c r="H569" i="25"/>
  <c r="H577" i="25"/>
  <c r="H564" i="25"/>
  <c r="H562" i="25"/>
  <c r="H570" i="25"/>
  <c r="H478" i="25"/>
  <c r="H486" i="25"/>
  <c r="H476" i="25"/>
  <c r="H490" i="25"/>
  <c r="H510" i="25"/>
  <c r="H507" i="25"/>
  <c r="H499" i="25"/>
  <c r="H525" i="25"/>
  <c r="H529" i="25"/>
  <c r="H554" i="25"/>
  <c r="H566" i="25"/>
  <c r="H469" i="25"/>
  <c r="H492" i="25"/>
  <c r="H482" i="25"/>
  <c r="H477" i="25"/>
  <c r="H487" i="25"/>
  <c r="H488" i="25"/>
  <c r="H513" i="25"/>
  <c r="H505" i="25"/>
  <c r="H503" i="25"/>
  <c r="H519" i="25"/>
  <c r="H504" i="25"/>
  <c r="H548" i="25"/>
  <c r="H526" i="25"/>
  <c r="H539" i="25"/>
  <c r="H534" i="25"/>
  <c r="H546" i="25"/>
  <c r="H556" i="25"/>
  <c r="H568" i="25"/>
  <c r="H555" i="25"/>
  <c r="H574" i="25"/>
  <c r="H572" i="25"/>
  <c r="H575" i="25"/>
  <c r="H95" i="25"/>
  <c r="H1009" i="25"/>
  <c r="H1007" i="25"/>
  <c r="H1005" i="25"/>
  <c r="H1003" i="25"/>
  <c r="H1001" i="25"/>
  <c r="H985" i="25"/>
  <c r="H983" i="25"/>
  <c r="H981" i="25"/>
  <c r="H979" i="25"/>
  <c r="H977" i="25"/>
  <c r="H963" i="25"/>
  <c r="H961" i="25"/>
  <c r="H959" i="25"/>
  <c r="H957" i="25"/>
  <c r="H943" i="25"/>
  <c r="H941" i="25"/>
  <c r="H939" i="25"/>
  <c r="H937" i="25"/>
  <c r="H935" i="25"/>
  <c r="H905" i="25"/>
  <c r="H884" i="25"/>
  <c r="H882" i="25"/>
  <c r="H879" i="25"/>
  <c r="H877" i="25"/>
  <c r="H875" i="25"/>
  <c r="H871" i="25"/>
  <c r="H869" i="25"/>
  <c r="H867" i="25"/>
  <c r="H865" i="25"/>
  <c r="H830" i="25"/>
  <c r="H827" i="25"/>
  <c r="H824" i="25"/>
  <c r="H822" i="25"/>
  <c r="H820" i="25"/>
  <c r="H816" i="25"/>
  <c r="H814" i="25"/>
  <c r="H812" i="25"/>
  <c r="H810" i="25"/>
  <c r="H790" i="25"/>
  <c r="H783" i="25"/>
  <c r="H781" i="25"/>
  <c r="H779" i="25"/>
  <c r="H773" i="25"/>
  <c r="H771" i="25"/>
  <c r="H769" i="25"/>
  <c r="H767" i="25"/>
  <c r="H754" i="25"/>
  <c r="H752" i="25"/>
  <c r="H747" i="25"/>
  <c r="H713" i="25"/>
  <c r="H711" i="25"/>
  <c r="H709" i="25"/>
  <c r="H707" i="25"/>
  <c r="H705" i="25"/>
  <c r="H692" i="25"/>
  <c r="H689" i="25"/>
  <c r="H685" i="25"/>
  <c r="H682" i="25"/>
  <c r="H675" i="25"/>
  <c r="H673" i="25"/>
  <c r="H671" i="25"/>
  <c r="H669" i="25"/>
  <c r="H626" i="25"/>
  <c r="H624" i="25"/>
  <c r="H622" i="25"/>
  <c r="H617" i="25"/>
  <c r="H613" i="25"/>
  <c r="H610" i="25"/>
  <c r="H605" i="25"/>
  <c r="H603" i="25"/>
  <c r="H601" i="25"/>
  <c r="H599" i="25"/>
  <c r="H597" i="25"/>
  <c r="H596" i="25"/>
  <c r="H592" i="25"/>
  <c r="H590" i="25"/>
  <c r="H588" i="25"/>
  <c r="H584" i="25"/>
  <c r="H406" i="25"/>
  <c r="H404" i="25"/>
  <c r="H402" i="25"/>
  <c r="H400" i="25"/>
  <c r="H398" i="25"/>
  <c r="H355" i="25"/>
  <c r="H353" i="25"/>
  <c r="H348" i="25"/>
  <c r="H344" i="25"/>
  <c r="H341" i="25"/>
  <c r="H336" i="25"/>
  <c r="H334" i="25"/>
  <c r="H326" i="25"/>
  <c r="H323" i="25"/>
  <c r="H321" i="25"/>
  <c r="H319" i="25"/>
  <c r="H315" i="25"/>
  <c r="H313" i="25"/>
  <c r="H305" i="25"/>
  <c r="H303" i="25"/>
  <c r="H301" i="25"/>
  <c r="H299" i="25"/>
  <c r="H297" i="25"/>
  <c r="H295" i="25"/>
  <c r="H273" i="25"/>
  <c r="H271" i="25"/>
  <c r="H264" i="25"/>
  <c r="H262" i="25"/>
  <c r="H260" i="25"/>
  <c r="H258" i="25"/>
  <c r="H256" i="25"/>
  <c r="H232" i="25"/>
  <c r="H230" i="25"/>
  <c r="H228" i="25"/>
  <c r="H225" i="25"/>
  <c r="H223" i="25"/>
  <c r="H172" i="25"/>
  <c r="H169" i="25"/>
  <c r="H164" i="25"/>
  <c r="H158" i="25"/>
  <c r="H156" i="25"/>
  <c r="H154" i="25"/>
  <c r="H149" i="25"/>
  <c r="H147" i="25"/>
  <c r="H145" i="25"/>
  <c r="H143" i="25"/>
  <c r="H138" i="25"/>
  <c r="H136" i="25"/>
  <c r="H134" i="25"/>
  <c r="H132" i="25"/>
  <c r="H108" i="25"/>
  <c r="H106" i="25"/>
  <c r="H104" i="25"/>
  <c r="H102" i="25"/>
  <c r="H103" i="25"/>
  <c r="H105" i="25"/>
  <c r="H1008" i="25"/>
  <c r="H1006" i="25"/>
  <c r="H1004" i="25"/>
  <c r="H1002" i="25"/>
  <c r="H1000" i="25"/>
  <c r="H984" i="25"/>
  <c r="H982" i="25"/>
  <c r="H980" i="25"/>
  <c r="H978" i="25"/>
  <c r="H964" i="25"/>
  <c r="H962" i="25"/>
  <c r="H960" i="25"/>
  <c r="H958" i="25"/>
  <c r="H956" i="25"/>
  <c r="H942" i="25"/>
  <c r="H940" i="25"/>
  <c r="H938" i="25"/>
  <c r="H936" i="25"/>
  <c r="H907" i="25"/>
  <c r="H903" i="25"/>
  <c r="H883" i="25"/>
  <c r="H880" i="25"/>
  <c r="H878" i="25"/>
  <c r="H876" i="25"/>
  <c r="H874" i="25"/>
  <c r="H870" i="25"/>
  <c r="H868" i="25"/>
  <c r="H866" i="25"/>
  <c r="H831" i="25"/>
  <c r="H829" i="25"/>
  <c r="H825" i="25"/>
  <c r="H823" i="25"/>
  <c r="H821" i="25"/>
  <c r="H819" i="25"/>
  <c r="H815" i="25"/>
  <c r="H813" i="25"/>
  <c r="H811" i="25"/>
  <c r="H809" i="25"/>
  <c r="H785" i="25"/>
  <c r="H782" i="25"/>
  <c r="H780" i="25"/>
  <c r="H774" i="25"/>
  <c r="H772" i="25"/>
  <c r="H770" i="25"/>
  <c r="H768" i="25"/>
  <c r="H766" i="25"/>
  <c r="H753" i="25"/>
  <c r="H748" i="25"/>
  <c r="H746" i="25"/>
  <c r="H712" i="25"/>
  <c r="H710" i="25"/>
  <c r="H708" i="25"/>
  <c r="H706" i="25"/>
  <c r="H693" i="25"/>
  <c r="H691" i="25"/>
  <c r="H686" i="25"/>
  <c r="H684" i="25"/>
  <c r="H676" i="25"/>
  <c r="H674" i="25"/>
  <c r="H672" i="25"/>
  <c r="H670" i="25"/>
  <c r="H668" i="25"/>
  <c r="H625" i="25"/>
  <c r="H623" i="25"/>
  <c r="H620" i="25"/>
  <c r="H616" i="25"/>
  <c r="H612" i="25"/>
  <c r="H604" i="25"/>
  <c r="H602" i="25"/>
  <c r="H598" i="25"/>
  <c r="H595" i="25"/>
  <c r="H594" i="25"/>
  <c r="H591" i="25"/>
  <c r="H589" i="25"/>
  <c r="H585" i="25"/>
  <c r="H583" i="25"/>
  <c r="H552" i="25"/>
  <c r="H524" i="25"/>
  <c r="H495" i="25"/>
  <c r="H467" i="25"/>
  <c r="H405" i="25"/>
  <c r="H403" i="25"/>
  <c r="H401" i="25"/>
  <c r="H399" i="25"/>
  <c r="H356" i="25"/>
  <c r="H354" i="25"/>
  <c r="H351" i="25"/>
  <c r="H347" i="25"/>
  <c r="H343" i="25"/>
  <c r="H335" i="25"/>
  <c r="H333" i="25"/>
  <c r="H327" i="25"/>
  <c r="H325" i="25"/>
  <c r="H322" i="25"/>
  <c r="H320" i="25"/>
  <c r="H318" i="25"/>
  <c r="H314" i="25"/>
  <c r="H306" i="25"/>
  <c r="H304" i="25"/>
  <c r="H302" i="25"/>
  <c r="H300" i="25"/>
  <c r="H298" i="25"/>
  <c r="H296" i="25"/>
  <c r="H274" i="25"/>
  <c r="H272" i="25"/>
  <c r="H268" i="25"/>
  <c r="H263" i="25"/>
  <c r="H261" i="25"/>
  <c r="H259" i="25"/>
  <c r="H257" i="25"/>
  <c r="H233" i="25"/>
  <c r="H231" i="25"/>
  <c r="H229" i="25"/>
  <c r="H226" i="25"/>
  <c r="H224" i="25"/>
  <c r="H173" i="25"/>
  <c r="H170" i="25"/>
  <c r="H165" i="25"/>
  <c r="H163" i="25"/>
  <c r="H157" i="25"/>
  <c r="H155" i="25"/>
  <c r="H150" i="25"/>
  <c r="H148" i="25"/>
  <c r="H146" i="25"/>
  <c r="H144" i="25"/>
  <c r="H142" i="25"/>
  <c r="H137" i="25"/>
  <c r="H135" i="25"/>
  <c r="H133" i="25"/>
  <c r="H131" i="25"/>
  <c r="H107" i="25"/>
  <c r="H101" i="25"/>
  <c r="J966" i="25"/>
  <c r="J255" i="25"/>
  <c r="J247" i="25"/>
  <c r="J222" i="25"/>
  <c r="J189" i="25"/>
  <c r="J945" i="25"/>
  <c r="J924" i="25"/>
  <c r="J900" i="25"/>
  <c r="J862" i="25"/>
  <c r="J806" i="25"/>
  <c r="J777" i="25"/>
  <c r="J755" i="25"/>
  <c r="J742" i="25"/>
  <c r="J694" i="25"/>
  <c r="J679" i="25"/>
  <c r="J657" i="25"/>
  <c r="J619" i="25"/>
  <c r="J580" i="25"/>
  <c r="J522" i="25"/>
  <c r="J465" i="25"/>
  <c r="M966" i="25"/>
  <c r="M255" i="25"/>
  <c r="M247" i="25"/>
  <c r="M222" i="25"/>
  <c r="M212" i="25"/>
  <c r="M189" i="25"/>
  <c r="M1050" i="25"/>
  <c r="M945" i="25"/>
  <c r="M1011" i="25"/>
  <c r="M924" i="25"/>
  <c r="M900" i="25"/>
  <c r="M862" i="25"/>
  <c r="M806" i="25"/>
  <c r="M777" i="25"/>
  <c r="M755" i="25"/>
  <c r="M742" i="25"/>
  <c r="M694" i="25"/>
  <c r="M679" i="25"/>
  <c r="M657" i="25"/>
  <c r="M619" i="25"/>
  <c r="M580" i="25"/>
  <c r="M522" i="25"/>
  <c r="M465" i="25"/>
  <c r="M987" i="25"/>
  <c r="P1050" i="25"/>
  <c r="P945" i="25"/>
  <c r="P1011" i="25"/>
  <c r="P924" i="25"/>
  <c r="P900" i="25"/>
  <c r="P862" i="25"/>
  <c r="P806" i="25"/>
  <c r="P777" i="25"/>
  <c r="P755" i="25"/>
  <c r="P742" i="25"/>
  <c r="P694" i="25"/>
  <c r="P679" i="25"/>
  <c r="P657" i="25"/>
  <c r="P619" i="25"/>
  <c r="P580" i="25"/>
  <c r="P522" i="25"/>
  <c r="P465" i="25"/>
  <c r="P987" i="25"/>
  <c r="P966" i="25"/>
  <c r="P255" i="25"/>
  <c r="P247" i="25"/>
  <c r="P222" i="25"/>
  <c r="P212" i="25"/>
  <c r="P189" i="25"/>
  <c r="S1011" i="25"/>
  <c r="S924" i="25"/>
  <c r="S900" i="25"/>
  <c r="S862" i="25"/>
  <c r="S806" i="25"/>
  <c r="S777" i="25"/>
  <c r="S755" i="25"/>
  <c r="S742" i="25"/>
  <c r="S694" i="25"/>
  <c r="S679" i="25"/>
  <c r="S657" i="25"/>
  <c r="S619" i="25"/>
  <c r="S580" i="25"/>
  <c r="S522" i="25"/>
  <c r="S465" i="25"/>
  <c r="S987" i="25"/>
  <c r="S966" i="25"/>
  <c r="S255" i="25"/>
  <c r="S247" i="25"/>
  <c r="S222" i="25"/>
  <c r="S212" i="25"/>
  <c r="S189" i="25"/>
  <c r="S1050" i="25"/>
  <c r="S945" i="25"/>
  <c r="L1050" i="25"/>
  <c r="L945" i="25"/>
  <c r="L1011" i="25"/>
  <c r="L924" i="25"/>
  <c r="L900" i="25"/>
  <c r="L862" i="25"/>
  <c r="L806" i="25"/>
  <c r="L777" i="25"/>
  <c r="L755" i="25"/>
  <c r="L742" i="25"/>
  <c r="L694" i="25"/>
  <c r="L679" i="25"/>
  <c r="L657" i="25"/>
  <c r="L619" i="25"/>
  <c r="L580" i="25"/>
  <c r="L522" i="25"/>
  <c r="L465" i="25"/>
  <c r="L987" i="25"/>
  <c r="L966" i="25"/>
  <c r="L255" i="25"/>
  <c r="L247" i="25"/>
  <c r="L222" i="25"/>
  <c r="L212" i="25"/>
  <c r="L189" i="25"/>
  <c r="O1011" i="25"/>
  <c r="O924" i="25"/>
  <c r="O900" i="25"/>
  <c r="O862" i="25"/>
  <c r="O806" i="25"/>
  <c r="O777" i="25"/>
  <c r="O755" i="25"/>
  <c r="O742" i="25"/>
  <c r="O694" i="25"/>
  <c r="O679" i="25"/>
  <c r="O657" i="25"/>
  <c r="O619" i="25"/>
  <c r="O580" i="25"/>
  <c r="O522" i="25"/>
  <c r="O465" i="25"/>
  <c r="O987" i="25"/>
  <c r="O966" i="25"/>
  <c r="O255" i="25"/>
  <c r="O247" i="25"/>
  <c r="O222" i="25"/>
  <c r="O212" i="25"/>
  <c r="O189" i="25"/>
  <c r="O1050" i="25"/>
  <c r="O945" i="25"/>
  <c r="R987" i="25"/>
  <c r="R966" i="25"/>
  <c r="R255" i="25"/>
  <c r="R247" i="25"/>
  <c r="R222" i="25"/>
  <c r="R212" i="25"/>
  <c r="R189" i="25"/>
  <c r="R1050" i="25"/>
  <c r="R945" i="25"/>
  <c r="R1011" i="25"/>
  <c r="R924" i="25"/>
  <c r="R900" i="25"/>
  <c r="R862" i="25"/>
  <c r="R806" i="25"/>
  <c r="R777" i="25"/>
  <c r="R755" i="25"/>
  <c r="R742" i="25"/>
  <c r="R694" i="25"/>
  <c r="R679" i="25"/>
  <c r="R657" i="25"/>
  <c r="R619" i="25"/>
  <c r="R580" i="25"/>
  <c r="R522" i="25"/>
  <c r="R465" i="25"/>
  <c r="K924" i="25"/>
  <c r="K900" i="25"/>
  <c r="K862" i="25"/>
  <c r="K806" i="25"/>
  <c r="K777" i="25"/>
  <c r="K755" i="25"/>
  <c r="K742" i="25"/>
  <c r="K694" i="25"/>
  <c r="K679" i="25"/>
  <c r="K657" i="25"/>
  <c r="K619" i="25"/>
  <c r="K580" i="25"/>
  <c r="K522" i="25"/>
  <c r="K465" i="25"/>
  <c r="K966" i="25"/>
  <c r="K255" i="25"/>
  <c r="K247" i="25"/>
  <c r="K222" i="25"/>
  <c r="K189" i="25"/>
  <c r="K945" i="25"/>
  <c r="N987" i="25"/>
  <c r="N966" i="25"/>
  <c r="N255" i="25"/>
  <c r="N247" i="25"/>
  <c r="N222" i="25"/>
  <c r="N212" i="25"/>
  <c r="N189" i="25"/>
  <c r="N1050" i="25"/>
  <c r="N945" i="25"/>
  <c r="N1011" i="25"/>
  <c r="N924" i="25"/>
  <c r="N900" i="25"/>
  <c r="N862" i="25"/>
  <c r="N806" i="25"/>
  <c r="N777" i="25"/>
  <c r="N755" i="25"/>
  <c r="N742" i="25"/>
  <c r="N694" i="25"/>
  <c r="N679" i="25"/>
  <c r="N657" i="25"/>
  <c r="N619" i="25"/>
  <c r="N580" i="25"/>
  <c r="N522" i="25"/>
  <c r="N465" i="25"/>
  <c r="Q966" i="25"/>
  <c r="Q255" i="25"/>
  <c r="Q247" i="25"/>
  <c r="Q222" i="25"/>
  <c r="Q212" i="25"/>
  <c r="Q189" i="25"/>
  <c r="Q1050" i="25"/>
  <c r="Q945" i="25"/>
  <c r="Q1011" i="25"/>
  <c r="Q924" i="25"/>
  <c r="Q900" i="25"/>
  <c r="Q862" i="25"/>
  <c r="Q806" i="25"/>
  <c r="Q777" i="25"/>
  <c r="Q755" i="25"/>
  <c r="Q742" i="25"/>
  <c r="Q694" i="25"/>
  <c r="Q679" i="25"/>
  <c r="Q657" i="25"/>
  <c r="Q619" i="25"/>
  <c r="Q580" i="25"/>
  <c r="Q522" i="25"/>
  <c r="Q465" i="25"/>
  <c r="Q987" i="25"/>
  <c r="T1050" i="25"/>
  <c r="T945" i="25"/>
  <c r="T1011" i="25"/>
  <c r="T924" i="25"/>
  <c r="T900" i="25"/>
  <c r="T862" i="25"/>
  <c r="T806" i="25"/>
  <c r="T777" i="25"/>
  <c r="T755" i="25"/>
  <c r="T742" i="25"/>
  <c r="T694" i="25"/>
  <c r="T679" i="25"/>
  <c r="T657" i="25"/>
  <c r="T619" i="25"/>
  <c r="T580" i="25"/>
  <c r="T522" i="25"/>
  <c r="T465" i="25"/>
  <c r="T987" i="25"/>
  <c r="T966" i="25"/>
  <c r="T255" i="25"/>
  <c r="T247" i="25"/>
  <c r="T222" i="25"/>
  <c r="T212" i="25"/>
  <c r="T189" i="25"/>
  <c r="G468" i="25"/>
  <c r="G483" i="25"/>
  <c r="H483" i="25"/>
  <c r="G535" i="25"/>
  <c r="H535" i="25"/>
  <c r="G572" i="25"/>
  <c r="G555" i="25"/>
  <c r="G556" i="25"/>
  <c r="G534" i="25"/>
  <c r="G526" i="25"/>
  <c r="G504" i="25"/>
  <c r="G503" i="25"/>
  <c r="G513" i="25"/>
  <c r="G487" i="25"/>
  <c r="G482" i="25"/>
  <c r="G469" i="25"/>
  <c r="G554" i="25"/>
  <c r="G525" i="25"/>
  <c r="G507" i="25"/>
  <c r="G490" i="25"/>
  <c r="G486" i="25"/>
  <c r="G570" i="25"/>
  <c r="G564" i="25"/>
  <c r="G569" i="25"/>
  <c r="G536" i="25"/>
  <c r="G543" i="25"/>
  <c r="G515" i="25"/>
  <c r="G501" i="25"/>
  <c r="G511" i="25"/>
  <c r="G473" i="25"/>
  <c r="G491" i="25"/>
  <c r="G484" i="25"/>
  <c r="G538" i="25"/>
  <c r="G558" i="25"/>
  <c r="G571" i="25"/>
  <c r="G540" i="25"/>
  <c r="G514" i="25"/>
  <c r="G481" i="25"/>
  <c r="G479" i="25"/>
  <c r="G563" i="25"/>
  <c r="G565" i="25"/>
  <c r="G544" i="25"/>
  <c r="G547" i="25"/>
  <c r="G541" i="25"/>
  <c r="G516" i="25"/>
  <c r="G506" i="25"/>
  <c r="G498" i="25"/>
  <c r="G489" i="25"/>
  <c r="G530" i="25"/>
  <c r="H530" i="25"/>
  <c r="G500" i="25"/>
  <c r="H500" i="25"/>
  <c r="G470" i="25"/>
  <c r="H470" i="25"/>
  <c r="G497" i="25"/>
  <c r="H497" i="25"/>
  <c r="G531" i="25"/>
  <c r="H531" i="25"/>
  <c r="G567" i="25"/>
  <c r="H567" i="25"/>
  <c r="G537" i="25"/>
  <c r="H537" i="25"/>
  <c r="G502" i="25"/>
  <c r="H502" i="25"/>
  <c r="G1009" i="25"/>
  <c r="G1007" i="25"/>
  <c r="G1005" i="25"/>
  <c r="G1003" i="25"/>
  <c r="G1001" i="25"/>
  <c r="G985" i="25"/>
  <c r="G983" i="25"/>
  <c r="G981" i="25"/>
  <c r="G979" i="25"/>
  <c r="G977" i="25"/>
  <c r="G963" i="25"/>
  <c r="G961" i="25"/>
  <c r="G959" i="25"/>
  <c r="G957" i="25"/>
  <c r="G943" i="25"/>
  <c r="G941" i="25"/>
  <c r="G939" i="25"/>
  <c r="G937" i="25"/>
  <c r="G935" i="25"/>
  <c r="G905" i="25"/>
  <c r="G884" i="25"/>
  <c r="G882" i="25"/>
  <c r="G879" i="25"/>
  <c r="G877" i="25"/>
  <c r="G875" i="25"/>
  <c r="G871" i="25"/>
  <c r="G869" i="25"/>
  <c r="G867" i="25"/>
  <c r="G865" i="25"/>
  <c r="G830" i="25"/>
  <c r="G827" i="25"/>
  <c r="G824" i="25"/>
  <c r="G822" i="25"/>
  <c r="G820" i="25"/>
  <c r="G816" i="25"/>
  <c r="G814" i="25"/>
  <c r="G812" i="25"/>
  <c r="G810" i="25"/>
  <c r="G790" i="25"/>
  <c r="G783" i="25"/>
  <c r="G781" i="25"/>
  <c r="G779" i="25"/>
  <c r="G773" i="25"/>
  <c r="G771" i="25"/>
  <c r="G769" i="25"/>
  <c r="G767" i="25"/>
  <c r="G754" i="25"/>
  <c r="G752" i="25"/>
  <c r="G747" i="25"/>
  <c r="G713" i="25"/>
  <c r="G711" i="25"/>
  <c r="G709" i="25"/>
  <c r="G707" i="25"/>
  <c r="G705" i="25"/>
  <c r="G692" i="25"/>
  <c r="G689" i="25"/>
  <c r="G685" i="25"/>
  <c r="G682" i="25"/>
  <c r="G675" i="25"/>
  <c r="G673" i="25"/>
  <c r="G671" i="25"/>
  <c r="G669" i="25"/>
  <c r="G626" i="25"/>
  <c r="G624" i="25"/>
  <c r="G622" i="25"/>
  <c r="G617" i="25"/>
  <c r="G613" i="25"/>
  <c r="G610" i="25"/>
  <c r="G605" i="25"/>
  <c r="G603" i="25"/>
  <c r="G596" i="25"/>
  <c r="G592" i="25"/>
  <c r="G590" i="25"/>
  <c r="G588" i="25"/>
  <c r="G584" i="25"/>
  <c r="G406" i="25"/>
  <c r="G404" i="25"/>
  <c r="G402" i="25"/>
  <c r="G400" i="25"/>
  <c r="G398" i="25"/>
  <c r="G355" i="25"/>
  <c r="G353" i="25"/>
  <c r="G348" i="25"/>
  <c r="G344" i="25"/>
  <c r="G341" i="25"/>
  <c r="G336" i="25"/>
  <c r="G334" i="25"/>
  <c r="G326" i="25"/>
  <c r="G323" i="25"/>
  <c r="G321" i="25"/>
  <c r="G319" i="25"/>
  <c r="G315" i="25"/>
  <c r="G313" i="25"/>
  <c r="G305" i="25"/>
  <c r="G303" i="25"/>
  <c r="G301" i="25"/>
  <c r="G299" i="25"/>
  <c r="G297" i="25"/>
  <c r="G295" i="25"/>
  <c r="G273" i="25"/>
  <c r="G271" i="25"/>
  <c r="G264" i="25"/>
  <c r="G262" i="25"/>
  <c r="G260" i="25"/>
  <c r="G258" i="25"/>
  <c r="G256" i="25"/>
  <c r="G232" i="25"/>
  <c r="G230" i="25"/>
  <c r="G228" i="25"/>
  <c r="G225" i="25"/>
  <c r="G223" i="25"/>
  <c r="G172" i="25"/>
  <c r="G169" i="25"/>
  <c r="G164" i="25"/>
  <c r="G158" i="25"/>
  <c r="G156" i="25"/>
  <c r="G154" i="25"/>
  <c r="G149" i="25"/>
  <c r="G147" i="25"/>
  <c r="G145" i="25"/>
  <c r="G143" i="25"/>
  <c r="G138" i="25"/>
  <c r="G136" i="25"/>
  <c r="G134" i="25"/>
  <c r="G132" i="25"/>
  <c r="G108" i="25"/>
  <c r="G106" i="25"/>
  <c r="G104" i="25"/>
  <c r="G102" i="25"/>
  <c r="G95" i="25"/>
  <c r="G131" i="25"/>
  <c r="G101" i="25"/>
  <c r="G133" i="25"/>
  <c r="G103" i="25"/>
  <c r="G1008" i="25"/>
  <c r="G1006" i="25"/>
  <c r="G1004" i="25"/>
  <c r="G1002" i="25"/>
  <c r="G1000" i="25"/>
  <c r="G984" i="25"/>
  <c r="G982" i="25"/>
  <c r="G980" i="25"/>
  <c r="G978" i="25"/>
  <c r="G964" i="25"/>
  <c r="G962" i="25"/>
  <c r="G960" i="25"/>
  <c r="G958" i="25"/>
  <c r="G956" i="25"/>
  <c r="G942" i="25"/>
  <c r="G940" i="25"/>
  <c r="G938" i="25"/>
  <c r="G936" i="25"/>
  <c r="G907" i="25"/>
  <c r="G903" i="25"/>
  <c r="G883" i="25"/>
  <c r="G880" i="25"/>
  <c r="G878" i="25"/>
  <c r="G876" i="25"/>
  <c r="G874" i="25"/>
  <c r="G870" i="25"/>
  <c r="G868" i="25"/>
  <c r="G866" i="25"/>
  <c r="G831" i="25"/>
  <c r="G829" i="25"/>
  <c r="G825" i="25"/>
  <c r="G823" i="25"/>
  <c r="G821" i="25"/>
  <c r="G819" i="25"/>
  <c r="G815" i="25"/>
  <c r="G813" i="25"/>
  <c r="G811" i="25"/>
  <c r="G809" i="25"/>
  <c r="G785" i="25"/>
  <c r="G782" i="25"/>
  <c r="G780" i="25"/>
  <c r="G774" i="25"/>
  <c r="G772" i="25"/>
  <c r="G770" i="25"/>
  <c r="G768" i="25"/>
  <c r="G766" i="25"/>
  <c r="G753" i="25"/>
  <c r="G748" i="25"/>
  <c r="G746" i="25"/>
  <c r="G712" i="25"/>
  <c r="G710" i="25"/>
  <c r="G708" i="25"/>
  <c r="G706" i="25"/>
  <c r="G693" i="25"/>
  <c r="G691" i="25"/>
  <c r="G686" i="25"/>
  <c r="G684" i="25"/>
  <c r="G676" i="25"/>
  <c r="G674" i="25"/>
  <c r="G672" i="25"/>
  <c r="G670" i="25"/>
  <c r="G668" i="25"/>
  <c r="G625" i="25"/>
  <c r="G623" i="25"/>
  <c r="G620" i="25"/>
  <c r="G616" i="25"/>
  <c r="G612" i="25"/>
  <c r="G604" i="25"/>
  <c r="G602" i="25"/>
  <c r="G595" i="25"/>
  <c r="G594" i="25"/>
  <c r="G591" i="25"/>
  <c r="G589" i="25"/>
  <c r="G585" i="25"/>
  <c r="G583" i="25"/>
  <c r="G552" i="25"/>
  <c r="G524" i="25"/>
  <c r="G495" i="25"/>
  <c r="G467" i="25"/>
  <c r="G405" i="25"/>
  <c r="G403" i="25"/>
  <c r="G401" i="25"/>
  <c r="G399" i="25"/>
  <c r="G356" i="25"/>
  <c r="G354" i="25"/>
  <c r="G351" i="25"/>
  <c r="G347" i="25"/>
  <c r="G343" i="25"/>
  <c r="G335" i="25"/>
  <c r="G333" i="25"/>
  <c r="G327" i="25"/>
  <c r="G325" i="25"/>
  <c r="G322" i="25"/>
  <c r="G320" i="25"/>
  <c r="G318" i="25"/>
  <c r="G314" i="25"/>
  <c r="G306" i="25"/>
  <c r="G304" i="25"/>
  <c r="G302" i="25"/>
  <c r="G300" i="25"/>
  <c r="G298" i="25"/>
  <c r="G296" i="25"/>
  <c r="G274" i="25"/>
  <c r="G272" i="25"/>
  <c r="G268" i="25"/>
  <c r="G263" i="25"/>
  <c r="G261" i="25"/>
  <c r="G259" i="25"/>
  <c r="G257" i="25"/>
  <c r="G233" i="25"/>
  <c r="G231" i="25"/>
  <c r="G229" i="25"/>
  <c r="G226" i="25"/>
  <c r="G224" i="25"/>
  <c r="G173" i="25"/>
  <c r="G170" i="25"/>
  <c r="G165" i="25"/>
  <c r="G163" i="25"/>
  <c r="G157" i="25"/>
  <c r="G155" i="25"/>
  <c r="G150" i="25"/>
  <c r="G148" i="25"/>
  <c r="G146" i="25"/>
  <c r="G144" i="25"/>
  <c r="G142" i="25"/>
  <c r="G137" i="25"/>
  <c r="G135" i="25"/>
  <c r="G107" i="25"/>
  <c r="G105" i="25"/>
  <c r="G576" i="25"/>
  <c r="H576" i="25"/>
  <c r="G559" i="25"/>
  <c r="H559" i="25"/>
  <c r="G575" i="25"/>
  <c r="G574" i="25"/>
  <c r="G568" i="25"/>
  <c r="G546" i="25"/>
  <c r="G539" i="25"/>
  <c r="G548" i="25"/>
  <c r="G519" i="25"/>
  <c r="G505" i="25"/>
  <c r="G488" i="25"/>
  <c r="G477" i="25"/>
  <c r="G492" i="25"/>
  <c r="G566" i="25"/>
  <c r="G529" i="25"/>
  <c r="G499" i="25"/>
  <c r="G510" i="25"/>
  <c r="G476" i="25"/>
  <c r="G478" i="25"/>
  <c r="G562" i="25"/>
  <c r="G577" i="25"/>
  <c r="G545" i="25"/>
  <c r="G549" i="25"/>
  <c r="G542" i="25"/>
  <c r="G517" i="25"/>
  <c r="G509" i="25"/>
  <c r="G474" i="25"/>
  <c r="G472" i="25"/>
  <c r="G480" i="25"/>
  <c r="G557" i="25"/>
  <c r="G518" i="25"/>
  <c r="G560" i="25"/>
  <c r="G527" i="25"/>
  <c r="G532" i="25"/>
  <c r="G512" i="25"/>
  <c r="G485" i="25"/>
  <c r="G573" i="25"/>
  <c r="G561" i="25"/>
  <c r="G553" i="25"/>
  <c r="G533" i="25"/>
  <c r="G528" i="25"/>
  <c r="G520" i="25"/>
  <c r="G508" i="25"/>
  <c r="G496" i="25"/>
  <c r="G471" i="25"/>
  <c r="G475" i="25"/>
  <c r="F466" i="25"/>
  <c r="N116" i="40"/>
  <c r="O116" i="40"/>
  <c r="P116" i="40"/>
  <c r="Q116" i="40"/>
  <c r="R116" i="40"/>
  <c r="S116" i="40"/>
  <c r="T116" i="40"/>
  <c r="U116" i="40"/>
  <c r="U115" i="40"/>
  <c r="T115" i="40"/>
  <c r="S115" i="40"/>
  <c r="R115" i="40"/>
  <c r="Q115" i="40"/>
  <c r="P115" i="40"/>
  <c r="O115" i="40"/>
  <c r="N115" i="40"/>
  <c r="U16" i="40"/>
  <c r="T16" i="40"/>
  <c r="S16" i="40"/>
  <c r="R16" i="40"/>
  <c r="Q16" i="40"/>
  <c r="P16" i="40"/>
  <c r="O16" i="40"/>
  <c r="N16" i="40"/>
  <c r="U25" i="40"/>
  <c r="T25" i="40"/>
  <c r="S25" i="40"/>
  <c r="R25" i="40"/>
  <c r="Q25" i="40"/>
  <c r="P25" i="40"/>
  <c r="O25" i="40"/>
  <c r="N25" i="40"/>
  <c r="N144" i="40"/>
  <c r="O144" i="40"/>
  <c r="P144" i="40"/>
  <c r="Q144" i="40"/>
  <c r="R144" i="40"/>
  <c r="S144" i="40"/>
  <c r="T144" i="40"/>
  <c r="U144" i="40"/>
  <c r="G1051" i="25"/>
  <c r="G988" i="25"/>
  <c r="G967" i="25"/>
  <c r="G946" i="25"/>
  <c r="G925" i="25"/>
  <c r="G906" i="25"/>
  <c r="G904" i="25"/>
  <c r="G901" i="25"/>
  <c r="Z893" i="25"/>
  <c r="F884" i="25"/>
  <c r="F883" i="25"/>
  <c r="F876" i="25"/>
  <c r="F875" i="25"/>
  <c r="Z886" i="25"/>
  <c r="G863" i="25"/>
  <c r="Z854" i="25"/>
  <c r="Z847" i="25"/>
  <c r="Z840" i="25"/>
  <c r="F831" i="25"/>
  <c r="F830" i="25"/>
  <c r="F821" i="25"/>
  <c r="F820" i="25"/>
  <c r="Z833" i="25"/>
  <c r="G807" i="25"/>
  <c r="Z792" i="25"/>
  <c r="G784" i="25"/>
  <c r="F783" i="25"/>
  <c r="F782" i="25"/>
  <c r="F781" i="25"/>
  <c r="F780" i="25"/>
  <c r="Z799" i="25"/>
  <c r="G778" i="25"/>
  <c r="G756" i="25"/>
  <c r="F754" i="25"/>
  <c r="F753" i="25"/>
  <c r="F752" i="25"/>
  <c r="F748" i="25"/>
  <c r="F747" i="25"/>
  <c r="G695" i="25"/>
  <c r="F693" i="25"/>
  <c r="F692" i="25"/>
  <c r="F686" i="25"/>
  <c r="F685" i="25"/>
  <c r="G658" i="25"/>
  <c r="G621" i="25"/>
  <c r="F612" i="25"/>
  <c r="F593" i="25"/>
  <c r="F523" i="25"/>
  <c r="G388" i="25"/>
  <c r="G352" i="25"/>
  <c r="F343" i="25"/>
  <c r="F324" i="25"/>
  <c r="F293" i="25"/>
  <c r="G277" i="25"/>
  <c r="G269" i="25"/>
  <c r="G238" i="25"/>
  <c r="G237" i="25"/>
  <c r="G203" i="25"/>
  <c r="G202" i="25"/>
  <c r="G180" i="25"/>
  <c r="G179" i="25"/>
  <c r="F165" i="25"/>
  <c r="F164" i="25"/>
  <c r="G96" i="25"/>
  <c r="H5" i="25"/>
  <c r="I777" i="25"/>
  <c r="I189" i="25"/>
  <c r="I255" i="25"/>
  <c r="I619" i="25"/>
  <c r="I657" i="25"/>
  <c r="I247" i="25"/>
  <c r="I679" i="25"/>
  <c r="I580" i="25"/>
  <c r="I222" i="25"/>
  <c r="I465" i="25"/>
  <c r="I742" i="25"/>
  <c r="I924" i="25"/>
  <c r="I966" i="25"/>
  <c r="I900" i="25"/>
  <c r="I755" i="25"/>
  <c r="I945" i="25"/>
  <c r="I862" i="25"/>
  <c r="I806" i="25"/>
  <c r="I694" i="25"/>
  <c r="I522" i="25"/>
  <c r="V11" i="25"/>
  <c r="V93" i="25"/>
  <c r="U93" i="25"/>
  <c r="V1099" i="25"/>
  <c r="V1090" i="25"/>
  <c r="V1097" i="25"/>
  <c r="V1073" i="25"/>
  <c r="V1083" i="25"/>
  <c r="V1091" i="25"/>
  <c r="V1100" i="25"/>
  <c r="V1094" i="25"/>
  <c r="V1103" i="25"/>
  <c r="V1077" i="25"/>
  <c r="V1084" i="25"/>
  <c r="V1093" i="25"/>
  <c r="V1102" i="25"/>
  <c r="V1096" i="25"/>
  <c r="V1078" i="25"/>
  <c r="V1092" i="25"/>
  <c r="V1085" i="25"/>
  <c r="V1101" i="25"/>
  <c r="V1104" i="25"/>
  <c r="V1098" i="25"/>
  <c r="V1082" i="25"/>
  <c r="V1095" i="25"/>
  <c r="V1086" i="25"/>
  <c r="V1080" i="25"/>
  <c r="V1088" i="25"/>
  <c r="U1069" i="25"/>
  <c r="U1040" i="25"/>
  <c r="U998" i="25"/>
  <c r="U994" i="25"/>
  <c r="U990" i="25"/>
  <c r="U975" i="25"/>
  <c r="U971" i="25"/>
  <c r="U1067" i="25"/>
  <c r="U1055" i="25"/>
  <c r="U1033" i="25"/>
  <c r="U1022" i="25"/>
  <c r="U1014" i="25"/>
  <c r="U1054" i="25"/>
  <c r="U1043" i="25"/>
  <c r="U1031" i="25"/>
  <c r="U954" i="25"/>
  <c r="U950" i="25"/>
  <c r="U946" i="25"/>
  <c r="U1091" i="25"/>
  <c r="U1082" i="25"/>
  <c r="U1064" i="25"/>
  <c r="U1032" i="25"/>
  <c r="U1023" i="25"/>
  <c r="U1015" i="25"/>
  <c r="U931" i="25"/>
  <c r="U927" i="25"/>
  <c r="U906" i="25"/>
  <c r="U901" i="25"/>
  <c r="U881" i="25"/>
  <c r="U863" i="25"/>
  <c r="U818" i="25"/>
  <c r="U784" i="25"/>
  <c r="U764" i="25"/>
  <c r="U760" i="25"/>
  <c r="U756" i="25"/>
  <c r="U702" i="25"/>
  <c r="U698" i="25"/>
  <c r="U690" i="25"/>
  <c r="U667" i="25"/>
  <c r="U663" i="25"/>
  <c r="U659" i="25"/>
  <c r="U397" i="25"/>
  <c r="U393" i="25"/>
  <c r="U389" i="25"/>
  <c r="U279" i="25"/>
  <c r="U246" i="25"/>
  <c r="U242" i="25"/>
  <c r="U238" i="25"/>
  <c r="U210" i="25"/>
  <c r="U205" i="25"/>
  <c r="U162" i="25"/>
  <c r="U96" i="25"/>
  <c r="U185" i="25"/>
  <c r="U181" i="25"/>
  <c r="U1104" i="25"/>
  <c r="U1093" i="25"/>
  <c r="U1099" i="25"/>
  <c r="U1080" i="25"/>
  <c r="U1087" i="25"/>
  <c r="U1092" i="25"/>
  <c r="U1071" i="25"/>
  <c r="U1070" i="25"/>
  <c r="U1045" i="25"/>
  <c r="U999" i="25"/>
  <c r="U995" i="25"/>
  <c r="U991" i="25"/>
  <c r="U976" i="25"/>
  <c r="U972" i="25"/>
  <c r="U968" i="25"/>
  <c r="U1056" i="25"/>
  <c r="U1036" i="25"/>
  <c r="U1024" i="25"/>
  <c r="U1016" i="25"/>
  <c r="U1060" i="25"/>
  <c r="U1044" i="25"/>
  <c r="U1034" i="25"/>
  <c r="U955" i="25"/>
  <c r="U951" i="25"/>
  <c r="U947" i="25"/>
  <c r="U1083" i="25"/>
  <c r="U1068" i="25"/>
  <c r="U1041" i="25"/>
  <c r="U1025" i="25"/>
  <c r="U1017" i="25"/>
  <c r="U932" i="25"/>
  <c r="U928" i="25"/>
  <c r="U902" i="25"/>
  <c r="U864" i="25"/>
  <c r="U826" i="25"/>
  <c r="U807" i="25"/>
  <c r="U765" i="25"/>
  <c r="U761" i="25"/>
  <c r="U757" i="25"/>
  <c r="U703" i="25"/>
  <c r="U699" i="25"/>
  <c r="U695" i="25"/>
  <c r="U683" i="25"/>
  <c r="U681" i="25"/>
  <c r="U664" i="25"/>
  <c r="U660" i="25"/>
  <c r="U394" i="25"/>
  <c r="U390" i="25"/>
  <c r="U352" i="25"/>
  <c r="U283" i="25"/>
  <c r="U280" i="25"/>
  <c r="U243" i="25"/>
  <c r="U239" i="25"/>
  <c r="U211" i="25"/>
  <c r="U277" i="25"/>
  <c r="U282" i="25"/>
  <c r="U206" i="25"/>
  <c r="U202" i="25"/>
  <c r="U97" i="25"/>
  <c r="U186" i="25"/>
  <c r="U182" i="25"/>
  <c r="U1094" i="25"/>
  <c r="U1077" i="25"/>
  <c r="U1086" i="25"/>
  <c r="U1095" i="25"/>
  <c r="U1096" i="25"/>
  <c r="U1074" i="25"/>
  <c r="U1079" i="25"/>
  <c r="U1057" i="25"/>
  <c r="U1012" i="25"/>
  <c r="U996" i="25"/>
  <c r="U992" i="25"/>
  <c r="U988" i="25"/>
  <c r="U973" i="25"/>
  <c r="U969" i="25"/>
  <c r="U1065" i="25"/>
  <c r="U1038" i="25"/>
  <c r="U1026" i="25"/>
  <c r="U1018" i="25"/>
  <c r="U1061" i="25"/>
  <c r="U1048" i="25"/>
  <c r="U1035" i="25"/>
  <c r="U952" i="25"/>
  <c r="U948" i="25"/>
  <c r="U1089" i="25"/>
  <c r="U1072" i="25"/>
  <c r="U1047" i="25"/>
  <c r="U1028" i="25"/>
  <c r="U1019" i="25"/>
  <c r="U933" i="25"/>
  <c r="U929" i="25"/>
  <c r="U925" i="25"/>
  <c r="U872" i="25"/>
  <c r="U808" i="25"/>
  <c r="U778" i="25"/>
  <c r="U762" i="25"/>
  <c r="U758" i="25"/>
  <c r="U704" i="25"/>
  <c r="U700" i="25"/>
  <c r="U696" i="25"/>
  <c r="U688" i="25"/>
  <c r="U410" i="25"/>
  <c r="U665" i="25"/>
  <c r="U661" i="25"/>
  <c r="U621" i="25"/>
  <c r="U615" i="25"/>
  <c r="U395" i="25"/>
  <c r="U391" i="25"/>
  <c r="U346" i="25"/>
  <c r="U281" i="25"/>
  <c r="U269" i="25"/>
  <c r="U244" i="25"/>
  <c r="U240" i="25"/>
  <c r="U208" i="25"/>
  <c r="U278" i="25"/>
  <c r="U207" i="25"/>
  <c r="U203" i="25"/>
  <c r="U98" i="25"/>
  <c r="U187" i="25"/>
  <c r="U183" i="25"/>
  <c r="U179" i="25"/>
  <c r="U1101" i="25"/>
  <c r="U1085" i="25"/>
  <c r="U1097" i="25"/>
  <c r="U1103" i="25"/>
  <c r="U1100" i="25"/>
  <c r="U1075" i="25"/>
  <c r="U1058" i="25"/>
  <c r="U1039" i="25"/>
  <c r="U997" i="25"/>
  <c r="U993" i="25"/>
  <c r="U989" i="25"/>
  <c r="U974" i="25"/>
  <c r="U970" i="25"/>
  <c r="U1066" i="25"/>
  <c r="U1046" i="25"/>
  <c r="U1029" i="25"/>
  <c r="U1020" i="25"/>
  <c r="U1062" i="25"/>
  <c r="U1053" i="25"/>
  <c r="U1042" i="25"/>
  <c r="U1013" i="25"/>
  <c r="U967" i="25"/>
  <c r="U953" i="25"/>
  <c r="U949" i="25"/>
  <c r="U1090" i="25"/>
  <c r="U1081" i="25"/>
  <c r="U1059" i="25"/>
  <c r="U1030" i="25"/>
  <c r="U1021" i="25"/>
  <c r="U934" i="25"/>
  <c r="U930" i="25"/>
  <c r="U926" i="25"/>
  <c r="U904" i="25"/>
  <c r="U873" i="25"/>
  <c r="U828" i="25"/>
  <c r="U817" i="25"/>
  <c r="U763" i="25"/>
  <c r="U759" i="25"/>
  <c r="U751" i="25"/>
  <c r="U745" i="25"/>
  <c r="U701" i="25"/>
  <c r="U697" i="25"/>
  <c r="U666" i="25"/>
  <c r="U662" i="25"/>
  <c r="U658" i="25"/>
  <c r="U396" i="25"/>
  <c r="U392" i="25"/>
  <c r="U388" i="25"/>
  <c r="U312" i="25"/>
  <c r="U270" i="25"/>
  <c r="U245" i="25"/>
  <c r="U241" i="25"/>
  <c r="U237" i="25"/>
  <c r="U209" i="25"/>
  <c r="U284" i="25"/>
  <c r="U204" i="25"/>
  <c r="U178" i="25"/>
  <c r="U99" i="25"/>
  <c r="U94" i="25"/>
  <c r="U188" i="25"/>
  <c r="U184" i="25"/>
  <c r="U180" i="25"/>
  <c r="U1102" i="25"/>
  <c r="U1088" i="25"/>
  <c r="U1098" i="25"/>
  <c r="U1073" i="25"/>
  <c r="U1078" i="25"/>
  <c r="U1084" i="25"/>
  <c r="U428" i="25"/>
  <c r="U1052" i="25"/>
  <c r="U1051" i="25"/>
  <c r="U1063" i="25"/>
  <c r="U1105" i="25"/>
  <c r="U100" i="25"/>
  <c r="U1076" i="25"/>
  <c r="U426" i="25"/>
  <c r="U418" i="25"/>
  <c r="U434" i="25"/>
  <c r="U430" i="25"/>
  <c r="U420" i="25"/>
  <c r="U424" i="25"/>
  <c r="U414" i="25"/>
  <c r="U423" i="25"/>
  <c r="U435" i="25"/>
  <c r="U429" i="25"/>
  <c r="U411" i="25"/>
  <c r="U433" i="25"/>
  <c r="U422" i="25"/>
  <c r="U412" i="25"/>
  <c r="U416" i="25"/>
  <c r="U432" i="25"/>
  <c r="U431" i="25"/>
  <c r="U425" i="25"/>
  <c r="U415" i="25"/>
  <c r="U421" i="25"/>
  <c r="U419" i="25"/>
  <c r="U413" i="25"/>
  <c r="U427" i="25"/>
  <c r="U417" i="25"/>
  <c r="V428" i="25"/>
  <c r="V100" i="25"/>
  <c r="V1051" i="25"/>
  <c r="V1076" i="25"/>
  <c r="V1063" i="25"/>
  <c r="V1052" i="25"/>
  <c r="V1105" i="25"/>
  <c r="V422" i="25"/>
  <c r="V412" i="25"/>
  <c r="V416" i="25"/>
  <c r="V432" i="25"/>
  <c r="V423" i="25"/>
  <c r="V435" i="25"/>
  <c r="V429" i="25"/>
  <c r="V411" i="25"/>
  <c r="V433" i="25"/>
  <c r="V426" i="25"/>
  <c r="V418" i="25"/>
  <c r="V434" i="25"/>
  <c r="V430" i="25"/>
  <c r="V420" i="25"/>
  <c r="V424" i="25"/>
  <c r="V414" i="25"/>
  <c r="V431" i="25"/>
  <c r="V425" i="25"/>
  <c r="V415" i="25"/>
  <c r="V421" i="25"/>
  <c r="V419" i="25"/>
  <c r="V413" i="25"/>
  <c r="V427" i="25"/>
  <c r="V417" i="25"/>
  <c r="V1070" i="25"/>
  <c r="V1064" i="25"/>
  <c r="V1030" i="25"/>
  <c r="V1021" i="25"/>
  <c r="V1013" i="25"/>
  <c r="V996" i="25"/>
  <c r="V992" i="25"/>
  <c r="V988" i="25"/>
  <c r="V973" i="25"/>
  <c r="V968" i="25"/>
  <c r="V1065" i="25"/>
  <c r="V1059" i="25"/>
  <c r="V1048" i="25"/>
  <c r="V1042" i="25"/>
  <c r="V1035" i="25"/>
  <c r="V1029" i="25"/>
  <c r="V954" i="25"/>
  <c r="V950" i="25"/>
  <c r="V946" i="25"/>
  <c r="V1079" i="25"/>
  <c r="V1047" i="25"/>
  <c r="V1022" i="25"/>
  <c r="V969" i="25"/>
  <c r="V933" i="25"/>
  <c r="V929" i="25"/>
  <c r="V925" i="25"/>
  <c r="V872" i="25"/>
  <c r="V808" i="25"/>
  <c r="V778" i="25"/>
  <c r="V762" i="25"/>
  <c r="V758" i="25"/>
  <c r="V704" i="25"/>
  <c r="V700" i="25"/>
  <c r="V696" i="25"/>
  <c r="V688" i="25"/>
  <c r="V664" i="25"/>
  <c r="V660" i="25"/>
  <c r="V410" i="25"/>
  <c r="V396" i="25"/>
  <c r="V392" i="25"/>
  <c r="V388" i="25"/>
  <c r="V312" i="25"/>
  <c r="V281" i="25"/>
  <c r="V269" i="25"/>
  <c r="V244" i="25"/>
  <c r="V240" i="25"/>
  <c r="V208" i="25"/>
  <c r="V204" i="25"/>
  <c r="V178" i="25"/>
  <c r="V99" i="25"/>
  <c r="V94" i="25"/>
  <c r="V185" i="25"/>
  <c r="V181" i="25"/>
  <c r="V1072" i="25"/>
  <c r="V1066" i="25"/>
  <c r="V1034" i="25"/>
  <c r="V1023" i="25"/>
  <c r="V1015" i="25"/>
  <c r="V997" i="25"/>
  <c r="V993" i="25"/>
  <c r="V989" i="25"/>
  <c r="V974" i="25"/>
  <c r="V970" i="25"/>
  <c r="V1071" i="25"/>
  <c r="V1060" i="25"/>
  <c r="V1054" i="25"/>
  <c r="V1043" i="25"/>
  <c r="V1038" i="25"/>
  <c r="V1031" i="25"/>
  <c r="V1016" i="25"/>
  <c r="V955" i="25"/>
  <c r="V951" i="25"/>
  <c r="V947" i="25"/>
  <c r="V1081" i="25"/>
  <c r="V1055" i="25"/>
  <c r="V1026" i="25"/>
  <c r="V1012" i="25"/>
  <c r="V934" i="25"/>
  <c r="V930" i="25"/>
  <c r="V926" i="25"/>
  <c r="V904" i="25"/>
  <c r="V873" i="25"/>
  <c r="V828" i="25"/>
  <c r="V817" i="25"/>
  <c r="V763" i="25"/>
  <c r="V759" i="25"/>
  <c r="V751" i="25"/>
  <c r="V745" i="25"/>
  <c r="V701" i="25"/>
  <c r="V697" i="25"/>
  <c r="V681" i="25"/>
  <c r="V665" i="25"/>
  <c r="V661" i="25"/>
  <c r="V621" i="25"/>
  <c r="V615" i="25"/>
  <c r="V397" i="25"/>
  <c r="V393" i="25"/>
  <c r="V389" i="25"/>
  <c r="V346" i="25"/>
  <c r="V283" i="25"/>
  <c r="V277" i="25"/>
  <c r="V270" i="25"/>
  <c r="V245" i="25"/>
  <c r="V241" i="25"/>
  <c r="V237" i="25"/>
  <c r="V209" i="25"/>
  <c r="V207" i="25"/>
  <c r="V205" i="25"/>
  <c r="V162" i="25"/>
  <c r="V96" i="25"/>
  <c r="V186" i="25"/>
  <c r="V182" i="25"/>
  <c r="V1074" i="25"/>
  <c r="V1067" i="25"/>
  <c r="V1045" i="25"/>
  <c r="V1025" i="25"/>
  <c r="V1017" i="25"/>
  <c r="V998" i="25"/>
  <c r="V994" i="25"/>
  <c r="V990" i="25"/>
  <c r="V975" i="25"/>
  <c r="V971" i="25"/>
  <c r="V1061" i="25"/>
  <c r="V1056" i="25"/>
  <c r="V1044" i="25"/>
  <c r="V1040" i="25"/>
  <c r="V1032" i="25"/>
  <c r="V1020" i="25"/>
  <c r="V952" i="25"/>
  <c r="V948" i="25"/>
  <c r="V1087" i="25"/>
  <c r="V1057" i="25"/>
  <c r="V1036" i="25"/>
  <c r="V1014" i="25"/>
  <c r="V931" i="25"/>
  <c r="V927" i="25"/>
  <c r="V906" i="25"/>
  <c r="V901" i="25"/>
  <c r="V881" i="25"/>
  <c r="V863" i="25"/>
  <c r="V818" i="25"/>
  <c r="V784" i="25"/>
  <c r="V764" i="25"/>
  <c r="V760" i="25"/>
  <c r="V756" i="25"/>
  <c r="V702" i="25"/>
  <c r="V698" i="25"/>
  <c r="V690" i="25"/>
  <c r="V666" i="25"/>
  <c r="V662" i="25"/>
  <c r="V658" i="25"/>
  <c r="V394" i="25"/>
  <c r="V390" i="25"/>
  <c r="V280" i="25"/>
  <c r="V278" i="25"/>
  <c r="V246" i="25"/>
  <c r="V242" i="25"/>
  <c r="V238" i="25"/>
  <c r="V210" i="25"/>
  <c r="V282" i="25"/>
  <c r="V206" i="25"/>
  <c r="V202" i="25"/>
  <c r="V97" i="25"/>
  <c r="V187" i="25"/>
  <c r="V183" i="25"/>
  <c r="V179" i="25"/>
  <c r="V1075" i="25"/>
  <c r="V1068" i="25"/>
  <c r="V1053" i="25"/>
  <c r="V1028" i="25"/>
  <c r="V1019" i="25"/>
  <c r="V999" i="25"/>
  <c r="V995" i="25"/>
  <c r="V991" i="25"/>
  <c r="V976" i="25"/>
  <c r="V972" i="25"/>
  <c r="V967" i="25"/>
  <c r="V1062" i="25"/>
  <c r="V1058" i="25"/>
  <c r="V1046" i="25"/>
  <c r="V1041" i="25"/>
  <c r="V1033" i="25"/>
  <c r="V1024" i="25"/>
  <c r="V953" i="25"/>
  <c r="V949" i="25"/>
  <c r="V1089" i="25"/>
  <c r="V1069" i="25"/>
  <c r="V1039" i="25"/>
  <c r="V1018" i="25"/>
  <c r="V932" i="25"/>
  <c r="V928" i="25"/>
  <c r="V902" i="25"/>
  <c r="V864" i="25"/>
  <c r="V826" i="25"/>
  <c r="V807" i="25"/>
  <c r="V765" i="25"/>
  <c r="V761" i="25"/>
  <c r="V757" i="25"/>
  <c r="V703" i="25"/>
  <c r="V699" i="25"/>
  <c r="V695" i="25"/>
  <c r="V683" i="25"/>
  <c r="V667" i="25"/>
  <c r="V663" i="25"/>
  <c r="V659" i="25"/>
  <c r="V395" i="25"/>
  <c r="V391" i="25"/>
  <c r="V352" i="25"/>
  <c r="V279" i="25"/>
  <c r="V243" i="25"/>
  <c r="V239" i="25"/>
  <c r="V211" i="25"/>
  <c r="V284" i="25"/>
  <c r="V203" i="25"/>
  <c r="V98" i="25"/>
  <c r="V188" i="25"/>
  <c r="V184" i="25"/>
  <c r="V180" i="25"/>
  <c r="V1107" i="25"/>
  <c r="V1111" i="25"/>
  <c r="V1108" i="25"/>
  <c r="V1110" i="25"/>
  <c r="V1109" i="25"/>
  <c r="U1108" i="25"/>
  <c r="U1111" i="25"/>
  <c r="U1110" i="25"/>
  <c r="U1107" i="25"/>
  <c r="U1109" i="25"/>
  <c r="U171" i="25"/>
  <c r="V171" i="25"/>
  <c r="V502" i="25"/>
  <c r="U502" i="25"/>
  <c r="V497" i="25"/>
  <c r="U497" i="25"/>
  <c r="V439" i="25"/>
  <c r="U439" i="25"/>
  <c r="V537" i="25"/>
  <c r="U537" i="25"/>
  <c r="V535" i="25"/>
  <c r="U535" i="25"/>
  <c r="U470" i="25"/>
  <c r="V470" i="25"/>
  <c r="V448" i="25"/>
  <c r="U448" i="25"/>
  <c r="V443" i="25"/>
  <c r="U443" i="25"/>
  <c r="V444" i="25"/>
  <c r="U444" i="25"/>
  <c r="V500" i="25"/>
  <c r="U500" i="25"/>
  <c r="V559" i="25"/>
  <c r="U559" i="25"/>
  <c r="V567" i="25"/>
  <c r="U567" i="25"/>
  <c r="U483" i="25"/>
  <c r="V483" i="25"/>
  <c r="V530" i="25"/>
  <c r="U530" i="25"/>
  <c r="V576" i="25"/>
  <c r="U576" i="25"/>
  <c r="V531" i="25"/>
  <c r="U531" i="25"/>
  <c r="U521" i="25"/>
  <c r="U678" i="25"/>
  <c r="U776" i="25"/>
  <c r="U923" i="25"/>
  <c r="U1010" i="25"/>
  <c r="U579" i="25"/>
  <c r="U741" i="25"/>
  <c r="U805" i="25"/>
  <c r="U944" i="25"/>
  <c r="U1049" i="25"/>
  <c r="U618" i="25"/>
  <c r="U861" i="25"/>
  <c r="U965" i="25"/>
  <c r="U464" i="25"/>
  <c r="U656" i="25"/>
  <c r="U986" i="25"/>
  <c r="V1106" i="25"/>
  <c r="V169" i="25"/>
  <c r="V816" i="25"/>
  <c r="U169" i="25"/>
  <c r="U816" i="25"/>
  <c r="U1106" i="25"/>
  <c r="V557" i="25"/>
  <c r="U557" i="25"/>
  <c r="V575" i="25"/>
  <c r="U575" i="25"/>
  <c r="V573" i="25"/>
  <c r="U573" i="25"/>
  <c r="V558" i="25"/>
  <c r="U558" i="25"/>
  <c r="V570" i="25"/>
  <c r="U570" i="25"/>
  <c r="V572" i="25"/>
  <c r="U572" i="25"/>
  <c r="V563" i="25"/>
  <c r="U563" i="25"/>
  <c r="V560" i="25"/>
  <c r="U560" i="25"/>
  <c r="V562" i="25"/>
  <c r="U562" i="25"/>
  <c r="V574" i="25"/>
  <c r="U574" i="25"/>
  <c r="V561" i="25"/>
  <c r="U561" i="25"/>
  <c r="V566" i="25"/>
  <c r="U566" i="25"/>
  <c r="V564" i="25"/>
  <c r="U564" i="25"/>
  <c r="V555" i="25"/>
  <c r="U555" i="25"/>
  <c r="V565" i="25"/>
  <c r="U565" i="25"/>
  <c r="V571" i="25"/>
  <c r="U571" i="25"/>
  <c r="V577" i="25"/>
  <c r="U577" i="25"/>
  <c r="V568" i="25"/>
  <c r="U568" i="25"/>
  <c r="V553" i="25"/>
  <c r="U553" i="25"/>
  <c r="V554" i="25"/>
  <c r="U554" i="25"/>
  <c r="V569" i="25"/>
  <c r="U569" i="25"/>
  <c r="V556" i="25"/>
  <c r="U556" i="25"/>
  <c r="V544" i="25"/>
  <c r="U544" i="25"/>
  <c r="V527" i="25"/>
  <c r="U527" i="25"/>
  <c r="V545" i="25"/>
  <c r="U545" i="25"/>
  <c r="V546" i="25"/>
  <c r="U546" i="25"/>
  <c r="V533" i="25"/>
  <c r="U533" i="25"/>
  <c r="V529" i="25"/>
  <c r="U529" i="25"/>
  <c r="V536" i="25"/>
  <c r="U536" i="25"/>
  <c r="V534" i="25"/>
  <c r="U534" i="25"/>
  <c r="V547" i="25"/>
  <c r="U547" i="25"/>
  <c r="V540" i="25"/>
  <c r="U540" i="25"/>
  <c r="V549" i="25"/>
  <c r="U549" i="25"/>
  <c r="V539" i="25"/>
  <c r="U539" i="25"/>
  <c r="V528" i="25"/>
  <c r="U528" i="25"/>
  <c r="V538" i="25"/>
  <c r="U538" i="25"/>
  <c r="V525" i="25"/>
  <c r="U525" i="25"/>
  <c r="V543" i="25"/>
  <c r="U543" i="25"/>
  <c r="V526" i="25"/>
  <c r="U526" i="25"/>
  <c r="V541" i="25"/>
  <c r="U541" i="25"/>
  <c r="V532" i="25"/>
  <c r="U532" i="25"/>
  <c r="V542" i="25"/>
  <c r="U542" i="25"/>
  <c r="V548" i="25"/>
  <c r="U548" i="25"/>
  <c r="V520" i="25"/>
  <c r="U520" i="25"/>
  <c r="V499" i="25"/>
  <c r="U499" i="25"/>
  <c r="V515" i="25"/>
  <c r="U515" i="25"/>
  <c r="V504" i="25"/>
  <c r="U504" i="25"/>
  <c r="V518" i="25"/>
  <c r="U518" i="25"/>
  <c r="V516" i="25"/>
  <c r="U516" i="25"/>
  <c r="V514" i="25"/>
  <c r="U514" i="25"/>
  <c r="V517" i="25"/>
  <c r="U517" i="25"/>
  <c r="V519" i="25"/>
  <c r="U519" i="25"/>
  <c r="V508" i="25"/>
  <c r="U508" i="25"/>
  <c r="V507" i="25"/>
  <c r="U507" i="25"/>
  <c r="V501" i="25"/>
  <c r="U501" i="25"/>
  <c r="V503" i="25"/>
  <c r="U503" i="25"/>
  <c r="V506" i="25"/>
  <c r="U506" i="25"/>
  <c r="V512" i="25"/>
  <c r="U512" i="25"/>
  <c r="V509" i="25"/>
  <c r="U509" i="25"/>
  <c r="V505" i="25"/>
  <c r="U505" i="25"/>
  <c r="V496" i="25"/>
  <c r="U496" i="25"/>
  <c r="V510" i="25"/>
  <c r="U510" i="25"/>
  <c r="V511" i="25"/>
  <c r="U511" i="25"/>
  <c r="V513" i="25"/>
  <c r="U513" i="25"/>
  <c r="V498" i="25"/>
  <c r="U498" i="25"/>
  <c r="U481" i="25"/>
  <c r="V481" i="25"/>
  <c r="U474" i="25"/>
  <c r="V474" i="25"/>
  <c r="U488" i="25"/>
  <c r="V488" i="25"/>
  <c r="U471" i="25"/>
  <c r="V471" i="25"/>
  <c r="U490" i="25"/>
  <c r="V490" i="25"/>
  <c r="U473" i="25"/>
  <c r="V473" i="25"/>
  <c r="U487" i="25"/>
  <c r="V487" i="25"/>
  <c r="U489" i="25"/>
  <c r="V489" i="25"/>
  <c r="U485" i="25"/>
  <c r="V485" i="25"/>
  <c r="U472" i="25"/>
  <c r="V472" i="25"/>
  <c r="U477" i="25"/>
  <c r="V477" i="25"/>
  <c r="U475" i="25"/>
  <c r="V475" i="25"/>
  <c r="U476" i="25"/>
  <c r="V476" i="25"/>
  <c r="U491" i="25"/>
  <c r="V491" i="25"/>
  <c r="U482" i="25"/>
  <c r="V482" i="25"/>
  <c r="U478" i="25"/>
  <c r="V478" i="25"/>
  <c r="U479" i="25"/>
  <c r="V479" i="25"/>
  <c r="U480" i="25"/>
  <c r="V480" i="25"/>
  <c r="U492" i="25"/>
  <c r="V492" i="25"/>
  <c r="U468" i="25"/>
  <c r="V468" i="25"/>
  <c r="U486" i="25"/>
  <c r="V486" i="25"/>
  <c r="U484" i="25"/>
  <c r="V484" i="25"/>
  <c r="U469" i="25"/>
  <c r="V469" i="25"/>
  <c r="V453" i="25"/>
  <c r="U453" i="25"/>
  <c r="V458" i="25"/>
  <c r="U458" i="25"/>
  <c r="V445" i="25"/>
  <c r="U445" i="25"/>
  <c r="V459" i="25"/>
  <c r="U459" i="25"/>
  <c r="V461" i="25"/>
  <c r="U461" i="25"/>
  <c r="V446" i="25"/>
  <c r="U446" i="25"/>
  <c r="V442" i="25"/>
  <c r="U442" i="25"/>
  <c r="V447" i="25"/>
  <c r="U447" i="25"/>
  <c r="V450" i="25"/>
  <c r="U450" i="25"/>
  <c r="V452" i="25"/>
  <c r="U452" i="25"/>
  <c r="V462" i="25"/>
  <c r="U462" i="25"/>
  <c r="V440" i="25"/>
  <c r="U440" i="25"/>
  <c r="V456" i="25"/>
  <c r="U456" i="25"/>
  <c r="V455" i="25"/>
  <c r="U455" i="25"/>
  <c r="V449" i="25"/>
  <c r="U449" i="25"/>
  <c r="V463" i="25"/>
  <c r="U463" i="25"/>
  <c r="V451" i="25"/>
  <c r="U451" i="25"/>
  <c r="V454" i="25"/>
  <c r="U454" i="25"/>
  <c r="V460" i="25"/>
  <c r="U460" i="25"/>
  <c r="V441" i="25"/>
  <c r="U441" i="25"/>
  <c r="V457" i="25"/>
  <c r="U457" i="25"/>
  <c r="V956" i="25"/>
  <c r="V1009" i="25"/>
  <c r="V1008" i="25"/>
  <c r="V1007" i="25"/>
  <c r="V1006" i="25"/>
  <c r="V1005" i="25"/>
  <c r="V1004" i="25"/>
  <c r="V1003" i="25"/>
  <c r="V1002" i="25"/>
  <c r="V1001" i="25"/>
  <c r="V1000" i="25"/>
  <c r="V985" i="25"/>
  <c r="V984" i="25"/>
  <c r="V983" i="25"/>
  <c r="V982" i="25"/>
  <c r="V981" i="25"/>
  <c r="V980" i="25"/>
  <c r="V979" i="25"/>
  <c r="V978" i="25"/>
  <c r="V977" i="25"/>
  <c r="V964" i="25"/>
  <c r="V963" i="25"/>
  <c r="V962" i="25"/>
  <c r="V961" i="25"/>
  <c r="V960" i="25"/>
  <c r="V959" i="25"/>
  <c r="V958" i="25"/>
  <c r="V957" i="25"/>
  <c r="V943" i="25"/>
  <c r="V942" i="25"/>
  <c r="V941" i="25"/>
  <c r="V940" i="25"/>
  <c r="V939" i="25"/>
  <c r="V938" i="25"/>
  <c r="V937" i="25"/>
  <c r="V936" i="25"/>
  <c r="V905" i="25"/>
  <c r="V880" i="25"/>
  <c r="V879" i="25"/>
  <c r="V878" i="25"/>
  <c r="V877" i="25"/>
  <c r="V876" i="25"/>
  <c r="V875" i="25"/>
  <c r="V874" i="25"/>
  <c r="V871" i="25"/>
  <c r="V870" i="25"/>
  <c r="V869" i="25"/>
  <c r="V868" i="25"/>
  <c r="V867" i="25"/>
  <c r="V866" i="25"/>
  <c r="V865" i="25"/>
  <c r="V831" i="25"/>
  <c r="V830" i="25"/>
  <c r="V829" i="25"/>
  <c r="V825" i="25"/>
  <c r="V824" i="25"/>
  <c r="V823" i="25"/>
  <c r="V822" i="25"/>
  <c r="V821" i="25"/>
  <c r="V820" i="25"/>
  <c r="V819" i="25"/>
  <c r="V815" i="25"/>
  <c r="V814" i="25"/>
  <c r="V813" i="25"/>
  <c r="V812" i="25"/>
  <c r="V811" i="25"/>
  <c r="V810" i="25"/>
  <c r="V809" i="25"/>
  <c r="V790" i="25"/>
  <c r="V785" i="25"/>
  <c r="V774" i="25"/>
  <c r="V773" i="25"/>
  <c r="V772" i="25"/>
  <c r="V771" i="25"/>
  <c r="V770" i="25"/>
  <c r="V769" i="25"/>
  <c r="V768" i="25"/>
  <c r="V767" i="25"/>
  <c r="V766" i="25"/>
  <c r="V754" i="25"/>
  <c r="V753" i="25"/>
  <c r="V752" i="25"/>
  <c r="V713" i="25"/>
  <c r="V712" i="25"/>
  <c r="V711" i="25"/>
  <c r="V710" i="25"/>
  <c r="V709" i="25"/>
  <c r="V708" i="25"/>
  <c r="V707" i="25"/>
  <c r="V706" i="25"/>
  <c r="V705" i="25"/>
  <c r="V693" i="25"/>
  <c r="V692" i="25"/>
  <c r="V691" i="25"/>
  <c r="V686" i="25"/>
  <c r="V685" i="25"/>
  <c r="V684" i="25"/>
  <c r="V935" i="25"/>
  <c r="V907" i="25"/>
  <c r="V903" i="25"/>
  <c r="V884" i="25"/>
  <c r="V883" i="25"/>
  <c r="V882" i="25"/>
  <c r="V827" i="25"/>
  <c r="V789" i="25"/>
  <c r="V788" i="25"/>
  <c r="V787" i="25"/>
  <c r="V786" i="25"/>
  <c r="V783" i="25"/>
  <c r="V782" i="25"/>
  <c r="V781" i="25"/>
  <c r="V780" i="25"/>
  <c r="V779" i="25"/>
  <c r="V748" i="25"/>
  <c r="V747" i="25"/>
  <c r="V746" i="25"/>
  <c r="V689" i="25"/>
  <c r="V682" i="25"/>
  <c r="V676" i="25"/>
  <c r="V675" i="25"/>
  <c r="V674" i="25"/>
  <c r="V673" i="25"/>
  <c r="V672" i="25"/>
  <c r="V671" i="25"/>
  <c r="V670" i="25"/>
  <c r="V669" i="25"/>
  <c r="V668" i="25"/>
  <c r="V626" i="25"/>
  <c r="V625" i="25"/>
  <c r="V624" i="25"/>
  <c r="V623" i="25"/>
  <c r="V622" i="25"/>
  <c r="V613" i="25"/>
  <c r="V612" i="25"/>
  <c r="V610" i="25"/>
  <c r="V605" i="25"/>
  <c r="V604" i="25"/>
  <c r="V603" i="25"/>
  <c r="V602" i="25"/>
  <c r="V601" i="25"/>
  <c r="V599" i="25"/>
  <c r="V598" i="25"/>
  <c r="V597" i="25"/>
  <c r="V595" i="25"/>
  <c r="V594" i="25"/>
  <c r="V592" i="25"/>
  <c r="V591" i="25"/>
  <c r="V590" i="25"/>
  <c r="V589" i="25"/>
  <c r="V588" i="25"/>
  <c r="V620" i="25"/>
  <c r="V617" i="25"/>
  <c r="V616" i="25"/>
  <c r="V584" i="25"/>
  <c r="V406" i="25"/>
  <c r="V405" i="25"/>
  <c r="V404" i="25"/>
  <c r="V403" i="25"/>
  <c r="V402" i="25"/>
  <c r="V351" i="25"/>
  <c r="V348" i="25"/>
  <c r="V347" i="25"/>
  <c r="V343" i="25"/>
  <c r="V341" i="25"/>
  <c r="V336" i="25"/>
  <c r="V335" i="25"/>
  <c r="V334" i="25"/>
  <c r="V333" i="25"/>
  <c r="V327" i="25"/>
  <c r="V325" i="25"/>
  <c r="V323" i="25"/>
  <c r="V322" i="25"/>
  <c r="V321" i="25"/>
  <c r="V320" i="25"/>
  <c r="V319" i="25"/>
  <c r="V318" i="25"/>
  <c r="V291" i="25"/>
  <c r="V401" i="25"/>
  <c r="V400" i="25"/>
  <c r="V399" i="25"/>
  <c r="V398" i="25"/>
  <c r="V356" i="25"/>
  <c r="V355" i="25"/>
  <c r="V354" i="25"/>
  <c r="V353" i="25"/>
  <c r="V344" i="25"/>
  <c r="V326" i="25"/>
  <c r="V314" i="25"/>
  <c r="V313" i="25"/>
  <c r="V306" i="25"/>
  <c r="V305" i="25"/>
  <c r="V304" i="25"/>
  <c r="V303" i="25"/>
  <c r="V302" i="25"/>
  <c r="V301" i="25"/>
  <c r="V300" i="25"/>
  <c r="V299" i="25"/>
  <c r="V298" i="25"/>
  <c r="V297" i="25"/>
  <c r="V296" i="25"/>
  <c r="V295" i="25"/>
  <c r="V290" i="25"/>
  <c r="V272" i="25"/>
  <c r="V289" i="25"/>
  <c r="V288" i="25"/>
  <c r="V287" i="25"/>
  <c r="V274" i="25"/>
  <c r="V273" i="25"/>
  <c r="V271" i="25"/>
  <c r="V268" i="25"/>
  <c r="V264" i="25"/>
  <c r="V263" i="25"/>
  <c r="V262" i="25"/>
  <c r="V261" i="25"/>
  <c r="V260" i="25"/>
  <c r="V259" i="25"/>
  <c r="V258" i="25"/>
  <c r="V257" i="25"/>
  <c r="V256" i="25"/>
  <c r="V254" i="25"/>
  <c r="V253" i="25"/>
  <c r="V252" i="25"/>
  <c r="V251" i="25"/>
  <c r="V250" i="25"/>
  <c r="V249" i="25"/>
  <c r="V248" i="25"/>
  <c r="V221" i="25"/>
  <c r="V220" i="25"/>
  <c r="V219" i="25"/>
  <c r="V218" i="25"/>
  <c r="V217" i="25"/>
  <c r="V216" i="25"/>
  <c r="V215" i="25"/>
  <c r="V214" i="25"/>
  <c r="V213" i="25"/>
  <c r="V233" i="25"/>
  <c r="V232" i="25"/>
  <c r="V231" i="25"/>
  <c r="V230" i="25"/>
  <c r="V229" i="25"/>
  <c r="V228" i="25"/>
  <c r="V226" i="25"/>
  <c r="V225" i="25"/>
  <c r="V224" i="25"/>
  <c r="V223" i="25"/>
  <c r="V198" i="25"/>
  <c r="V197" i="25"/>
  <c r="V196" i="25"/>
  <c r="V195" i="25"/>
  <c r="V194" i="25"/>
  <c r="V193" i="25"/>
  <c r="V192" i="25"/>
  <c r="V191" i="25"/>
  <c r="V190" i="25"/>
  <c r="V173" i="25"/>
  <c r="V172" i="25"/>
  <c r="V170" i="25"/>
  <c r="V165" i="25"/>
  <c r="V164" i="25"/>
  <c r="V163" i="25"/>
  <c r="V108" i="25"/>
  <c r="V105" i="25"/>
  <c r="V103" i="25"/>
  <c r="V101" i="25"/>
  <c r="V158" i="25"/>
  <c r="V157" i="25"/>
  <c r="V156" i="25"/>
  <c r="V155" i="25"/>
  <c r="V154" i="25"/>
  <c r="V150" i="25"/>
  <c r="V149" i="25"/>
  <c r="V148" i="25"/>
  <c r="V147" i="25"/>
  <c r="V146" i="25"/>
  <c r="V145" i="25"/>
  <c r="V144" i="25"/>
  <c r="V143" i="25"/>
  <c r="V142" i="25"/>
  <c r="V138" i="25"/>
  <c r="V137" i="25"/>
  <c r="V136" i="25"/>
  <c r="V135" i="25"/>
  <c r="V134" i="25"/>
  <c r="V133" i="25"/>
  <c r="V132" i="25"/>
  <c r="V131" i="25"/>
  <c r="V106" i="25"/>
  <c r="V104" i="25"/>
  <c r="V102" i="25"/>
  <c r="V95" i="25"/>
  <c r="U1009" i="25"/>
  <c r="U1008" i="25"/>
  <c r="U1007" i="25"/>
  <c r="U1006" i="25"/>
  <c r="U1005" i="25"/>
  <c r="U1004" i="25"/>
  <c r="U1003" i="25"/>
  <c r="U1002" i="25"/>
  <c r="U1001" i="25"/>
  <c r="U1000" i="25"/>
  <c r="U985" i="25"/>
  <c r="U984" i="25"/>
  <c r="U983" i="25"/>
  <c r="U982" i="25"/>
  <c r="U981" i="25"/>
  <c r="U980" i="25"/>
  <c r="U979" i="25"/>
  <c r="U978" i="25"/>
  <c r="U977" i="25"/>
  <c r="U964" i="25"/>
  <c r="U963" i="25"/>
  <c r="U962" i="25"/>
  <c r="U961" i="25"/>
  <c r="U960" i="25"/>
  <c r="U959" i="25"/>
  <c r="U958" i="25"/>
  <c r="U957" i="25"/>
  <c r="U956" i="25"/>
  <c r="U943" i="25"/>
  <c r="U942" i="25"/>
  <c r="U941" i="25"/>
  <c r="U940" i="25"/>
  <c r="U939" i="25"/>
  <c r="U938" i="25"/>
  <c r="U937" i="25"/>
  <c r="U936" i="25"/>
  <c r="U905" i="25"/>
  <c r="U880" i="25"/>
  <c r="U879" i="25"/>
  <c r="U878" i="25"/>
  <c r="U877" i="25"/>
  <c r="U876" i="25"/>
  <c r="U875" i="25"/>
  <c r="U874" i="25"/>
  <c r="U871" i="25"/>
  <c r="U870" i="25"/>
  <c r="U869" i="25"/>
  <c r="U868" i="25"/>
  <c r="U867" i="25"/>
  <c r="U866" i="25"/>
  <c r="U865" i="25"/>
  <c r="U831" i="25"/>
  <c r="U830" i="25"/>
  <c r="U829" i="25"/>
  <c r="U825" i="25"/>
  <c r="U824" i="25"/>
  <c r="U823" i="25"/>
  <c r="U822" i="25"/>
  <c r="U821" i="25"/>
  <c r="U820" i="25"/>
  <c r="U819" i="25"/>
  <c r="U815" i="25"/>
  <c r="U814" i="25"/>
  <c r="U813" i="25"/>
  <c r="U812" i="25"/>
  <c r="U811" i="25"/>
  <c r="U810" i="25"/>
  <c r="U809" i="25"/>
  <c r="U790" i="25"/>
  <c r="U785" i="25"/>
  <c r="U774" i="25"/>
  <c r="U773" i="25"/>
  <c r="U772" i="25"/>
  <c r="U771" i="25"/>
  <c r="U770" i="25"/>
  <c r="U769" i="25"/>
  <c r="U768" i="25"/>
  <c r="U767" i="25"/>
  <c r="U766" i="25"/>
  <c r="U754" i="25"/>
  <c r="U753" i="25"/>
  <c r="U752" i="25"/>
  <c r="U713" i="25"/>
  <c r="U712" i="25"/>
  <c r="U711" i="25"/>
  <c r="U710" i="25"/>
  <c r="U709" i="25"/>
  <c r="U708" i="25"/>
  <c r="U707" i="25"/>
  <c r="U706" i="25"/>
  <c r="U705" i="25"/>
  <c r="U693" i="25"/>
  <c r="U692" i="25"/>
  <c r="U691" i="25"/>
  <c r="U686" i="25"/>
  <c r="U685" i="25"/>
  <c r="U684" i="25"/>
  <c r="U682" i="25"/>
  <c r="U935" i="25"/>
  <c r="U907" i="25"/>
  <c r="U903" i="25"/>
  <c r="U884" i="25"/>
  <c r="U883" i="25"/>
  <c r="U882" i="25"/>
  <c r="U827" i="25"/>
  <c r="U789" i="25"/>
  <c r="U788" i="25"/>
  <c r="U787" i="25"/>
  <c r="U786" i="25"/>
  <c r="U783" i="25"/>
  <c r="U782" i="25"/>
  <c r="U781" i="25"/>
  <c r="U780" i="25"/>
  <c r="U779" i="25"/>
  <c r="U748" i="25"/>
  <c r="U747" i="25"/>
  <c r="U746" i="25"/>
  <c r="U689" i="25"/>
  <c r="U676" i="25"/>
  <c r="U675" i="25"/>
  <c r="U674" i="25"/>
  <c r="U673" i="25"/>
  <c r="U672" i="25"/>
  <c r="U671" i="25"/>
  <c r="U670" i="25"/>
  <c r="U669" i="25"/>
  <c r="U668" i="25"/>
  <c r="U626" i="25"/>
  <c r="U625" i="25"/>
  <c r="U624" i="25"/>
  <c r="U623" i="25"/>
  <c r="U622" i="25"/>
  <c r="U613" i="25"/>
  <c r="U612" i="25"/>
  <c r="U610" i="25"/>
  <c r="U605" i="25"/>
  <c r="U604" i="25"/>
  <c r="U603" i="25"/>
  <c r="U602" i="25"/>
  <c r="U595" i="25"/>
  <c r="U594" i="25"/>
  <c r="U592" i="25"/>
  <c r="U591" i="25"/>
  <c r="U590" i="25"/>
  <c r="U589" i="25"/>
  <c r="U588" i="25"/>
  <c r="U620" i="25"/>
  <c r="U617" i="25"/>
  <c r="U616" i="25"/>
  <c r="U584" i="25"/>
  <c r="U406" i="25"/>
  <c r="U405" i="25"/>
  <c r="U404" i="25"/>
  <c r="U403" i="25"/>
  <c r="U402" i="25"/>
  <c r="U351" i="25"/>
  <c r="U348" i="25"/>
  <c r="U347" i="25"/>
  <c r="U343" i="25"/>
  <c r="U341" i="25"/>
  <c r="U336" i="25"/>
  <c r="U335" i="25"/>
  <c r="U334" i="25"/>
  <c r="U333" i="25"/>
  <c r="U327" i="25"/>
  <c r="U326" i="25"/>
  <c r="U401" i="25"/>
  <c r="U400" i="25"/>
  <c r="U399" i="25"/>
  <c r="U398" i="25"/>
  <c r="U356" i="25"/>
  <c r="U355" i="25"/>
  <c r="U354" i="25"/>
  <c r="U353" i="25"/>
  <c r="U344" i="25"/>
  <c r="U325" i="25"/>
  <c r="U323" i="25"/>
  <c r="U322" i="25"/>
  <c r="U321" i="25"/>
  <c r="U320" i="25"/>
  <c r="U319" i="25"/>
  <c r="U318" i="25"/>
  <c r="U314" i="25"/>
  <c r="U313" i="25"/>
  <c r="U306" i="25"/>
  <c r="U305" i="25"/>
  <c r="U304" i="25"/>
  <c r="U303" i="25"/>
  <c r="U302" i="25"/>
  <c r="U301" i="25"/>
  <c r="U300" i="25"/>
  <c r="U299" i="25"/>
  <c r="U298" i="25"/>
  <c r="U297" i="25"/>
  <c r="U296" i="25"/>
  <c r="U295" i="25"/>
  <c r="U291" i="25"/>
  <c r="U289" i="25"/>
  <c r="U290" i="25"/>
  <c r="U271" i="25"/>
  <c r="U268" i="25"/>
  <c r="U264" i="25"/>
  <c r="U263" i="25"/>
  <c r="U262" i="25"/>
  <c r="U261" i="25"/>
  <c r="U260" i="25"/>
  <c r="U259" i="25"/>
  <c r="U258" i="25"/>
  <c r="U257" i="25"/>
  <c r="U256" i="25"/>
  <c r="U254" i="25"/>
  <c r="U253" i="25"/>
  <c r="U252" i="25"/>
  <c r="U251" i="25"/>
  <c r="U250" i="25"/>
  <c r="U249" i="25"/>
  <c r="U248" i="25"/>
  <c r="U221" i="25"/>
  <c r="U220" i="25"/>
  <c r="U219" i="25"/>
  <c r="U218" i="25"/>
  <c r="U217" i="25"/>
  <c r="U216" i="25"/>
  <c r="U215" i="25"/>
  <c r="U214" i="25"/>
  <c r="U213" i="25"/>
  <c r="U288" i="25"/>
  <c r="U287" i="25"/>
  <c r="U274" i="25"/>
  <c r="U273" i="25"/>
  <c r="U272" i="25"/>
  <c r="U233" i="25"/>
  <c r="U232" i="25"/>
  <c r="U231" i="25"/>
  <c r="U230" i="25"/>
  <c r="U229" i="25"/>
  <c r="U228" i="25"/>
  <c r="U226" i="25"/>
  <c r="U225" i="25"/>
  <c r="U224" i="25"/>
  <c r="U223" i="25"/>
  <c r="U198" i="25"/>
  <c r="U197" i="25"/>
  <c r="U196" i="25"/>
  <c r="U195" i="25"/>
  <c r="U194" i="25"/>
  <c r="U193" i="25"/>
  <c r="U192" i="25"/>
  <c r="U191" i="25"/>
  <c r="U190" i="25"/>
  <c r="U173" i="25"/>
  <c r="U172" i="25"/>
  <c r="U170" i="25"/>
  <c r="U165" i="25"/>
  <c r="U164" i="25"/>
  <c r="U163" i="25"/>
  <c r="U106" i="25"/>
  <c r="U104" i="25"/>
  <c r="U102" i="25"/>
  <c r="U158" i="25"/>
  <c r="U157" i="25"/>
  <c r="U156" i="25"/>
  <c r="U155" i="25"/>
  <c r="U154" i="25"/>
  <c r="U150" i="25"/>
  <c r="U149" i="25"/>
  <c r="U148" i="25"/>
  <c r="U147" i="25"/>
  <c r="U146" i="25"/>
  <c r="U145" i="25"/>
  <c r="U144" i="25"/>
  <c r="U143" i="25"/>
  <c r="U142" i="25"/>
  <c r="U138" i="25"/>
  <c r="U137" i="25"/>
  <c r="U136" i="25"/>
  <c r="U135" i="25"/>
  <c r="U134" i="25"/>
  <c r="U133" i="25"/>
  <c r="U132" i="25"/>
  <c r="U131" i="25"/>
  <c r="U95" i="25"/>
  <c r="U108" i="25"/>
  <c r="U105" i="25"/>
  <c r="U103" i="25"/>
  <c r="U101" i="25"/>
  <c r="U438" i="25"/>
  <c r="U552" i="25"/>
  <c r="U524" i="25"/>
  <c r="U495" i="25"/>
  <c r="U467" i="25"/>
  <c r="V438" i="25"/>
  <c r="V552" i="25"/>
  <c r="V524" i="25"/>
  <c r="V495" i="25"/>
  <c r="V467" i="25"/>
  <c r="V107" i="25"/>
  <c r="U107" i="25"/>
  <c r="U11" i="25"/>
  <c r="I100" i="25"/>
  <c r="I169" i="25"/>
  <c r="I816" i="25"/>
  <c r="I1052" i="25"/>
  <c r="I1051" i="25"/>
  <c r="I1076" i="25"/>
  <c r="I1105" i="25"/>
  <c r="I1063" i="25"/>
  <c r="I1106" i="25"/>
  <c r="I1084" i="25"/>
  <c r="I1080" i="25"/>
  <c r="I1074" i="25"/>
  <c r="I1073" i="25"/>
  <c r="I1066" i="25"/>
  <c r="I1065" i="25"/>
  <c r="I1059" i="25"/>
  <c r="I1056" i="25"/>
  <c r="I1054" i="25"/>
  <c r="I1046" i="25"/>
  <c r="I1041" i="25"/>
  <c r="I1038" i="25"/>
  <c r="I1035" i="25"/>
  <c r="I1033" i="25"/>
  <c r="I1030" i="25"/>
  <c r="I1029" i="25"/>
  <c r="I1026" i="25"/>
  <c r="I1025" i="25"/>
  <c r="I1024" i="25"/>
  <c r="I1022" i="25"/>
  <c r="I1021" i="25"/>
  <c r="I1020" i="25"/>
  <c r="I1018" i="25"/>
  <c r="I1017" i="25"/>
  <c r="I1016" i="25"/>
  <c r="I1014" i="25"/>
  <c r="I1071" i="25"/>
  <c r="I1070" i="25"/>
  <c r="I1061" i="25"/>
  <c r="I1057" i="25"/>
  <c r="I1053" i="25"/>
  <c r="I1043" i="25"/>
  <c r="I1039" i="25"/>
  <c r="I1034" i="25"/>
  <c r="I1013" i="25"/>
  <c r="I1008" i="25"/>
  <c r="I1007" i="25"/>
  <c r="I1006" i="25"/>
  <c r="I1005" i="25"/>
  <c r="I1004" i="25"/>
  <c r="I1003" i="25"/>
  <c r="I1002" i="25"/>
  <c r="I1001" i="25"/>
  <c r="I1000" i="25"/>
  <c r="I985" i="25"/>
  <c r="I984" i="25"/>
  <c r="I983" i="25"/>
  <c r="I982" i="25"/>
  <c r="I981" i="25"/>
  <c r="I980" i="25"/>
  <c r="I979" i="25"/>
  <c r="I978" i="25"/>
  <c r="I977" i="25"/>
  <c r="I964" i="25"/>
  <c r="I963" i="25"/>
  <c r="I962" i="25"/>
  <c r="I961" i="25"/>
  <c r="I960" i="25"/>
  <c r="I959" i="25"/>
  <c r="I958" i="25"/>
  <c r="I957" i="25"/>
  <c r="I955" i="25"/>
  <c r="I954" i="25"/>
  <c r="I953" i="25"/>
  <c r="I952" i="25"/>
  <c r="I951" i="25"/>
  <c r="I950" i="25"/>
  <c r="I949" i="25"/>
  <c r="I948" i="25"/>
  <c r="I947" i="25"/>
  <c r="I946" i="25"/>
  <c r="I943" i="25"/>
  <c r="I942" i="25"/>
  <c r="I941" i="25"/>
  <c r="I940" i="25"/>
  <c r="I939" i="25"/>
  <c r="I938" i="25"/>
  <c r="I937" i="25"/>
  <c r="I1068" i="25"/>
  <c r="I1064" i="25"/>
  <c r="I1062" i="25"/>
  <c r="I1058" i="25"/>
  <c r="I1048" i="25"/>
  <c r="I1047" i="25"/>
  <c r="I1044" i="25"/>
  <c r="I1040" i="25"/>
  <c r="I1032" i="25"/>
  <c r="I1031" i="25"/>
  <c r="I1009" i="25"/>
  <c r="I956" i="25"/>
  <c r="I1087" i="25"/>
  <c r="I1086" i="25"/>
  <c r="I1079" i="25"/>
  <c r="I1078" i="25"/>
  <c r="I1075" i="25"/>
  <c r="I1069" i="25"/>
  <c r="I1067" i="25"/>
  <c r="I1060" i="25"/>
  <c r="I1055" i="25"/>
  <c r="I1045" i="25"/>
  <c r="I1042" i="25"/>
  <c r="I1036" i="25"/>
  <c r="I1028" i="25"/>
  <c r="I1023" i="25"/>
  <c r="I1019" i="25"/>
  <c r="I1015" i="25"/>
  <c r="I1012" i="25"/>
  <c r="I999" i="25"/>
  <c r="I998" i="25"/>
  <c r="I997" i="25"/>
  <c r="I996" i="25"/>
  <c r="I995" i="25"/>
  <c r="I994" i="25"/>
  <c r="I993" i="25"/>
  <c r="I992" i="25"/>
  <c r="I991" i="25"/>
  <c r="I990" i="25"/>
  <c r="I989" i="25"/>
  <c r="I988" i="25"/>
  <c r="I976" i="25"/>
  <c r="I975" i="25"/>
  <c r="I974" i="25"/>
  <c r="I973" i="25"/>
  <c r="I972" i="25"/>
  <c r="I971" i="25"/>
  <c r="I970" i="25"/>
  <c r="I969" i="25"/>
  <c r="I968" i="25"/>
  <c r="I967" i="25"/>
  <c r="I936" i="25"/>
  <c r="I935" i="25"/>
  <c r="I934" i="25"/>
  <c r="I933" i="25"/>
  <c r="I932" i="25"/>
  <c r="I931" i="25"/>
  <c r="I930" i="25"/>
  <c r="I929" i="25"/>
  <c r="I928" i="25"/>
  <c r="I927" i="25"/>
  <c r="I926" i="25"/>
  <c r="I925" i="25"/>
  <c r="I907" i="25"/>
  <c r="I906" i="25"/>
  <c r="I904" i="25"/>
  <c r="I903" i="25"/>
  <c r="I902" i="25"/>
  <c r="I901" i="25"/>
  <c r="I884" i="25"/>
  <c r="I883" i="25"/>
  <c r="I882" i="25"/>
  <c r="I881" i="25"/>
  <c r="I873" i="25"/>
  <c r="I872" i="25"/>
  <c r="I864" i="25"/>
  <c r="I863" i="25"/>
  <c r="I828" i="25"/>
  <c r="I827" i="25"/>
  <c r="I826" i="25"/>
  <c r="I818" i="25"/>
  <c r="I817" i="25"/>
  <c r="I808" i="25"/>
  <c r="I807" i="25"/>
  <c r="I789" i="25"/>
  <c r="I788" i="25"/>
  <c r="I787" i="25"/>
  <c r="I786" i="25"/>
  <c r="I784" i="25"/>
  <c r="I783" i="25"/>
  <c r="I782" i="25"/>
  <c r="I781" i="25"/>
  <c r="I780" i="25"/>
  <c r="I779" i="25"/>
  <c r="I778" i="25"/>
  <c r="I765" i="25"/>
  <c r="I764" i="25"/>
  <c r="I763" i="25"/>
  <c r="I762" i="25"/>
  <c r="I761" i="25"/>
  <c r="I760" i="25"/>
  <c r="I759" i="25"/>
  <c r="I758" i="25"/>
  <c r="I757" i="25"/>
  <c r="I756" i="25"/>
  <c r="I751" i="25"/>
  <c r="I748" i="25"/>
  <c r="I747" i="25"/>
  <c r="I746" i="25"/>
  <c r="I745" i="25"/>
  <c r="I704" i="25"/>
  <c r="I703" i="25"/>
  <c r="I702" i="25"/>
  <c r="I701" i="25"/>
  <c r="I700" i="25"/>
  <c r="I699" i="25"/>
  <c r="I698" i="25"/>
  <c r="I697" i="25"/>
  <c r="I696" i="25"/>
  <c r="I695" i="25"/>
  <c r="I690" i="25"/>
  <c r="I689" i="25"/>
  <c r="I688" i="25"/>
  <c r="I683" i="25"/>
  <c r="I905" i="25"/>
  <c r="I880" i="25"/>
  <c r="I879" i="25"/>
  <c r="I878" i="25"/>
  <c r="I877" i="25"/>
  <c r="I876" i="25"/>
  <c r="I875" i="25"/>
  <c r="I874" i="25"/>
  <c r="I871" i="25"/>
  <c r="I870" i="25"/>
  <c r="I869" i="25"/>
  <c r="I868" i="25"/>
  <c r="I867" i="25"/>
  <c r="I866" i="25"/>
  <c r="I865" i="25"/>
  <c r="I831" i="25"/>
  <c r="I830" i="25"/>
  <c r="I829" i="25"/>
  <c r="I825" i="25"/>
  <c r="I824" i="25"/>
  <c r="I823" i="25"/>
  <c r="I822" i="25"/>
  <c r="I821" i="25"/>
  <c r="I820" i="25"/>
  <c r="I819" i="25"/>
  <c r="I815" i="25"/>
  <c r="I814" i="25"/>
  <c r="I813" i="25"/>
  <c r="I812" i="25"/>
  <c r="I811" i="25"/>
  <c r="I810" i="25"/>
  <c r="I809" i="25"/>
  <c r="I790" i="25"/>
  <c r="I785" i="25"/>
  <c r="I774" i="25"/>
  <c r="I773" i="25"/>
  <c r="I772" i="25"/>
  <c r="I771" i="25"/>
  <c r="I770" i="25"/>
  <c r="I769" i="25"/>
  <c r="I768" i="25"/>
  <c r="I767" i="25"/>
  <c r="I766" i="25"/>
  <c r="I754" i="25"/>
  <c r="I753" i="25"/>
  <c r="I752" i="25"/>
  <c r="I713" i="25"/>
  <c r="I712" i="25"/>
  <c r="I711" i="25"/>
  <c r="I710" i="25"/>
  <c r="I709" i="25"/>
  <c r="I708" i="25"/>
  <c r="I707" i="25"/>
  <c r="I706" i="25"/>
  <c r="I705" i="25"/>
  <c r="I693" i="25"/>
  <c r="I692" i="25"/>
  <c r="I691" i="25"/>
  <c r="I686" i="25"/>
  <c r="I685" i="25"/>
  <c r="I684" i="25"/>
  <c r="I401" i="25"/>
  <c r="I682" i="25"/>
  <c r="I681" i="25"/>
  <c r="I667" i="25"/>
  <c r="I666" i="25"/>
  <c r="I665" i="25"/>
  <c r="I664" i="25"/>
  <c r="I663" i="25"/>
  <c r="I662" i="25"/>
  <c r="I661" i="25"/>
  <c r="I660" i="25"/>
  <c r="I659" i="25"/>
  <c r="I658" i="25"/>
  <c r="I621" i="25"/>
  <c r="I620" i="25"/>
  <c r="I617" i="25"/>
  <c r="I616" i="25"/>
  <c r="I615" i="25"/>
  <c r="I584" i="25"/>
  <c r="I406" i="25"/>
  <c r="I405" i="25"/>
  <c r="I404" i="25"/>
  <c r="I403" i="25"/>
  <c r="I402" i="25"/>
  <c r="I400" i="25"/>
  <c r="I676" i="25"/>
  <c r="I675" i="25"/>
  <c r="I674" i="25"/>
  <c r="I673" i="25"/>
  <c r="I672" i="25"/>
  <c r="I671" i="25"/>
  <c r="I670" i="25"/>
  <c r="I669" i="25"/>
  <c r="I668" i="25"/>
  <c r="I626" i="25"/>
  <c r="I625" i="25"/>
  <c r="I624" i="25"/>
  <c r="I623" i="25"/>
  <c r="I622" i="25"/>
  <c r="I613" i="25"/>
  <c r="I612" i="25"/>
  <c r="I610" i="25"/>
  <c r="I605" i="25"/>
  <c r="I604" i="25"/>
  <c r="I603" i="25"/>
  <c r="I602" i="25"/>
  <c r="I595" i="25"/>
  <c r="I594" i="25"/>
  <c r="I592" i="25"/>
  <c r="I591" i="25"/>
  <c r="I590" i="25"/>
  <c r="I589" i="25"/>
  <c r="I588" i="25"/>
  <c r="I410" i="25"/>
  <c r="I397" i="25"/>
  <c r="I396" i="25"/>
  <c r="I395" i="25"/>
  <c r="I394" i="25"/>
  <c r="I393" i="25"/>
  <c r="I392" i="25"/>
  <c r="I391" i="25"/>
  <c r="I390" i="25"/>
  <c r="I389" i="25"/>
  <c r="I388" i="25"/>
  <c r="I351" i="25"/>
  <c r="I348" i="25"/>
  <c r="I347" i="25"/>
  <c r="I343" i="25"/>
  <c r="I341" i="25"/>
  <c r="I336" i="25"/>
  <c r="I335" i="25"/>
  <c r="I334" i="25"/>
  <c r="I333" i="25"/>
  <c r="I327" i="25"/>
  <c r="I325" i="25"/>
  <c r="I323" i="25"/>
  <c r="I322" i="25"/>
  <c r="I321" i="25"/>
  <c r="I320" i="25"/>
  <c r="I319" i="25"/>
  <c r="I318" i="25"/>
  <c r="I312" i="25"/>
  <c r="I289" i="25"/>
  <c r="I346" i="25"/>
  <c r="I399" i="25"/>
  <c r="I398" i="25"/>
  <c r="I356" i="25"/>
  <c r="I355" i="25"/>
  <c r="I354" i="25"/>
  <c r="I353" i="25"/>
  <c r="I352" i="25"/>
  <c r="I344" i="25"/>
  <c r="I326" i="25"/>
  <c r="I314" i="25"/>
  <c r="I313" i="25"/>
  <c r="I306" i="25"/>
  <c r="I305" i="25"/>
  <c r="I304" i="25"/>
  <c r="I303" i="25"/>
  <c r="I302" i="25"/>
  <c r="I301" i="25"/>
  <c r="I300" i="25"/>
  <c r="I299" i="25"/>
  <c r="I298" i="25"/>
  <c r="I297" i="25"/>
  <c r="I296" i="25"/>
  <c r="I295" i="25"/>
  <c r="I291" i="25"/>
  <c r="I290" i="25"/>
  <c r="I288" i="25"/>
  <c r="I280" i="25"/>
  <c r="I278" i="25"/>
  <c r="I271" i="25"/>
  <c r="I270" i="25"/>
  <c r="I269" i="25"/>
  <c r="I268" i="25"/>
  <c r="I264" i="25"/>
  <c r="I263" i="25"/>
  <c r="I262" i="25"/>
  <c r="I261" i="25"/>
  <c r="I260" i="25"/>
  <c r="I259" i="25"/>
  <c r="I258" i="25"/>
  <c r="I257" i="25"/>
  <c r="I256" i="25"/>
  <c r="I287" i="25"/>
  <c r="I284" i="25"/>
  <c r="I277" i="25"/>
  <c r="I274" i="25"/>
  <c r="I273" i="25"/>
  <c r="I272" i="25"/>
  <c r="I282" i="25"/>
  <c r="I281" i="25"/>
  <c r="I233" i="25"/>
  <c r="I232" i="25"/>
  <c r="I231" i="25"/>
  <c r="I230" i="25"/>
  <c r="I229" i="25"/>
  <c r="I228" i="25"/>
  <c r="I226" i="25"/>
  <c r="I225" i="25"/>
  <c r="I224" i="25"/>
  <c r="I223" i="25"/>
  <c r="I283" i="25"/>
  <c r="I279" i="25"/>
  <c r="I106" i="25"/>
  <c r="I104" i="25"/>
  <c r="I102" i="25"/>
  <c r="I158" i="25"/>
  <c r="I157" i="25"/>
  <c r="I156" i="25"/>
  <c r="I155" i="25"/>
  <c r="I154" i="25"/>
  <c r="I150" i="25"/>
  <c r="I149" i="25"/>
  <c r="I148" i="25"/>
  <c r="I147" i="25"/>
  <c r="I146" i="25"/>
  <c r="I145" i="25"/>
  <c r="I144" i="25"/>
  <c r="I143" i="25"/>
  <c r="I142" i="25"/>
  <c r="I138" i="25"/>
  <c r="I137" i="25"/>
  <c r="I136" i="25"/>
  <c r="I135" i="25"/>
  <c r="I134" i="25"/>
  <c r="I133" i="25"/>
  <c r="I132" i="25"/>
  <c r="I131" i="25"/>
  <c r="I95" i="25"/>
  <c r="I108" i="25"/>
  <c r="I105" i="25"/>
  <c r="I103" i="25"/>
  <c r="I101" i="25"/>
  <c r="I94" i="25"/>
  <c r="I198" i="25"/>
  <c r="I197" i="25"/>
  <c r="I196" i="25"/>
  <c r="I195" i="25"/>
  <c r="I194" i="25"/>
  <c r="I193" i="25"/>
  <c r="I192" i="25"/>
  <c r="I191" i="25"/>
  <c r="I190" i="25"/>
  <c r="I173" i="25"/>
  <c r="I172" i="25"/>
  <c r="I170" i="25"/>
  <c r="I165" i="25"/>
  <c r="I164" i="25"/>
  <c r="I163" i="25"/>
  <c r="I162" i="25"/>
  <c r="I99" i="25"/>
  <c r="I98" i="25"/>
  <c r="I97" i="25"/>
  <c r="I96" i="25"/>
  <c r="I552" i="25"/>
  <c r="I524" i="25"/>
  <c r="I495" i="25"/>
  <c r="I467" i="25"/>
  <c r="I438" i="25"/>
  <c r="I1098" i="25"/>
  <c r="I1097" i="25"/>
  <c r="I1091" i="25"/>
  <c r="I1082" i="25"/>
  <c r="I1103" i="25"/>
  <c r="I1102" i="25"/>
  <c r="I1095" i="25"/>
  <c r="I1094" i="25"/>
  <c r="I1089" i="25"/>
  <c r="I1083" i="25"/>
  <c r="I1104" i="25"/>
  <c r="I1100" i="25"/>
  <c r="I1096" i="25"/>
  <c r="I1092" i="25"/>
  <c r="I1090" i="25"/>
  <c r="I1081" i="25"/>
  <c r="I1072" i="25"/>
  <c r="I1101" i="25"/>
  <c r="I1099" i="25"/>
  <c r="I1093" i="25"/>
  <c r="I1088" i="25"/>
  <c r="I1085" i="25"/>
  <c r="I1077" i="25"/>
  <c r="I502" i="25"/>
  <c r="I537" i="25"/>
  <c r="I535" i="25"/>
  <c r="I470" i="25"/>
  <c r="I428" i="25"/>
  <c r="I497" i="25"/>
  <c r="I439" i="25"/>
  <c r="I448" i="25"/>
  <c r="I443" i="25"/>
  <c r="I444" i="25"/>
  <c r="I500" i="25"/>
  <c r="I559" i="25"/>
  <c r="I567" i="25"/>
  <c r="I483" i="25"/>
  <c r="I530" i="25"/>
  <c r="I576" i="25"/>
  <c r="I531" i="25"/>
  <c r="I557" i="25"/>
  <c r="I575" i="25"/>
  <c r="I573" i="25"/>
  <c r="I558" i="25"/>
  <c r="I570" i="25"/>
  <c r="I572" i="25"/>
  <c r="I563" i="25"/>
  <c r="I560" i="25"/>
  <c r="I562" i="25"/>
  <c r="I574" i="25"/>
  <c r="I561" i="25"/>
  <c r="I566" i="25"/>
  <c r="I564" i="25"/>
  <c r="I555" i="25"/>
  <c r="I565" i="25"/>
  <c r="I571" i="25"/>
  <c r="I577" i="25"/>
  <c r="I568" i="25"/>
  <c r="I553" i="25"/>
  <c r="I554" i="25"/>
  <c r="I569" i="25"/>
  <c r="I556" i="25"/>
  <c r="I544" i="25"/>
  <c r="I527" i="25"/>
  <c r="I545" i="25"/>
  <c r="I546" i="25"/>
  <c r="I533" i="25"/>
  <c r="I529" i="25"/>
  <c r="I536" i="25"/>
  <c r="I534" i="25"/>
  <c r="I547" i="25"/>
  <c r="I540" i="25"/>
  <c r="I549" i="25"/>
  <c r="I539" i="25"/>
  <c r="I528" i="25"/>
  <c r="I538" i="25"/>
  <c r="I525" i="25"/>
  <c r="I543" i="25"/>
  <c r="I526" i="25"/>
  <c r="I541" i="25"/>
  <c r="I532" i="25"/>
  <c r="I542" i="25"/>
  <c r="I548" i="25"/>
  <c r="I520" i="25"/>
  <c r="I499" i="25"/>
  <c r="I515" i="25"/>
  <c r="I504" i="25"/>
  <c r="I518" i="25"/>
  <c r="I516" i="25"/>
  <c r="I514" i="25"/>
  <c r="I517" i="25"/>
  <c r="I519" i="25"/>
  <c r="I508" i="25"/>
  <c r="I507" i="25"/>
  <c r="I501" i="25"/>
  <c r="I503" i="25"/>
  <c r="I506" i="25"/>
  <c r="I512" i="25"/>
  <c r="I509" i="25"/>
  <c r="I505" i="25"/>
  <c r="I496" i="25"/>
  <c r="I510" i="25"/>
  <c r="I511" i="25"/>
  <c r="I513" i="25"/>
  <c r="I498" i="25"/>
  <c r="I481" i="25"/>
  <c r="I474" i="25"/>
  <c r="I488" i="25"/>
  <c r="I471" i="25"/>
  <c r="I490" i="25"/>
  <c r="I473" i="25"/>
  <c r="I487" i="25"/>
  <c r="I489" i="25"/>
  <c r="I485" i="25"/>
  <c r="I472" i="25"/>
  <c r="I477" i="25"/>
  <c r="I475" i="25"/>
  <c r="I476" i="25"/>
  <c r="I491" i="25"/>
  <c r="I482" i="25"/>
  <c r="I478" i="25"/>
  <c r="I479" i="25"/>
  <c r="I480" i="25"/>
  <c r="I492" i="25"/>
  <c r="I468" i="25"/>
  <c r="I486" i="25"/>
  <c r="I484" i="25"/>
  <c r="I469" i="25"/>
  <c r="I453" i="25"/>
  <c r="I458" i="25"/>
  <c r="I445" i="25"/>
  <c r="I461" i="25"/>
  <c r="I446" i="25"/>
  <c r="I452" i="25"/>
  <c r="I440" i="25"/>
  <c r="I463" i="25"/>
  <c r="I426" i="25"/>
  <c r="I460" i="25"/>
  <c r="I459" i="25"/>
  <c r="I442" i="25"/>
  <c r="I447" i="25"/>
  <c r="I450" i="25"/>
  <c r="I462" i="25"/>
  <c r="I456" i="25"/>
  <c r="I455" i="25"/>
  <c r="I441" i="25"/>
  <c r="I423" i="25"/>
  <c r="I435" i="25"/>
  <c r="I429" i="25"/>
  <c r="I411" i="25"/>
  <c r="I433" i="25"/>
  <c r="I449" i="25"/>
  <c r="I451" i="25"/>
  <c r="I454" i="25"/>
  <c r="I457" i="25"/>
  <c r="I422" i="25"/>
  <c r="I412" i="25"/>
  <c r="I416" i="25"/>
  <c r="I432" i="25"/>
  <c r="I431" i="25"/>
  <c r="I425" i="25"/>
  <c r="I415" i="25"/>
  <c r="I421" i="25"/>
  <c r="I419" i="25"/>
  <c r="I413" i="25"/>
  <c r="I427" i="25"/>
  <c r="I417" i="25"/>
  <c r="I418" i="25"/>
  <c r="I434" i="25"/>
  <c r="I430" i="25"/>
  <c r="I420" i="25"/>
  <c r="I424" i="25"/>
  <c r="I414" i="25"/>
  <c r="I1108" i="25"/>
  <c r="I1109" i="25"/>
  <c r="I1107" i="25"/>
  <c r="I1111" i="25"/>
  <c r="I1110" i="25"/>
  <c r="I171" i="25"/>
  <c r="I107" i="25"/>
  <c r="J93" i="25"/>
  <c r="N93" i="25"/>
  <c r="R93" i="25"/>
  <c r="M93" i="25"/>
  <c r="Q93" i="25"/>
  <c r="L93" i="25"/>
  <c r="P93" i="25"/>
  <c r="T93" i="25"/>
  <c r="K93" i="25"/>
  <c r="O93" i="25"/>
  <c r="S93" i="25"/>
  <c r="T1083" i="25"/>
  <c r="T1077" i="25"/>
  <c r="T1061" i="25"/>
  <c r="T1055" i="25"/>
  <c r="T1045" i="25"/>
  <c r="T1039" i="25"/>
  <c r="T1031" i="25"/>
  <c r="T1015" i="25"/>
  <c r="T1044" i="25"/>
  <c r="T1017" i="25"/>
  <c r="T992" i="25"/>
  <c r="T973" i="25"/>
  <c r="T948" i="25"/>
  <c r="T1067" i="25"/>
  <c r="T1056" i="25"/>
  <c r="T1029" i="25"/>
  <c r="T1020" i="25"/>
  <c r="T1012" i="25"/>
  <c r="T1070" i="25"/>
  <c r="T999" i="25"/>
  <c r="T991" i="25"/>
  <c r="T972" i="25"/>
  <c r="T953" i="25"/>
  <c r="T929" i="25"/>
  <c r="T901" i="25"/>
  <c r="T761" i="25"/>
  <c r="T704" i="25"/>
  <c r="T696" i="25"/>
  <c r="T930" i="25"/>
  <c r="T902" i="25"/>
  <c r="T826" i="25"/>
  <c r="T760" i="25"/>
  <c r="T703" i="25"/>
  <c r="T695" i="25"/>
  <c r="T667" i="25"/>
  <c r="T659" i="25"/>
  <c r="T664" i="25"/>
  <c r="T615" i="25"/>
  <c r="T391" i="25"/>
  <c r="T390" i="25"/>
  <c r="T281" i="25"/>
  <c r="T240" i="25"/>
  <c r="T208" i="25"/>
  <c r="T243" i="25"/>
  <c r="T211" i="25"/>
  <c r="T284" i="25"/>
  <c r="T277" i="25"/>
  <c r="T181" i="25"/>
  <c r="T94" i="25"/>
  <c r="T204" i="25"/>
  <c r="T184" i="25"/>
  <c r="T99" i="25"/>
  <c r="T1096" i="25"/>
  <c r="T1080" i="25"/>
  <c r="T1103" i="25"/>
  <c r="T1097" i="25"/>
  <c r="T1088" i="25"/>
  <c r="T1074" i="25"/>
  <c r="T1085" i="25"/>
  <c r="T1079" i="25"/>
  <c r="T1064" i="25"/>
  <c r="T1057" i="25"/>
  <c r="T1047" i="25"/>
  <c r="T1040" i="25"/>
  <c r="T1032" i="25"/>
  <c r="T1019" i="25"/>
  <c r="T1062" i="25"/>
  <c r="T1021" i="25"/>
  <c r="T994" i="25"/>
  <c r="T975" i="25"/>
  <c r="T967" i="25"/>
  <c r="T950" i="25"/>
  <c r="T1069" i="25"/>
  <c r="T1060" i="25"/>
  <c r="T1038" i="25"/>
  <c r="T1022" i="25"/>
  <c r="T1014" i="25"/>
  <c r="T934" i="25"/>
  <c r="T1033" i="25"/>
  <c r="T993" i="25"/>
  <c r="T974" i="25"/>
  <c r="T955" i="25"/>
  <c r="T947" i="25"/>
  <c r="T931" i="25"/>
  <c r="T904" i="25"/>
  <c r="T828" i="25"/>
  <c r="T763" i="25"/>
  <c r="T751" i="25"/>
  <c r="T698" i="25"/>
  <c r="T932" i="25"/>
  <c r="T906" i="25"/>
  <c r="T863" i="25"/>
  <c r="T762" i="25"/>
  <c r="T745" i="25"/>
  <c r="T697" i="25"/>
  <c r="T661" i="25"/>
  <c r="T410" i="25"/>
  <c r="T666" i="25"/>
  <c r="T658" i="25"/>
  <c r="T393" i="25"/>
  <c r="T312" i="25"/>
  <c r="T392" i="25"/>
  <c r="T346" i="25"/>
  <c r="T242" i="25"/>
  <c r="T210" i="25"/>
  <c r="T279" i="25"/>
  <c r="T245" i="25"/>
  <c r="T237" i="25"/>
  <c r="T278" i="25"/>
  <c r="T203" i="25"/>
  <c r="T183" i="25"/>
  <c r="T96" i="25"/>
  <c r="T206" i="25"/>
  <c r="T186" i="25"/>
  <c r="T178" i="25"/>
  <c r="T1100" i="25"/>
  <c r="T1087" i="25"/>
  <c r="T1078" i="25"/>
  <c r="T1098" i="25"/>
  <c r="T1091" i="25"/>
  <c r="T1075" i="25"/>
  <c r="T1081" i="25"/>
  <c r="T1068" i="25"/>
  <c r="T1058" i="25"/>
  <c r="T1048" i="25"/>
  <c r="T1041" i="25"/>
  <c r="T1034" i="25"/>
  <c r="T1023" i="25"/>
  <c r="T1025" i="25"/>
  <c r="T996" i="25"/>
  <c r="T988" i="25"/>
  <c r="T969" i="25"/>
  <c r="T952" i="25"/>
  <c r="T1071" i="25"/>
  <c r="T1065" i="25"/>
  <c r="T1042" i="25"/>
  <c r="T1024" i="25"/>
  <c r="T1016" i="25"/>
  <c r="T1035" i="25"/>
  <c r="T995" i="25"/>
  <c r="T976" i="25"/>
  <c r="T968" i="25"/>
  <c r="T949" i="25"/>
  <c r="T933" i="25"/>
  <c r="T925" i="25"/>
  <c r="T864" i="25"/>
  <c r="T808" i="25"/>
  <c r="T765" i="25"/>
  <c r="T757" i="25"/>
  <c r="T700" i="25"/>
  <c r="T683" i="25"/>
  <c r="T926" i="25"/>
  <c r="T872" i="25"/>
  <c r="T807" i="25"/>
  <c r="T764" i="25"/>
  <c r="T756" i="25"/>
  <c r="T699" i="25"/>
  <c r="T663" i="25"/>
  <c r="T660" i="25"/>
  <c r="T395" i="25"/>
  <c r="T352" i="25"/>
  <c r="T394" i="25"/>
  <c r="T244" i="25"/>
  <c r="T283" i="25"/>
  <c r="T270" i="25"/>
  <c r="T239" i="25"/>
  <c r="T280" i="25"/>
  <c r="T205" i="25"/>
  <c r="T185" i="25"/>
  <c r="T162" i="25"/>
  <c r="T98" i="25"/>
  <c r="T188" i="25"/>
  <c r="T180" i="25"/>
  <c r="T1104" i="25"/>
  <c r="T1090" i="25"/>
  <c r="T1089" i="25"/>
  <c r="T1099" i="25"/>
  <c r="T1093" i="25"/>
  <c r="T1084" i="25"/>
  <c r="T1094" i="25"/>
  <c r="T1082" i="25"/>
  <c r="T1072" i="25"/>
  <c r="T1059" i="25"/>
  <c r="T1053" i="25"/>
  <c r="T1043" i="25"/>
  <c r="T1036" i="25"/>
  <c r="T1028" i="25"/>
  <c r="T1013" i="25"/>
  <c r="T1030" i="25"/>
  <c r="T998" i="25"/>
  <c r="T990" i="25"/>
  <c r="T971" i="25"/>
  <c r="T954" i="25"/>
  <c r="T946" i="25"/>
  <c r="T1066" i="25"/>
  <c r="T1046" i="25"/>
  <c r="T1026" i="25"/>
  <c r="T1018" i="25"/>
  <c r="T1054" i="25"/>
  <c r="T997" i="25"/>
  <c r="T989" i="25"/>
  <c r="T970" i="25"/>
  <c r="T951" i="25"/>
  <c r="T681" i="25"/>
  <c r="T927" i="25"/>
  <c r="T873" i="25"/>
  <c r="T818" i="25"/>
  <c r="T784" i="25"/>
  <c r="T759" i="25"/>
  <c r="T702" i="25"/>
  <c r="T690" i="25"/>
  <c r="T928" i="25"/>
  <c r="T881" i="25"/>
  <c r="T817" i="25"/>
  <c r="T778" i="25"/>
  <c r="T758" i="25"/>
  <c r="T701" i="25"/>
  <c r="T688" i="25"/>
  <c r="T665" i="25"/>
  <c r="T621" i="25"/>
  <c r="T662" i="25"/>
  <c r="T397" i="25"/>
  <c r="T389" i="25"/>
  <c r="T396" i="25"/>
  <c r="T388" i="25"/>
  <c r="T269" i="25"/>
  <c r="T246" i="25"/>
  <c r="T238" i="25"/>
  <c r="T241" i="25"/>
  <c r="T209" i="25"/>
  <c r="T282" i="25"/>
  <c r="T207" i="25"/>
  <c r="T187" i="25"/>
  <c r="T179" i="25"/>
  <c r="T202" i="25"/>
  <c r="T182" i="25"/>
  <c r="T97" i="25"/>
  <c r="T1092" i="25"/>
  <c r="T1073" i="25"/>
  <c r="T1101" i="25"/>
  <c r="T1095" i="25"/>
  <c r="T1086" i="25"/>
  <c r="T1102" i="25"/>
  <c r="S1096" i="25"/>
  <c r="S1073" i="25"/>
  <c r="S1099" i="25"/>
  <c r="S1100" i="25"/>
  <c r="S1103" i="25"/>
  <c r="S1075" i="25"/>
  <c r="S1098" i="25"/>
  <c r="S1080" i="25"/>
  <c r="S1101" i="25"/>
  <c r="S1079" i="25"/>
  <c r="S1082" i="25"/>
  <c r="S1089" i="25"/>
  <c r="S1087" i="25"/>
  <c r="S1102" i="25"/>
  <c r="S1093" i="25"/>
  <c r="S1092" i="25"/>
  <c r="S1090" i="25"/>
  <c r="S1088" i="25"/>
  <c r="S1104" i="25"/>
  <c r="S1094" i="25"/>
  <c r="S1097" i="25"/>
  <c r="S1095" i="25"/>
  <c r="Q1093" i="25"/>
  <c r="Q1071" i="25"/>
  <c r="Q1075" i="25"/>
  <c r="Q1095" i="25"/>
  <c r="Q1073" i="25"/>
  <c r="Q1086" i="25"/>
  <c r="Q1098" i="25"/>
  <c r="Q1084" i="25"/>
  <c r="Q1087" i="25"/>
  <c r="Q1096" i="25"/>
  <c r="Q1077" i="25"/>
  <c r="Q1094" i="25"/>
  <c r="Q1072" i="25"/>
  <c r="Q1100" i="25"/>
  <c r="Q1089" i="25"/>
  <c r="Q1090" i="25"/>
  <c r="Q1097" i="25"/>
  <c r="Q1082" i="25"/>
  <c r="Q1102" i="25"/>
  <c r="Q1078" i="25"/>
  <c r="Q1101" i="25"/>
  <c r="Q1092" i="25"/>
  <c r="Q1099" i="25"/>
  <c r="Q1103" i="25"/>
  <c r="Q1088" i="25"/>
  <c r="Q1104" i="25"/>
  <c r="Q1085" i="25"/>
  <c r="P1100" i="25"/>
  <c r="P1074" i="25"/>
  <c r="P1087" i="25"/>
  <c r="P1098" i="25"/>
  <c r="P1101" i="25"/>
  <c r="P1093" i="25"/>
  <c r="P1079" i="25"/>
  <c r="P1104" i="25"/>
  <c r="P1084" i="25"/>
  <c r="P1088" i="25"/>
  <c r="P1077" i="25"/>
  <c r="P1103" i="25"/>
  <c r="P1095" i="25"/>
  <c r="P1083" i="25"/>
  <c r="P1092" i="25"/>
  <c r="P1094" i="25"/>
  <c r="P1081" i="25"/>
  <c r="P1080" i="25"/>
  <c r="P1097" i="25"/>
  <c r="P1090" i="25"/>
  <c r="P1096" i="25"/>
  <c r="P1102" i="25"/>
  <c r="P1085" i="25"/>
  <c r="P1089" i="25"/>
  <c r="P1099" i="25"/>
  <c r="P1091" i="25"/>
  <c r="O665" i="25"/>
  <c r="O621" i="25"/>
  <c r="O410" i="25"/>
  <c r="O390" i="25"/>
  <c r="O395" i="25"/>
  <c r="O352" i="25"/>
  <c r="O282" i="25"/>
  <c r="O243" i="25"/>
  <c r="O207" i="25"/>
  <c r="O283" i="25"/>
  <c r="O269" i="25"/>
  <c r="O242" i="25"/>
  <c r="O210" i="25"/>
  <c r="O278" i="25"/>
  <c r="O188" i="25"/>
  <c r="O180" i="25"/>
  <c r="O99" i="25"/>
  <c r="O203" i="25"/>
  <c r="O183" i="25"/>
  <c r="O1102" i="25"/>
  <c r="O1101" i="25"/>
  <c r="O1092" i="25"/>
  <c r="O1097" i="25"/>
  <c r="O1103" i="25"/>
  <c r="O1086" i="25"/>
  <c r="O615" i="25"/>
  <c r="O667" i="25"/>
  <c r="O659" i="25"/>
  <c r="O392" i="25"/>
  <c r="O397" i="25"/>
  <c r="O389" i="25"/>
  <c r="O245" i="25"/>
  <c r="O237" i="25"/>
  <c r="O209" i="25"/>
  <c r="O244" i="25"/>
  <c r="O284" i="25"/>
  <c r="O202" i="25"/>
  <c r="O182" i="25"/>
  <c r="O205" i="25"/>
  <c r="O185" i="25"/>
  <c r="O162" i="25"/>
  <c r="O1104" i="25"/>
  <c r="O1093" i="25"/>
  <c r="O1099" i="25"/>
  <c r="O1073" i="25"/>
  <c r="O1087" i="25"/>
  <c r="O703" i="25"/>
  <c r="O695" i="25"/>
  <c r="O688" i="25"/>
  <c r="O931" i="25"/>
  <c r="O864" i="25"/>
  <c r="O808" i="25"/>
  <c r="O759" i="25"/>
  <c r="O700" i="25"/>
  <c r="O664" i="25"/>
  <c r="O661" i="25"/>
  <c r="O394" i="25"/>
  <c r="O391" i="25"/>
  <c r="O270" i="25"/>
  <c r="O239" i="25"/>
  <c r="O211" i="25"/>
  <c r="O279" i="25"/>
  <c r="O246" i="25"/>
  <c r="O238" i="25"/>
  <c r="O204" i="25"/>
  <c r="O184" i="25"/>
  <c r="O94" i="25"/>
  <c r="O187" i="25"/>
  <c r="O179" i="25"/>
  <c r="O96" i="25"/>
  <c r="O1075" i="25"/>
  <c r="O1096" i="25"/>
  <c r="O1090" i="25"/>
  <c r="O1078" i="25"/>
  <c r="O1095" i="25"/>
  <c r="O1079" i="25"/>
  <c r="O926" i="25"/>
  <c r="O881" i="25"/>
  <c r="O872" i="25"/>
  <c r="O863" i="25"/>
  <c r="O826" i="25"/>
  <c r="O817" i="25"/>
  <c r="O807" i="25"/>
  <c r="O762" i="25"/>
  <c r="O697" i="25"/>
  <c r="O925" i="25"/>
  <c r="O901" i="25"/>
  <c r="O873" i="25"/>
  <c r="O818" i="25"/>
  <c r="O784" i="25"/>
  <c r="O761" i="25"/>
  <c r="O702" i="25"/>
  <c r="O690" i="25"/>
  <c r="O666" i="25"/>
  <c r="O658" i="25"/>
  <c r="O663" i="25"/>
  <c r="O396" i="25"/>
  <c r="O388" i="25"/>
  <c r="O393" i="25"/>
  <c r="O346" i="25"/>
  <c r="O312" i="25"/>
  <c r="O277" i="25"/>
  <c r="O241" i="25"/>
  <c r="O281" i="25"/>
  <c r="O280" i="25"/>
  <c r="O240" i="25"/>
  <c r="O208" i="25"/>
  <c r="O206" i="25"/>
  <c r="O186" i="25"/>
  <c r="O178" i="25"/>
  <c r="O97" i="25"/>
  <c r="O181" i="25"/>
  <c r="O98" i="25"/>
  <c r="O1094" i="25"/>
  <c r="O1100" i="25"/>
  <c r="O1091" i="25"/>
  <c r="O1089" i="25"/>
  <c r="O1098" i="25"/>
  <c r="O1082" i="25"/>
  <c r="N1095" i="25"/>
  <c r="N1074" i="25"/>
  <c r="N1072" i="25"/>
  <c r="N1100" i="25"/>
  <c r="N1094" i="25"/>
  <c r="N1097" i="25"/>
  <c r="N1103" i="25"/>
  <c r="N1075" i="25"/>
  <c r="N1081" i="25"/>
  <c r="N1101" i="25"/>
  <c r="N1096" i="25"/>
  <c r="N1079" i="25"/>
  <c r="N1088" i="25"/>
  <c r="N1087" i="25"/>
  <c r="N1102" i="25"/>
  <c r="N1098" i="25"/>
  <c r="N1092" i="25"/>
  <c r="N1086" i="25"/>
  <c r="N1089" i="25"/>
  <c r="N1090" i="25"/>
  <c r="N1104" i="25"/>
  <c r="N1099" i="25"/>
  <c r="N1093" i="25"/>
  <c r="N1091" i="25"/>
  <c r="M1104" i="25"/>
  <c r="M1086" i="25"/>
  <c r="M1103" i="25"/>
  <c r="M1091" i="25"/>
  <c r="M1093" i="25"/>
  <c r="M1073" i="25"/>
  <c r="M1083" i="25"/>
  <c r="M1096" i="25"/>
  <c r="M1074" i="25"/>
  <c r="M1094" i="25"/>
  <c r="M1100" i="25"/>
  <c r="M1077" i="25"/>
  <c r="M1099" i="25"/>
  <c r="M1097" i="25"/>
  <c r="M1084" i="25"/>
  <c r="M1095" i="25"/>
  <c r="M1101" i="25"/>
  <c r="M1087" i="25"/>
  <c r="M1098" i="25"/>
  <c r="M1085" i="25"/>
  <c r="M1102" i="25"/>
  <c r="M1071" i="25"/>
  <c r="M1092" i="25"/>
  <c r="L1073" i="25"/>
  <c r="L1067" i="25"/>
  <c r="L1024" i="25"/>
  <c r="L1016" i="25"/>
  <c r="L1066" i="25"/>
  <c r="L1019" i="25"/>
  <c r="L997" i="25"/>
  <c r="L989" i="25"/>
  <c r="L970" i="25"/>
  <c r="L949" i="25"/>
  <c r="L1061" i="25"/>
  <c r="L1055" i="25"/>
  <c r="L1045" i="25"/>
  <c r="L1040" i="25"/>
  <c r="L1034" i="25"/>
  <c r="L1021" i="25"/>
  <c r="L1090" i="25"/>
  <c r="L1064" i="25"/>
  <c r="L1042" i="25"/>
  <c r="L998" i="25"/>
  <c r="L990" i="25"/>
  <c r="L971" i="25"/>
  <c r="L952" i="25"/>
  <c r="L932" i="25"/>
  <c r="L906" i="25"/>
  <c r="L863" i="25"/>
  <c r="L762" i="25"/>
  <c r="L745" i="25"/>
  <c r="L697" i="25"/>
  <c r="L931" i="25"/>
  <c r="L904" i="25"/>
  <c r="L828" i="25"/>
  <c r="L763" i="25"/>
  <c r="L751" i="25"/>
  <c r="L698" i="25"/>
  <c r="L662" i="25"/>
  <c r="L663" i="25"/>
  <c r="L394" i="25"/>
  <c r="L393" i="25"/>
  <c r="L312" i="25"/>
  <c r="L245" i="25"/>
  <c r="L237" i="25"/>
  <c r="L280" i="25"/>
  <c r="L269" i="25"/>
  <c r="L246" i="25"/>
  <c r="L238" i="25"/>
  <c r="L207" i="25"/>
  <c r="L188" i="25"/>
  <c r="L180" i="25"/>
  <c r="L203" i="25"/>
  <c r="L183" i="25"/>
  <c r="L96" i="25"/>
  <c r="L1103" i="25"/>
  <c r="L1097" i="25"/>
  <c r="L1091" i="25"/>
  <c r="L1078" i="25"/>
  <c r="L1092" i="25"/>
  <c r="L1081" i="25"/>
  <c r="L1088" i="25"/>
  <c r="L1075" i="25"/>
  <c r="L1069" i="25"/>
  <c r="L1026" i="25"/>
  <c r="L1018" i="25"/>
  <c r="L1068" i="25"/>
  <c r="L1023" i="25"/>
  <c r="L999" i="25"/>
  <c r="L991" i="25"/>
  <c r="L972" i="25"/>
  <c r="L951" i="25"/>
  <c r="L1062" i="25"/>
  <c r="L1057" i="25"/>
  <c r="L1047" i="25"/>
  <c r="L1041" i="25"/>
  <c r="L1035" i="25"/>
  <c r="L1025" i="25"/>
  <c r="L1072" i="25"/>
  <c r="L1048" i="25"/>
  <c r="L1031" i="25"/>
  <c r="L992" i="25"/>
  <c r="L973" i="25"/>
  <c r="L954" i="25"/>
  <c r="L946" i="25"/>
  <c r="L934" i="25"/>
  <c r="L926" i="25"/>
  <c r="L872" i="25"/>
  <c r="L807" i="25"/>
  <c r="L764" i="25"/>
  <c r="L756" i="25"/>
  <c r="L699" i="25"/>
  <c r="L925" i="25"/>
  <c r="L864" i="25"/>
  <c r="L808" i="25"/>
  <c r="L765" i="25"/>
  <c r="L757" i="25"/>
  <c r="L700" i="25"/>
  <c r="L683" i="25"/>
  <c r="L664" i="25"/>
  <c r="L615" i="25"/>
  <c r="L665" i="25"/>
  <c r="L621" i="25"/>
  <c r="L396" i="25"/>
  <c r="L388" i="25"/>
  <c r="L395" i="25"/>
  <c r="L352" i="25"/>
  <c r="L270" i="25"/>
  <c r="L239" i="25"/>
  <c r="L281" i="25"/>
  <c r="L277" i="25"/>
  <c r="L240" i="25"/>
  <c r="L208" i="25"/>
  <c r="L202" i="25"/>
  <c r="L182" i="25"/>
  <c r="L97" i="25"/>
  <c r="L205" i="25"/>
  <c r="L185" i="25"/>
  <c r="L162" i="25"/>
  <c r="L98" i="25"/>
  <c r="L1099" i="25"/>
  <c r="L1093" i="25"/>
  <c r="L1079" i="25"/>
  <c r="L1098" i="25"/>
  <c r="L1085" i="25"/>
  <c r="L1089" i="25"/>
  <c r="L1070" i="25"/>
  <c r="L1029" i="25"/>
  <c r="L1020" i="25"/>
  <c r="L1012" i="25"/>
  <c r="L968" i="25"/>
  <c r="L1028" i="25"/>
  <c r="L1013" i="25"/>
  <c r="L993" i="25"/>
  <c r="L974" i="25"/>
  <c r="L953" i="25"/>
  <c r="L933" i="25"/>
  <c r="L1058" i="25"/>
  <c r="L1053" i="25"/>
  <c r="L1043" i="25"/>
  <c r="L1036" i="25"/>
  <c r="L1030" i="25"/>
  <c r="L1082" i="25"/>
  <c r="L1056" i="25"/>
  <c r="L1033" i="25"/>
  <c r="L994" i="25"/>
  <c r="L975" i="25"/>
  <c r="L967" i="25"/>
  <c r="L948" i="25"/>
  <c r="L928" i="25"/>
  <c r="L881" i="25"/>
  <c r="L817" i="25"/>
  <c r="L778" i="25"/>
  <c r="L758" i="25"/>
  <c r="L701" i="25"/>
  <c r="L688" i="25"/>
  <c r="L927" i="25"/>
  <c r="L873" i="25"/>
  <c r="L818" i="25"/>
  <c r="L784" i="25"/>
  <c r="L759" i="25"/>
  <c r="L702" i="25"/>
  <c r="L690" i="25"/>
  <c r="L666" i="25"/>
  <c r="L658" i="25"/>
  <c r="L667" i="25"/>
  <c r="L659" i="25"/>
  <c r="L390" i="25"/>
  <c r="L346" i="25"/>
  <c r="L397" i="25"/>
  <c r="L389" i="25"/>
  <c r="L283" i="25"/>
  <c r="L241" i="25"/>
  <c r="L209" i="25"/>
  <c r="L282" i="25"/>
  <c r="L279" i="25"/>
  <c r="L242" i="25"/>
  <c r="L210" i="25"/>
  <c r="L204" i="25"/>
  <c r="L184" i="25"/>
  <c r="L99" i="25"/>
  <c r="L187" i="25"/>
  <c r="L179" i="25"/>
  <c r="L1101" i="25"/>
  <c r="L1094" i="25"/>
  <c r="L1083" i="25"/>
  <c r="L1100" i="25"/>
  <c r="L1087" i="25"/>
  <c r="L1096" i="25"/>
  <c r="L1071" i="25"/>
  <c r="L1065" i="25"/>
  <c r="L1022" i="25"/>
  <c r="L1014" i="25"/>
  <c r="L1046" i="25"/>
  <c r="L1015" i="25"/>
  <c r="L995" i="25"/>
  <c r="L976" i="25"/>
  <c r="L955" i="25"/>
  <c r="L947" i="25"/>
  <c r="L1059" i="25"/>
  <c r="L1054" i="25"/>
  <c r="L1044" i="25"/>
  <c r="L1039" i="25"/>
  <c r="L1032" i="25"/>
  <c r="L1017" i="25"/>
  <c r="L1084" i="25"/>
  <c r="L1060" i="25"/>
  <c r="L1038" i="25"/>
  <c r="L996" i="25"/>
  <c r="L988" i="25"/>
  <c r="L969" i="25"/>
  <c r="L950" i="25"/>
  <c r="L930" i="25"/>
  <c r="L902" i="25"/>
  <c r="L826" i="25"/>
  <c r="L760" i="25"/>
  <c r="L703" i="25"/>
  <c r="L695" i="25"/>
  <c r="L929" i="25"/>
  <c r="L901" i="25"/>
  <c r="L761" i="25"/>
  <c r="L704" i="25"/>
  <c r="L696" i="25"/>
  <c r="L681" i="25"/>
  <c r="L660" i="25"/>
  <c r="L661" i="25"/>
  <c r="L410" i="25"/>
  <c r="L392" i="25"/>
  <c r="L391" i="25"/>
  <c r="L243" i="25"/>
  <c r="L211" i="25"/>
  <c r="L284" i="25"/>
  <c r="L278" i="25"/>
  <c r="L244" i="25"/>
  <c r="L206" i="25"/>
  <c r="L186" i="25"/>
  <c r="L178" i="25"/>
  <c r="L181" i="25"/>
  <c r="L94" i="25"/>
  <c r="L1102" i="25"/>
  <c r="L1095" i="25"/>
  <c r="L1086" i="25"/>
  <c r="L1104" i="25"/>
  <c r="L1074" i="25"/>
  <c r="L1077" i="25"/>
  <c r="L1080" i="25"/>
  <c r="K1104" i="25"/>
  <c r="K1093" i="25"/>
  <c r="K1079" i="25"/>
  <c r="K1087" i="25"/>
  <c r="K1098" i="25"/>
  <c r="K1090" i="25"/>
  <c r="K1096" i="25"/>
  <c r="K1082" i="25"/>
  <c r="K1094" i="25"/>
  <c r="K1103" i="25"/>
  <c r="K1081" i="25"/>
  <c r="K1091" i="25"/>
  <c r="K1100" i="25"/>
  <c r="K1089" i="25"/>
  <c r="K1099" i="25"/>
  <c r="K1075" i="25"/>
  <c r="K1095" i="25"/>
  <c r="K1101" i="25"/>
  <c r="K1092" i="25"/>
  <c r="K1102" i="25"/>
  <c r="K1086" i="25"/>
  <c r="K1097" i="25"/>
  <c r="S428" i="25"/>
  <c r="S1051" i="25"/>
  <c r="S1076" i="25"/>
  <c r="S1063" i="25"/>
  <c r="S1052" i="25"/>
  <c r="S100" i="25"/>
  <c r="S1105" i="25"/>
  <c r="S422" i="25"/>
  <c r="S412" i="25"/>
  <c r="S416" i="25"/>
  <c r="S432" i="25"/>
  <c r="S1074" i="25"/>
  <c r="S1060" i="25"/>
  <c r="S1042" i="25"/>
  <c r="S1029" i="25"/>
  <c r="S1023" i="25"/>
  <c r="S1017" i="25"/>
  <c r="S999" i="25"/>
  <c r="S991" i="25"/>
  <c r="S972" i="25"/>
  <c r="S951" i="25"/>
  <c r="S1069" i="25"/>
  <c r="S1045" i="25"/>
  <c r="S1022" i="25"/>
  <c r="S968" i="25"/>
  <c r="S1058" i="25"/>
  <c r="S1038" i="25"/>
  <c r="S996" i="25"/>
  <c r="S988" i="25"/>
  <c r="S971" i="25"/>
  <c r="S952" i="25"/>
  <c r="S1086" i="25"/>
  <c r="S1077" i="25"/>
  <c r="S1059" i="25"/>
  <c r="S1041" i="25"/>
  <c r="S928" i="25"/>
  <c r="S902" i="25"/>
  <c r="S764" i="25"/>
  <c r="S756" i="25"/>
  <c r="S745" i="25"/>
  <c r="S699" i="25"/>
  <c r="S931" i="25"/>
  <c r="S864" i="25"/>
  <c r="S808" i="25"/>
  <c r="S759" i="25"/>
  <c r="S700" i="25"/>
  <c r="S660" i="25"/>
  <c r="S665" i="25"/>
  <c r="S621" i="25"/>
  <c r="S410" i="25"/>
  <c r="S395" i="25"/>
  <c r="S352" i="25"/>
  <c r="S312" i="25"/>
  <c r="S346" i="25"/>
  <c r="S390" i="25"/>
  <c r="S277" i="25"/>
  <c r="S246" i="25"/>
  <c r="S238" i="25"/>
  <c r="S278" i="25"/>
  <c r="S245" i="25"/>
  <c r="S237" i="25"/>
  <c r="S209" i="25"/>
  <c r="S188" i="25"/>
  <c r="S180" i="25"/>
  <c r="S99" i="25"/>
  <c r="S205" i="25"/>
  <c r="S185" i="25"/>
  <c r="S162" i="25"/>
  <c r="S423" i="25"/>
  <c r="S435" i="25"/>
  <c r="S429" i="25"/>
  <c r="S411" i="25"/>
  <c r="S433" i="25"/>
  <c r="S1081" i="25"/>
  <c r="S1064" i="25"/>
  <c r="S1044" i="25"/>
  <c r="S1030" i="25"/>
  <c r="S1024" i="25"/>
  <c r="S1019" i="25"/>
  <c r="S1013" i="25"/>
  <c r="S993" i="25"/>
  <c r="S974" i="25"/>
  <c r="S953" i="25"/>
  <c r="S1070" i="25"/>
  <c r="S1047" i="25"/>
  <c r="S1026" i="25"/>
  <c r="S1012" i="25"/>
  <c r="S1065" i="25"/>
  <c r="S1040" i="25"/>
  <c r="S998" i="25"/>
  <c r="S990" i="25"/>
  <c r="S973" i="25"/>
  <c r="S954" i="25"/>
  <c r="S946" i="25"/>
  <c r="S1091" i="25"/>
  <c r="S1078" i="25"/>
  <c r="S1061" i="25"/>
  <c r="S1043" i="25"/>
  <c r="S930" i="25"/>
  <c r="S758" i="25"/>
  <c r="S701" i="25"/>
  <c r="S933" i="25"/>
  <c r="S925" i="25"/>
  <c r="S901" i="25"/>
  <c r="S873" i="25"/>
  <c r="S818" i="25"/>
  <c r="S784" i="25"/>
  <c r="S761" i="25"/>
  <c r="S702" i="25"/>
  <c r="S690" i="25"/>
  <c r="S681" i="25"/>
  <c r="S662" i="25"/>
  <c r="S615" i="25"/>
  <c r="S667" i="25"/>
  <c r="S659" i="25"/>
  <c r="S397" i="25"/>
  <c r="S389" i="25"/>
  <c r="S392" i="25"/>
  <c r="S283" i="25"/>
  <c r="S240" i="25"/>
  <c r="S208" i="25"/>
  <c r="S280" i="25"/>
  <c r="S279" i="25"/>
  <c r="S270" i="25"/>
  <c r="S239" i="25"/>
  <c r="S211" i="25"/>
  <c r="S202" i="25"/>
  <c r="S182" i="25"/>
  <c r="S207" i="25"/>
  <c r="S187" i="25"/>
  <c r="S179" i="25"/>
  <c r="S96" i="25"/>
  <c r="S426" i="25"/>
  <c r="S418" i="25"/>
  <c r="S434" i="25"/>
  <c r="S430" i="25"/>
  <c r="S420" i="25"/>
  <c r="S424" i="25"/>
  <c r="S414" i="25"/>
  <c r="S1084" i="25"/>
  <c r="S1066" i="25"/>
  <c r="S1046" i="25"/>
  <c r="S1033" i="25"/>
  <c r="S1025" i="25"/>
  <c r="S1020" i="25"/>
  <c r="S1015" i="25"/>
  <c r="S995" i="25"/>
  <c r="S976" i="25"/>
  <c r="S955" i="25"/>
  <c r="S947" i="25"/>
  <c r="S1055" i="25"/>
  <c r="S1032" i="25"/>
  <c r="S1014" i="25"/>
  <c r="S1068" i="25"/>
  <c r="S1048" i="25"/>
  <c r="S992" i="25"/>
  <c r="S975" i="25"/>
  <c r="S967" i="25"/>
  <c r="S948" i="25"/>
  <c r="S1083" i="25"/>
  <c r="S1062" i="25"/>
  <c r="S1053" i="25"/>
  <c r="S1034" i="25"/>
  <c r="S932" i="25"/>
  <c r="S906" i="25"/>
  <c r="S778" i="25"/>
  <c r="S760" i="25"/>
  <c r="S703" i="25"/>
  <c r="S695" i="25"/>
  <c r="S688" i="25"/>
  <c r="S927" i="25"/>
  <c r="S763" i="25"/>
  <c r="S751" i="25"/>
  <c r="S704" i="25"/>
  <c r="S696" i="25"/>
  <c r="S664" i="25"/>
  <c r="S661" i="25"/>
  <c r="S391" i="25"/>
  <c r="S394" i="25"/>
  <c r="S269" i="25"/>
  <c r="S242" i="25"/>
  <c r="S210" i="25"/>
  <c r="S281" i="25"/>
  <c r="S284" i="25"/>
  <c r="S241" i="25"/>
  <c r="S204" i="25"/>
  <c r="S184" i="25"/>
  <c r="S94" i="25"/>
  <c r="S181" i="25"/>
  <c r="S98" i="25"/>
  <c r="S431" i="25"/>
  <c r="S425" i="25"/>
  <c r="S415" i="25"/>
  <c r="S421" i="25"/>
  <c r="S419" i="25"/>
  <c r="S413" i="25"/>
  <c r="S427" i="25"/>
  <c r="S417" i="25"/>
  <c r="S1072" i="25"/>
  <c r="S1057" i="25"/>
  <c r="S1039" i="25"/>
  <c r="S1028" i="25"/>
  <c r="S1021" i="25"/>
  <c r="S1016" i="25"/>
  <c r="S997" i="25"/>
  <c r="S989" i="25"/>
  <c r="S970" i="25"/>
  <c r="S949" i="25"/>
  <c r="S1067" i="25"/>
  <c r="S1036" i="25"/>
  <c r="S1018" i="25"/>
  <c r="S1056" i="25"/>
  <c r="S1031" i="25"/>
  <c r="S994" i="25"/>
  <c r="S969" i="25"/>
  <c r="S950" i="25"/>
  <c r="S1085" i="25"/>
  <c r="S1071" i="25"/>
  <c r="S1054" i="25"/>
  <c r="S1035" i="25"/>
  <c r="S934" i="25"/>
  <c r="S926" i="25"/>
  <c r="S881" i="25"/>
  <c r="S872" i="25"/>
  <c r="S863" i="25"/>
  <c r="S826" i="25"/>
  <c r="S817" i="25"/>
  <c r="S807" i="25"/>
  <c r="S762" i="25"/>
  <c r="S697" i="25"/>
  <c r="S929" i="25"/>
  <c r="S904" i="25"/>
  <c r="S828" i="25"/>
  <c r="S765" i="25"/>
  <c r="S757" i="25"/>
  <c r="S698" i="25"/>
  <c r="S683" i="25"/>
  <c r="S666" i="25"/>
  <c r="S658" i="25"/>
  <c r="S663" i="25"/>
  <c r="S393" i="25"/>
  <c r="S396" i="25"/>
  <c r="S388" i="25"/>
  <c r="S282" i="25"/>
  <c r="S244" i="25"/>
  <c r="S243" i="25"/>
  <c r="S206" i="25"/>
  <c r="S186" i="25"/>
  <c r="S178" i="25"/>
  <c r="S97" i="25"/>
  <c r="S203" i="25"/>
  <c r="S183" i="25"/>
  <c r="O428" i="25"/>
  <c r="O1063" i="25"/>
  <c r="O100" i="25"/>
  <c r="O1051" i="25"/>
  <c r="O1052" i="25"/>
  <c r="O426" i="25"/>
  <c r="O1105" i="25"/>
  <c r="O1076" i="25"/>
  <c r="O431" i="25"/>
  <c r="O425" i="25"/>
  <c r="O415" i="25"/>
  <c r="O421" i="25"/>
  <c r="O419" i="25"/>
  <c r="O413" i="25"/>
  <c r="O427" i="25"/>
  <c r="O417" i="25"/>
  <c r="O422" i="25"/>
  <c r="O412" i="25"/>
  <c r="O416" i="25"/>
  <c r="O432" i="25"/>
  <c r="O423" i="25"/>
  <c r="O435" i="25"/>
  <c r="O429" i="25"/>
  <c r="O411" i="25"/>
  <c r="O433" i="25"/>
  <c r="O418" i="25"/>
  <c r="O434" i="25"/>
  <c r="O430" i="25"/>
  <c r="O420" i="25"/>
  <c r="O424" i="25"/>
  <c r="O414" i="25"/>
  <c r="O1070" i="25"/>
  <c r="O1047" i="25"/>
  <c r="O933" i="25"/>
  <c r="O1064" i="25"/>
  <c r="O1040" i="25"/>
  <c r="O1029" i="25"/>
  <c r="O1024" i="25"/>
  <c r="O1020" i="25"/>
  <c r="O1016" i="25"/>
  <c r="O1012" i="25"/>
  <c r="O993" i="25"/>
  <c r="O974" i="25"/>
  <c r="O955" i="25"/>
  <c r="O947" i="25"/>
  <c r="O1054" i="25"/>
  <c r="O1080" i="25"/>
  <c r="O1066" i="25"/>
  <c r="O1053" i="25"/>
  <c r="O1039" i="25"/>
  <c r="O994" i="25"/>
  <c r="O969" i="25"/>
  <c r="O950" i="25"/>
  <c r="O930" i="25"/>
  <c r="O902" i="25"/>
  <c r="O778" i="25"/>
  <c r="O758" i="25"/>
  <c r="O699" i="25"/>
  <c r="O927" i="25"/>
  <c r="O765" i="25"/>
  <c r="O698" i="25"/>
  <c r="O662" i="25"/>
  <c r="O1081" i="25"/>
  <c r="O1059" i="25"/>
  <c r="O1032" i="25"/>
  <c r="O1068" i="25"/>
  <c r="O1048" i="25"/>
  <c r="O1030" i="25"/>
  <c r="O1025" i="25"/>
  <c r="O1021" i="25"/>
  <c r="O1017" i="25"/>
  <c r="O1013" i="25"/>
  <c r="O995" i="25"/>
  <c r="O976" i="25"/>
  <c r="O968" i="25"/>
  <c r="O949" i="25"/>
  <c r="O1065" i="25"/>
  <c r="O1084" i="25"/>
  <c r="O1071" i="25"/>
  <c r="O1056" i="25"/>
  <c r="O1043" i="25"/>
  <c r="O1033" i="25"/>
  <c r="O996" i="25"/>
  <c r="O988" i="25"/>
  <c r="O971" i="25"/>
  <c r="O952" i="25"/>
  <c r="O932" i="25"/>
  <c r="O760" i="25"/>
  <c r="O701" i="25"/>
  <c r="O929" i="25"/>
  <c r="O828" i="25"/>
  <c r="O751" i="25"/>
  <c r="O704" i="25"/>
  <c r="O683" i="25"/>
  <c r="O1083" i="25"/>
  <c r="O1060" i="25"/>
  <c r="O1041" i="25"/>
  <c r="O1069" i="25"/>
  <c r="O1055" i="25"/>
  <c r="O1031" i="25"/>
  <c r="O1026" i="25"/>
  <c r="O1022" i="25"/>
  <c r="O1018" i="25"/>
  <c r="O1014" i="25"/>
  <c r="O997" i="25"/>
  <c r="O989" i="25"/>
  <c r="O970" i="25"/>
  <c r="O951" i="25"/>
  <c r="O1067" i="25"/>
  <c r="O1035" i="25"/>
  <c r="O1085" i="25"/>
  <c r="O1074" i="25"/>
  <c r="O1057" i="25"/>
  <c r="O1044" i="25"/>
  <c r="O1034" i="25"/>
  <c r="O998" i="25"/>
  <c r="O990" i="25"/>
  <c r="O973" i="25"/>
  <c r="O954" i="25"/>
  <c r="O946" i="25"/>
  <c r="O934" i="25"/>
  <c r="O906" i="25"/>
  <c r="O764" i="25"/>
  <c r="O904" i="25"/>
  <c r="O757" i="25"/>
  <c r="O681" i="25"/>
  <c r="O1062" i="25"/>
  <c r="O1042" i="25"/>
  <c r="O1072" i="25"/>
  <c r="O1058" i="25"/>
  <c r="O1036" i="25"/>
  <c r="O1028" i="25"/>
  <c r="O1023" i="25"/>
  <c r="O1019" i="25"/>
  <c r="O1015" i="25"/>
  <c r="O999" i="25"/>
  <c r="O991" i="25"/>
  <c r="O972" i="25"/>
  <c r="O953" i="25"/>
  <c r="O1045" i="25"/>
  <c r="O1088" i="25"/>
  <c r="O1077" i="25"/>
  <c r="O1061" i="25"/>
  <c r="O1046" i="25"/>
  <c r="O1038" i="25"/>
  <c r="O992" i="25"/>
  <c r="O975" i="25"/>
  <c r="O967" i="25"/>
  <c r="O948" i="25"/>
  <c r="O928" i="25"/>
  <c r="O756" i="25"/>
  <c r="O745" i="25"/>
  <c r="O763" i="25"/>
  <c r="O696" i="25"/>
  <c r="O660" i="25"/>
  <c r="K428" i="25"/>
  <c r="K1105" i="25"/>
  <c r="K1076" i="25"/>
  <c r="K100" i="25"/>
  <c r="K1063" i="25"/>
  <c r="K1052" i="25"/>
  <c r="K1051" i="25"/>
  <c r="K426" i="25"/>
  <c r="K418" i="25"/>
  <c r="K434" i="25"/>
  <c r="K430" i="25"/>
  <c r="K420" i="25"/>
  <c r="K424" i="25"/>
  <c r="K414" i="25"/>
  <c r="K1059" i="25"/>
  <c r="K1041" i="25"/>
  <c r="K990" i="25"/>
  <c r="K969" i="25"/>
  <c r="K948" i="25"/>
  <c r="K1058" i="25"/>
  <c r="K1039" i="25"/>
  <c r="K1016" i="25"/>
  <c r="K1030" i="25"/>
  <c r="K1015" i="25"/>
  <c r="K949" i="25"/>
  <c r="K1065" i="25"/>
  <c r="K431" i="25"/>
  <c r="K425" i="25"/>
  <c r="K415" i="25"/>
  <c r="K421" i="25"/>
  <c r="K419" i="25"/>
  <c r="K413" i="25"/>
  <c r="K427" i="25"/>
  <c r="K417" i="25"/>
  <c r="K1062" i="25"/>
  <c r="K1044" i="25"/>
  <c r="K992" i="25"/>
  <c r="K973" i="25"/>
  <c r="K950" i="25"/>
  <c r="K1064" i="25"/>
  <c r="K1045" i="25"/>
  <c r="K1020" i="25"/>
  <c r="K1033" i="25"/>
  <c r="K1021" i="25"/>
  <c r="K968" i="25"/>
  <c r="K1074" i="25"/>
  <c r="K763" i="25"/>
  <c r="K422" i="25"/>
  <c r="K412" i="25"/>
  <c r="K416" i="25"/>
  <c r="K432" i="25"/>
  <c r="K1078" i="25"/>
  <c r="K1054" i="25"/>
  <c r="K1035" i="25"/>
  <c r="K994" i="25"/>
  <c r="K975" i="25"/>
  <c r="K954" i="25"/>
  <c r="K1068" i="25"/>
  <c r="K1047" i="25"/>
  <c r="K1029" i="25"/>
  <c r="K1067" i="25"/>
  <c r="K1023" i="25"/>
  <c r="K976" i="25"/>
  <c r="K1085" i="25"/>
  <c r="K1038" i="25"/>
  <c r="K423" i="25"/>
  <c r="K435" i="25"/>
  <c r="K429" i="25"/>
  <c r="K411" i="25"/>
  <c r="K433" i="25"/>
  <c r="K1083" i="25"/>
  <c r="K1055" i="25"/>
  <c r="K1036" i="25"/>
  <c r="K998" i="25"/>
  <c r="K967" i="25"/>
  <c r="K946" i="25"/>
  <c r="K1072" i="25"/>
  <c r="K1053" i="25"/>
  <c r="K1034" i="25"/>
  <c r="K1012" i="25"/>
  <c r="K1026" i="25"/>
  <c r="K995" i="25"/>
  <c r="K1048" i="25"/>
  <c r="K927" i="25"/>
  <c r="K1025" i="25"/>
  <c r="K1019" i="25"/>
  <c r="K1014" i="25"/>
  <c r="K993" i="25"/>
  <c r="K974" i="25"/>
  <c r="K955" i="25"/>
  <c r="K947" i="25"/>
  <c r="K1084" i="25"/>
  <c r="K1073" i="25"/>
  <c r="K1061" i="25"/>
  <c r="K1046" i="25"/>
  <c r="K1031" i="25"/>
  <c r="K933" i="25"/>
  <c r="K925" i="25"/>
  <c r="K901" i="25"/>
  <c r="K873" i="25"/>
  <c r="K818" i="25"/>
  <c r="K784" i="25"/>
  <c r="K761" i="25"/>
  <c r="K702" i="25"/>
  <c r="K690" i="25"/>
  <c r="K934" i="25"/>
  <c r="K926" i="25"/>
  <c r="K881" i="25"/>
  <c r="K872" i="25"/>
  <c r="K863" i="25"/>
  <c r="K826" i="25"/>
  <c r="K817" i="25"/>
  <c r="K807" i="25"/>
  <c r="K762" i="25"/>
  <c r="K697" i="25"/>
  <c r="K661" i="25"/>
  <c r="K681" i="25"/>
  <c r="K662" i="25"/>
  <c r="K615" i="25"/>
  <c r="K346" i="25"/>
  <c r="K392" i="25"/>
  <c r="K391" i="25"/>
  <c r="K284" i="25"/>
  <c r="K283" i="25"/>
  <c r="K162" i="25"/>
  <c r="K99" i="25"/>
  <c r="K751" i="25"/>
  <c r="K704" i="25"/>
  <c r="K696" i="25"/>
  <c r="K928" i="25"/>
  <c r="K902" i="25"/>
  <c r="K764" i="25"/>
  <c r="K756" i="25"/>
  <c r="K745" i="25"/>
  <c r="K699" i="25"/>
  <c r="K663" i="25"/>
  <c r="K664" i="25"/>
  <c r="K394" i="25"/>
  <c r="K393" i="25"/>
  <c r="K270" i="25"/>
  <c r="K96" i="25"/>
  <c r="K1032" i="25"/>
  <c r="K996" i="25"/>
  <c r="K988" i="25"/>
  <c r="K971" i="25"/>
  <c r="K952" i="25"/>
  <c r="K1069" i="25"/>
  <c r="K1057" i="25"/>
  <c r="K1040" i="25"/>
  <c r="K1024" i="25"/>
  <c r="K1070" i="25"/>
  <c r="K1028" i="25"/>
  <c r="K1022" i="25"/>
  <c r="K1017" i="25"/>
  <c r="K997" i="25"/>
  <c r="K989" i="25"/>
  <c r="K970" i="25"/>
  <c r="K951" i="25"/>
  <c r="K1088" i="25"/>
  <c r="K1077" i="25"/>
  <c r="K1066" i="25"/>
  <c r="K1056" i="25"/>
  <c r="K1042" i="25"/>
  <c r="K929" i="25"/>
  <c r="K904" i="25"/>
  <c r="K828" i="25"/>
  <c r="K765" i="25"/>
  <c r="K757" i="25"/>
  <c r="K698" i="25"/>
  <c r="K683" i="25"/>
  <c r="K930" i="25"/>
  <c r="K758" i="25"/>
  <c r="K701" i="25"/>
  <c r="K665" i="25"/>
  <c r="K621" i="25"/>
  <c r="K410" i="25"/>
  <c r="K666" i="25"/>
  <c r="K658" i="25"/>
  <c r="K396" i="25"/>
  <c r="K388" i="25"/>
  <c r="K312" i="25"/>
  <c r="K395" i="25"/>
  <c r="K352" i="25"/>
  <c r="K277" i="25"/>
  <c r="K279" i="25"/>
  <c r="K278" i="25"/>
  <c r="K269" i="25"/>
  <c r="K98" i="25"/>
  <c r="K94" i="25"/>
  <c r="K1018" i="25"/>
  <c r="K999" i="25"/>
  <c r="K991" i="25"/>
  <c r="K972" i="25"/>
  <c r="K953" i="25"/>
  <c r="K1080" i="25"/>
  <c r="K1071" i="25"/>
  <c r="K1060" i="25"/>
  <c r="K1043" i="25"/>
  <c r="K1013" i="25"/>
  <c r="K931" i="25"/>
  <c r="K864" i="25"/>
  <c r="K808" i="25"/>
  <c r="K759" i="25"/>
  <c r="K700" i="25"/>
  <c r="K932" i="25"/>
  <c r="K906" i="25"/>
  <c r="K778" i="25"/>
  <c r="K760" i="25"/>
  <c r="K703" i="25"/>
  <c r="K695" i="25"/>
  <c r="K688" i="25"/>
  <c r="K667" i="25"/>
  <c r="K659" i="25"/>
  <c r="K660" i="25"/>
  <c r="K390" i="25"/>
  <c r="K397" i="25"/>
  <c r="K389" i="25"/>
  <c r="K282" i="25"/>
  <c r="K280" i="25"/>
  <c r="K281" i="25"/>
  <c r="K97" i="25"/>
  <c r="T428" i="25"/>
  <c r="T1105" i="25"/>
  <c r="T1063" i="25"/>
  <c r="T1051" i="25"/>
  <c r="T100" i="25"/>
  <c r="T1076" i="25"/>
  <c r="T1052" i="25"/>
  <c r="T431" i="25"/>
  <c r="T425" i="25"/>
  <c r="T415" i="25"/>
  <c r="T421" i="25"/>
  <c r="T419" i="25"/>
  <c r="T413" i="25"/>
  <c r="T427" i="25"/>
  <c r="T417" i="25"/>
  <c r="T426" i="25"/>
  <c r="T418" i="25"/>
  <c r="T434" i="25"/>
  <c r="T430" i="25"/>
  <c r="T420" i="25"/>
  <c r="T424" i="25"/>
  <c r="T414" i="25"/>
  <c r="T423" i="25"/>
  <c r="T435" i="25"/>
  <c r="T429" i="25"/>
  <c r="T411" i="25"/>
  <c r="T433" i="25"/>
  <c r="T422" i="25"/>
  <c r="T412" i="25"/>
  <c r="T416" i="25"/>
  <c r="T432" i="25"/>
  <c r="P428" i="25"/>
  <c r="P1076" i="25"/>
  <c r="P1052" i="25"/>
  <c r="P1105" i="25"/>
  <c r="P1051" i="25"/>
  <c r="P100" i="25"/>
  <c r="P1063" i="25"/>
  <c r="P422" i="25"/>
  <c r="P412" i="25"/>
  <c r="P416" i="25"/>
  <c r="P432" i="25"/>
  <c r="P1064" i="25"/>
  <c r="P999" i="25"/>
  <c r="P991" i="25"/>
  <c r="P972" i="25"/>
  <c r="P953" i="25"/>
  <c r="P1070" i="25"/>
  <c r="P1057" i="25"/>
  <c r="P1045" i="25"/>
  <c r="P1039" i="25"/>
  <c r="P1030" i="25"/>
  <c r="P1021" i="25"/>
  <c r="P1046" i="25"/>
  <c r="P996" i="25"/>
  <c r="P988" i="25"/>
  <c r="P969" i="25"/>
  <c r="P950" i="25"/>
  <c r="P1078" i="25"/>
  <c r="P1069" i="25"/>
  <c r="P1058" i="25"/>
  <c r="P1035" i="25"/>
  <c r="P1022" i="25"/>
  <c r="P1014" i="25"/>
  <c r="P928" i="25"/>
  <c r="P881" i="25"/>
  <c r="P817" i="25"/>
  <c r="P778" i="25"/>
  <c r="P758" i="25"/>
  <c r="P701" i="25"/>
  <c r="P688" i="25"/>
  <c r="P929" i="25"/>
  <c r="P901" i="25"/>
  <c r="P761" i="25"/>
  <c r="P704" i="25"/>
  <c r="P696" i="25"/>
  <c r="P664" i="25"/>
  <c r="P615" i="25"/>
  <c r="P665" i="25"/>
  <c r="P621" i="25"/>
  <c r="P393" i="25"/>
  <c r="P394" i="25"/>
  <c r="P280" i="25"/>
  <c r="P244" i="25"/>
  <c r="P270" i="25"/>
  <c r="P239" i="25"/>
  <c r="P206" i="25"/>
  <c r="P186" i="25"/>
  <c r="P178" i="25"/>
  <c r="P203" i="25"/>
  <c r="P183" i="25"/>
  <c r="P96" i="25"/>
  <c r="P431" i="25"/>
  <c r="P425" i="25"/>
  <c r="P415" i="25"/>
  <c r="P421" i="25"/>
  <c r="P419" i="25"/>
  <c r="P413" i="25"/>
  <c r="P427" i="25"/>
  <c r="P417" i="25"/>
  <c r="P1068" i="25"/>
  <c r="P1013" i="25"/>
  <c r="P993" i="25"/>
  <c r="P974" i="25"/>
  <c r="P955" i="25"/>
  <c r="P947" i="25"/>
  <c r="P1059" i="25"/>
  <c r="P1047" i="25"/>
  <c r="P1041" i="25"/>
  <c r="P1032" i="25"/>
  <c r="P1023" i="25"/>
  <c r="P1015" i="25"/>
  <c r="P1056" i="25"/>
  <c r="P998" i="25"/>
  <c r="P990" i="25"/>
  <c r="P971" i="25"/>
  <c r="P952" i="25"/>
  <c r="P1086" i="25"/>
  <c r="P1071" i="25"/>
  <c r="P1062" i="25"/>
  <c r="P1040" i="25"/>
  <c r="P1024" i="25"/>
  <c r="P1016" i="25"/>
  <c r="P930" i="25"/>
  <c r="P902" i="25"/>
  <c r="P826" i="25"/>
  <c r="P760" i="25"/>
  <c r="P703" i="25"/>
  <c r="P695" i="25"/>
  <c r="P931" i="25"/>
  <c r="P904" i="25"/>
  <c r="P828" i="25"/>
  <c r="P763" i="25"/>
  <c r="P751" i="25"/>
  <c r="P698" i="25"/>
  <c r="P666" i="25"/>
  <c r="P658" i="25"/>
  <c r="P667" i="25"/>
  <c r="P659" i="25"/>
  <c r="P395" i="25"/>
  <c r="P352" i="25"/>
  <c r="P396" i="25"/>
  <c r="P388" i="25"/>
  <c r="P282" i="25"/>
  <c r="P269" i="25"/>
  <c r="P246" i="25"/>
  <c r="P238" i="25"/>
  <c r="P281" i="25"/>
  <c r="P277" i="25"/>
  <c r="P241" i="25"/>
  <c r="P209" i="25"/>
  <c r="P188" i="25"/>
  <c r="P180" i="25"/>
  <c r="P205" i="25"/>
  <c r="P185" i="25"/>
  <c r="P162" i="25"/>
  <c r="P98" i="25"/>
  <c r="P426" i="25"/>
  <c r="P418" i="25"/>
  <c r="P434" i="25"/>
  <c r="P430" i="25"/>
  <c r="P420" i="25"/>
  <c r="P424" i="25"/>
  <c r="P414" i="25"/>
  <c r="P1072" i="25"/>
  <c r="P1031" i="25"/>
  <c r="P995" i="25"/>
  <c r="P976" i="25"/>
  <c r="P968" i="25"/>
  <c r="P949" i="25"/>
  <c r="P1060" i="25"/>
  <c r="P1053" i="25"/>
  <c r="P1042" i="25"/>
  <c r="P1034" i="25"/>
  <c r="P1025" i="25"/>
  <c r="P1017" i="25"/>
  <c r="P1066" i="25"/>
  <c r="P1033" i="25"/>
  <c r="P992" i="25"/>
  <c r="P973" i="25"/>
  <c r="P954" i="25"/>
  <c r="P946" i="25"/>
  <c r="P1073" i="25"/>
  <c r="P1065" i="25"/>
  <c r="P1044" i="25"/>
  <c r="P1026" i="25"/>
  <c r="P1018" i="25"/>
  <c r="P932" i="25"/>
  <c r="P906" i="25"/>
  <c r="P863" i="25"/>
  <c r="P762" i="25"/>
  <c r="P745" i="25"/>
  <c r="P697" i="25"/>
  <c r="P933" i="25"/>
  <c r="P925" i="25"/>
  <c r="P864" i="25"/>
  <c r="P808" i="25"/>
  <c r="P765" i="25"/>
  <c r="P757" i="25"/>
  <c r="P700" i="25"/>
  <c r="P683" i="25"/>
  <c r="P681" i="25"/>
  <c r="P660" i="25"/>
  <c r="P661" i="25"/>
  <c r="P410" i="25"/>
  <c r="P346" i="25"/>
  <c r="P397" i="25"/>
  <c r="P389" i="25"/>
  <c r="P390" i="25"/>
  <c r="P284" i="25"/>
  <c r="P279" i="25"/>
  <c r="P240" i="25"/>
  <c r="P208" i="25"/>
  <c r="P243" i="25"/>
  <c r="P211" i="25"/>
  <c r="P202" i="25"/>
  <c r="P182" i="25"/>
  <c r="P97" i="25"/>
  <c r="P207" i="25"/>
  <c r="P187" i="25"/>
  <c r="P179" i="25"/>
  <c r="P423" i="25"/>
  <c r="P435" i="25"/>
  <c r="P429" i="25"/>
  <c r="P411" i="25"/>
  <c r="P433" i="25"/>
  <c r="P1082" i="25"/>
  <c r="P1048" i="25"/>
  <c r="P997" i="25"/>
  <c r="P989" i="25"/>
  <c r="P970" i="25"/>
  <c r="P951" i="25"/>
  <c r="P1061" i="25"/>
  <c r="P1055" i="25"/>
  <c r="P1043" i="25"/>
  <c r="P1036" i="25"/>
  <c r="P1028" i="25"/>
  <c r="P1019" i="25"/>
  <c r="P1038" i="25"/>
  <c r="P994" i="25"/>
  <c r="P975" i="25"/>
  <c r="P967" i="25"/>
  <c r="P948" i="25"/>
  <c r="P1075" i="25"/>
  <c r="P1067" i="25"/>
  <c r="P1054" i="25"/>
  <c r="P1029" i="25"/>
  <c r="P1020" i="25"/>
  <c r="P1012" i="25"/>
  <c r="P934" i="25"/>
  <c r="P926" i="25"/>
  <c r="P872" i="25"/>
  <c r="P807" i="25"/>
  <c r="P764" i="25"/>
  <c r="P756" i="25"/>
  <c r="P699" i="25"/>
  <c r="P927" i="25"/>
  <c r="P873" i="25"/>
  <c r="P818" i="25"/>
  <c r="P784" i="25"/>
  <c r="P759" i="25"/>
  <c r="P702" i="25"/>
  <c r="P690" i="25"/>
  <c r="P662" i="25"/>
  <c r="P663" i="25"/>
  <c r="P312" i="25"/>
  <c r="P391" i="25"/>
  <c r="P392" i="25"/>
  <c r="P278" i="25"/>
  <c r="P283" i="25"/>
  <c r="P242" i="25"/>
  <c r="P210" i="25"/>
  <c r="P245" i="25"/>
  <c r="P237" i="25"/>
  <c r="P204" i="25"/>
  <c r="P184" i="25"/>
  <c r="P99" i="25"/>
  <c r="P181" i="25"/>
  <c r="P94" i="25"/>
  <c r="L428" i="25"/>
  <c r="L100" i="25"/>
  <c r="L1052" i="25"/>
  <c r="L1105" i="25"/>
  <c r="L1051" i="25"/>
  <c r="L1063" i="25"/>
  <c r="L1076" i="25"/>
  <c r="L426" i="25"/>
  <c r="L423" i="25"/>
  <c r="L435" i="25"/>
  <c r="L429" i="25"/>
  <c r="L411" i="25"/>
  <c r="L433" i="25"/>
  <c r="L422" i="25"/>
  <c r="L412" i="25"/>
  <c r="L416" i="25"/>
  <c r="L432" i="25"/>
  <c r="L431" i="25"/>
  <c r="L425" i="25"/>
  <c r="L415" i="25"/>
  <c r="L421" i="25"/>
  <c r="L419" i="25"/>
  <c r="L413" i="25"/>
  <c r="L427" i="25"/>
  <c r="L417" i="25"/>
  <c r="L418" i="25"/>
  <c r="L434" i="25"/>
  <c r="L430" i="25"/>
  <c r="L420" i="25"/>
  <c r="L424" i="25"/>
  <c r="L414" i="25"/>
  <c r="Q428" i="25"/>
  <c r="Q100" i="25"/>
  <c r="Q1063" i="25"/>
  <c r="Q1051" i="25"/>
  <c r="Q1076" i="25"/>
  <c r="Q1105" i="25"/>
  <c r="Q1052" i="25"/>
  <c r="Q431" i="25"/>
  <c r="Q425" i="25"/>
  <c r="Q415" i="25"/>
  <c r="Q421" i="25"/>
  <c r="Q419" i="25"/>
  <c r="Q413" i="25"/>
  <c r="Q427" i="25"/>
  <c r="Q417" i="25"/>
  <c r="Q1081" i="25"/>
  <c r="Q1069" i="25"/>
  <c r="Q1055" i="25"/>
  <c r="Q1012" i="25"/>
  <c r="Q1062" i="25"/>
  <c r="Q1048" i="25"/>
  <c r="Q1035" i="25"/>
  <c r="Q997" i="25"/>
  <c r="Q993" i="25"/>
  <c r="Q989" i="25"/>
  <c r="Q974" i="25"/>
  <c r="Q970" i="25"/>
  <c r="Q1065" i="25"/>
  <c r="Q1042" i="25"/>
  <c r="Q1028" i="25"/>
  <c r="Q1022" i="25"/>
  <c r="Q1016" i="25"/>
  <c r="Q967" i="25"/>
  <c r="Q1070" i="25"/>
  <c r="Q1045" i="25"/>
  <c r="Q1030" i="25"/>
  <c r="Q954" i="25"/>
  <c r="Q950" i="25"/>
  <c r="Q946" i="25"/>
  <c r="Q934" i="25"/>
  <c r="Q932" i="25"/>
  <c r="Q928" i="25"/>
  <c r="Q902" i="25"/>
  <c r="Q864" i="25"/>
  <c r="Q826" i="25"/>
  <c r="Q807" i="25"/>
  <c r="Q765" i="25"/>
  <c r="Q761" i="25"/>
  <c r="Q757" i="25"/>
  <c r="Q703" i="25"/>
  <c r="Q699" i="25"/>
  <c r="Q695" i="25"/>
  <c r="Q683" i="25"/>
  <c r="Q410" i="25"/>
  <c r="Q665" i="25"/>
  <c r="Q661" i="25"/>
  <c r="Q621" i="25"/>
  <c r="Q615" i="25"/>
  <c r="Q352" i="25"/>
  <c r="Q396" i="25"/>
  <c r="Q392" i="25"/>
  <c r="Q388" i="25"/>
  <c r="Q312" i="25"/>
  <c r="Q243" i="25"/>
  <c r="Q239" i="25"/>
  <c r="Q211" i="25"/>
  <c r="Q284" i="25"/>
  <c r="Q206" i="25"/>
  <c r="Q202" i="25"/>
  <c r="Q97" i="25"/>
  <c r="Q185" i="25"/>
  <c r="Q181" i="25"/>
  <c r="Q426" i="25"/>
  <c r="Q418" i="25"/>
  <c r="Q434" i="25"/>
  <c r="Q430" i="25"/>
  <c r="Q420" i="25"/>
  <c r="Q424" i="25"/>
  <c r="Q414" i="25"/>
  <c r="Q1074" i="25"/>
  <c r="Q1057" i="25"/>
  <c r="Q1036" i="25"/>
  <c r="Q1067" i="25"/>
  <c r="Q1054" i="25"/>
  <c r="Q1038" i="25"/>
  <c r="Q998" i="25"/>
  <c r="Q994" i="25"/>
  <c r="Q990" i="25"/>
  <c r="Q975" i="25"/>
  <c r="Q971" i="25"/>
  <c r="Q1053" i="25"/>
  <c r="Q1029" i="25"/>
  <c r="Q1023" i="25"/>
  <c r="Q1018" i="25"/>
  <c r="Q1013" i="25"/>
  <c r="Q1083" i="25"/>
  <c r="Q1046" i="25"/>
  <c r="Q1032" i="25"/>
  <c r="Q1017" i="25"/>
  <c r="Q955" i="25"/>
  <c r="Q951" i="25"/>
  <c r="Q947" i="25"/>
  <c r="Q681" i="25"/>
  <c r="Q929" i="25"/>
  <c r="Q925" i="25"/>
  <c r="Q872" i="25"/>
  <c r="Q808" i="25"/>
  <c r="Q778" i="25"/>
  <c r="Q762" i="25"/>
  <c r="Q758" i="25"/>
  <c r="Q704" i="25"/>
  <c r="Q700" i="25"/>
  <c r="Q696" i="25"/>
  <c r="Q688" i="25"/>
  <c r="Q666" i="25"/>
  <c r="Q662" i="25"/>
  <c r="Q658" i="25"/>
  <c r="Q397" i="25"/>
  <c r="Q393" i="25"/>
  <c r="Q389" i="25"/>
  <c r="Q346" i="25"/>
  <c r="Q277" i="25"/>
  <c r="Q269" i="25"/>
  <c r="Q244" i="25"/>
  <c r="Q240" i="25"/>
  <c r="Q208" i="25"/>
  <c r="Q94" i="25"/>
  <c r="Q203" i="25"/>
  <c r="Q98" i="25"/>
  <c r="Q186" i="25"/>
  <c r="Q182" i="25"/>
  <c r="Q423" i="25"/>
  <c r="Q435" i="25"/>
  <c r="Q429" i="25"/>
  <c r="Q411" i="25"/>
  <c r="Q433" i="25"/>
  <c r="Q1079" i="25"/>
  <c r="Q1066" i="25"/>
  <c r="Q1039" i="25"/>
  <c r="Q1056" i="25"/>
  <c r="Q1043" i="25"/>
  <c r="Q999" i="25"/>
  <c r="Q995" i="25"/>
  <c r="Q991" i="25"/>
  <c r="Q976" i="25"/>
  <c r="Q972" i="25"/>
  <c r="Q968" i="25"/>
  <c r="Q1060" i="25"/>
  <c r="Q1033" i="25"/>
  <c r="Q1024" i="25"/>
  <c r="Q1019" i="25"/>
  <c r="Q1014" i="25"/>
  <c r="Q1091" i="25"/>
  <c r="Q1058" i="25"/>
  <c r="Q1040" i="25"/>
  <c r="Q1021" i="25"/>
  <c r="Q952" i="25"/>
  <c r="Q948" i="25"/>
  <c r="Q930" i="25"/>
  <c r="Q926" i="25"/>
  <c r="Q904" i="25"/>
  <c r="Q873" i="25"/>
  <c r="Q828" i="25"/>
  <c r="Q817" i="25"/>
  <c r="Q763" i="25"/>
  <c r="Q759" i="25"/>
  <c r="Q751" i="25"/>
  <c r="Q745" i="25"/>
  <c r="Q701" i="25"/>
  <c r="Q697" i="25"/>
  <c r="Q667" i="25"/>
  <c r="Q663" i="25"/>
  <c r="Q659" i="25"/>
  <c r="Q394" i="25"/>
  <c r="Q390" i="25"/>
  <c r="Q281" i="25"/>
  <c r="Q279" i="25"/>
  <c r="Q278" i="25"/>
  <c r="Q270" i="25"/>
  <c r="Q245" i="25"/>
  <c r="Q241" i="25"/>
  <c r="Q237" i="25"/>
  <c r="Q209" i="25"/>
  <c r="Q282" i="25"/>
  <c r="Q204" i="25"/>
  <c r="Q178" i="25"/>
  <c r="Q99" i="25"/>
  <c r="Q187" i="25"/>
  <c r="Q183" i="25"/>
  <c r="Q179" i="25"/>
  <c r="Q422" i="25"/>
  <c r="Q412" i="25"/>
  <c r="Q416" i="25"/>
  <c r="Q432" i="25"/>
  <c r="Q1080" i="25"/>
  <c r="Q1068" i="25"/>
  <c r="Q1047" i="25"/>
  <c r="Q1061" i="25"/>
  <c r="Q1044" i="25"/>
  <c r="Q1031" i="25"/>
  <c r="Q996" i="25"/>
  <c r="Q992" i="25"/>
  <c r="Q988" i="25"/>
  <c r="Q973" i="25"/>
  <c r="Q969" i="25"/>
  <c r="Q1064" i="25"/>
  <c r="Q1034" i="25"/>
  <c r="Q1026" i="25"/>
  <c r="Q1020" i="25"/>
  <c r="Q1015" i="25"/>
  <c r="Q933" i="25"/>
  <c r="Q1059" i="25"/>
  <c r="Q1041" i="25"/>
  <c r="Q1025" i="25"/>
  <c r="Q953" i="25"/>
  <c r="Q949" i="25"/>
  <c r="Q931" i="25"/>
  <c r="Q927" i="25"/>
  <c r="Q906" i="25"/>
  <c r="Q901" i="25"/>
  <c r="Q881" i="25"/>
  <c r="Q863" i="25"/>
  <c r="Q818" i="25"/>
  <c r="Q784" i="25"/>
  <c r="Q764" i="25"/>
  <c r="Q760" i="25"/>
  <c r="Q756" i="25"/>
  <c r="Q702" i="25"/>
  <c r="Q698" i="25"/>
  <c r="Q690" i="25"/>
  <c r="Q664" i="25"/>
  <c r="Q660" i="25"/>
  <c r="Q395" i="25"/>
  <c r="Q391" i="25"/>
  <c r="Q207" i="25"/>
  <c r="Q280" i="25"/>
  <c r="Q246" i="25"/>
  <c r="Q242" i="25"/>
  <c r="Q238" i="25"/>
  <c r="Q210" i="25"/>
  <c r="Q283" i="25"/>
  <c r="Q205" i="25"/>
  <c r="Q162" i="25"/>
  <c r="Q96" i="25"/>
  <c r="Q188" i="25"/>
  <c r="Q184" i="25"/>
  <c r="Q180" i="25"/>
  <c r="M428" i="25"/>
  <c r="M1076" i="25"/>
  <c r="M1051" i="25"/>
  <c r="M1063" i="25"/>
  <c r="M1105" i="25"/>
  <c r="M100" i="25"/>
  <c r="M1052" i="25"/>
  <c r="M422" i="25"/>
  <c r="M412" i="25"/>
  <c r="M416" i="25"/>
  <c r="M432" i="25"/>
  <c r="M431" i="25"/>
  <c r="M425" i="25"/>
  <c r="M415" i="25"/>
  <c r="M421" i="25"/>
  <c r="M419" i="25"/>
  <c r="M413" i="25"/>
  <c r="M427" i="25"/>
  <c r="M417" i="25"/>
  <c r="M426" i="25"/>
  <c r="M418" i="25"/>
  <c r="M434" i="25"/>
  <c r="M430" i="25"/>
  <c r="M420" i="25"/>
  <c r="M424" i="25"/>
  <c r="M414" i="25"/>
  <c r="M423" i="25"/>
  <c r="M435" i="25"/>
  <c r="M429" i="25"/>
  <c r="M411" i="25"/>
  <c r="M433" i="25"/>
  <c r="M1078" i="25"/>
  <c r="M1056" i="25"/>
  <c r="M1038" i="25"/>
  <c r="M1025" i="25"/>
  <c r="M1017" i="25"/>
  <c r="M955" i="25"/>
  <c r="M951" i="25"/>
  <c r="M947" i="25"/>
  <c r="M1064" i="25"/>
  <c r="M1053" i="25"/>
  <c r="M1034" i="25"/>
  <c r="M998" i="25"/>
  <c r="M994" i="25"/>
  <c r="M990" i="25"/>
  <c r="M975" i="25"/>
  <c r="M971" i="25"/>
  <c r="M1082" i="25"/>
  <c r="M1068" i="25"/>
  <c r="M1048" i="25"/>
  <c r="M1039" i="25"/>
  <c r="M1026" i="25"/>
  <c r="M1018" i="25"/>
  <c r="M1012" i="25"/>
  <c r="M932" i="25"/>
  <c r="M928" i="25"/>
  <c r="M902" i="25"/>
  <c r="M864" i="25"/>
  <c r="M826" i="25"/>
  <c r="M807" i="25"/>
  <c r="M765" i="25"/>
  <c r="M761" i="25"/>
  <c r="M757" i="25"/>
  <c r="M703" i="25"/>
  <c r="M699" i="25"/>
  <c r="M695" i="25"/>
  <c r="M683" i="25"/>
  <c r="M667" i="25"/>
  <c r="M663" i="25"/>
  <c r="M659" i="25"/>
  <c r="M396" i="25"/>
  <c r="M392" i="25"/>
  <c r="M388" i="25"/>
  <c r="M279" i="25"/>
  <c r="M282" i="25"/>
  <c r="M269" i="25"/>
  <c r="M244" i="25"/>
  <c r="M240" i="25"/>
  <c r="M208" i="25"/>
  <c r="M185" i="25"/>
  <c r="M181" i="25"/>
  <c r="M206" i="25"/>
  <c r="M202" i="25"/>
  <c r="M97" i="25"/>
  <c r="M1079" i="25"/>
  <c r="M1061" i="25"/>
  <c r="M1043" i="25"/>
  <c r="M1028" i="25"/>
  <c r="M1019" i="25"/>
  <c r="M952" i="25"/>
  <c r="M948" i="25"/>
  <c r="M1065" i="25"/>
  <c r="M1054" i="25"/>
  <c r="M1035" i="25"/>
  <c r="M999" i="25"/>
  <c r="M995" i="25"/>
  <c r="M991" i="25"/>
  <c r="M976" i="25"/>
  <c r="M972" i="25"/>
  <c r="M968" i="25"/>
  <c r="M1088" i="25"/>
  <c r="M1069" i="25"/>
  <c r="M1057" i="25"/>
  <c r="M1040" i="25"/>
  <c r="M1029" i="25"/>
  <c r="M1020" i="25"/>
  <c r="M1013" i="25"/>
  <c r="M933" i="25"/>
  <c r="M929" i="25"/>
  <c r="M925" i="25"/>
  <c r="M872" i="25"/>
  <c r="M808" i="25"/>
  <c r="M778" i="25"/>
  <c r="M762" i="25"/>
  <c r="M758" i="25"/>
  <c r="M704" i="25"/>
  <c r="M700" i="25"/>
  <c r="M696" i="25"/>
  <c r="M688" i="25"/>
  <c r="M681" i="25"/>
  <c r="M664" i="25"/>
  <c r="M660" i="25"/>
  <c r="M410" i="25"/>
  <c r="M352" i="25"/>
  <c r="M397" i="25"/>
  <c r="M393" i="25"/>
  <c r="M389" i="25"/>
  <c r="M312" i="25"/>
  <c r="M280" i="25"/>
  <c r="M277" i="25"/>
  <c r="M270" i="25"/>
  <c r="M245" i="25"/>
  <c r="M241" i="25"/>
  <c r="M237" i="25"/>
  <c r="M209" i="25"/>
  <c r="M186" i="25"/>
  <c r="M182" i="25"/>
  <c r="M207" i="25"/>
  <c r="M203" i="25"/>
  <c r="M98" i="25"/>
  <c r="M1067" i="25"/>
  <c r="M1045" i="25"/>
  <c r="M1030" i="25"/>
  <c r="M1021" i="25"/>
  <c r="M953" i="25"/>
  <c r="M949" i="25"/>
  <c r="M1066" i="25"/>
  <c r="M1059" i="25"/>
  <c r="M1041" i="25"/>
  <c r="M1046" i="25"/>
  <c r="M996" i="25"/>
  <c r="M992" i="25"/>
  <c r="M988" i="25"/>
  <c r="M973" i="25"/>
  <c r="M969" i="25"/>
  <c r="M1089" i="25"/>
  <c r="M1080" i="25"/>
  <c r="M1058" i="25"/>
  <c r="M1044" i="25"/>
  <c r="M1031" i="25"/>
  <c r="M1022" i="25"/>
  <c r="M1014" i="25"/>
  <c r="M934" i="25"/>
  <c r="M930" i="25"/>
  <c r="M926" i="25"/>
  <c r="M904" i="25"/>
  <c r="M873" i="25"/>
  <c r="M828" i="25"/>
  <c r="M817" i="25"/>
  <c r="M763" i="25"/>
  <c r="M759" i="25"/>
  <c r="M751" i="25"/>
  <c r="M745" i="25"/>
  <c r="M701" i="25"/>
  <c r="M697" i="25"/>
  <c r="M665" i="25"/>
  <c r="M661" i="25"/>
  <c r="M621" i="25"/>
  <c r="M615" i="25"/>
  <c r="M346" i="25"/>
  <c r="M394" i="25"/>
  <c r="M390" i="25"/>
  <c r="M278" i="25"/>
  <c r="M283" i="25"/>
  <c r="M246" i="25"/>
  <c r="M242" i="25"/>
  <c r="M238" i="25"/>
  <c r="M210" i="25"/>
  <c r="M187" i="25"/>
  <c r="M183" i="25"/>
  <c r="M179" i="25"/>
  <c r="M94" i="25"/>
  <c r="M204" i="25"/>
  <c r="M178" i="25"/>
  <c r="M99" i="25"/>
  <c r="M1075" i="25"/>
  <c r="M1055" i="25"/>
  <c r="M1036" i="25"/>
  <c r="M1023" i="25"/>
  <c r="M1015" i="25"/>
  <c r="M954" i="25"/>
  <c r="M950" i="25"/>
  <c r="M946" i="25"/>
  <c r="M1072" i="25"/>
  <c r="M1060" i="25"/>
  <c r="M1042" i="25"/>
  <c r="M1033" i="25"/>
  <c r="M1070" i="25"/>
  <c r="M997" i="25"/>
  <c r="M993" i="25"/>
  <c r="M989" i="25"/>
  <c r="M974" i="25"/>
  <c r="M970" i="25"/>
  <c r="M1090" i="25"/>
  <c r="M1081" i="25"/>
  <c r="M1062" i="25"/>
  <c r="M1047" i="25"/>
  <c r="M1032" i="25"/>
  <c r="M1024" i="25"/>
  <c r="M1016" i="25"/>
  <c r="M967" i="25"/>
  <c r="M931" i="25"/>
  <c r="M927" i="25"/>
  <c r="M906" i="25"/>
  <c r="M901" i="25"/>
  <c r="M881" i="25"/>
  <c r="M863" i="25"/>
  <c r="M818" i="25"/>
  <c r="M784" i="25"/>
  <c r="M764" i="25"/>
  <c r="M760" i="25"/>
  <c r="M756" i="25"/>
  <c r="M702" i="25"/>
  <c r="M698" i="25"/>
  <c r="M690" i="25"/>
  <c r="M666" i="25"/>
  <c r="M662" i="25"/>
  <c r="M658" i="25"/>
  <c r="M395" i="25"/>
  <c r="M391" i="25"/>
  <c r="M284" i="25"/>
  <c r="M281" i="25"/>
  <c r="M243" i="25"/>
  <c r="M239" i="25"/>
  <c r="M211" i="25"/>
  <c r="M188" i="25"/>
  <c r="M184" i="25"/>
  <c r="M180" i="25"/>
  <c r="M205" i="25"/>
  <c r="M162" i="25"/>
  <c r="M96" i="25"/>
  <c r="R100" i="25"/>
  <c r="R1105" i="25"/>
  <c r="R1077" i="25"/>
  <c r="R967" i="25"/>
  <c r="R1071" i="25"/>
  <c r="R1064" i="25"/>
  <c r="R1030" i="25"/>
  <c r="R1021" i="25"/>
  <c r="R1013" i="25"/>
  <c r="R996" i="25"/>
  <c r="R992" i="25"/>
  <c r="R988" i="25"/>
  <c r="R973" i="25"/>
  <c r="R968" i="25"/>
  <c r="R1047" i="25"/>
  <c r="R1026" i="25"/>
  <c r="R1018" i="25"/>
  <c r="R1092" i="25"/>
  <c r="R1086" i="25"/>
  <c r="R1079" i="25"/>
  <c r="R1062" i="25"/>
  <c r="R1055" i="25"/>
  <c r="R1046" i="25"/>
  <c r="R1040" i="25"/>
  <c r="R1034" i="25"/>
  <c r="R953" i="25"/>
  <c r="R949" i="25"/>
  <c r="R931" i="25"/>
  <c r="R927" i="25"/>
  <c r="R906" i="25"/>
  <c r="R901" i="25"/>
  <c r="R881" i="25"/>
  <c r="R863" i="25"/>
  <c r="R818" i="25"/>
  <c r="R784" i="25"/>
  <c r="R764" i="25"/>
  <c r="R760" i="25"/>
  <c r="R756" i="25"/>
  <c r="R702" i="25"/>
  <c r="R698" i="25"/>
  <c r="R690" i="25"/>
  <c r="R664" i="25"/>
  <c r="R660" i="25"/>
  <c r="R410" i="25"/>
  <c r="R397" i="25"/>
  <c r="R393" i="25"/>
  <c r="R389" i="25"/>
  <c r="R278" i="25"/>
  <c r="R281" i="25"/>
  <c r="R270" i="25"/>
  <c r="R245" i="25"/>
  <c r="R241" i="25"/>
  <c r="R237" i="25"/>
  <c r="R209" i="25"/>
  <c r="R206" i="25"/>
  <c r="R202" i="25"/>
  <c r="R97" i="25"/>
  <c r="R186" i="25"/>
  <c r="R182" i="25"/>
  <c r="R1081" i="25"/>
  <c r="R1100" i="25"/>
  <c r="R1094" i="25"/>
  <c r="R1089" i="25"/>
  <c r="R415" i="25"/>
  <c r="R427" i="25"/>
  <c r="R432" i="25"/>
  <c r="R411" i="25"/>
  <c r="R430" i="25"/>
  <c r="R426" i="25"/>
  <c r="R428" i="25"/>
  <c r="R1051" i="25"/>
  <c r="R1076" i="25"/>
  <c r="R969" i="25"/>
  <c r="R1072" i="25"/>
  <c r="R1066" i="25"/>
  <c r="R1032" i="25"/>
  <c r="R1023" i="25"/>
  <c r="R1015" i="25"/>
  <c r="R997" i="25"/>
  <c r="R993" i="25"/>
  <c r="R989" i="25"/>
  <c r="R974" i="25"/>
  <c r="R970" i="25"/>
  <c r="R1057" i="25"/>
  <c r="R1029" i="25"/>
  <c r="R1020" i="25"/>
  <c r="R1012" i="25"/>
  <c r="R1087" i="25"/>
  <c r="R1080" i="25"/>
  <c r="R1067" i="25"/>
  <c r="R1056" i="25"/>
  <c r="R1048" i="25"/>
  <c r="R1042" i="25"/>
  <c r="R1035" i="25"/>
  <c r="R954" i="25"/>
  <c r="R950" i="25"/>
  <c r="R946" i="25"/>
  <c r="R932" i="25"/>
  <c r="R928" i="25"/>
  <c r="R902" i="25"/>
  <c r="R864" i="25"/>
  <c r="R826" i="25"/>
  <c r="R807" i="25"/>
  <c r="R765" i="25"/>
  <c r="R761" i="25"/>
  <c r="R757" i="25"/>
  <c r="R703" i="25"/>
  <c r="R699" i="25"/>
  <c r="R695" i="25"/>
  <c r="R683" i="25"/>
  <c r="R665" i="25"/>
  <c r="R661" i="25"/>
  <c r="R621" i="25"/>
  <c r="R615" i="25"/>
  <c r="R394" i="25"/>
  <c r="R390" i="25"/>
  <c r="R282" i="25"/>
  <c r="R246" i="25"/>
  <c r="R242" i="25"/>
  <c r="R238" i="25"/>
  <c r="R210" i="25"/>
  <c r="R207" i="25"/>
  <c r="R203" i="25"/>
  <c r="R98" i="25"/>
  <c r="R187" i="25"/>
  <c r="R183" i="25"/>
  <c r="R179" i="25"/>
  <c r="R1085" i="25"/>
  <c r="R1102" i="25"/>
  <c r="R1095" i="25"/>
  <c r="R1093" i="25"/>
  <c r="R1074" i="25"/>
  <c r="R425" i="25"/>
  <c r="R413" i="25"/>
  <c r="R416" i="25"/>
  <c r="R429" i="25"/>
  <c r="R434" i="25"/>
  <c r="R414" i="25"/>
  <c r="R1052" i="25"/>
  <c r="R1065" i="25"/>
  <c r="R934" i="25"/>
  <c r="R1068" i="25"/>
  <c r="R1043" i="25"/>
  <c r="R1025" i="25"/>
  <c r="R1017" i="25"/>
  <c r="R998" i="25"/>
  <c r="R994" i="25"/>
  <c r="R990" i="25"/>
  <c r="R975" i="25"/>
  <c r="R971" i="25"/>
  <c r="R1059" i="25"/>
  <c r="R1039" i="25"/>
  <c r="R1022" i="25"/>
  <c r="R1014" i="25"/>
  <c r="R1088" i="25"/>
  <c r="R1082" i="25"/>
  <c r="R1075" i="25"/>
  <c r="R1058" i="25"/>
  <c r="R1053" i="25"/>
  <c r="R1044" i="25"/>
  <c r="R1036" i="25"/>
  <c r="R1031" i="25"/>
  <c r="R955" i="25"/>
  <c r="R951" i="25"/>
  <c r="R947" i="25"/>
  <c r="R929" i="25"/>
  <c r="R925" i="25"/>
  <c r="R872" i="25"/>
  <c r="R808" i="25"/>
  <c r="R778" i="25"/>
  <c r="R762" i="25"/>
  <c r="R758" i="25"/>
  <c r="R704" i="25"/>
  <c r="R700" i="25"/>
  <c r="R696" i="25"/>
  <c r="R688" i="25"/>
  <c r="R666" i="25"/>
  <c r="R662" i="25"/>
  <c r="R658" i="25"/>
  <c r="R395" i="25"/>
  <c r="R391" i="25"/>
  <c r="R352" i="25"/>
  <c r="R346" i="25"/>
  <c r="R284" i="25"/>
  <c r="R283" i="25"/>
  <c r="R277" i="25"/>
  <c r="R243" i="25"/>
  <c r="R239" i="25"/>
  <c r="R211" i="25"/>
  <c r="R280" i="25"/>
  <c r="R204" i="25"/>
  <c r="R178" i="25"/>
  <c r="R99" i="25"/>
  <c r="R188" i="25"/>
  <c r="R184" i="25"/>
  <c r="R180" i="25"/>
  <c r="R94" i="25"/>
  <c r="R1097" i="25"/>
  <c r="R1103" i="25"/>
  <c r="R1096" i="25"/>
  <c r="R1101" i="25"/>
  <c r="R1083" i="25"/>
  <c r="R431" i="25"/>
  <c r="R419" i="25"/>
  <c r="R412" i="25"/>
  <c r="R435" i="25"/>
  <c r="R418" i="25"/>
  <c r="R424" i="25"/>
  <c r="R1063" i="25"/>
  <c r="R1073" i="25"/>
  <c r="R1070" i="25"/>
  <c r="R1061" i="25"/>
  <c r="R1028" i="25"/>
  <c r="R1019" i="25"/>
  <c r="R999" i="25"/>
  <c r="R995" i="25"/>
  <c r="R991" i="25"/>
  <c r="R976" i="25"/>
  <c r="R972" i="25"/>
  <c r="R1069" i="25"/>
  <c r="R1041" i="25"/>
  <c r="R1024" i="25"/>
  <c r="R1016" i="25"/>
  <c r="R1090" i="25"/>
  <c r="R1084" i="25"/>
  <c r="R1078" i="25"/>
  <c r="R1060" i="25"/>
  <c r="R1054" i="25"/>
  <c r="R1045" i="25"/>
  <c r="R1038" i="25"/>
  <c r="R1033" i="25"/>
  <c r="R952" i="25"/>
  <c r="R948" i="25"/>
  <c r="R933" i="25"/>
  <c r="R930" i="25"/>
  <c r="R926" i="25"/>
  <c r="R904" i="25"/>
  <c r="R873" i="25"/>
  <c r="R828" i="25"/>
  <c r="R817" i="25"/>
  <c r="R763" i="25"/>
  <c r="R759" i="25"/>
  <c r="R751" i="25"/>
  <c r="R745" i="25"/>
  <c r="R701" i="25"/>
  <c r="R697" i="25"/>
  <c r="R681" i="25"/>
  <c r="R667" i="25"/>
  <c r="R663" i="25"/>
  <c r="R659" i="25"/>
  <c r="R396" i="25"/>
  <c r="R392" i="25"/>
  <c r="R388" i="25"/>
  <c r="R312" i="25"/>
  <c r="R279" i="25"/>
  <c r="R269" i="25"/>
  <c r="R244" i="25"/>
  <c r="R240" i="25"/>
  <c r="R208" i="25"/>
  <c r="R205" i="25"/>
  <c r="R162" i="25"/>
  <c r="R96" i="25"/>
  <c r="R185" i="25"/>
  <c r="R181" i="25"/>
  <c r="R1104" i="25"/>
  <c r="R1098" i="25"/>
  <c r="R1091" i="25"/>
  <c r="R1099" i="25"/>
  <c r="R421" i="25"/>
  <c r="R417" i="25"/>
  <c r="R422" i="25"/>
  <c r="R423" i="25"/>
  <c r="R433" i="25"/>
  <c r="R420" i="25"/>
  <c r="N428" i="25"/>
  <c r="N1052" i="25"/>
  <c r="N1063" i="25"/>
  <c r="N100" i="25"/>
  <c r="N1105" i="25"/>
  <c r="N1051" i="25"/>
  <c r="N1076" i="25"/>
  <c r="N426" i="25"/>
  <c r="N418" i="25"/>
  <c r="N434" i="25"/>
  <c r="N430" i="25"/>
  <c r="N420" i="25"/>
  <c r="N424" i="25"/>
  <c r="N414" i="25"/>
  <c r="N431" i="25"/>
  <c r="N425" i="25"/>
  <c r="N415" i="25"/>
  <c r="N421" i="25"/>
  <c r="N419" i="25"/>
  <c r="N413" i="25"/>
  <c r="N427" i="25"/>
  <c r="N417" i="25"/>
  <c r="N422" i="25"/>
  <c r="N412" i="25"/>
  <c r="N416" i="25"/>
  <c r="N432" i="25"/>
  <c r="N423" i="25"/>
  <c r="N435" i="25"/>
  <c r="N429" i="25"/>
  <c r="N411" i="25"/>
  <c r="N433" i="25"/>
  <c r="N1082" i="25"/>
  <c r="N1071" i="25"/>
  <c r="N1058" i="25"/>
  <c r="N1048" i="25"/>
  <c r="N1042" i="25"/>
  <c r="N1034" i="25"/>
  <c r="N1026" i="25"/>
  <c r="N955" i="25"/>
  <c r="N951" i="25"/>
  <c r="N947" i="25"/>
  <c r="N1047" i="25"/>
  <c r="N1070" i="25"/>
  <c r="N1066" i="25"/>
  <c r="N1045" i="25"/>
  <c r="N1028" i="25"/>
  <c r="N1019" i="25"/>
  <c r="N1012" i="25"/>
  <c r="N996" i="25"/>
  <c r="N992" i="25"/>
  <c r="N988" i="25"/>
  <c r="N973" i="25"/>
  <c r="N968" i="25"/>
  <c r="N1024" i="25"/>
  <c r="N933" i="25"/>
  <c r="N929" i="25"/>
  <c r="N925" i="25"/>
  <c r="N872" i="25"/>
  <c r="N808" i="25"/>
  <c r="N778" i="25"/>
  <c r="N762" i="25"/>
  <c r="N758" i="25"/>
  <c r="N704" i="25"/>
  <c r="N700" i="25"/>
  <c r="N696" i="25"/>
  <c r="N688" i="25"/>
  <c r="N681" i="25"/>
  <c r="N664" i="25"/>
  <c r="N660" i="25"/>
  <c r="N410" i="25"/>
  <c r="N394" i="25"/>
  <c r="N390" i="25"/>
  <c r="N279" i="25"/>
  <c r="N270" i="25"/>
  <c r="N245" i="25"/>
  <c r="N241" i="25"/>
  <c r="N237" i="25"/>
  <c r="N209" i="25"/>
  <c r="N186" i="25"/>
  <c r="N182" i="25"/>
  <c r="N206" i="25"/>
  <c r="N202" i="25"/>
  <c r="N97" i="25"/>
  <c r="N1083" i="25"/>
  <c r="N1077" i="25"/>
  <c r="N1060" i="25"/>
  <c r="N1053" i="25"/>
  <c r="N1043" i="25"/>
  <c r="N1035" i="25"/>
  <c r="N1031" i="25"/>
  <c r="N1014" i="25"/>
  <c r="N952" i="25"/>
  <c r="N948" i="25"/>
  <c r="N1059" i="25"/>
  <c r="N967" i="25"/>
  <c r="N1067" i="25"/>
  <c r="N1055" i="25"/>
  <c r="N1030" i="25"/>
  <c r="N1021" i="25"/>
  <c r="N1013" i="25"/>
  <c r="N997" i="25"/>
  <c r="N993" i="25"/>
  <c r="N989" i="25"/>
  <c r="N974" i="25"/>
  <c r="N970" i="25"/>
  <c r="N1029" i="25"/>
  <c r="N934" i="25"/>
  <c r="N930" i="25"/>
  <c r="N926" i="25"/>
  <c r="N904" i="25"/>
  <c r="N873" i="25"/>
  <c r="N828" i="25"/>
  <c r="N817" i="25"/>
  <c r="N763" i="25"/>
  <c r="N759" i="25"/>
  <c r="N751" i="25"/>
  <c r="N745" i="25"/>
  <c r="N701" i="25"/>
  <c r="N697" i="25"/>
  <c r="N665" i="25"/>
  <c r="N661" i="25"/>
  <c r="N621" i="25"/>
  <c r="N615" i="25"/>
  <c r="N346" i="25"/>
  <c r="N395" i="25"/>
  <c r="N391" i="25"/>
  <c r="N352" i="25"/>
  <c r="N284" i="25"/>
  <c r="N282" i="25"/>
  <c r="N280" i="25"/>
  <c r="N246" i="25"/>
  <c r="N242" i="25"/>
  <c r="N238" i="25"/>
  <c r="N210" i="25"/>
  <c r="N187" i="25"/>
  <c r="N183" i="25"/>
  <c r="N179" i="25"/>
  <c r="N207" i="25"/>
  <c r="N203" i="25"/>
  <c r="N98" i="25"/>
  <c r="N1084" i="25"/>
  <c r="N1078" i="25"/>
  <c r="N1061" i="25"/>
  <c r="N1054" i="25"/>
  <c r="N1044" i="25"/>
  <c r="N1038" i="25"/>
  <c r="N1032" i="25"/>
  <c r="N1018" i="25"/>
  <c r="N953" i="25"/>
  <c r="N949" i="25"/>
  <c r="N969" i="25"/>
  <c r="N1068" i="25"/>
  <c r="N1057" i="25"/>
  <c r="N1036" i="25"/>
  <c r="N1023" i="25"/>
  <c r="N1015" i="25"/>
  <c r="N998" i="25"/>
  <c r="N994" i="25"/>
  <c r="N990" i="25"/>
  <c r="N975" i="25"/>
  <c r="N971" i="25"/>
  <c r="N1065" i="25"/>
  <c r="N1016" i="25"/>
  <c r="N931" i="25"/>
  <c r="N927" i="25"/>
  <c r="N906" i="25"/>
  <c r="N901" i="25"/>
  <c r="N881" i="25"/>
  <c r="N863" i="25"/>
  <c r="N818" i="25"/>
  <c r="N784" i="25"/>
  <c r="N764" i="25"/>
  <c r="N760" i="25"/>
  <c r="N756" i="25"/>
  <c r="N702" i="25"/>
  <c r="N698" i="25"/>
  <c r="N690" i="25"/>
  <c r="N666" i="25"/>
  <c r="N662" i="25"/>
  <c r="N658" i="25"/>
  <c r="N396" i="25"/>
  <c r="N392" i="25"/>
  <c r="N388" i="25"/>
  <c r="N312" i="25"/>
  <c r="N281" i="25"/>
  <c r="N277" i="25"/>
  <c r="N243" i="25"/>
  <c r="N239" i="25"/>
  <c r="N211" i="25"/>
  <c r="N188" i="25"/>
  <c r="N184" i="25"/>
  <c r="N180" i="25"/>
  <c r="N94" i="25"/>
  <c r="N204" i="25"/>
  <c r="N178" i="25"/>
  <c r="N99" i="25"/>
  <c r="N1085" i="25"/>
  <c r="N1080" i="25"/>
  <c r="N1062" i="25"/>
  <c r="N1056" i="25"/>
  <c r="N1046" i="25"/>
  <c r="N1040" i="25"/>
  <c r="N1033" i="25"/>
  <c r="N1022" i="25"/>
  <c r="N954" i="25"/>
  <c r="N950" i="25"/>
  <c r="N946" i="25"/>
  <c r="N1041" i="25"/>
  <c r="N1069" i="25"/>
  <c r="N1064" i="25"/>
  <c r="N1039" i="25"/>
  <c r="N1025" i="25"/>
  <c r="N1017" i="25"/>
  <c r="N999" i="25"/>
  <c r="N995" i="25"/>
  <c r="N991" i="25"/>
  <c r="N976" i="25"/>
  <c r="N972" i="25"/>
  <c r="N1073" i="25"/>
  <c r="N1020" i="25"/>
  <c r="N932" i="25"/>
  <c r="N928" i="25"/>
  <c r="N902" i="25"/>
  <c r="N864" i="25"/>
  <c r="N826" i="25"/>
  <c r="N807" i="25"/>
  <c r="N765" i="25"/>
  <c r="N761" i="25"/>
  <c r="N757" i="25"/>
  <c r="N703" i="25"/>
  <c r="N699" i="25"/>
  <c r="N695" i="25"/>
  <c r="N683" i="25"/>
  <c r="N667" i="25"/>
  <c r="N663" i="25"/>
  <c r="N659" i="25"/>
  <c r="N397" i="25"/>
  <c r="N393" i="25"/>
  <c r="N389" i="25"/>
  <c r="N283" i="25"/>
  <c r="N278" i="25"/>
  <c r="N269" i="25"/>
  <c r="N244" i="25"/>
  <c r="N240" i="25"/>
  <c r="N208" i="25"/>
  <c r="N185" i="25"/>
  <c r="N181" i="25"/>
  <c r="N205" i="25"/>
  <c r="N162" i="25"/>
  <c r="N96" i="25"/>
  <c r="J1052" i="25"/>
  <c r="J1071" i="25"/>
  <c r="J1043" i="25"/>
  <c r="J1059" i="25"/>
  <c r="J1054" i="25"/>
  <c r="J1044" i="25"/>
  <c r="J1039" i="25"/>
  <c r="J1032" i="25"/>
  <c r="J954" i="25"/>
  <c r="J950" i="25"/>
  <c r="J946" i="25"/>
  <c r="J1012" i="25"/>
  <c r="J1073" i="25"/>
  <c r="J1067" i="25"/>
  <c r="J1030" i="25"/>
  <c r="J1025" i="25"/>
  <c r="J1021" i="25"/>
  <c r="J1017" i="25"/>
  <c r="J1013" i="25"/>
  <c r="J996" i="25"/>
  <c r="J992" i="25"/>
  <c r="J988" i="25"/>
  <c r="J973" i="25"/>
  <c r="J968" i="25"/>
  <c r="J932" i="25"/>
  <c r="J928" i="25"/>
  <c r="J902" i="25"/>
  <c r="J864" i="25"/>
  <c r="J826" i="25"/>
  <c r="J807" i="25"/>
  <c r="J765" i="25"/>
  <c r="J761" i="25"/>
  <c r="J757" i="25"/>
  <c r="J703" i="25"/>
  <c r="J699" i="25"/>
  <c r="J695" i="25"/>
  <c r="J683" i="25"/>
  <c r="J665" i="25"/>
  <c r="J661" i="25"/>
  <c r="J621" i="25"/>
  <c r="J615" i="25"/>
  <c r="J395" i="25"/>
  <c r="J391" i="25"/>
  <c r="J352" i="25"/>
  <c r="J346" i="25"/>
  <c r="J279" i="25"/>
  <c r="J269" i="25"/>
  <c r="J162" i="25"/>
  <c r="J96" i="25"/>
  <c r="J1086" i="25"/>
  <c r="J1083" i="25"/>
  <c r="J1093" i="25"/>
  <c r="J1102" i="25"/>
  <c r="J1097" i="25"/>
  <c r="J1089" i="25"/>
  <c r="J411" i="25"/>
  <c r="J430" i="25"/>
  <c r="J431" i="25"/>
  <c r="J419" i="25"/>
  <c r="J422" i="25"/>
  <c r="J1051" i="25"/>
  <c r="J1077" i="25"/>
  <c r="J1047" i="25"/>
  <c r="J1060" i="25"/>
  <c r="J1056" i="25"/>
  <c r="J1045" i="25"/>
  <c r="J1040" i="25"/>
  <c r="J1033" i="25"/>
  <c r="J955" i="25"/>
  <c r="J951" i="25"/>
  <c r="J947" i="25"/>
  <c r="J1036" i="25"/>
  <c r="J1074" i="25"/>
  <c r="J1068" i="25"/>
  <c r="J1064" i="25"/>
  <c r="J1026" i="25"/>
  <c r="J1022" i="25"/>
  <c r="J1018" i="25"/>
  <c r="J1014" i="25"/>
  <c r="J997" i="25"/>
  <c r="J993" i="25"/>
  <c r="J989" i="25"/>
  <c r="J974" i="25"/>
  <c r="J970" i="25"/>
  <c r="J933" i="25"/>
  <c r="J929" i="25"/>
  <c r="J925" i="25"/>
  <c r="J872" i="25"/>
  <c r="J808" i="25"/>
  <c r="J778" i="25"/>
  <c r="J762" i="25"/>
  <c r="J758" i="25"/>
  <c r="J704" i="25"/>
  <c r="J700" i="25"/>
  <c r="J696" i="25"/>
  <c r="J688" i="25"/>
  <c r="J666" i="25"/>
  <c r="J662" i="25"/>
  <c r="J658" i="25"/>
  <c r="J396" i="25"/>
  <c r="J392" i="25"/>
  <c r="J388" i="25"/>
  <c r="J312" i="25"/>
  <c r="J281" i="25"/>
  <c r="J270" i="25"/>
  <c r="J97" i="25"/>
  <c r="J1087" i="25"/>
  <c r="J1085" i="25"/>
  <c r="J1101" i="25"/>
  <c r="J1104" i="25"/>
  <c r="J1098" i="25"/>
  <c r="J1092" i="25"/>
  <c r="J1080" i="25"/>
  <c r="J429" i="25"/>
  <c r="J434" i="25"/>
  <c r="J414" i="25"/>
  <c r="J421" i="25"/>
  <c r="J417" i="25"/>
  <c r="J432" i="25"/>
  <c r="J428" i="25"/>
  <c r="J100" i="25"/>
  <c r="J1063" i="25"/>
  <c r="J1053" i="25"/>
  <c r="J1062" i="25"/>
  <c r="J1057" i="25"/>
  <c r="J1046" i="25"/>
  <c r="J1041" i="25"/>
  <c r="J1035" i="25"/>
  <c r="J952" i="25"/>
  <c r="J948" i="25"/>
  <c r="J1055" i="25"/>
  <c r="J1075" i="25"/>
  <c r="J1070" i="25"/>
  <c r="J1065" i="25"/>
  <c r="J1028" i="25"/>
  <c r="J1023" i="25"/>
  <c r="J1019" i="25"/>
  <c r="J1015" i="25"/>
  <c r="J998" i="25"/>
  <c r="J994" i="25"/>
  <c r="J990" i="25"/>
  <c r="J975" i="25"/>
  <c r="J971" i="25"/>
  <c r="J934" i="25"/>
  <c r="J930" i="25"/>
  <c r="J926" i="25"/>
  <c r="J904" i="25"/>
  <c r="J873" i="25"/>
  <c r="J828" i="25"/>
  <c r="J817" i="25"/>
  <c r="J763" i="25"/>
  <c r="J759" i="25"/>
  <c r="J751" i="25"/>
  <c r="J745" i="25"/>
  <c r="J701" i="25"/>
  <c r="J697" i="25"/>
  <c r="J667" i="25"/>
  <c r="J663" i="25"/>
  <c r="J659" i="25"/>
  <c r="J397" i="25"/>
  <c r="J393" i="25"/>
  <c r="J389" i="25"/>
  <c r="J283" i="25"/>
  <c r="J277" i="25"/>
  <c r="J282" i="25"/>
  <c r="J94" i="25"/>
  <c r="J98" i="25"/>
  <c r="J1095" i="25"/>
  <c r="J1088" i="25"/>
  <c r="J1078" i="25"/>
  <c r="J1090" i="25"/>
  <c r="J1099" i="25"/>
  <c r="J1094" i="25"/>
  <c r="J1081" i="25"/>
  <c r="J435" i="25"/>
  <c r="J418" i="25"/>
  <c r="J424" i="25"/>
  <c r="J415" i="25"/>
  <c r="J427" i="25"/>
  <c r="J416" i="25"/>
  <c r="J1105" i="25"/>
  <c r="J1076" i="25"/>
  <c r="J1061" i="25"/>
  <c r="J1034" i="25"/>
  <c r="J1058" i="25"/>
  <c r="J1048" i="25"/>
  <c r="J1042" i="25"/>
  <c r="J1038" i="25"/>
  <c r="J1031" i="25"/>
  <c r="J967" i="25"/>
  <c r="J953" i="25"/>
  <c r="J949" i="25"/>
  <c r="J1069" i="25"/>
  <c r="J969" i="25"/>
  <c r="J1072" i="25"/>
  <c r="J1066" i="25"/>
  <c r="J1029" i="25"/>
  <c r="J1024" i="25"/>
  <c r="J1020" i="25"/>
  <c r="J1016" i="25"/>
  <c r="J999" i="25"/>
  <c r="J995" i="25"/>
  <c r="J991" i="25"/>
  <c r="J976" i="25"/>
  <c r="J972" i="25"/>
  <c r="J931" i="25"/>
  <c r="J927" i="25"/>
  <c r="J906" i="25"/>
  <c r="J901" i="25"/>
  <c r="J881" i="25"/>
  <c r="J863" i="25"/>
  <c r="J818" i="25"/>
  <c r="J784" i="25"/>
  <c r="J764" i="25"/>
  <c r="J760" i="25"/>
  <c r="J756" i="25"/>
  <c r="J702" i="25"/>
  <c r="J698" i="25"/>
  <c r="J690" i="25"/>
  <c r="J681" i="25"/>
  <c r="J664" i="25"/>
  <c r="J660" i="25"/>
  <c r="J410" i="25"/>
  <c r="J394" i="25"/>
  <c r="J390" i="25"/>
  <c r="J284" i="25"/>
  <c r="J278" i="25"/>
  <c r="J280" i="25"/>
  <c r="J99" i="25"/>
  <c r="J1103" i="25"/>
  <c r="J1079" i="25"/>
  <c r="J1082" i="25"/>
  <c r="J1091" i="25"/>
  <c r="J1100" i="25"/>
  <c r="J1096" i="25"/>
  <c r="J1084" i="25"/>
  <c r="J423" i="25"/>
  <c r="J433" i="25"/>
  <c r="J426" i="25"/>
  <c r="J420" i="25"/>
  <c r="J425" i="25"/>
  <c r="J413" i="25"/>
  <c r="J412" i="25"/>
  <c r="T1107" i="25"/>
  <c r="T1108" i="25"/>
  <c r="T1110" i="25"/>
  <c r="T1109" i="25"/>
  <c r="T1111" i="25"/>
  <c r="S1107" i="25"/>
  <c r="S1108" i="25"/>
  <c r="S1110" i="25"/>
  <c r="S1109" i="25"/>
  <c r="S1111" i="25"/>
  <c r="Q1111" i="25"/>
  <c r="Q1107" i="25"/>
  <c r="Q1110" i="25"/>
  <c r="Q1109" i="25"/>
  <c r="Q1108" i="25"/>
  <c r="P1109" i="25"/>
  <c r="P1108" i="25"/>
  <c r="P1110" i="25"/>
  <c r="P1107" i="25"/>
  <c r="P1111" i="25"/>
  <c r="O1110" i="25"/>
  <c r="O1108" i="25"/>
  <c r="O1109" i="25"/>
  <c r="O1111" i="25"/>
  <c r="O1107" i="25"/>
  <c r="N1108" i="25"/>
  <c r="N1107" i="25"/>
  <c r="N1110" i="25"/>
  <c r="N1109" i="25"/>
  <c r="N1111" i="25"/>
  <c r="M1111" i="25"/>
  <c r="M1107" i="25"/>
  <c r="M1110" i="25"/>
  <c r="M1109" i="25"/>
  <c r="M1108" i="25"/>
  <c r="L1108" i="25"/>
  <c r="L1109" i="25"/>
  <c r="L1111" i="25"/>
  <c r="L1110" i="25"/>
  <c r="L1107" i="25"/>
  <c r="K1109" i="25"/>
  <c r="K1111" i="25"/>
  <c r="K1110" i="25"/>
  <c r="K1107" i="25"/>
  <c r="K1108" i="25"/>
  <c r="R1107" i="25"/>
  <c r="R1108" i="25"/>
  <c r="R1109" i="25"/>
  <c r="R1111" i="25"/>
  <c r="R1110" i="25"/>
  <c r="J1109" i="25"/>
  <c r="J1107" i="25"/>
  <c r="J1111" i="25"/>
  <c r="J1108" i="25"/>
  <c r="J1110" i="25"/>
  <c r="AD111" i="25"/>
  <c r="AC111" i="25"/>
  <c r="S171" i="25"/>
  <c r="O171" i="25"/>
  <c r="T171" i="25"/>
  <c r="P171" i="25"/>
  <c r="L171" i="25"/>
  <c r="Q171" i="25"/>
  <c r="M171" i="25"/>
  <c r="R171" i="25"/>
  <c r="N171" i="25"/>
  <c r="J171" i="25"/>
  <c r="K171" i="25"/>
  <c r="L502" i="25"/>
  <c r="P502" i="25"/>
  <c r="T502" i="25"/>
  <c r="K502" i="25"/>
  <c r="O502" i="25"/>
  <c r="S502" i="25"/>
  <c r="J502" i="25"/>
  <c r="N502" i="25"/>
  <c r="R502" i="25"/>
  <c r="M502" i="25"/>
  <c r="Q502" i="25"/>
  <c r="L497" i="25"/>
  <c r="P497" i="25"/>
  <c r="T497" i="25"/>
  <c r="K497" i="25"/>
  <c r="O497" i="25"/>
  <c r="S497" i="25"/>
  <c r="J497" i="25"/>
  <c r="N497" i="25"/>
  <c r="R497" i="25"/>
  <c r="M497" i="25"/>
  <c r="Q497" i="25"/>
  <c r="J439" i="25"/>
  <c r="N439" i="25"/>
  <c r="R439" i="25"/>
  <c r="M439" i="25"/>
  <c r="Q439" i="25"/>
  <c r="L439" i="25"/>
  <c r="P439" i="25"/>
  <c r="T439" i="25"/>
  <c r="K439" i="25"/>
  <c r="O439" i="25"/>
  <c r="S439" i="25"/>
  <c r="K537" i="25"/>
  <c r="O537" i="25"/>
  <c r="S537" i="25"/>
  <c r="J537" i="25"/>
  <c r="N537" i="25"/>
  <c r="R537" i="25"/>
  <c r="M537" i="25"/>
  <c r="Q537" i="25"/>
  <c r="L537" i="25"/>
  <c r="P537" i="25"/>
  <c r="T537" i="25"/>
  <c r="K535" i="25"/>
  <c r="O535" i="25"/>
  <c r="S535" i="25"/>
  <c r="J535" i="25"/>
  <c r="N535" i="25"/>
  <c r="R535" i="25"/>
  <c r="M535" i="25"/>
  <c r="Q535" i="25"/>
  <c r="L535" i="25"/>
  <c r="P535" i="25"/>
  <c r="T535" i="25"/>
  <c r="M470" i="25"/>
  <c r="Q470" i="25"/>
  <c r="L470" i="25"/>
  <c r="P470" i="25"/>
  <c r="T470" i="25"/>
  <c r="K470" i="25"/>
  <c r="O470" i="25"/>
  <c r="S470" i="25"/>
  <c r="J470" i="25"/>
  <c r="N470" i="25"/>
  <c r="R470" i="25"/>
  <c r="L448" i="25"/>
  <c r="P448" i="25"/>
  <c r="T448" i="25"/>
  <c r="K448" i="25"/>
  <c r="O448" i="25"/>
  <c r="S448" i="25"/>
  <c r="J448" i="25"/>
  <c r="N448" i="25"/>
  <c r="R448" i="25"/>
  <c r="M448" i="25"/>
  <c r="Q448" i="25"/>
  <c r="J443" i="25"/>
  <c r="N443" i="25"/>
  <c r="R443" i="25"/>
  <c r="M443" i="25"/>
  <c r="Q443" i="25"/>
  <c r="L443" i="25"/>
  <c r="P443" i="25"/>
  <c r="T443" i="25"/>
  <c r="K443" i="25"/>
  <c r="O443" i="25"/>
  <c r="S443" i="25"/>
  <c r="L444" i="25"/>
  <c r="P444" i="25"/>
  <c r="T444" i="25"/>
  <c r="K444" i="25"/>
  <c r="O444" i="25"/>
  <c r="S444" i="25"/>
  <c r="J444" i="25"/>
  <c r="N444" i="25"/>
  <c r="R444" i="25"/>
  <c r="M444" i="25"/>
  <c r="Q444" i="25"/>
  <c r="L500" i="25"/>
  <c r="P500" i="25"/>
  <c r="T500" i="25"/>
  <c r="K500" i="25"/>
  <c r="O500" i="25"/>
  <c r="S500" i="25"/>
  <c r="J500" i="25"/>
  <c r="N500" i="25"/>
  <c r="R500" i="25"/>
  <c r="M500" i="25"/>
  <c r="Q500" i="25"/>
  <c r="J559" i="25"/>
  <c r="N559" i="25"/>
  <c r="R559" i="25"/>
  <c r="M559" i="25"/>
  <c r="Q559" i="25"/>
  <c r="L559" i="25"/>
  <c r="P559" i="25"/>
  <c r="T559" i="25"/>
  <c r="K559" i="25"/>
  <c r="O559" i="25"/>
  <c r="S559" i="25"/>
  <c r="J567" i="25"/>
  <c r="N567" i="25"/>
  <c r="R567" i="25"/>
  <c r="M567" i="25"/>
  <c r="Q567" i="25"/>
  <c r="L567" i="25"/>
  <c r="P567" i="25"/>
  <c r="T567" i="25"/>
  <c r="K567" i="25"/>
  <c r="O567" i="25"/>
  <c r="S567" i="25"/>
  <c r="M483" i="25"/>
  <c r="Q483" i="25"/>
  <c r="L483" i="25"/>
  <c r="P483" i="25"/>
  <c r="T483" i="25"/>
  <c r="K483" i="25"/>
  <c r="O483" i="25"/>
  <c r="S483" i="25"/>
  <c r="J483" i="25"/>
  <c r="N483" i="25"/>
  <c r="R483" i="25"/>
  <c r="K530" i="25"/>
  <c r="O530" i="25"/>
  <c r="S530" i="25"/>
  <c r="J530" i="25"/>
  <c r="N530" i="25"/>
  <c r="R530" i="25"/>
  <c r="M530" i="25"/>
  <c r="Q530" i="25"/>
  <c r="L530" i="25"/>
  <c r="P530" i="25"/>
  <c r="T530" i="25"/>
  <c r="J576" i="25"/>
  <c r="N576" i="25"/>
  <c r="R576" i="25"/>
  <c r="M576" i="25"/>
  <c r="Q576" i="25"/>
  <c r="L576" i="25"/>
  <c r="P576" i="25"/>
  <c r="T576" i="25"/>
  <c r="K576" i="25"/>
  <c r="O576" i="25"/>
  <c r="S576" i="25"/>
  <c r="K531" i="25"/>
  <c r="O531" i="25"/>
  <c r="S531" i="25"/>
  <c r="J531" i="25"/>
  <c r="N531" i="25"/>
  <c r="R531" i="25"/>
  <c r="M531" i="25"/>
  <c r="Q531" i="25"/>
  <c r="L531" i="25"/>
  <c r="P531" i="25"/>
  <c r="T531" i="25"/>
  <c r="R1106" i="25"/>
  <c r="R169" i="25"/>
  <c r="R816" i="25"/>
  <c r="J1106" i="25"/>
  <c r="J169" i="25"/>
  <c r="J816" i="25"/>
  <c r="R956" i="25"/>
  <c r="R1009" i="25"/>
  <c r="R1008" i="25"/>
  <c r="R1007" i="25"/>
  <c r="R1006" i="25"/>
  <c r="R1005" i="25"/>
  <c r="R1004" i="25"/>
  <c r="R1003" i="25"/>
  <c r="R1002" i="25"/>
  <c r="R1001" i="25"/>
  <c r="R1000" i="25"/>
  <c r="R985" i="25"/>
  <c r="R984" i="25"/>
  <c r="R983" i="25"/>
  <c r="R982" i="25"/>
  <c r="R981" i="25"/>
  <c r="R980" i="25"/>
  <c r="R979" i="25"/>
  <c r="R978" i="25"/>
  <c r="R977" i="25"/>
  <c r="R964" i="25"/>
  <c r="R963" i="25"/>
  <c r="R962" i="25"/>
  <c r="R961" i="25"/>
  <c r="R960" i="25"/>
  <c r="R959" i="25"/>
  <c r="R958" i="25"/>
  <c r="R957" i="25"/>
  <c r="R943" i="25"/>
  <c r="R942" i="25"/>
  <c r="R941" i="25"/>
  <c r="R940" i="25"/>
  <c r="R939" i="25"/>
  <c r="R938" i="25"/>
  <c r="R937" i="25"/>
  <c r="R936" i="25"/>
  <c r="R935" i="25"/>
  <c r="R905" i="25"/>
  <c r="R880" i="25"/>
  <c r="R879" i="25"/>
  <c r="R878" i="25"/>
  <c r="R877" i="25"/>
  <c r="R876" i="25"/>
  <c r="R875" i="25"/>
  <c r="R874" i="25"/>
  <c r="R871" i="25"/>
  <c r="R870" i="25"/>
  <c r="R869" i="25"/>
  <c r="R868" i="25"/>
  <c r="R867" i="25"/>
  <c r="R866" i="25"/>
  <c r="R865" i="25"/>
  <c r="R831" i="25"/>
  <c r="R830" i="25"/>
  <c r="R829" i="25"/>
  <c r="R825" i="25"/>
  <c r="R824" i="25"/>
  <c r="R823" i="25"/>
  <c r="R822" i="25"/>
  <c r="R821" i="25"/>
  <c r="R820" i="25"/>
  <c r="R819" i="25"/>
  <c r="R815" i="25"/>
  <c r="R814" i="25"/>
  <c r="R813" i="25"/>
  <c r="R812" i="25"/>
  <c r="R811" i="25"/>
  <c r="R810" i="25"/>
  <c r="R809" i="25"/>
  <c r="R790" i="25"/>
  <c r="R785" i="25"/>
  <c r="R774" i="25"/>
  <c r="R773" i="25"/>
  <c r="R772" i="25"/>
  <c r="R771" i="25"/>
  <c r="R770" i="25"/>
  <c r="R769" i="25"/>
  <c r="R768" i="25"/>
  <c r="R767" i="25"/>
  <c r="R766" i="25"/>
  <c r="R754" i="25"/>
  <c r="R753" i="25"/>
  <c r="R752" i="25"/>
  <c r="R713" i="25"/>
  <c r="R712" i="25"/>
  <c r="R711" i="25"/>
  <c r="R710" i="25"/>
  <c r="R709" i="25"/>
  <c r="R708" i="25"/>
  <c r="R707" i="25"/>
  <c r="R706" i="25"/>
  <c r="R705" i="25"/>
  <c r="R693" i="25"/>
  <c r="R692" i="25"/>
  <c r="R691" i="25"/>
  <c r="R686" i="25"/>
  <c r="R685" i="25"/>
  <c r="R684" i="25"/>
  <c r="R907" i="25"/>
  <c r="R903" i="25"/>
  <c r="R884" i="25"/>
  <c r="R883" i="25"/>
  <c r="R882" i="25"/>
  <c r="R827" i="25"/>
  <c r="R789" i="25"/>
  <c r="R788" i="25"/>
  <c r="R787" i="25"/>
  <c r="R786" i="25"/>
  <c r="R783" i="25"/>
  <c r="R782" i="25"/>
  <c r="R781" i="25"/>
  <c r="R780" i="25"/>
  <c r="R779" i="25"/>
  <c r="R748" i="25"/>
  <c r="R747" i="25"/>
  <c r="R746" i="25"/>
  <c r="R689" i="25"/>
  <c r="R682" i="25"/>
  <c r="R676" i="25"/>
  <c r="R675" i="25"/>
  <c r="R674" i="25"/>
  <c r="R673" i="25"/>
  <c r="R672" i="25"/>
  <c r="R671" i="25"/>
  <c r="R670" i="25"/>
  <c r="R669" i="25"/>
  <c r="R668" i="25"/>
  <c r="R626" i="25"/>
  <c r="R625" i="25"/>
  <c r="R624" i="25"/>
  <c r="R623" i="25"/>
  <c r="R622" i="25"/>
  <c r="R613" i="25"/>
  <c r="R612" i="25"/>
  <c r="R610" i="25"/>
  <c r="R605" i="25"/>
  <c r="R604" i="25"/>
  <c r="R603" i="25"/>
  <c r="R602" i="25"/>
  <c r="R601" i="25"/>
  <c r="R599" i="25"/>
  <c r="R598" i="25"/>
  <c r="R597" i="25"/>
  <c r="R595" i="25"/>
  <c r="R594" i="25"/>
  <c r="R592" i="25"/>
  <c r="R591" i="25"/>
  <c r="R590" i="25"/>
  <c r="R589" i="25"/>
  <c r="R588" i="25"/>
  <c r="R401" i="25"/>
  <c r="R620" i="25"/>
  <c r="R617" i="25"/>
  <c r="R616" i="25"/>
  <c r="R584" i="25"/>
  <c r="R406" i="25"/>
  <c r="R405" i="25"/>
  <c r="R404" i="25"/>
  <c r="R403" i="25"/>
  <c r="R402" i="25"/>
  <c r="R400" i="25"/>
  <c r="R399" i="25"/>
  <c r="R398" i="25"/>
  <c r="R356" i="25"/>
  <c r="R355" i="25"/>
  <c r="R354" i="25"/>
  <c r="R353" i="25"/>
  <c r="R344" i="25"/>
  <c r="R326" i="25"/>
  <c r="R314" i="25"/>
  <c r="R313" i="25"/>
  <c r="R306" i="25"/>
  <c r="R305" i="25"/>
  <c r="R304" i="25"/>
  <c r="R303" i="25"/>
  <c r="R302" i="25"/>
  <c r="R301" i="25"/>
  <c r="R300" i="25"/>
  <c r="R299" i="25"/>
  <c r="R298" i="25"/>
  <c r="R297" i="25"/>
  <c r="R296" i="25"/>
  <c r="R295" i="25"/>
  <c r="R290" i="25"/>
  <c r="R325" i="25"/>
  <c r="R323" i="25"/>
  <c r="R322" i="25"/>
  <c r="R321" i="25"/>
  <c r="R320" i="25"/>
  <c r="R319" i="25"/>
  <c r="R318" i="25"/>
  <c r="R351" i="25"/>
  <c r="R348" i="25"/>
  <c r="R347" i="25"/>
  <c r="R343" i="25"/>
  <c r="R341" i="25"/>
  <c r="R336" i="25"/>
  <c r="R335" i="25"/>
  <c r="R334" i="25"/>
  <c r="R333" i="25"/>
  <c r="R327" i="25"/>
  <c r="R288" i="25"/>
  <c r="R274" i="25"/>
  <c r="R273" i="25"/>
  <c r="R272" i="25"/>
  <c r="R233" i="25"/>
  <c r="R232" i="25"/>
  <c r="R231" i="25"/>
  <c r="R230" i="25"/>
  <c r="R229" i="25"/>
  <c r="R228" i="25"/>
  <c r="R226" i="25"/>
  <c r="R225" i="25"/>
  <c r="R224" i="25"/>
  <c r="R223" i="25"/>
  <c r="R291" i="25"/>
  <c r="R289" i="25"/>
  <c r="R287" i="25"/>
  <c r="R271" i="25"/>
  <c r="R268" i="25"/>
  <c r="R264" i="25"/>
  <c r="R263" i="25"/>
  <c r="R262" i="25"/>
  <c r="R261" i="25"/>
  <c r="R260" i="25"/>
  <c r="R259" i="25"/>
  <c r="R258" i="25"/>
  <c r="R257" i="25"/>
  <c r="R256" i="25"/>
  <c r="R254" i="25"/>
  <c r="R253" i="25"/>
  <c r="R252" i="25"/>
  <c r="R251" i="25"/>
  <c r="R250" i="25"/>
  <c r="R249" i="25"/>
  <c r="R248" i="25"/>
  <c r="R221" i="25"/>
  <c r="R220" i="25"/>
  <c r="R219" i="25"/>
  <c r="R218" i="25"/>
  <c r="R217" i="25"/>
  <c r="R216" i="25"/>
  <c r="R215" i="25"/>
  <c r="R214" i="25"/>
  <c r="R213" i="25"/>
  <c r="R198" i="25"/>
  <c r="R197" i="25"/>
  <c r="R196" i="25"/>
  <c r="R195" i="25"/>
  <c r="R194" i="25"/>
  <c r="R193" i="25"/>
  <c r="R192" i="25"/>
  <c r="R191" i="25"/>
  <c r="R190" i="25"/>
  <c r="R173" i="25"/>
  <c r="R172" i="25"/>
  <c r="R170" i="25"/>
  <c r="R165" i="25"/>
  <c r="R164" i="25"/>
  <c r="R163" i="25"/>
  <c r="R108" i="25"/>
  <c r="R105" i="25"/>
  <c r="R103" i="25"/>
  <c r="R101" i="25"/>
  <c r="R158" i="25"/>
  <c r="R157" i="25"/>
  <c r="R156" i="25"/>
  <c r="R155" i="25"/>
  <c r="R154" i="25"/>
  <c r="R150" i="25"/>
  <c r="R149" i="25"/>
  <c r="R148" i="25"/>
  <c r="R147" i="25"/>
  <c r="R146" i="25"/>
  <c r="R145" i="25"/>
  <c r="R144" i="25"/>
  <c r="R143" i="25"/>
  <c r="R142" i="25"/>
  <c r="R138" i="25"/>
  <c r="R137" i="25"/>
  <c r="R136" i="25"/>
  <c r="R135" i="25"/>
  <c r="R134" i="25"/>
  <c r="R133" i="25"/>
  <c r="R132" i="25"/>
  <c r="R131" i="25"/>
  <c r="R106" i="25"/>
  <c r="R104" i="25"/>
  <c r="R102" i="25"/>
  <c r="R95" i="25"/>
  <c r="J1009" i="25"/>
  <c r="J1008" i="25"/>
  <c r="J1007" i="25"/>
  <c r="J1006" i="25"/>
  <c r="J1005" i="25"/>
  <c r="J1004" i="25"/>
  <c r="J1003" i="25"/>
  <c r="J1002" i="25"/>
  <c r="J1001" i="25"/>
  <c r="J1000" i="25"/>
  <c r="J985" i="25"/>
  <c r="J984" i="25"/>
  <c r="J983" i="25"/>
  <c r="J982" i="25"/>
  <c r="J981" i="25"/>
  <c r="J980" i="25"/>
  <c r="J979" i="25"/>
  <c r="J978" i="25"/>
  <c r="J977" i="25"/>
  <c r="J964" i="25"/>
  <c r="J963" i="25"/>
  <c r="J962" i="25"/>
  <c r="J961" i="25"/>
  <c r="J960" i="25"/>
  <c r="J959" i="25"/>
  <c r="J958" i="25"/>
  <c r="J957" i="25"/>
  <c r="J956" i="25"/>
  <c r="J943" i="25"/>
  <c r="J942" i="25"/>
  <c r="J941" i="25"/>
  <c r="J940" i="25"/>
  <c r="J939" i="25"/>
  <c r="J938" i="25"/>
  <c r="J937" i="25"/>
  <c r="J936" i="25"/>
  <c r="J935" i="25"/>
  <c r="J907" i="25"/>
  <c r="J903" i="25"/>
  <c r="J884" i="25"/>
  <c r="J883" i="25"/>
  <c r="J882" i="25"/>
  <c r="J827" i="25"/>
  <c r="J789" i="25"/>
  <c r="J788" i="25"/>
  <c r="J787" i="25"/>
  <c r="J786" i="25"/>
  <c r="J783" i="25"/>
  <c r="J782" i="25"/>
  <c r="J781" i="25"/>
  <c r="J780" i="25"/>
  <c r="J779" i="25"/>
  <c r="J748" i="25"/>
  <c r="J747" i="25"/>
  <c r="J746" i="25"/>
  <c r="J689" i="25"/>
  <c r="J682" i="25"/>
  <c r="J905" i="25"/>
  <c r="J880" i="25"/>
  <c r="J879" i="25"/>
  <c r="J878" i="25"/>
  <c r="J877" i="25"/>
  <c r="J876" i="25"/>
  <c r="J875" i="25"/>
  <c r="J874" i="25"/>
  <c r="J871" i="25"/>
  <c r="J870" i="25"/>
  <c r="J869" i="25"/>
  <c r="J868" i="25"/>
  <c r="J867" i="25"/>
  <c r="J866" i="25"/>
  <c r="J865" i="25"/>
  <c r="J831" i="25"/>
  <c r="J830" i="25"/>
  <c r="J829" i="25"/>
  <c r="J825" i="25"/>
  <c r="J824" i="25"/>
  <c r="J823" i="25"/>
  <c r="J822" i="25"/>
  <c r="J821" i="25"/>
  <c r="J820" i="25"/>
  <c r="J819" i="25"/>
  <c r="J815" i="25"/>
  <c r="J814" i="25"/>
  <c r="J813" i="25"/>
  <c r="J812" i="25"/>
  <c r="J811" i="25"/>
  <c r="J810" i="25"/>
  <c r="J809" i="25"/>
  <c r="J790" i="25"/>
  <c r="J785" i="25"/>
  <c r="J774" i="25"/>
  <c r="J773" i="25"/>
  <c r="J772" i="25"/>
  <c r="J771" i="25"/>
  <c r="J770" i="25"/>
  <c r="J769" i="25"/>
  <c r="J768" i="25"/>
  <c r="J767" i="25"/>
  <c r="J766" i="25"/>
  <c r="J754" i="25"/>
  <c r="J753" i="25"/>
  <c r="J752" i="25"/>
  <c r="J713" i="25"/>
  <c r="J712" i="25"/>
  <c r="J711" i="25"/>
  <c r="J710" i="25"/>
  <c r="J709" i="25"/>
  <c r="J708" i="25"/>
  <c r="J707" i="25"/>
  <c r="J706" i="25"/>
  <c r="J705" i="25"/>
  <c r="J693" i="25"/>
  <c r="J692" i="25"/>
  <c r="J691" i="25"/>
  <c r="J686" i="25"/>
  <c r="J685" i="25"/>
  <c r="J684" i="25"/>
  <c r="J400" i="25"/>
  <c r="J399" i="25"/>
  <c r="J620" i="25"/>
  <c r="J617" i="25"/>
  <c r="J616" i="25"/>
  <c r="J584" i="25"/>
  <c r="J406" i="25"/>
  <c r="J405" i="25"/>
  <c r="J404" i="25"/>
  <c r="J403" i="25"/>
  <c r="J402" i="25"/>
  <c r="J676" i="25"/>
  <c r="J675" i="25"/>
  <c r="J674" i="25"/>
  <c r="J673" i="25"/>
  <c r="J672" i="25"/>
  <c r="J671" i="25"/>
  <c r="J670" i="25"/>
  <c r="J669" i="25"/>
  <c r="J668" i="25"/>
  <c r="J626" i="25"/>
  <c r="J625" i="25"/>
  <c r="J624" i="25"/>
  <c r="J623" i="25"/>
  <c r="J622" i="25"/>
  <c r="J613" i="25"/>
  <c r="J612" i="25"/>
  <c r="J610" i="25"/>
  <c r="J605" i="25"/>
  <c r="J604" i="25"/>
  <c r="J603" i="25"/>
  <c r="J602" i="25"/>
  <c r="J601" i="25"/>
  <c r="J599" i="25"/>
  <c r="J598" i="25"/>
  <c r="J597" i="25"/>
  <c r="J595" i="25"/>
  <c r="J594" i="25"/>
  <c r="J592" i="25"/>
  <c r="J591" i="25"/>
  <c r="J590" i="25"/>
  <c r="J589" i="25"/>
  <c r="J588" i="25"/>
  <c r="J401" i="25"/>
  <c r="J351" i="25"/>
  <c r="J348" i="25"/>
  <c r="J347" i="25"/>
  <c r="J343" i="25"/>
  <c r="J341" i="25"/>
  <c r="J336" i="25"/>
  <c r="J335" i="25"/>
  <c r="J334" i="25"/>
  <c r="J333" i="25"/>
  <c r="J327" i="25"/>
  <c r="J398" i="25"/>
  <c r="J356" i="25"/>
  <c r="J355" i="25"/>
  <c r="J354" i="25"/>
  <c r="J353" i="25"/>
  <c r="J344" i="25"/>
  <c r="J325" i="25"/>
  <c r="J323" i="25"/>
  <c r="J322" i="25"/>
  <c r="J321" i="25"/>
  <c r="J320" i="25"/>
  <c r="J319" i="25"/>
  <c r="J318" i="25"/>
  <c r="J314" i="25"/>
  <c r="J313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326" i="25"/>
  <c r="J290" i="25"/>
  <c r="J291" i="25"/>
  <c r="J289" i="25"/>
  <c r="J288" i="25"/>
  <c r="J287" i="25"/>
  <c r="J274" i="25"/>
  <c r="J273" i="25"/>
  <c r="J272" i="25"/>
  <c r="J271" i="25"/>
  <c r="J268" i="25"/>
  <c r="J264" i="25"/>
  <c r="J263" i="25"/>
  <c r="J262" i="25"/>
  <c r="J261" i="25"/>
  <c r="J260" i="25"/>
  <c r="J259" i="25"/>
  <c r="J258" i="25"/>
  <c r="J257" i="25"/>
  <c r="J256" i="25"/>
  <c r="J233" i="25"/>
  <c r="J232" i="25"/>
  <c r="J231" i="25"/>
  <c r="J230" i="25"/>
  <c r="J229" i="25"/>
  <c r="J228" i="25"/>
  <c r="J226" i="25"/>
  <c r="J225" i="25"/>
  <c r="J224" i="25"/>
  <c r="J223" i="25"/>
  <c r="J158" i="25"/>
  <c r="J157" i="25"/>
  <c r="J156" i="25"/>
  <c r="J155" i="25"/>
  <c r="J154" i="25"/>
  <c r="J150" i="25"/>
  <c r="J149" i="25"/>
  <c r="J148" i="25"/>
  <c r="J147" i="25"/>
  <c r="J146" i="25"/>
  <c r="J145" i="25"/>
  <c r="J144" i="25"/>
  <c r="J143" i="25"/>
  <c r="J142" i="25"/>
  <c r="J138" i="25"/>
  <c r="J137" i="25"/>
  <c r="J136" i="25"/>
  <c r="J135" i="25"/>
  <c r="J134" i="25"/>
  <c r="J133" i="25"/>
  <c r="J132" i="25"/>
  <c r="J131" i="25"/>
  <c r="J106" i="25"/>
  <c r="J104" i="25"/>
  <c r="J102" i="25"/>
  <c r="J95" i="25"/>
  <c r="J198" i="25"/>
  <c r="J197" i="25"/>
  <c r="J196" i="25"/>
  <c r="J195" i="25"/>
  <c r="J194" i="25"/>
  <c r="J193" i="25"/>
  <c r="J192" i="25"/>
  <c r="J191" i="25"/>
  <c r="J190" i="25"/>
  <c r="J173" i="25"/>
  <c r="J172" i="25"/>
  <c r="J170" i="25"/>
  <c r="J165" i="25"/>
  <c r="J164" i="25"/>
  <c r="J163" i="25"/>
  <c r="J108" i="25"/>
  <c r="J105" i="25"/>
  <c r="J103" i="25"/>
  <c r="J101" i="25"/>
  <c r="R438" i="25"/>
  <c r="R552" i="25"/>
  <c r="R524" i="25"/>
  <c r="R495" i="25"/>
  <c r="R467" i="25"/>
  <c r="J552" i="25"/>
  <c r="J524" i="25"/>
  <c r="J495" i="25"/>
  <c r="J467" i="25"/>
  <c r="J438" i="25"/>
  <c r="R457" i="25"/>
  <c r="R454" i="25"/>
  <c r="J463" i="25"/>
  <c r="R449" i="25"/>
  <c r="J455" i="25"/>
  <c r="J456" i="25"/>
  <c r="R440" i="25"/>
  <c r="J462" i="25"/>
  <c r="R452" i="25"/>
  <c r="J450" i="25"/>
  <c r="J447" i="25"/>
  <c r="J442" i="25"/>
  <c r="R446" i="25"/>
  <c r="R461" i="25"/>
  <c r="J459" i="25"/>
  <c r="R445" i="25"/>
  <c r="R458" i="25"/>
  <c r="R453" i="25"/>
  <c r="R469" i="25"/>
  <c r="R484" i="25"/>
  <c r="R486" i="25"/>
  <c r="R468" i="25"/>
  <c r="R492" i="25"/>
  <c r="R480" i="25"/>
  <c r="R479" i="25"/>
  <c r="R478" i="25"/>
  <c r="R482" i="25"/>
  <c r="R491" i="25"/>
  <c r="R476" i="25"/>
  <c r="R475" i="25"/>
  <c r="R477" i="25"/>
  <c r="R472" i="25"/>
  <c r="R485" i="25"/>
  <c r="R489" i="25"/>
  <c r="R487" i="25"/>
  <c r="R473" i="25"/>
  <c r="R490" i="25"/>
  <c r="R471" i="25"/>
  <c r="R488" i="25"/>
  <c r="R474" i="25"/>
  <c r="R481" i="25"/>
  <c r="R498" i="25"/>
  <c r="R513" i="25"/>
  <c r="R511" i="25"/>
  <c r="R510" i="25"/>
  <c r="R496" i="25"/>
  <c r="R505" i="25"/>
  <c r="R509" i="25"/>
  <c r="R512" i="25"/>
  <c r="R506" i="25"/>
  <c r="R503" i="25"/>
  <c r="R501" i="25"/>
  <c r="R507" i="25"/>
  <c r="R508" i="25"/>
  <c r="R519" i="25"/>
  <c r="R517" i="25"/>
  <c r="R514" i="25"/>
  <c r="R516" i="25"/>
  <c r="R518" i="25"/>
  <c r="R504" i="25"/>
  <c r="R515" i="25"/>
  <c r="R499" i="25"/>
  <c r="R520" i="25"/>
  <c r="R548" i="25"/>
  <c r="R542" i="25"/>
  <c r="R532" i="25"/>
  <c r="R541" i="25"/>
  <c r="R526" i="25"/>
  <c r="R543" i="25"/>
  <c r="R525" i="25"/>
  <c r="R538" i="25"/>
  <c r="R528" i="25"/>
  <c r="R539" i="25"/>
  <c r="R549" i="25"/>
  <c r="R540" i="25"/>
  <c r="R547" i="25"/>
  <c r="R534" i="25"/>
  <c r="R536" i="25"/>
  <c r="R529" i="25"/>
  <c r="R533" i="25"/>
  <c r="R546" i="25"/>
  <c r="R545" i="25"/>
  <c r="R527" i="25"/>
  <c r="R544" i="25"/>
  <c r="R556" i="25"/>
  <c r="R569" i="25"/>
  <c r="R554" i="25"/>
  <c r="R553" i="25"/>
  <c r="R568" i="25"/>
  <c r="R577" i="25"/>
  <c r="R571" i="25"/>
  <c r="R565" i="25"/>
  <c r="R555" i="25"/>
  <c r="R564" i="25"/>
  <c r="R566" i="25"/>
  <c r="R561" i="25"/>
  <c r="R574" i="25"/>
  <c r="R562" i="25"/>
  <c r="R560" i="25"/>
  <c r="R563" i="25"/>
  <c r="R572" i="25"/>
  <c r="R570" i="25"/>
  <c r="R558" i="25"/>
  <c r="R573" i="25"/>
  <c r="R575" i="25"/>
  <c r="R557" i="25"/>
  <c r="R463" i="25"/>
  <c r="R460" i="25"/>
  <c r="R441" i="25"/>
  <c r="J441" i="25"/>
  <c r="R451" i="25"/>
  <c r="J460" i="25"/>
  <c r="J449" i="25"/>
  <c r="R455" i="25"/>
  <c r="R456" i="25"/>
  <c r="J440" i="25"/>
  <c r="R462" i="25"/>
  <c r="J452" i="25"/>
  <c r="R450" i="25"/>
  <c r="R447" i="25"/>
  <c r="R442" i="25"/>
  <c r="J446" i="25"/>
  <c r="J461" i="25"/>
  <c r="R459" i="25"/>
  <c r="J445" i="25"/>
  <c r="J458" i="25"/>
  <c r="J453" i="25"/>
  <c r="J469" i="25"/>
  <c r="J484" i="25"/>
  <c r="J486" i="25"/>
  <c r="J468" i="25"/>
  <c r="J492" i="25"/>
  <c r="J480" i="25"/>
  <c r="J479" i="25"/>
  <c r="J478" i="25"/>
  <c r="J482" i="25"/>
  <c r="J491" i="25"/>
  <c r="J476" i="25"/>
  <c r="J475" i="25"/>
  <c r="J477" i="25"/>
  <c r="J472" i="25"/>
  <c r="J485" i="25"/>
  <c r="J489" i="25"/>
  <c r="J487" i="25"/>
  <c r="J473" i="25"/>
  <c r="J490" i="25"/>
  <c r="J471" i="25"/>
  <c r="J488" i="25"/>
  <c r="J474" i="25"/>
  <c r="J481" i="25"/>
  <c r="J498" i="25"/>
  <c r="J513" i="25"/>
  <c r="J511" i="25"/>
  <c r="J510" i="25"/>
  <c r="J496" i="25"/>
  <c r="J505" i="25"/>
  <c r="J509" i="25"/>
  <c r="J512" i="25"/>
  <c r="J506" i="25"/>
  <c r="J503" i="25"/>
  <c r="J501" i="25"/>
  <c r="J507" i="25"/>
  <c r="J508" i="25"/>
  <c r="J519" i="25"/>
  <c r="J517" i="25"/>
  <c r="J514" i="25"/>
  <c r="J516" i="25"/>
  <c r="J518" i="25"/>
  <c r="J504" i="25"/>
  <c r="J515" i="25"/>
  <c r="J499" i="25"/>
  <c r="J520" i="25"/>
  <c r="J548" i="25"/>
  <c r="J542" i="25"/>
  <c r="J532" i="25"/>
  <c r="J541" i="25"/>
  <c r="J526" i="25"/>
  <c r="J543" i="25"/>
  <c r="J525" i="25"/>
  <c r="J538" i="25"/>
  <c r="J528" i="25"/>
  <c r="J539" i="25"/>
  <c r="J549" i="25"/>
  <c r="J540" i="25"/>
  <c r="J547" i="25"/>
  <c r="J534" i="25"/>
  <c r="J536" i="25"/>
  <c r="J529" i="25"/>
  <c r="J533" i="25"/>
  <c r="J546" i="25"/>
  <c r="J545" i="25"/>
  <c r="J527" i="25"/>
  <c r="J544" i="25"/>
  <c r="J556" i="25"/>
  <c r="J569" i="25"/>
  <c r="J554" i="25"/>
  <c r="J553" i="25"/>
  <c r="J568" i="25"/>
  <c r="J577" i="25"/>
  <c r="J571" i="25"/>
  <c r="J565" i="25"/>
  <c r="J555" i="25"/>
  <c r="J564" i="25"/>
  <c r="J566" i="25"/>
  <c r="J561" i="25"/>
  <c r="J574" i="25"/>
  <c r="J562" i="25"/>
  <c r="J560" i="25"/>
  <c r="J563" i="25"/>
  <c r="J572" i="25"/>
  <c r="J570" i="25"/>
  <c r="J558" i="25"/>
  <c r="J573" i="25"/>
  <c r="J575" i="25"/>
  <c r="J557" i="25"/>
  <c r="J451" i="25"/>
  <c r="J454" i="25"/>
  <c r="J457" i="25"/>
  <c r="R107" i="25"/>
  <c r="J107" i="25"/>
  <c r="P169" i="25"/>
  <c r="P816" i="25"/>
  <c r="P1106" i="25"/>
  <c r="Q169" i="25"/>
  <c r="Q816" i="25"/>
  <c r="Q1106" i="25"/>
  <c r="S169" i="25"/>
  <c r="S816" i="25"/>
  <c r="S1106" i="25"/>
  <c r="K169" i="25"/>
  <c r="K816" i="25"/>
  <c r="K1106" i="25"/>
  <c r="M169" i="25"/>
  <c r="M816" i="25"/>
  <c r="M1106" i="25"/>
  <c r="N1106" i="25"/>
  <c r="N169" i="25"/>
  <c r="N816" i="25"/>
  <c r="O169" i="25"/>
  <c r="O816" i="25"/>
  <c r="O1106" i="25"/>
  <c r="T169" i="25"/>
  <c r="T816" i="25"/>
  <c r="T1106" i="25"/>
  <c r="L169" i="25"/>
  <c r="L816" i="25"/>
  <c r="L1106" i="25"/>
  <c r="N557" i="25"/>
  <c r="M557" i="25"/>
  <c r="Q557" i="25"/>
  <c r="L557" i="25"/>
  <c r="P557" i="25"/>
  <c r="T557" i="25"/>
  <c r="K557" i="25"/>
  <c r="O557" i="25"/>
  <c r="S557" i="25"/>
  <c r="N575" i="25"/>
  <c r="M575" i="25"/>
  <c r="Q575" i="25"/>
  <c r="L575" i="25"/>
  <c r="P575" i="25"/>
  <c r="T575" i="25"/>
  <c r="K575" i="25"/>
  <c r="O575" i="25"/>
  <c r="S575" i="25"/>
  <c r="N573" i="25"/>
  <c r="M573" i="25"/>
  <c r="Q573" i="25"/>
  <c r="L573" i="25"/>
  <c r="P573" i="25"/>
  <c r="T573" i="25"/>
  <c r="K573" i="25"/>
  <c r="O573" i="25"/>
  <c r="S573" i="25"/>
  <c r="N558" i="25"/>
  <c r="M558" i="25"/>
  <c r="Q558" i="25"/>
  <c r="L558" i="25"/>
  <c r="P558" i="25"/>
  <c r="T558" i="25"/>
  <c r="K558" i="25"/>
  <c r="O558" i="25"/>
  <c r="S558" i="25"/>
  <c r="N570" i="25"/>
  <c r="M570" i="25"/>
  <c r="Q570" i="25"/>
  <c r="L570" i="25"/>
  <c r="P570" i="25"/>
  <c r="T570" i="25"/>
  <c r="K570" i="25"/>
  <c r="O570" i="25"/>
  <c r="S570" i="25"/>
  <c r="N572" i="25"/>
  <c r="M572" i="25"/>
  <c r="Q572" i="25"/>
  <c r="L572" i="25"/>
  <c r="P572" i="25"/>
  <c r="T572" i="25"/>
  <c r="K572" i="25"/>
  <c r="O572" i="25"/>
  <c r="S572" i="25"/>
  <c r="N563" i="25"/>
  <c r="M563" i="25"/>
  <c r="Q563" i="25"/>
  <c r="L563" i="25"/>
  <c r="P563" i="25"/>
  <c r="T563" i="25"/>
  <c r="K563" i="25"/>
  <c r="O563" i="25"/>
  <c r="S563" i="25"/>
  <c r="N560" i="25"/>
  <c r="M560" i="25"/>
  <c r="Q560" i="25"/>
  <c r="L560" i="25"/>
  <c r="P560" i="25"/>
  <c r="T560" i="25"/>
  <c r="K560" i="25"/>
  <c r="O560" i="25"/>
  <c r="S560" i="25"/>
  <c r="N562" i="25"/>
  <c r="M562" i="25"/>
  <c r="Q562" i="25"/>
  <c r="L562" i="25"/>
  <c r="P562" i="25"/>
  <c r="T562" i="25"/>
  <c r="K562" i="25"/>
  <c r="O562" i="25"/>
  <c r="S562" i="25"/>
  <c r="N574" i="25"/>
  <c r="M574" i="25"/>
  <c r="Q574" i="25"/>
  <c r="L574" i="25"/>
  <c r="P574" i="25"/>
  <c r="T574" i="25"/>
  <c r="K574" i="25"/>
  <c r="O574" i="25"/>
  <c r="S574" i="25"/>
  <c r="N561" i="25"/>
  <c r="M561" i="25"/>
  <c r="Q561" i="25"/>
  <c r="L561" i="25"/>
  <c r="P561" i="25"/>
  <c r="T561" i="25"/>
  <c r="K561" i="25"/>
  <c r="O561" i="25"/>
  <c r="S561" i="25"/>
  <c r="N566" i="25"/>
  <c r="M566" i="25"/>
  <c r="Q566" i="25"/>
  <c r="L566" i="25"/>
  <c r="P566" i="25"/>
  <c r="T566" i="25"/>
  <c r="K566" i="25"/>
  <c r="O566" i="25"/>
  <c r="S566" i="25"/>
  <c r="N564" i="25"/>
  <c r="M564" i="25"/>
  <c r="Q564" i="25"/>
  <c r="L564" i="25"/>
  <c r="P564" i="25"/>
  <c r="T564" i="25"/>
  <c r="K564" i="25"/>
  <c r="O564" i="25"/>
  <c r="S564" i="25"/>
  <c r="N555" i="25"/>
  <c r="M555" i="25"/>
  <c r="Q555" i="25"/>
  <c r="L555" i="25"/>
  <c r="P555" i="25"/>
  <c r="T555" i="25"/>
  <c r="K555" i="25"/>
  <c r="O555" i="25"/>
  <c r="S555" i="25"/>
  <c r="N565" i="25"/>
  <c r="M565" i="25"/>
  <c r="Q565" i="25"/>
  <c r="L565" i="25"/>
  <c r="P565" i="25"/>
  <c r="T565" i="25"/>
  <c r="K565" i="25"/>
  <c r="O565" i="25"/>
  <c r="S565" i="25"/>
  <c r="N571" i="25"/>
  <c r="M571" i="25"/>
  <c r="Q571" i="25"/>
  <c r="L571" i="25"/>
  <c r="P571" i="25"/>
  <c r="T571" i="25"/>
  <c r="K571" i="25"/>
  <c r="O571" i="25"/>
  <c r="S571" i="25"/>
  <c r="N577" i="25"/>
  <c r="M577" i="25"/>
  <c r="Q577" i="25"/>
  <c r="L577" i="25"/>
  <c r="P577" i="25"/>
  <c r="T577" i="25"/>
  <c r="K577" i="25"/>
  <c r="O577" i="25"/>
  <c r="S577" i="25"/>
  <c r="N568" i="25"/>
  <c r="M568" i="25"/>
  <c r="Q568" i="25"/>
  <c r="L568" i="25"/>
  <c r="P568" i="25"/>
  <c r="T568" i="25"/>
  <c r="K568" i="25"/>
  <c r="O568" i="25"/>
  <c r="S568" i="25"/>
  <c r="N553" i="25"/>
  <c r="M553" i="25"/>
  <c r="Q553" i="25"/>
  <c r="L553" i="25"/>
  <c r="P553" i="25"/>
  <c r="T553" i="25"/>
  <c r="K553" i="25"/>
  <c r="O553" i="25"/>
  <c r="S553" i="25"/>
  <c r="N554" i="25"/>
  <c r="M554" i="25"/>
  <c r="Q554" i="25"/>
  <c r="L554" i="25"/>
  <c r="P554" i="25"/>
  <c r="T554" i="25"/>
  <c r="K554" i="25"/>
  <c r="O554" i="25"/>
  <c r="S554" i="25"/>
  <c r="N569" i="25"/>
  <c r="M569" i="25"/>
  <c r="Q569" i="25"/>
  <c r="L569" i="25"/>
  <c r="P569" i="25"/>
  <c r="T569" i="25"/>
  <c r="K569" i="25"/>
  <c r="O569" i="25"/>
  <c r="S569" i="25"/>
  <c r="N556" i="25"/>
  <c r="M556" i="25"/>
  <c r="Q556" i="25"/>
  <c r="L556" i="25"/>
  <c r="P556" i="25"/>
  <c r="T556" i="25"/>
  <c r="K556" i="25"/>
  <c r="O556" i="25"/>
  <c r="S556" i="25"/>
  <c r="K544" i="25"/>
  <c r="O544" i="25"/>
  <c r="S544" i="25"/>
  <c r="N544" i="25"/>
  <c r="M544" i="25"/>
  <c r="Q544" i="25"/>
  <c r="L544" i="25"/>
  <c r="P544" i="25"/>
  <c r="T544" i="25"/>
  <c r="K527" i="25"/>
  <c r="O527" i="25"/>
  <c r="S527" i="25"/>
  <c r="N527" i="25"/>
  <c r="M527" i="25"/>
  <c r="Q527" i="25"/>
  <c r="L527" i="25"/>
  <c r="P527" i="25"/>
  <c r="T527" i="25"/>
  <c r="K545" i="25"/>
  <c r="O545" i="25"/>
  <c r="S545" i="25"/>
  <c r="N545" i="25"/>
  <c r="M545" i="25"/>
  <c r="Q545" i="25"/>
  <c r="L545" i="25"/>
  <c r="P545" i="25"/>
  <c r="T545" i="25"/>
  <c r="K546" i="25"/>
  <c r="O546" i="25"/>
  <c r="S546" i="25"/>
  <c r="N546" i="25"/>
  <c r="M546" i="25"/>
  <c r="Q546" i="25"/>
  <c r="L546" i="25"/>
  <c r="P546" i="25"/>
  <c r="T546" i="25"/>
  <c r="K533" i="25"/>
  <c r="O533" i="25"/>
  <c r="S533" i="25"/>
  <c r="N533" i="25"/>
  <c r="M533" i="25"/>
  <c r="Q533" i="25"/>
  <c r="L533" i="25"/>
  <c r="P533" i="25"/>
  <c r="T533" i="25"/>
  <c r="K529" i="25"/>
  <c r="O529" i="25"/>
  <c r="S529" i="25"/>
  <c r="N529" i="25"/>
  <c r="M529" i="25"/>
  <c r="Q529" i="25"/>
  <c r="L529" i="25"/>
  <c r="P529" i="25"/>
  <c r="T529" i="25"/>
  <c r="K536" i="25"/>
  <c r="O536" i="25"/>
  <c r="S536" i="25"/>
  <c r="N536" i="25"/>
  <c r="M536" i="25"/>
  <c r="Q536" i="25"/>
  <c r="L536" i="25"/>
  <c r="P536" i="25"/>
  <c r="T536" i="25"/>
  <c r="K534" i="25"/>
  <c r="O534" i="25"/>
  <c r="S534" i="25"/>
  <c r="N534" i="25"/>
  <c r="M534" i="25"/>
  <c r="Q534" i="25"/>
  <c r="L534" i="25"/>
  <c r="P534" i="25"/>
  <c r="T534" i="25"/>
  <c r="K547" i="25"/>
  <c r="O547" i="25"/>
  <c r="S547" i="25"/>
  <c r="N547" i="25"/>
  <c r="M547" i="25"/>
  <c r="Q547" i="25"/>
  <c r="L547" i="25"/>
  <c r="P547" i="25"/>
  <c r="T547" i="25"/>
  <c r="K540" i="25"/>
  <c r="O540" i="25"/>
  <c r="S540" i="25"/>
  <c r="N540" i="25"/>
  <c r="M540" i="25"/>
  <c r="Q540" i="25"/>
  <c r="L540" i="25"/>
  <c r="P540" i="25"/>
  <c r="T540" i="25"/>
  <c r="K549" i="25"/>
  <c r="O549" i="25"/>
  <c r="S549" i="25"/>
  <c r="N549" i="25"/>
  <c r="M549" i="25"/>
  <c r="Q549" i="25"/>
  <c r="L549" i="25"/>
  <c r="P549" i="25"/>
  <c r="T549" i="25"/>
  <c r="K539" i="25"/>
  <c r="O539" i="25"/>
  <c r="S539" i="25"/>
  <c r="N539" i="25"/>
  <c r="M539" i="25"/>
  <c r="Q539" i="25"/>
  <c r="L539" i="25"/>
  <c r="P539" i="25"/>
  <c r="T539" i="25"/>
  <c r="K528" i="25"/>
  <c r="O528" i="25"/>
  <c r="S528" i="25"/>
  <c r="N528" i="25"/>
  <c r="M528" i="25"/>
  <c r="Q528" i="25"/>
  <c r="L528" i="25"/>
  <c r="P528" i="25"/>
  <c r="T528" i="25"/>
  <c r="K538" i="25"/>
  <c r="O538" i="25"/>
  <c r="S538" i="25"/>
  <c r="N538" i="25"/>
  <c r="M538" i="25"/>
  <c r="Q538" i="25"/>
  <c r="L538" i="25"/>
  <c r="P538" i="25"/>
  <c r="T538" i="25"/>
  <c r="K525" i="25"/>
  <c r="O525" i="25"/>
  <c r="S525" i="25"/>
  <c r="N525" i="25"/>
  <c r="M525" i="25"/>
  <c r="Q525" i="25"/>
  <c r="L525" i="25"/>
  <c r="P525" i="25"/>
  <c r="T525" i="25"/>
  <c r="K543" i="25"/>
  <c r="O543" i="25"/>
  <c r="S543" i="25"/>
  <c r="N543" i="25"/>
  <c r="M543" i="25"/>
  <c r="Q543" i="25"/>
  <c r="L543" i="25"/>
  <c r="P543" i="25"/>
  <c r="T543" i="25"/>
  <c r="K526" i="25"/>
  <c r="O526" i="25"/>
  <c r="S526" i="25"/>
  <c r="N526" i="25"/>
  <c r="M526" i="25"/>
  <c r="Q526" i="25"/>
  <c r="L526" i="25"/>
  <c r="P526" i="25"/>
  <c r="T526" i="25"/>
  <c r="K541" i="25"/>
  <c r="O541" i="25"/>
  <c r="S541" i="25"/>
  <c r="N541" i="25"/>
  <c r="M541" i="25"/>
  <c r="Q541" i="25"/>
  <c r="L541" i="25"/>
  <c r="P541" i="25"/>
  <c r="T541" i="25"/>
  <c r="K532" i="25"/>
  <c r="O532" i="25"/>
  <c r="S532" i="25"/>
  <c r="N532" i="25"/>
  <c r="M532" i="25"/>
  <c r="Q532" i="25"/>
  <c r="L532" i="25"/>
  <c r="P532" i="25"/>
  <c r="T532" i="25"/>
  <c r="K542" i="25"/>
  <c r="O542" i="25"/>
  <c r="S542" i="25"/>
  <c r="N542" i="25"/>
  <c r="M542" i="25"/>
  <c r="Q542" i="25"/>
  <c r="L542" i="25"/>
  <c r="P542" i="25"/>
  <c r="T542" i="25"/>
  <c r="K548" i="25"/>
  <c r="O548" i="25"/>
  <c r="S548" i="25"/>
  <c r="N548" i="25"/>
  <c r="M548" i="25"/>
  <c r="Q548" i="25"/>
  <c r="L548" i="25"/>
  <c r="P548" i="25"/>
  <c r="T548" i="25"/>
  <c r="L520" i="25"/>
  <c r="P520" i="25"/>
  <c r="T520" i="25"/>
  <c r="K520" i="25"/>
  <c r="O520" i="25"/>
  <c r="S520" i="25"/>
  <c r="N520" i="25"/>
  <c r="M520" i="25"/>
  <c r="Q520" i="25"/>
  <c r="L499" i="25"/>
  <c r="P499" i="25"/>
  <c r="T499" i="25"/>
  <c r="K499" i="25"/>
  <c r="O499" i="25"/>
  <c r="S499" i="25"/>
  <c r="N499" i="25"/>
  <c r="M499" i="25"/>
  <c r="Q499" i="25"/>
  <c r="L515" i="25"/>
  <c r="P515" i="25"/>
  <c r="T515" i="25"/>
  <c r="K515" i="25"/>
  <c r="O515" i="25"/>
  <c r="S515" i="25"/>
  <c r="N515" i="25"/>
  <c r="M515" i="25"/>
  <c r="Q515" i="25"/>
  <c r="L504" i="25"/>
  <c r="P504" i="25"/>
  <c r="T504" i="25"/>
  <c r="K504" i="25"/>
  <c r="O504" i="25"/>
  <c r="S504" i="25"/>
  <c r="N504" i="25"/>
  <c r="M504" i="25"/>
  <c r="Q504" i="25"/>
  <c r="L518" i="25"/>
  <c r="P518" i="25"/>
  <c r="T518" i="25"/>
  <c r="K518" i="25"/>
  <c r="O518" i="25"/>
  <c r="S518" i="25"/>
  <c r="N518" i="25"/>
  <c r="M518" i="25"/>
  <c r="Q518" i="25"/>
  <c r="L516" i="25"/>
  <c r="P516" i="25"/>
  <c r="T516" i="25"/>
  <c r="K516" i="25"/>
  <c r="O516" i="25"/>
  <c r="S516" i="25"/>
  <c r="N516" i="25"/>
  <c r="M516" i="25"/>
  <c r="Q516" i="25"/>
  <c r="L514" i="25"/>
  <c r="P514" i="25"/>
  <c r="T514" i="25"/>
  <c r="K514" i="25"/>
  <c r="O514" i="25"/>
  <c r="S514" i="25"/>
  <c r="N514" i="25"/>
  <c r="M514" i="25"/>
  <c r="Q514" i="25"/>
  <c r="L517" i="25"/>
  <c r="P517" i="25"/>
  <c r="T517" i="25"/>
  <c r="K517" i="25"/>
  <c r="O517" i="25"/>
  <c r="S517" i="25"/>
  <c r="N517" i="25"/>
  <c r="M517" i="25"/>
  <c r="Q517" i="25"/>
  <c r="L519" i="25"/>
  <c r="P519" i="25"/>
  <c r="T519" i="25"/>
  <c r="K519" i="25"/>
  <c r="O519" i="25"/>
  <c r="S519" i="25"/>
  <c r="N519" i="25"/>
  <c r="M519" i="25"/>
  <c r="Q519" i="25"/>
  <c r="L508" i="25"/>
  <c r="P508" i="25"/>
  <c r="T508" i="25"/>
  <c r="K508" i="25"/>
  <c r="O508" i="25"/>
  <c r="S508" i="25"/>
  <c r="N508" i="25"/>
  <c r="M508" i="25"/>
  <c r="Q508" i="25"/>
  <c r="L507" i="25"/>
  <c r="P507" i="25"/>
  <c r="T507" i="25"/>
  <c r="K507" i="25"/>
  <c r="O507" i="25"/>
  <c r="S507" i="25"/>
  <c r="N507" i="25"/>
  <c r="M507" i="25"/>
  <c r="Q507" i="25"/>
  <c r="L501" i="25"/>
  <c r="P501" i="25"/>
  <c r="T501" i="25"/>
  <c r="K501" i="25"/>
  <c r="O501" i="25"/>
  <c r="S501" i="25"/>
  <c r="N501" i="25"/>
  <c r="M501" i="25"/>
  <c r="Q501" i="25"/>
  <c r="L503" i="25"/>
  <c r="P503" i="25"/>
  <c r="T503" i="25"/>
  <c r="K503" i="25"/>
  <c r="O503" i="25"/>
  <c r="S503" i="25"/>
  <c r="N503" i="25"/>
  <c r="M503" i="25"/>
  <c r="Q503" i="25"/>
  <c r="L506" i="25"/>
  <c r="P506" i="25"/>
  <c r="T506" i="25"/>
  <c r="K506" i="25"/>
  <c r="O506" i="25"/>
  <c r="S506" i="25"/>
  <c r="N506" i="25"/>
  <c r="M506" i="25"/>
  <c r="Q506" i="25"/>
  <c r="L512" i="25"/>
  <c r="P512" i="25"/>
  <c r="T512" i="25"/>
  <c r="K512" i="25"/>
  <c r="O512" i="25"/>
  <c r="S512" i="25"/>
  <c r="N512" i="25"/>
  <c r="M512" i="25"/>
  <c r="Q512" i="25"/>
  <c r="L509" i="25"/>
  <c r="P509" i="25"/>
  <c r="T509" i="25"/>
  <c r="K509" i="25"/>
  <c r="O509" i="25"/>
  <c r="S509" i="25"/>
  <c r="N509" i="25"/>
  <c r="M509" i="25"/>
  <c r="Q509" i="25"/>
  <c r="L505" i="25"/>
  <c r="P505" i="25"/>
  <c r="T505" i="25"/>
  <c r="K505" i="25"/>
  <c r="O505" i="25"/>
  <c r="S505" i="25"/>
  <c r="N505" i="25"/>
  <c r="M505" i="25"/>
  <c r="Q505" i="25"/>
  <c r="L496" i="25"/>
  <c r="P496" i="25"/>
  <c r="T496" i="25"/>
  <c r="K496" i="25"/>
  <c r="O496" i="25"/>
  <c r="S496" i="25"/>
  <c r="N496" i="25"/>
  <c r="M496" i="25"/>
  <c r="Q496" i="25"/>
  <c r="L510" i="25"/>
  <c r="P510" i="25"/>
  <c r="T510" i="25"/>
  <c r="K510" i="25"/>
  <c r="O510" i="25"/>
  <c r="S510" i="25"/>
  <c r="N510" i="25"/>
  <c r="M510" i="25"/>
  <c r="Q510" i="25"/>
  <c r="L511" i="25"/>
  <c r="P511" i="25"/>
  <c r="T511" i="25"/>
  <c r="K511" i="25"/>
  <c r="O511" i="25"/>
  <c r="S511" i="25"/>
  <c r="N511" i="25"/>
  <c r="M511" i="25"/>
  <c r="Q511" i="25"/>
  <c r="L513" i="25"/>
  <c r="P513" i="25"/>
  <c r="T513" i="25"/>
  <c r="K513" i="25"/>
  <c r="O513" i="25"/>
  <c r="S513" i="25"/>
  <c r="N513" i="25"/>
  <c r="M513" i="25"/>
  <c r="Q513" i="25"/>
  <c r="L498" i="25"/>
  <c r="P498" i="25"/>
  <c r="T498" i="25"/>
  <c r="K498" i="25"/>
  <c r="O498" i="25"/>
  <c r="S498" i="25"/>
  <c r="N498" i="25"/>
  <c r="M498" i="25"/>
  <c r="Q498" i="25"/>
  <c r="M481" i="25"/>
  <c r="Q481" i="25"/>
  <c r="L481" i="25"/>
  <c r="P481" i="25"/>
  <c r="T481" i="25"/>
  <c r="K481" i="25"/>
  <c r="O481" i="25"/>
  <c r="S481" i="25"/>
  <c r="N481" i="25"/>
  <c r="M474" i="25"/>
  <c r="Q474" i="25"/>
  <c r="L474" i="25"/>
  <c r="P474" i="25"/>
  <c r="T474" i="25"/>
  <c r="K474" i="25"/>
  <c r="O474" i="25"/>
  <c r="S474" i="25"/>
  <c r="N474" i="25"/>
  <c r="M488" i="25"/>
  <c r="Q488" i="25"/>
  <c r="L488" i="25"/>
  <c r="P488" i="25"/>
  <c r="T488" i="25"/>
  <c r="K488" i="25"/>
  <c r="O488" i="25"/>
  <c r="S488" i="25"/>
  <c r="N488" i="25"/>
  <c r="M471" i="25"/>
  <c r="Q471" i="25"/>
  <c r="L471" i="25"/>
  <c r="P471" i="25"/>
  <c r="T471" i="25"/>
  <c r="K471" i="25"/>
  <c r="O471" i="25"/>
  <c r="S471" i="25"/>
  <c r="N471" i="25"/>
  <c r="M490" i="25"/>
  <c r="Q490" i="25"/>
  <c r="L490" i="25"/>
  <c r="P490" i="25"/>
  <c r="T490" i="25"/>
  <c r="K490" i="25"/>
  <c r="O490" i="25"/>
  <c r="S490" i="25"/>
  <c r="N490" i="25"/>
  <c r="M473" i="25"/>
  <c r="Q473" i="25"/>
  <c r="L473" i="25"/>
  <c r="P473" i="25"/>
  <c r="T473" i="25"/>
  <c r="K473" i="25"/>
  <c r="O473" i="25"/>
  <c r="S473" i="25"/>
  <c r="N473" i="25"/>
  <c r="M487" i="25"/>
  <c r="Q487" i="25"/>
  <c r="L487" i="25"/>
  <c r="P487" i="25"/>
  <c r="T487" i="25"/>
  <c r="K487" i="25"/>
  <c r="O487" i="25"/>
  <c r="S487" i="25"/>
  <c r="N487" i="25"/>
  <c r="M489" i="25"/>
  <c r="Q489" i="25"/>
  <c r="L489" i="25"/>
  <c r="P489" i="25"/>
  <c r="T489" i="25"/>
  <c r="K489" i="25"/>
  <c r="O489" i="25"/>
  <c r="S489" i="25"/>
  <c r="N489" i="25"/>
  <c r="M485" i="25"/>
  <c r="Q485" i="25"/>
  <c r="L485" i="25"/>
  <c r="P485" i="25"/>
  <c r="T485" i="25"/>
  <c r="K485" i="25"/>
  <c r="O485" i="25"/>
  <c r="S485" i="25"/>
  <c r="N485" i="25"/>
  <c r="M472" i="25"/>
  <c r="Q472" i="25"/>
  <c r="L472" i="25"/>
  <c r="P472" i="25"/>
  <c r="T472" i="25"/>
  <c r="K472" i="25"/>
  <c r="O472" i="25"/>
  <c r="S472" i="25"/>
  <c r="N472" i="25"/>
  <c r="M477" i="25"/>
  <c r="Q477" i="25"/>
  <c r="L477" i="25"/>
  <c r="P477" i="25"/>
  <c r="T477" i="25"/>
  <c r="K477" i="25"/>
  <c r="O477" i="25"/>
  <c r="S477" i="25"/>
  <c r="N477" i="25"/>
  <c r="M475" i="25"/>
  <c r="Q475" i="25"/>
  <c r="L475" i="25"/>
  <c r="P475" i="25"/>
  <c r="T475" i="25"/>
  <c r="K475" i="25"/>
  <c r="O475" i="25"/>
  <c r="S475" i="25"/>
  <c r="N475" i="25"/>
  <c r="M476" i="25"/>
  <c r="Q476" i="25"/>
  <c r="L476" i="25"/>
  <c r="P476" i="25"/>
  <c r="T476" i="25"/>
  <c r="K476" i="25"/>
  <c r="O476" i="25"/>
  <c r="S476" i="25"/>
  <c r="N476" i="25"/>
  <c r="M491" i="25"/>
  <c r="Q491" i="25"/>
  <c r="L491" i="25"/>
  <c r="P491" i="25"/>
  <c r="T491" i="25"/>
  <c r="K491" i="25"/>
  <c r="O491" i="25"/>
  <c r="S491" i="25"/>
  <c r="N491" i="25"/>
  <c r="M482" i="25"/>
  <c r="Q482" i="25"/>
  <c r="L482" i="25"/>
  <c r="P482" i="25"/>
  <c r="T482" i="25"/>
  <c r="K482" i="25"/>
  <c r="O482" i="25"/>
  <c r="S482" i="25"/>
  <c r="N482" i="25"/>
  <c r="M478" i="25"/>
  <c r="Q478" i="25"/>
  <c r="L478" i="25"/>
  <c r="P478" i="25"/>
  <c r="T478" i="25"/>
  <c r="K478" i="25"/>
  <c r="O478" i="25"/>
  <c r="S478" i="25"/>
  <c r="N478" i="25"/>
  <c r="M479" i="25"/>
  <c r="Q479" i="25"/>
  <c r="L479" i="25"/>
  <c r="P479" i="25"/>
  <c r="T479" i="25"/>
  <c r="K479" i="25"/>
  <c r="O479" i="25"/>
  <c r="S479" i="25"/>
  <c r="N479" i="25"/>
  <c r="M480" i="25"/>
  <c r="Q480" i="25"/>
  <c r="L480" i="25"/>
  <c r="P480" i="25"/>
  <c r="T480" i="25"/>
  <c r="K480" i="25"/>
  <c r="O480" i="25"/>
  <c r="S480" i="25"/>
  <c r="N480" i="25"/>
  <c r="M492" i="25"/>
  <c r="Q492" i="25"/>
  <c r="L492" i="25"/>
  <c r="P492" i="25"/>
  <c r="T492" i="25"/>
  <c r="K492" i="25"/>
  <c r="O492" i="25"/>
  <c r="S492" i="25"/>
  <c r="N492" i="25"/>
  <c r="M468" i="25"/>
  <c r="Q468" i="25"/>
  <c r="L468" i="25"/>
  <c r="P468" i="25"/>
  <c r="T468" i="25"/>
  <c r="K468" i="25"/>
  <c r="O468" i="25"/>
  <c r="S468" i="25"/>
  <c r="N468" i="25"/>
  <c r="M486" i="25"/>
  <c r="Q486" i="25"/>
  <c r="L486" i="25"/>
  <c r="P486" i="25"/>
  <c r="T486" i="25"/>
  <c r="K486" i="25"/>
  <c r="O486" i="25"/>
  <c r="S486" i="25"/>
  <c r="N486" i="25"/>
  <c r="M484" i="25"/>
  <c r="Q484" i="25"/>
  <c r="L484" i="25"/>
  <c r="P484" i="25"/>
  <c r="T484" i="25"/>
  <c r="K484" i="25"/>
  <c r="O484" i="25"/>
  <c r="S484" i="25"/>
  <c r="N484" i="25"/>
  <c r="M469" i="25"/>
  <c r="Q469" i="25"/>
  <c r="L469" i="25"/>
  <c r="P469" i="25"/>
  <c r="T469" i="25"/>
  <c r="K469" i="25"/>
  <c r="O469" i="25"/>
  <c r="S469" i="25"/>
  <c r="N469" i="25"/>
  <c r="N453" i="25"/>
  <c r="M453" i="25"/>
  <c r="Q453" i="25"/>
  <c r="L453" i="25"/>
  <c r="P453" i="25"/>
  <c r="T453" i="25"/>
  <c r="K453" i="25"/>
  <c r="O453" i="25"/>
  <c r="S453" i="25"/>
  <c r="L458" i="25"/>
  <c r="P458" i="25"/>
  <c r="T458" i="25"/>
  <c r="K458" i="25"/>
  <c r="O458" i="25"/>
  <c r="S458" i="25"/>
  <c r="N458" i="25"/>
  <c r="M458" i="25"/>
  <c r="Q458" i="25"/>
  <c r="N445" i="25"/>
  <c r="M445" i="25"/>
  <c r="Q445" i="25"/>
  <c r="L445" i="25"/>
  <c r="P445" i="25"/>
  <c r="T445" i="25"/>
  <c r="K445" i="25"/>
  <c r="O445" i="25"/>
  <c r="S445" i="25"/>
  <c r="N459" i="25"/>
  <c r="M459" i="25"/>
  <c r="Q459" i="25"/>
  <c r="L459" i="25"/>
  <c r="P459" i="25"/>
  <c r="T459" i="25"/>
  <c r="K459" i="25"/>
  <c r="O459" i="25"/>
  <c r="S459" i="25"/>
  <c r="N461" i="25"/>
  <c r="M461" i="25"/>
  <c r="Q461" i="25"/>
  <c r="L461" i="25"/>
  <c r="P461" i="25"/>
  <c r="T461" i="25"/>
  <c r="K461" i="25"/>
  <c r="O461" i="25"/>
  <c r="S461" i="25"/>
  <c r="L446" i="25"/>
  <c r="P446" i="25"/>
  <c r="T446" i="25"/>
  <c r="K446" i="25"/>
  <c r="O446" i="25"/>
  <c r="S446" i="25"/>
  <c r="N446" i="25"/>
  <c r="M446" i="25"/>
  <c r="Q446" i="25"/>
  <c r="L442" i="25"/>
  <c r="P442" i="25"/>
  <c r="T442" i="25"/>
  <c r="K442" i="25"/>
  <c r="O442" i="25"/>
  <c r="S442" i="25"/>
  <c r="N442" i="25"/>
  <c r="M442" i="25"/>
  <c r="Q442" i="25"/>
  <c r="N447" i="25"/>
  <c r="M447" i="25"/>
  <c r="Q447" i="25"/>
  <c r="L447" i="25"/>
  <c r="P447" i="25"/>
  <c r="T447" i="25"/>
  <c r="K447" i="25"/>
  <c r="O447" i="25"/>
  <c r="S447" i="25"/>
  <c r="L450" i="25"/>
  <c r="P450" i="25"/>
  <c r="T450" i="25"/>
  <c r="K450" i="25"/>
  <c r="O450" i="25"/>
  <c r="S450" i="25"/>
  <c r="N450" i="25"/>
  <c r="M450" i="25"/>
  <c r="Q450" i="25"/>
  <c r="L452" i="25"/>
  <c r="P452" i="25"/>
  <c r="T452" i="25"/>
  <c r="K452" i="25"/>
  <c r="O452" i="25"/>
  <c r="S452" i="25"/>
  <c r="N452" i="25"/>
  <c r="M452" i="25"/>
  <c r="Q452" i="25"/>
  <c r="L462" i="25"/>
  <c r="P462" i="25"/>
  <c r="T462" i="25"/>
  <c r="K462" i="25"/>
  <c r="O462" i="25"/>
  <c r="S462" i="25"/>
  <c r="N462" i="25"/>
  <c r="M462" i="25"/>
  <c r="Q462" i="25"/>
  <c r="L440" i="25"/>
  <c r="P440" i="25"/>
  <c r="T440" i="25"/>
  <c r="K440" i="25"/>
  <c r="O440" i="25"/>
  <c r="S440" i="25"/>
  <c r="N440" i="25"/>
  <c r="M440" i="25"/>
  <c r="Q440" i="25"/>
  <c r="L456" i="25"/>
  <c r="P456" i="25"/>
  <c r="T456" i="25"/>
  <c r="K456" i="25"/>
  <c r="O456" i="25"/>
  <c r="S456" i="25"/>
  <c r="N456" i="25"/>
  <c r="M456" i="25"/>
  <c r="Q456" i="25"/>
  <c r="N455" i="25"/>
  <c r="M455" i="25"/>
  <c r="Q455" i="25"/>
  <c r="L455" i="25"/>
  <c r="P455" i="25"/>
  <c r="T455" i="25"/>
  <c r="K455" i="25"/>
  <c r="O455" i="25"/>
  <c r="S455" i="25"/>
  <c r="N449" i="25"/>
  <c r="M449" i="25"/>
  <c r="Q449" i="25"/>
  <c r="L449" i="25"/>
  <c r="P449" i="25"/>
  <c r="T449" i="25"/>
  <c r="K449" i="25"/>
  <c r="O449" i="25"/>
  <c r="S449" i="25"/>
  <c r="N463" i="25"/>
  <c r="M463" i="25"/>
  <c r="Q463" i="25"/>
  <c r="L463" i="25"/>
  <c r="P463" i="25"/>
  <c r="T463" i="25"/>
  <c r="K463" i="25"/>
  <c r="O463" i="25"/>
  <c r="S463" i="25"/>
  <c r="N451" i="25"/>
  <c r="M451" i="25"/>
  <c r="Q451" i="25"/>
  <c r="L451" i="25"/>
  <c r="P451" i="25"/>
  <c r="T451" i="25"/>
  <c r="K451" i="25"/>
  <c r="O451" i="25"/>
  <c r="S451" i="25"/>
  <c r="L454" i="25"/>
  <c r="P454" i="25"/>
  <c r="T454" i="25"/>
  <c r="K454" i="25"/>
  <c r="O454" i="25"/>
  <c r="S454" i="25"/>
  <c r="N454" i="25"/>
  <c r="M454" i="25"/>
  <c r="Q454" i="25"/>
  <c r="L460" i="25"/>
  <c r="P460" i="25"/>
  <c r="T460" i="25"/>
  <c r="K460" i="25"/>
  <c r="O460" i="25"/>
  <c r="S460" i="25"/>
  <c r="N460" i="25"/>
  <c r="M460" i="25"/>
  <c r="Q460" i="25"/>
  <c r="N441" i="25"/>
  <c r="M441" i="25"/>
  <c r="Q441" i="25"/>
  <c r="L441" i="25"/>
  <c r="P441" i="25"/>
  <c r="T441" i="25"/>
  <c r="K441" i="25"/>
  <c r="O441" i="25"/>
  <c r="S441" i="25"/>
  <c r="N457" i="25"/>
  <c r="M457" i="25"/>
  <c r="Q457" i="25"/>
  <c r="L457" i="25"/>
  <c r="P457" i="25"/>
  <c r="T457" i="25"/>
  <c r="K457" i="25"/>
  <c r="O457" i="25"/>
  <c r="S457" i="25"/>
  <c r="P956" i="25"/>
  <c r="P936" i="25"/>
  <c r="P964" i="25"/>
  <c r="P963" i="25"/>
  <c r="P962" i="25"/>
  <c r="P961" i="25"/>
  <c r="P960" i="25"/>
  <c r="P959" i="25"/>
  <c r="P958" i="25"/>
  <c r="P957" i="25"/>
  <c r="P1009" i="25"/>
  <c r="P1008" i="25"/>
  <c r="P1007" i="25"/>
  <c r="P1006" i="25"/>
  <c r="P1005" i="25"/>
  <c r="P1004" i="25"/>
  <c r="P1003" i="25"/>
  <c r="P1002" i="25"/>
  <c r="P1001" i="25"/>
  <c r="P1000" i="25"/>
  <c r="P985" i="25"/>
  <c r="P984" i="25"/>
  <c r="P983" i="25"/>
  <c r="P982" i="25"/>
  <c r="P981" i="25"/>
  <c r="P980" i="25"/>
  <c r="P979" i="25"/>
  <c r="P978" i="25"/>
  <c r="P977" i="25"/>
  <c r="P943" i="25"/>
  <c r="P942" i="25"/>
  <c r="P941" i="25"/>
  <c r="P940" i="25"/>
  <c r="P939" i="25"/>
  <c r="P938" i="25"/>
  <c r="P937" i="25"/>
  <c r="P935" i="25"/>
  <c r="P788" i="25"/>
  <c r="P786" i="25"/>
  <c r="P905" i="25"/>
  <c r="P880" i="25"/>
  <c r="P879" i="25"/>
  <c r="P878" i="25"/>
  <c r="P877" i="25"/>
  <c r="P876" i="25"/>
  <c r="P875" i="25"/>
  <c r="P874" i="25"/>
  <c r="P871" i="25"/>
  <c r="P870" i="25"/>
  <c r="P869" i="25"/>
  <c r="P868" i="25"/>
  <c r="P867" i="25"/>
  <c r="P866" i="25"/>
  <c r="P865" i="25"/>
  <c r="P831" i="25"/>
  <c r="P830" i="25"/>
  <c r="P829" i="25"/>
  <c r="P825" i="25"/>
  <c r="P824" i="25"/>
  <c r="P823" i="25"/>
  <c r="P822" i="25"/>
  <c r="P821" i="25"/>
  <c r="P820" i="25"/>
  <c r="P819" i="25"/>
  <c r="P815" i="25"/>
  <c r="P814" i="25"/>
  <c r="P813" i="25"/>
  <c r="P812" i="25"/>
  <c r="P811" i="25"/>
  <c r="P810" i="25"/>
  <c r="P809" i="25"/>
  <c r="P790" i="25"/>
  <c r="P785" i="25"/>
  <c r="P774" i="25"/>
  <c r="P773" i="25"/>
  <c r="P772" i="25"/>
  <c r="P771" i="25"/>
  <c r="P770" i="25"/>
  <c r="P769" i="25"/>
  <c r="P768" i="25"/>
  <c r="P767" i="25"/>
  <c r="P766" i="25"/>
  <c r="P754" i="25"/>
  <c r="P753" i="25"/>
  <c r="P752" i="25"/>
  <c r="P713" i="25"/>
  <c r="P712" i="25"/>
  <c r="P711" i="25"/>
  <c r="P710" i="25"/>
  <c r="P709" i="25"/>
  <c r="P708" i="25"/>
  <c r="P707" i="25"/>
  <c r="P706" i="25"/>
  <c r="P705" i="25"/>
  <c r="P693" i="25"/>
  <c r="P692" i="25"/>
  <c r="P691" i="25"/>
  <c r="P686" i="25"/>
  <c r="P685" i="25"/>
  <c r="P684" i="25"/>
  <c r="P827" i="25"/>
  <c r="P789" i="25"/>
  <c r="P787" i="25"/>
  <c r="P907" i="25"/>
  <c r="P903" i="25"/>
  <c r="P884" i="25"/>
  <c r="P883" i="25"/>
  <c r="P882" i="25"/>
  <c r="P783" i="25"/>
  <c r="P782" i="25"/>
  <c r="P781" i="25"/>
  <c r="P780" i="25"/>
  <c r="P779" i="25"/>
  <c r="P748" i="25"/>
  <c r="P747" i="25"/>
  <c r="P746" i="25"/>
  <c r="P689" i="25"/>
  <c r="P682" i="25"/>
  <c r="P676" i="25"/>
  <c r="P675" i="25"/>
  <c r="P674" i="25"/>
  <c r="P673" i="25"/>
  <c r="P672" i="25"/>
  <c r="P671" i="25"/>
  <c r="P670" i="25"/>
  <c r="P669" i="25"/>
  <c r="P668" i="25"/>
  <c r="P626" i="25"/>
  <c r="P625" i="25"/>
  <c r="P624" i="25"/>
  <c r="P623" i="25"/>
  <c r="P622" i="25"/>
  <c r="P613" i="25"/>
  <c r="P612" i="25"/>
  <c r="P610" i="25"/>
  <c r="P605" i="25"/>
  <c r="P604" i="25"/>
  <c r="P603" i="25"/>
  <c r="P602" i="25"/>
  <c r="P601" i="25"/>
  <c r="P599" i="25"/>
  <c r="P598" i="25"/>
  <c r="P597" i="25"/>
  <c r="P595" i="25"/>
  <c r="P594" i="25"/>
  <c r="P592" i="25"/>
  <c r="P591" i="25"/>
  <c r="P590" i="25"/>
  <c r="P589" i="25"/>
  <c r="P588" i="25"/>
  <c r="P620" i="25"/>
  <c r="P617" i="25"/>
  <c r="P616" i="25"/>
  <c r="P584" i="25"/>
  <c r="P406" i="25"/>
  <c r="P405" i="25"/>
  <c r="P404" i="25"/>
  <c r="P403" i="25"/>
  <c r="P402" i="25"/>
  <c r="P401" i="25"/>
  <c r="P400" i="25"/>
  <c r="P399" i="25"/>
  <c r="P398" i="25"/>
  <c r="P356" i="25"/>
  <c r="P355" i="25"/>
  <c r="P354" i="25"/>
  <c r="P353" i="25"/>
  <c r="P344" i="25"/>
  <c r="P300" i="25"/>
  <c r="P299" i="25"/>
  <c r="P298" i="25"/>
  <c r="P297" i="25"/>
  <c r="P296" i="25"/>
  <c r="P295" i="25"/>
  <c r="P291" i="25"/>
  <c r="P301" i="25"/>
  <c r="P351" i="25"/>
  <c r="P348" i="25"/>
  <c r="P347" i="25"/>
  <c r="P343" i="25"/>
  <c r="P341" i="25"/>
  <c r="P336" i="25"/>
  <c r="P335" i="25"/>
  <c r="P334" i="25"/>
  <c r="P333" i="25"/>
  <c r="P327" i="25"/>
  <c r="P326" i="25"/>
  <c r="P325" i="25"/>
  <c r="P323" i="25"/>
  <c r="P322" i="25"/>
  <c r="P321" i="25"/>
  <c r="P320" i="25"/>
  <c r="P319" i="25"/>
  <c r="P318" i="25"/>
  <c r="P314" i="25"/>
  <c r="P313" i="25"/>
  <c r="P306" i="25"/>
  <c r="P305" i="25"/>
  <c r="P304" i="25"/>
  <c r="P303" i="25"/>
  <c r="P302" i="25"/>
  <c r="P290" i="25"/>
  <c r="P288" i="25"/>
  <c r="P233" i="25"/>
  <c r="P232" i="25"/>
  <c r="P231" i="25"/>
  <c r="P230" i="25"/>
  <c r="P229" i="25"/>
  <c r="P228" i="25"/>
  <c r="P226" i="25"/>
  <c r="P225" i="25"/>
  <c r="P224" i="25"/>
  <c r="P223" i="25"/>
  <c r="P289" i="25"/>
  <c r="P253" i="25"/>
  <c r="P251" i="25"/>
  <c r="P249" i="25"/>
  <c r="P221" i="25"/>
  <c r="P219" i="25"/>
  <c r="P217" i="25"/>
  <c r="P215" i="25"/>
  <c r="P213" i="25"/>
  <c r="P274" i="25"/>
  <c r="P273" i="25"/>
  <c r="P272" i="25"/>
  <c r="P271" i="25"/>
  <c r="P268" i="25"/>
  <c r="P264" i="25"/>
  <c r="P263" i="25"/>
  <c r="P262" i="25"/>
  <c r="P261" i="25"/>
  <c r="P260" i="25"/>
  <c r="P259" i="25"/>
  <c r="P258" i="25"/>
  <c r="P257" i="25"/>
  <c r="P256" i="25"/>
  <c r="P287" i="25"/>
  <c r="P254" i="25"/>
  <c r="P252" i="25"/>
  <c r="P250" i="25"/>
  <c r="P248" i="25"/>
  <c r="P220" i="25"/>
  <c r="P218" i="25"/>
  <c r="P216" i="25"/>
  <c r="P214" i="25"/>
  <c r="P197" i="25"/>
  <c r="P195" i="25"/>
  <c r="P193" i="25"/>
  <c r="P191" i="25"/>
  <c r="P108" i="25"/>
  <c r="P105" i="25"/>
  <c r="P103" i="25"/>
  <c r="P101" i="25"/>
  <c r="P95" i="25"/>
  <c r="P173" i="25"/>
  <c r="P172" i="25"/>
  <c r="P170" i="25"/>
  <c r="P165" i="25"/>
  <c r="P164" i="25"/>
  <c r="P163" i="25"/>
  <c r="P198" i="25"/>
  <c r="P196" i="25"/>
  <c r="P194" i="25"/>
  <c r="P192" i="25"/>
  <c r="P190" i="25"/>
  <c r="P106" i="25"/>
  <c r="P104" i="25"/>
  <c r="P102" i="25"/>
  <c r="P158" i="25"/>
  <c r="P157" i="25"/>
  <c r="P156" i="25"/>
  <c r="P155" i="25"/>
  <c r="P154" i="25"/>
  <c r="P150" i="25"/>
  <c r="P149" i="25"/>
  <c r="P148" i="25"/>
  <c r="P147" i="25"/>
  <c r="P146" i="25"/>
  <c r="P145" i="25"/>
  <c r="P144" i="25"/>
  <c r="P143" i="25"/>
  <c r="P142" i="25"/>
  <c r="P138" i="25"/>
  <c r="P137" i="25"/>
  <c r="P136" i="25"/>
  <c r="P135" i="25"/>
  <c r="P134" i="25"/>
  <c r="P133" i="25"/>
  <c r="P132" i="25"/>
  <c r="P131" i="25"/>
  <c r="Q1009" i="25"/>
  <c r="Q936" i="25"/>
  <c r="Q935" i="25"/>
  <c r="Q1008" i="25"/>
  <c r="Q1007" i="25"/>
  <c r="Q1006" i="25"/>
  <c r="Q1005" i="25"/>
  <c r="Q1004" i="25"/>
  <c r="Q1003" i="25"/>
  <c r="Q1002" i="25"/>
  <c r="Q1001" i="25"/>
  <c r="Q1000" i="25"/>
  <c r="Q985" i="25"/>
  <c r="Q984" i="25"/>
  <c r="Q983" i="25"/>
  <c r="Q982" i="25"/>
  <c r="Q981" i="25"/>
  <c r="Q980" i="25"/>
  <c r="Q979" i="25"/>
  <c r="Q978" i="25"/>
  <c r="Q977" i="25"/>
  <c r="Q964" i="25"/>
  <c r="Q963" i="25"/>
  <c r="Q962" i="25"/>
  <c r="Q961" i="25"/>
  <c r="Q960" i="25"/>
  <c r="Q959" i="25"/>
  <c r="Q958" i="25"/>
  <c r="Q957" i="25"/>
  <c r="Q956" i="25"/>
  <c r="Q943" i="25"/>
  <c r="Q942" i="25"/>
  <c r="Q941" i="25"/>
  <c r="Q940" i="25"/>
  <c r="Q939" i="25"/>
  <c r="Q938" i="25"/>
  <c r="Q937" i="25"/>
  <c r="Q905" i="25"/>
  <c r="Q880" i="25"/>
  <c r="Q879" i="25"/>
  <c r="Q878" i="25"/>
  <c r="Q877" i="25"/>
  <c r="Q876" i="25"/>
  <c r="Q875" i="25"/>
  <c r="Q874" i="25"/>
  <c r="Q871" i="25"/>
  <c r="Q870" i="25"/>
  <c r="Q869" i="25"/>
  <c r="Q868" i="25"/>
  <c r="Q867" i="25"/>
  <c r="Q866" i="25"/>
  <c r="Q865" i="25"/>
  <c r="Q831" i="25"/>
  <c r="Q830" i="25"/>
  <c r="Q829" i="25"/>
  <c r="Q825" i="25"/>
  <c r="Q824" i="25"/>
  <c r="Q823" i="25"/>
  <c r="Q822" i="25"/>
  <c r="Q821" i="25"/>
  <c r="Q820" i="25"/>
  <c r="Q819" i="25"/>
  <c r="Q815" i="25"/>
  <c r="Q814" i="25"/>
  <c r="Q813" i="25"/>
  <c r="Q812" i="25"/>
  <c r="Q811" i="25"/>
  <c r="Q810" i="25"/>
  <c r="Q809" i="25"/>
  <c r="Q790" i="25"/>
  <c r="Q785" i="25"/>
  <c r="Q774" i="25"/>
  <c r="Q773" i="25"/>
  <c r="Q772" i="25"/>
  <c r="Q771" i="25"/>
  <c r="Q770" i="25"/>
  <c r="Q769" i="25"/>
  <c r="Q768" i="25"/>
  <c r="Q767" i="25"/>
  <c r="Q766" i="25"/>
  <c r="Q754" i="25"/>
  <c r="Q753" i="25"/>
  <c r="Q752" i="25"/>
  <c r="Q713" i="25"/>
  <c r="Q712" i="25"/>
  <c r="Q711" i="25"/>
  <c r="Q710" i="25"/>
  <c r="Q709" i="25"/>
  <c r="Q708" i="25"/>
  <c r="Q707" i="25"/>
  <c r="Q706" i="25"/>
  <c r="Q705" i="25"/>
  <c r="Q693" i="25"/>
  <c r="Q692" i="25"/>
  <c r="Q691" i="25"/>
  <c r="Q686" i="25"/>
  <c r="Q685" i="25"/>
  <c r="Q684" i="25"/>
  <c r="Q682" i="25"/>
  <c r="Q907" i="25"/>
  <c r="Q903" i="25"/>
  <c r="Q884" i="25"/>
  <c r="Q883" i="25"/>
  <c r="Q882" i="25"/>
  <c r="Q827" i="25"/>
  <c r="Q789" i="25"/>
  <c r="Q788" i="25"/>
  <c r="Q787" i="25"/>
  <c r="Q786" i="25"/>
  <c r="Q783" i="25"/>
  <c r="Q782" i="25"/>
  <c r="Q781" i="25"/>
  <c r="Q780" i="25"/>
  <c r="Q779" i="25"/>
  <c r="Q748" i="25"/>
  <c r="Q747" i="25"/>
  <c r="Q746" i="25"/>
  <c r="Q689" i="25"/>
  <c r="Q676" i="25"/>
  <c r="Q675" i="25"/>
  <c r="Q674" i="25"/>
  <c r="Q673" i="25"/>
  <c r="Q672" i="25"/>
  <c r="Q671" i="25"/>
  <c r="Q670" i="25"/>
  <c r="Q669" i="25"/>
  <c r="Q668" i="25"/>
  <c r="Q626" i="25"/>
  <c r="Q625" i="25"/>
  <c r="Q624" i="25"/>
  <c r="Q623" i="25"/>
  <c r="Q622" i="25"/>
  <c r="Q613" i="25"/>
  <c r="Q612" i="25"/>
  <c r="Q610" i="25"/>
  <c r="Q605" i="25"/>
  <c r="Q604" i="25"/>
  <c r="Q603" i="25"/>
  <c r="Q602" i="25"/>
  <c r="Q594" i="25"/>
  <c r="Q592" i="25"/>
  <c r="Q591" i="25"/>
  <c r="Q590" i="25"/>
  <c r="Q589" i="25"/>
  <c r="Q588" i="25"/>
  <c r="Q401" i="25"/>
  <c r="Q620" i="25"/>
  <c r="Q617" i="25"/>
  <c r="Q616" i="25"/>
  <c r="Q584" i="25"/>
  <c r="Q406" i="25"/>
  <c r="Q405" i="25"/>
  <c r="Q404" i="25"/>
  <c r="Q403" i="25"/>
  <c r="Q402" i="25"/>
  <c r="Q400" i="25"/>
  <c r="Q399" i="25"/>
  <c r="Q398" i="25"/>
  <c r="Q356" i="25"/>
  <c r="Q355" i="25"/>
  <c r="Q354" i="25"/>
  <c r="Q353" i="25"/>
  <c r="Q344" i="25"/>
  <c r="Q314" i="25"/>
  <c r="Q313" i="25"/>
  <c r="Q306" i="25"/>
  <c r="Q305" i="25"/>
  <c r="Q304" i="25"/>
  <c r="Q303" i="25"/>
  <c r="Q302" i="25"/>
  <c r="Q301" i="25"/>
  <c r="Q351" i="25"/>
  <c r="Q348" i="25"/>
  <c r="Q347" i="25"/>
  <c r="Q343" i="25"/>
  <c r="Q341" i="25"/>
  <c r="Q336" i="25"/>
  <c r="Q335" i="25"/>
  <c r="Q334" i="25"/>
  <c r="Q333" i="25"/>
  <c r="Q327" i="25"/>
  <c r="Q326" i="25"/>
  <c r="Q300" i="25"/>
  <c r="Q299" i="25"/>
  <c r="Q298" i="25"/>
  <c r="Q297" i="25"/>
  <c r="Q296" i="25"/>
  <c r="Q295" i="25"/>
  <c r="Q325" i="25"/>
  <c r="Q323" i="25"/>
  <c r="Q322" i="25"/>
  <c r="Q321" i="25"/>
  <c r="Q320" i="25"/>
  <c r="Q318" i="25"/>
  <c r="Q291" i="25"/>
  <c r="Q233" i="25"/>
  <c r="Q232" i="25"/>
  <c r="Q231" i="25"/>
  <c r="Q230" i="25"/>
  <c r="Q229" i="25"/>
  <c r="Q228" i="25"/>
  <c r="Q226" i="25"/>
  <c r="Q225" i="25"/>
  <c r="Q224" i="25"/>
  <c r="Q223" i="25"/>
  <c r="Q290" i="25"/>
  <c r="Q289" i="25"/>
  <c r="Q287" i="25"/>
  <c r="Q272" i="25"/>
  <c r="Q288" i="25"/>
  <c r="Q274" i="25"/>
  <c r="Q273" i="25"/>
  <c r="Q271" i="25"/>
  <c r="Q268" i="25"/>
  <c r="Q264" i="25"/>
  <c r="Q263" i="25"/>
  <c r="Q262" i="25"/>
  <c r="Q261" i="25"/>
  <c r="Q260" i="25"/>
  <c r="Q259" i="25"/>
  <c r="Q258" i="25"/>
  <c r="Q257" i="25"/>
  <c r="Q256" i="25"/>
  <c r="Q254" i="25"/>
  <c r="Q253" i="25"/>
  <c r="Q252" i="25"/>
  <c r="Q251" i="25"/>
  <c r="Q250" i="25"/>
  <c r="Q249" i="25"/>
  <c r="Q248" i="25"/>
  <c r="Q221" i="25"/>
  <c r="Q220" i="25"/>
  <c r="Q219" i="25"/>
  <c r="Q218" i="25"/>
  <c r="Q217" i="25"/>
  <c r="Q216" i="25"/>
  <c r="Q215" i="25"/>
  <c r="Q214" i="25"/>
  <c r="Q213" i="25"/>
  <c r="Q108" i="25"/>
  <c r="Q105" i="25"/>
  <c r="Q103" i="25"/>
  <c r="Q101" i="25"/>
  <c r="Q198" i="25"/>
  <c r="Q197" i="25"/>
  <c r="Q196" i="25"/>
  <c r="Q195" i="25"/>
  <c r="Q194" i="25"/>
  <c r="Q193" i="25"/>
  <c r="Q192" i="25"/>
  <c r="Q191" i="25"/>
  <c r="Q190" i="25"/>
  <c r="Q173" i="25"/>
  <c r="Q172" i="25"/>
  <c r="Q170" i="25"/>
  <c r="Q165" i="25"/>
  <c r="Q164" i="25"/>
  <c r="Q163" i="25"/>
  <c r="Q106" i="25"/>
  <c r="Q104" i="25"/>
  <c r="Q102" i="25"/>
  <c r="Q158" i="25"/>
  <c r="Q157" i="25"/>
  <c r="Q156" i="25"/>
  <c r="Q155" i="25"/>
  <c r="Q154" i="25"/>
  <c r="Q150" i="25"/>
  <c r="Q149" i="25"/>
  <c r="Q148" i="25"/>
  <c r="Q147" i="25"/>
  <c r="Q146" i="25"/>
  <c r="Q145" i="25"/>
  <c r="Q144" i="25"/>
  <c r="Q143" i="25"/>
  <c r="Q142" i="25"/>
  <c r="Q138" i="25"/>
  <c r="Q137" i="25"/>
  <c r="Q136" i="25"/>
  <c r="Q135" i="25"/>
  <c r="Q134" i="25"/>
  <c r="Q133" i="25"/>
  <c r="Q132" i="25"/>
  <c r="Q131" i="25"/>
  <c r="Q95" i="25"/>
  <c r="S964" i="25"/>
  <c r="S963" i="25"/>
  <c r="S962" i="25"/>
  <c r="S961" i="25"/>
  <c r="S960" i="25"/>
  <c r="S959" i="25"/>
  <c r="S958" i="25"/>
  <c r="S957" i="25"/>
  <c r="S936" i="25"/>
  <c r="S1008" i="25"/>
  <c r="S1007" i="25"/>
  <c r="S1006" i="25"/>
  <c r="S1005" i="25"/>
  <c r="S1004" i="25"/>
  <c r="S1003" i="25"/>
  <c r="S1002" i="25"/>
  <c r="S1001" i="25"/>
  <c r="S1000" i="25"/>
  <c r="S985" i="25"/>
  <c r="S984" i="25"/>
  <c r="S983" i="25"/>
  <c r="S982" i="25"/>
  <c r="S981" i="25"/>
  <c r="S980" i="25"/>
  <c r="S979" i="25"/>
  <c r="S978" i="25"/>
  <c r="S977" i="25"/>
  <c r="S943" i="25"/>
  <c r="S942" i="25"/>
  <c r="S941" i="25"/>
  <c r="S940" i="25"/>
  <c r="S939" i="25"/>
  <c r="S938" i="25"/>
  <c r="S937" i="25"/>
  <c r="S1009" i="25"/>
  <c r="S956" i="25"/>
  <c r="S905" i="25"/>
  <c r="S880" i="25"/>
  <c r="S879" i="25"/>
  <c r="S878" i="25"/>
  <c r="S877" i="25"/>
  <c r="S876" i="25"/>
  <c r="S875" i="25"/>
  <c r="S874" i="25"/>
  <c r="S871" i="25"/>
  <c r="S870" i="25"/>
  <c r="S869" i="25"/>
  <c r="S868" i="25"/>
  <c r="S867" i="25"/>
  <c r="S866" i="25"/>
  <c r="S865" i="25"/>
  <c r="S831" i="25"/>
  <c r="S830" i="25"/>
  <c r="S829" i="25"/>
  <c r="S825" i="25"/>
  <c r="S824" i="25"/>
  <c r="S823" i="25"/>
  <c r="S822" i="25"/>
  <c r="S821" i="25"/>
  <c r="S820" i="25"/>
  <c r="S819" i="25"/>
  <c r="S815" i="25"/>
  <c r="S814" i="25"/>
  <c r="S813" i="25"/>
  <c r="S812" i="25"/>
  <c r="S811" i="25"/>
  <c r="S810" i="25"/>
  <c r="S809" i="25"/>
  <c r="S790" i="25"/>
  <c r="S788" i="25"/>
  <c r="S786" i="25"/>
  <c r="S785" i="25"/>
  <c r="S774" i="25"/>
  <c r="S773" i="25"/>
  <c r="S772" i="25"/>
  <c r="S771" i="25"/>
  <c r="S770" i="25"/>
  <c r="S769" i="25"/>
  <c r="S768" i="25"/>
  <c r="S767" i="25"/>
  <c r="S766" i="25"/>
  <c r="S754" i="25"/>
  <c r="S753" i="25"/>
  <c r="S752" i="25"/>
  <c r="S713" i="25"/>
  <c r="S712" i="25"/>
  <c r="S711" i="25"/>
  <c r="S710" i="25"/>
  <c r="S709" i="25"/>
  <c r="S708" i="25"/>
  <c r="S707" i="25"/>
  <c r="S706" i="25"/>
  <c r="S705" i="25"/>
  <c r="S693" i="25"/>
  <c r="S692" i="25"/>
  <c r="S691" i="25"/>
  <c r="S686" i="25"/>
  <c r="S685" i="25"/>
  <c r="S684" i="25"/>
  <c r="S935" i="25"/>
  <c r="S907" i="25"/>
  <c r="S903" i="25"/>
  <c r="S884" i="25"/>
  <c r="S883" i="25"/>
  <c r="S882" i="25"/>
  <c r="S827" i="25"/>
  <c r="S789" i="25"/>
  <c r="S787" i="25"/>
  <c r="S783" i="25"/>
  <c r="S782" i="25"/>
  <c r="S781" i="25"/>
  <c r="S780" i="25"/>
  <c r="S779" i="25"/>
  <c r="S748" i="25"/>
  <c r="S747" i="25"/>
  <c r="S746" i="25"/>
  <c r="S689" i="25"/>
  <c r="S682" i="25"/>
  <c r="S676" i="25"/>
  <c r="S675" i="25"/>
  <c r="S674" i="25"/>
  <c r="S673" i="25"/>
  <c r="S672" i="25"/>
  <c r="S671" i="25"/>
  <c r="S670" i="25"/>
  <c r="S669" i="25"/>
  <c r="S668" i="25"/>
  <c r="S626" i="25"/>
  <c r="S625" i="25"/>
  <c r="S624" i="25"/>
  <c r="S623" i="25"/>
  <c r="S622" i="25"/>
  <c r="S613" i="25"/>
  <c r="S612" i="25"/>
  <c r="S610" i="25"/>
  <c r="S605" i="25"/>
  <c r="S604" i="25"/>
  <c r="S603" i="25"/>
  <c r="S602" i="25"/>
  <c r="S595" i="25"/>
  <c r="S594" i="25"/>
  <c r="S592" i="25"/>
  <c r="S591" i="25"/>
  <c r="S590" i="25"/>
  <c r="S589" i="25"/>
  <c r="S588" i="25"/>
  <c r="S620" i="25"/>
  <c r="S617" i="25"/>
  <c r="S616" i="25"/>
  <c r="S584" i="25"/>
  <c r="S406" i="25"/>
  <c r="S405" i="25"/>
  <c r="S404" i="25"/>
  <c r="S403" i="25"/>
  <c r="S402" i="25"/>
  <c r="S351" i="25"/>
  <c r="S348" i="25"/>
  <c r="S347" i="25"/>
  <c r="S341" i="25"/>
  <c r="S336" i="25"/>
  <c r="S335" i="25"/>
  <c r="S334" i="25"/>
  <c r="S333" i="25"/>
  <c r="S327" i="25"/>
  <c r="S325" i="25"/>
  <c r="S323" i="25"/>
  <c r="S322" i="25"/>
  <c r="S321" i="25"/>
  <c r="S320" i="25"/>
  <c r="S319" i="25"/>
  <c r="S318" i="25"/>
  <c r="S314" i="25"/>
  <c r="S313" i="25"/>
  <c r="S306" i="25"/>
  <c r="S305" i="25"/>
  <c r="S304" i="25"/>
  <c r="S303" i="25"/>
  <c r="S302" i="25"/>
  <c r="S300" i="25"/>
  <c r="S299" i="25"/>
  <c r="S298" i="25"/>
  <c r="S297" i="25"/>
  <c r="S296" i="25"/>
  <c r="S295" i="25"/>
  <c r="S343" i="25"/>
  <c r="S326" i="25"/>
  <c r="S401" i="25"/>
  <c r="S400" i="25"/>
  <c r="S399" i="25"/>
  <c r="S398" i="25"/>
  <c r="S356" i="25"/>
  <c r="S355" i="25"/>
  <c r="S354" i="25"/>
  <c r="S353" i="25"/>
  <c r="S344" i="25"/>
  <c r="S301" i="25"/>
  <c r="S291" i="25"/>
  <c r="S287" i="25"/>
  <c r="S271" i="25"/>
  <c r="S268" i="25"/>
  <c r="S264" i="25"/>
  <c r="S263" i="25"/>
  <c r="S262" i="25"/>
  <c r="S261" i="25"/>
  <c r="S260" i="25"/>
  <c r="S259" i="25"/>
  <c r="S258" i="25"/>
  <c r="S257" i="25"/>
  <c r="S256" i="25"/>
  <c r="S253" i="25"/>
  <c r="S251" i="25"/>
  <c r="S249" i="25"/>
  <c r="S221" i="25"/>
  <c r="S219" i="25"/>
  <c r="S217" i="25"/>
  <c r="S215" i="25"/>
  <c r="S213" i="25"/>
  <c r="S290" i="25"/>
  <c r="S288" i="25"/>
  <c r="S289" i="25"/>
  <c r="S274" i="25"/>
  <c r="S273" i="25"/>
  <c r="S272" i="25"/>
  <c r="S254" i="25"/>
  <c r="S252" i="25"/>
  <c r="S250" i="25"/>
  <c r="S248" i="25"/>
  <c r="S233" i="25"/>
  <c r="S232" i="25"/>
  <c r="S231" i="25"/>
  <c r="S230" i="25"/>
  <c r="S229" i="25"/>
  <c r="S228" i="25"/>
  <c r="S226" i="25"/>
  <c r="S225" i="25"/>
  <c r="S224" i="25"/>
  <c r="S223" i="25"/>
  <c r="S220" i="25"/>
  <c r="S218" i="25"/>
  <c r="S216" i="25"/>
  <c r="S214" i="25"/>
  <c r="S197" i="25"/>
  <c r="S195" i="25"/>
  <c r="S193" i="25"/>
  <c r="S191" i="25"/>
  <c r="S173" i="25"/>
  <c r="S172" i="25"/>
  <c r="S170" i="25"/>
  <c r="S165" i="25"/>
  <c r="S164" i="25"/>
  <c r="S163" i="25"/>
  <c r="S108" i="25"/>
  <c r="S105" i="25"/>
  <c r="S103" i="25"/>
  <c r="S101" i="25"/>
  <c r="S198" i="25"/>
  <c r="S196" i="25"/>
  <c r="S194" i="25"/>
  <c r="S192" i="25"/>
  <c r="S190" i="25"/>
  <c r="S158" i="25"/>
  <c r="S157" i="25"/>
  <c r="S156" i="25"/>
  <c r="S155" i="25"/>
  <c r="S154" i="25"/>
  <c r="S150" i="25"/>
  <c r="S149" i="25"/>
  <c r="S148" i="25"/>
  <c r="S147" i="25"/>
  <c r="S146" i="25"/>
  <c r="S145" i="25"/>
  <c r="S144" i="25"/>
  <c r="S143" i="25"/>
  <c r="S142" i="25"/>
  <c r="S138" i="25"/>
  <c r="S137" i="25"/>
  <c r="S136" i="25"/>
  <c r="S135" i="25"/>
  <c r="S134" i="25"/>
  <c r="S133" i="25"/>
  <c r="S132" i="25"/>
  <c r="S131" i="25"/>
  <c r="S106" i="25"/>
  <c r="S104" i="25"/>
  <c r="S102" i="25"/>
  <c r="S95" i="25"/>
  <c r="K1009" i="25"/>
  <c r="K1008" i="25"/>
  <c r="K1007" i="25"/>
  <c r="K1006" i="25"/>
  <c r="K1005" i="25"/>
  <c r="K1004" i="25"/>
  <c r="K1003" i="25"/>
  <c r="K1002" i="25"/>
  <c r="K1001" i="25"/>
  <c r="K1000" i="25"/>
  <c r="K985" i="25"/>
  <c r="K984" i="25"/>
  <c r="K983" i="25"/>
  <c r="K982" i="25"/>
  <c r="K981" i="25"/>
  <c r="K980" i="25"/>
  <c r="K979" i="25"/>
  <c r="K978" i="25"/>
  <c r="K977" i="25"/>
  <c r="K943" i="25"/>
  <c r="K942" i="25"/>
  <c r="K941" i="25"/>
  <c r="K940" i="25"/>
  <c r="K939" i="25"/>
  <c r="K938" i="25"/>
  <c r="K937" i="25"/>
  <c r="K964" i="25"/>
  <c r="K963" i="25"/>
  <c r="K962" i="25"/>
  <c r="K961" i="25"/>
  <c r="K960" i="25"/>
  <c r="K959" i="25"/>
  <c r="K958" i="25"/>
  <c r="K957" i="25"/>
  <c r="K935" i="25"/>
  <c r="K956" i="25"/>
  <c r="K936" i="25"/>
  <c r="K907" i="25"/>
  <c r="K903" i="25"/>
  <c r="K884" i="25"/>
  <c r="K883" i="25"/>
  <c r="K882" i="25"/>
  <c r="K827" i="25"/>
  <c r="K789" i="25"/>
  <c r="K787" i="25"/>
  <c r="K783" i="25"/>
  <c r="K782" i="25"/>
  <c r="K781" i="25"/>
  <c r="K780" i="25"/>
  <c r="K779" i="25"/>
  <c r="K748" i="25"/>
  <c r="K747" i="25"/>
  <c r="K746" i="25"/>
  <c r="K689" i="25"/>
  <c r="K682" i="25"/>
  <c r="K905" i="25"/>
  <c r="K880" i="25"/>
  <c r="K879" i="25"/>
  <c r="K878" i="25"/>
  <c r="K877" i="25"/>
  <c r="K876" i="25"/>
  <c r="K875" i="25"/>
  <c r="K874" i="25"/>
  <c r="K871" i="25"/>
  <c r="K870" i="25"/>
  <c r="K869" i="25"/>
  <c r="K868" i="25"/>
  <c r="K867" i="25"/>
  <c r="K866" i="25"/>
  <c r="K865" i="25"/>
  <c r="K831" i="25"/>
  <c r="K830" i="25"/>
  <c r="K829" i="25"/>
  <c r="K825" i="25"/>
  <c r="K824" i="25"/>
  <c r="K823" i="25"/>
  <c r="K822" i="25"/>
  <c r="K821" i="25"/>
  <c r="K820" i="25"/>
  <c r="K819" i="25"/>
  <c r="K815" i="25"/>
  <c r="K814" i="25"/>
  <c r="K813" i="25"/>
  <c r="K812" i="25"/>
  <c r="K811" i="25"/>
  <c r="K810" i="25"/>
  <c r="K809" i="25"/>
  <c r="K790" i="25"/>
  <c r="K788" i="25"/>
  <c r="K786" i="25"/>
  <c r="K785" i="25"/>
  <c r="K774" i="25"/>
  <c r="K773" i="25"/>
  <c r="K772" i="25"/>
  <c r="K771" i="25"/>
  <c r="K770" i="25"/>
  <c r="K769" i="25"/>
  <c r="K768" i="25"/>
  <c r="K767" i="25"/>
  <c r="K766" i="25"/>
  <c r="K754" i="25"/>
  <c r="K753" i="25"/>
  <c r="K752" i="25"/>
  <c r="K713" i="25"/>
  <c r="K712" i="25"/>
  <c r="K711" i="25"/>
  <c r="K710" i="25"/>
  <c r="K709" i="25"/>
  <c r="K708" i="25"/>
  <c r="K707" i="25"/>
  <c r="K706" i="25"/>
  <c r="K705" i="25"/>
  <c r="K693" i="25"/>
  <c r="K692" i="25"/>
  <c r="K691" i="25"/>
  <c r="K686" i="25"/>
  <c r="K685" i="25"/>
  <c r="K684" i="25"/>
  <c r="K620" i="25"/>
  <c r="K617" i="25"/>
  <c r="K616" i="25"/>
  <c r="K584" i="25"/>
  <c r="K406" i="25"/>
  <c r="K405" i="25"/>
  <c r="K404" i="25"/>
  <c r="K403" i="25"/>
  <c r="K402" i="25"/>
  <c r="K401" i="25"/>
  <c r="K400" i="25"/>
  <c r="K399" i="25"/>
  <c r="K676" i="25"/>
  <c r="K675" i="25"/>
  <c r="K674" i="25"/>
  <c r="K673" i="25"/>
  <c r="K672" i="25"/>
  <c r="K671" i="25"/>
  <c r="K670" i="25"/>
  <c r="K669" i="25"/>
  <c r="K668" i="25"/>
  <c r="K626" i="25"/>
  <c r="K625" i="25"/>
  <c r="K624" i="25"/>
  <c r="K623" i="25"/>
  <c r="K622" i="25"/>
  <c r="K613" i="25"/>
  <c r="K612" i="25"/>
  <c r="K610" i="25"/>
  <c r="K605" i="25"/>
  <c r="K604" i="25"/>
  <c r="K603" i="25"/>
  <c r="K602" i="25"/>
  <c r="K595" i="25"/>
  <c r="K594" i="25"/>
  <c r="K592" i="25"/>
  <c r="K591" i="25"/>
  <c r="K590" i="25"/>
  <c r="K589" i="25"/>
  <c r="K588" i="25"/>
  <c r="K343" i="25"/>
  <c r="K326" i="25"/>
  <c r="K398" i="25"/>
  <c r="K356" i="25"/>
  <c r="K355" i="25"/>
  <c r="K354" i="25"/>
  <c r="K353" i="25"/>
  <c r="K344" i="25"/>
  <c r="K300" i="25"/>
  <c r="K299" i="25"/>
  <c r="K298" i="25"/>
  <c r="K297" i="25"/>
  <c r="K296" i="25"/>
  <c r="K295" i="25"/>
  <c r="K291" i="25"/>
  <c r="K314" i="25"/>
  <c r="K313" i="25"/>
  <c r="K306" i="25"/>
  <c r="K305" i="25"/>
  <c r="K304" i="25"/>
  <c r="K303" i="25"/>
  <c r="K302" i="25"/>
  <c r="K301" i="25"/>
  <c r="K351" i="25"/>
  <c r="K348" i="25"/>
  <c r="K347" i="25"/>
  <c r="K341" i="25"/>
  <c r="K336" i="25"/>
  <c r="K335" i="25"/>
  <c r="K334" i="25"/>
  <c r="K333" i="25"/>
  <c r="K327" i="25"/>
  <c r="K325" i="25"/>
  <c r="K323" i="25"/>
  <c r="K322" i="25"/>
  <c r="K321" i="25"/>
  <c r="K320" i="25"/>
  <c r="K319" i="25"/>
  <c r="K318" i="25"/>
  <c r="K287" i="25"/>
  <c r="K233" i="25"/>
  <c r="K232" i="25"/>
  <c r="K231" i="25"/>
  <c r="K230" i="25"/>
  <c r="K229" i="25"/>
  <c r="K228" i="25"/>
  <c r="K226" i="25"/>
  <c r="K225" i="25"/>
  <c r="K224" i="25"/>
  <c r="K223" i="25"/>
  <c r="K290" i="25"/>
  <c r="K289" i="25"/>
  <c r="K272" i="25"/>
  <c r="K288" i="25"/>
  <c r="K274" i="25"/>
  <c r="K273" i="25"/>
  <c r="K271" i="25"/>
  <c r="K268" i="25"/>
  <c r="K264" i="25"/>
  <c r="K263" i="25"/>
  <c r="K262" i="25"/>
  <c r="K261" i="25"/>
  <c r="K260" i="25"/>
  <c r="K259" i="25"/>
  <c r="K258" i="25"/>
  <c r="K257" i="25"/>
  <c r="K256" i="25"/>
  <c r="K198" i="25"/>
  <c r="K196" i="25"/>
  <c r="K194" i="25"/>
  <c r="K192" i="25"/>
  <c r="K190" i="25"/>
  <c r="K158" i="25"/>
  <c r="K157" i="25"/>
  <c r="K156" i="25"/>
  <c r="K155" i="25"/>
  <c r="K154" i="25"/>
  <c r="K150" i="25"/>
  <c r="K149" i="25"/>
  <c r="K148" i="25"/>
  <c r="K147" i="25"/>
  <c r="K146" i="25"/>
  <c r="K145" i="25"/>
  <c r="K144" i="25"/>
  <c r="K143" i="25"/>
  <c r="K142" i="25"/>
  <c r="K138" i="25"/>
  <c r="K137" i="25"/>
  <c r="K136" i="25"/>
  <c r="K135" i="25"/>
  <c r="K134" i="25"/>
  <c r="K133" i="25"/>
  <c r="K132" i="25"/>
  <c r="K131" i="25"/>
  <c r="K106" i="25"/>
  <c r="K104" i="25"/>
  <c r="K102" i="25"/>
  <c r="K95" i="25"/>
  <c r="K197" i="25"/>
  <c r="K195" i="25"/>
  <c r="K193" i="25"/>
  <c r="K191" i="25"/>
  <c r="K173" i="25"/>
  <c r="K172" i="25"/>
  <c r="K170" i="25"/>
  <c r="K165" i="25"/>
  <c r="K164" i="25"/>
  <c r="K163" i="25"/>
  <c r="K108" i="25"/>
  <c r="K105" i="25"/>
  <c r="K103" i="25"/>
  <c r="K101" i="25"/>
  <c r="M1008" i="25"/>
  <c r="M1007" i="25"/>
  <c r="M1006" i="25"/>
  <c r="M1005" i="25"/>
  <c r="M1004" i="25"/>
  <c r="M1003" i="25"/>
  <c r="M1002" i="25"/>
  <c r="M1001" i="25"/>
  <c r="M1000" i="25"/>
  <c r="M985" i="25"/>
  <c r="M984" i="25"/>
  <c r="M983" i="25"/>
  <c r="M982" i="25"/>
  <c r="M981" i="25"/>
  <c r="M980" i="25"/>
  <c r="M979" i="25"/>
  <c r="M978" i="25"/>
  <c r="M977" i="25"/>
  <c r="M964" i="25"/>
  <c r="M963" i="25"/>
  <c r="M962" i="25"/>
  <c r="M961" i="25"/>
  <c r="M960" i="25"/>
  <c r="M959" i="25"/>
  <c r="M958" i="25"/>
  <c r="M957" i="25"/>
  <c r="M943" i="25"/>
  <c r="M942" i="25"/>
  <c r="M941" i="25"/>
  <c r="M940" i="25"/>
  <c r="M939" i="25"/>
  <c r="M938" i="25"/>
  <c r="M937" i="25"/>
  <c r="M1009" i="25"/>
  <c r="M956" i="25"/>
  <c r="M936" i="25"/>
  <c r="M935" i="25"/>
  <c r="M907" i="25"/>
  <c r="M903" i="25"/>
  <c r="M884" i="25"/>
  <c r="M883" i="25"/>
  <c r="M882" i="25"/>
  <c r="M827" i="25"/>
  <c r="M789" i="25"/>
  <c r="M788" i="25"/>
  <c r="M787" i="25"/>
  <c r="M786" i="25"/>
  <c r="M783" i="25"/>
  <c r="M782" i="25"/>
  <c r="M781" i="25"/>
  <c r="M780" i="25"/>
  <c r="M779" i="25"/>
  <c r="M748" i="25"/>
  <c r="M747" i="25"/>
  <c r="M746" i="25"/>
  <c r="M689" i="25"/>
  <c r="M905" i="25"/>
  <c r="M880" i="25"/>
  <c r="M879" i="25"/>
  <c r="M878" i="25"/>
  <c r="M877" i="25"/>
  <c r="M876" i="25"/>
  <c r="M875" i="25"/>
  <c r="M874" i="25"/>
  <c r="M871" i="25"/>
  <c r="M870" i="25"/>
  <c r="M869" i="25"/>
  <c r="M868" i="25"/>
  <c r="M867" i="25"/>
  <c r="M866" i="25"/>
  <c r="M865" i="25"/>
  <c r="M831" i="25"/>
  <c r="M830" i="25"/>
  <c r="M829" i="25"/>
  <c r="M825" i="25"/>
  <c r="M824" i="25"/>
  <c r="M823" i="25"/>
  <c r="M822" i="25"/>
  <c r="M821" i="25"/>
  <c r="M820" i="25"/>
  <c r="M819" i="25"/>
  <c r="M815" i="25"/>
  <c r="M814" i="25"/>
  <c r="M813" i="25"/>
  <c r="M812" i="25"/>
  <c r="M811" i="25"/>
  <c r="M810" i="25"/>
  <c r="M809" i="25"/>
  <c r="M790" i="25"/>
  <c r="M785" i="25"/>
  <c r="M774" i="25"/>
  <c r="M773" i="25"/>
  <c r="M772" i="25"/>
  <c r="M771" i="25"/>
  <c r="M770" i="25"/>
  <c r="M769" i="25"/>
  <c r="M768" i="25"/>
  <c r="M767" i="25"/>
  <c r="M766" i="25"/>
  <c r="M754" i="25"/>
  <c r="M753" i="25"/>
  <c r="M752" i="25"/>
  <c r="M713" i="25"/>
  <c r="M712" i="25"/>
  <c r="M711" i="25"/>
  <c r="M710" i="25"/>
  <c r="M709" i="25"/>
  <c r="M708" i="25"/>
  <c r="M707" i="25"/>
  <c r="M706" i="25"/>
  <c r="M705" i="25"/>
  <c r="M693" i="25"/>
  <c r="M692" i="25"/>
  <c r="M691" i="25"/>
  <c r="M686" i="25"/>
  <c r="M685" i="25"/>
  <c r="M684" i="25"/>
  <c r="M682" i="25"/>
  <c r="M620" i="25"/>
  <c r="M617" i="25"/>
  <c r="M616" i="25"/>
  <c r="M584" i="25"/>
  <c r="M406" i="25"/>
  <c r="M405" i="25"/>
  <c r="M404" i="25"/>
  <c r="M403" i="25"/>
  <c r="M402" i="25"/>
  <c r="M400" i="25"/>
  <c r="M676" i="25"/>
  <c r="M675" i="25"/>
  <c r="M674" i="25"/>
  <c r="M673" i="25"/>
  <c r="M672" i="25"/>
  <c r="M671" i="25"/>
  <c r="M670" i="25"/>
  <c r="M669" i="25"/>
  <c r="M668" i="25"/>
  <c r="M626" i="25"/>
  <c r="M625" i="25"/>
  <c r="M624" i="25"/>
  <c r="M623" i="25"/>
  <c r="M622" i="25"/>
  <c r="M613" i="25"/>
  <c r="M612" i="25"/>
  <c r="M610" i="25"/>
  <c r="M605" i="25"/>
  <c r="M604" i="25"/>
  <c r="M603" i="25"/>
  <c r="M602" i="25"/>
  <c r="M595" i="25"/>
  <c r="M594" i="25"/>
  <c r="M592" i="25"/>
  <c r="M591" i="25"/>
  <c r="M590" i="25"/>
  <c r="M589" i="25"/>
  <c r="M588" i="25"/>
  <c r="M399" i="25"/>
  <c r="M401" i="25"/>
  <c r="M326" i="25"/>
  <c r="M325" i="25"/>
  <c r="M323" i="25"/>
  <c r="M322" i="25"/>
  <c r="M321" i="25"/>
  <c r="M320" i="25"/>
  <c r="M319" i="25"/>
  <c r="M318" i="25"/>
  <c r="M291" i="25"/>
  <c r="M398" i="25"/>
  <c r="M356" i="25"/>
  <c r="M355" i="25"/>
  <c r="M354" i="25"/>
  <c r="M353" i="25"/>
  <c r="M344" i="25"/>
  <c r="M314" i="25"/>
  <c r="M313" i="25"/>
  <c r="M306" i="25"/>
  <c r="M305" i="25"/>
  <c r="M304" i="25"/>
  <c r="M303" i="25"/>
  <c r="M302" i="25"/>
  <c r="M300" i="25"/>
  <c r="M299" i="25"/>
  <c r="M298" i="25"/>
  <c r="M297" i="25"/>
  <c r="M296" i="25"/>
  <c r="M295" i="25"/>
  <c r="M351" i="25"/>
  <c r="M348" i="25"/>
  <c r="M347" i="25"/>
  <c r="M343" i="25"/>
  <c r="M341" i="25"/>
  <c r="M336" i="25"/>
  <c r="M335" i="25"/>
  <c r="M334" i="25"/>
  <c r="M333" i="25"/>
  <c r="M327" i="25"/>
  <c r="M301" i="25"/>
  <c r="M290" i="25"/>
  <c r="M289" i="25"/>
  <c r="M288" i="25"/>
  <c r="M274" i="25"/>
  <c r="M273" i="25"/>
  <c r="M272" i="25"/>
  <c r="M233" i="25"/>
  <c r="M232" i="25"/>
  <c r="M231" i="25"/>
  <c r="M230" i="25"/>
  <c r="M229" i="25"/>
  <c r="M228" i="25"/>
  <c r="M226" i="25"/>
  <c r="M225" i="25"/>
  <c r="M224" i="25"/>
  <c r="M223" i="25"/>
  <c r="M287" i="25"/>
  <c r="M271" i="25"/>
  <c r="M268" i="25"/>
  <c r="M264" i="25"/>
  <c r="M263" i="25"/>
  <c r="M262" i="25"/>
  <c r="M261" i="25"/>
  <c r="M260" i="25"/>
  <c r="M259" i="25"/>
  <c r="M258" i="25"/>
  <c r="M257" i="25"/>
  <c r="M256" i="25"/>
  <c r="M254" i="25"/>
  <c r="M253" i="25"/>
  <c r="M252" i="25"/>
  <c r="M251" i="25"/>
  <c r="M250" i="25"/>
  <c r="M249" i="25"/>
  <c r="M248" i="25"/>
  <c r="M221" i="25"/>
  <c r="M220" i="25"/>
  <c r="M219" i="25"/>
  <c r="M218" i="25"/>
  <c r="M217" i="25"/>
  <c r="M216" i="25"/>
  <c r="M215" i="25"/>
  <c r="M214" i="25"/>
  <c r="M213" i="25"/>
  <c r="M158" i="25"/>
  <c r="M157" i="25"/>
  <c r="M156" i="25"/>
  <c r="M155" i="25"/>
  <c r="M154" i="25"/>
  <c r="M150" i="25"/>
  <c r="M149" i="25"/>
  <c r="M148" i="25"/>
  <c r="M147" i="25"/>
  <c r="M146" i="25"/>
  <c r="M145" i="25"/>
  <c r="M144" i="25"/>
  <c r="M143" i="25"/>
  <c r="M142" i="25"/>
  <c r="M138" i="25"/>
  <c r="M137" i="25"/>
  <c r="M136" i="25"/>
  <c r="M135" i="25"/>
  <c r="M134" i="25"/>
  <c r="M133" i="25"/>
  <c r="M132" i="25"/>
  <c r="M131" i="25"/>
  <c r="M95" i="25"/>
  <c r="M108" i="25"/>
  <c r="M105" i="25"/>
  <c r="M103" i="25"/>
  <c r="M101" i="25"/>
  <c r="M198" i="25"/>
  <c r="M197" i="25"/>
  <c r="M196" i="25"/>
  <c r="M195" i="25"/>
  <c r="M194" i="25"/>
  <c r="M193" i="25"/>
  <c r="M192" i="25"/>
  <c r="M191" i="25"/>
  <c r="M190" i="25"/>
  <c r="M173" i="25"/>
  <c r="M172" i="25"/>
  <c r="M170" i="25"/>
  <c r="M165" i="25"/>
  <c r="M164" i="25"/>
  <c r="M163" i="25"/>
  <c r="M106" i="25"/>
  <c r="M104" i="25"/>
  <c r="M102" i="25"/>
  <c r="N1009" i="25"/>
  <c r="N1008" i="25"/>
  <c r="N1007" i="25"/>
  <c r="N1006" i="25"/>
  <c r="N1005" i="25"/>
  <c r="N1004" i="25"/>
  <c r="N1003" i="25"/>
  <c r="N1002" i="25"/>
  <c r="N1001" i="25"/>
  <c r="N1000" i="25"/>
  <c r="N985" i="25"/>
  <c r="N984" i="25"/>
  <c r="N983" i="25"/>
  <c r="N982" i="25"/>
  <c r="N981" i="25"/>
  <c r="N980" i="25"/>
  <c r="N979" i="25"/>
  <c r="N978" i="25"/>
  <c r="N977" i="25"/>
  <c r="N964" i="25"/>
  <c r="N963" i="25"/>
  <c r="N962" i="25"/>
  <c r="N961" i="25"/>
  <c r="N960" i="25"/>
  <c r="N959" i="25"/>
  <c r="N958" i="25"/>
  <c r="N957" i="25"/>
  <c r="N956" i="25"/>
  <c r="N943" i="25"/>
  <c r="N942" i="25"/>
  <c r="N941" i="25"/>
  <c r="N940" i="25"/>
  <c r="N939" i="25"/>
  <c r="N938" i="25"/>
  <c r="N937" i="25"/>
  <c r="N936" i="25"/>
  <c r="N935" i="25"/>
  <c r="N907" i="25"/>
  <c r="N903" i="25"/>
  <c r="N884" i="25"/>
  <c r="N883" i="25"/>
  <c r="N882" i="25"/>
  <c r="N827" i="25"/>
  <c r="N789" i="25"/>
  <c r="N788" i="25"/>
  <c r="N787" i="25"/>
  <c r="N786" i="25"/>
  <c r="N783" i="25"/>
  <c r="N782" i="25"/>
  <c r="N781" i="25"/>
  <c r="N780" i="25"/>
  <c r="N779" i="25"/>
  <c r="N748" i="25"/>
  <c r="N747" i="25"/>
  <c r="N746" i="25"/>
  <c r="N689" i="25"/>
  <c r="N682" i="25"/>
  <c r="N905" i="25"/>
  <c r="N880" i="25"/>
  <c r="N879" i="25"/>
  <c r="N878" i="25"/>
  <c r="N877" i="25"/>
  <c r="N876" i="25"/>
  <c r="N875" i="25"/>
  <c r="N874" i="25"/>
  <c r="N871" i="25"/>
  <c r="N870" i="25"/>
  <c r="N869" i="25"/>
  <c r="N868" i="25"/>
  <c r="N867" i="25"/>
  <c r="N866" i="25"/>
  <c r="N865" i="25"/>
  <c r="N831" i="25"/>
  <c r="N830" i="25"/>
  <c r="N829" i="25"/>
  <c r="N825" i="25"/>
  <c r="N824" i="25"/>
  <c r="N823" i="25"/>
  <c r="N822" i="25"/>
  <c r="N821" i="25"/>
  <c r="N820" i="25"/>
  <c r="N819" i="25"/>
  <c r="N815" i="25"/>
  <c r="N814" i="25"/>
  <c r="N813" i="25"/>
  <c r="N812" i="25"/>
  <c r="N811" i="25"/>
  <c r="N810" i="25"/>
  <c r="N809" i="25"/>
  <c r="N790" i="25"/>
  <c r="N785" i="25"/>
  <c r="N774" i="25"/>
  <c r="N773" i="25"/>
  <c r="N772" i="25"/>
  <c r="N771" i="25"/>
  <c r="N770" i="25"/>
  <c r="N769" i="25"/>
  <c r="N768" i="25"/>
  <c r="N767" i="25"/>
  <c r="N766" i="25"/>
  <c r="N754" i="25"/>
  <c r="N753" i="25"/>
  <c r="N752" i="25"/>
  <c r="N713" i="25"/>
  <c r="N712" i="25"/>
  <c r="N711" i="25"/>
  <c r="N710" i="25"/>
  <c r="N709" i="25"/>
  <c r="N708" i="25"/>
  <c r="N707" i="25"/>
  <c r="N706" i="25"/>
  <c r="N705" i="25"/>
  <c r="N693" i="25"/>
  <c r="N692" i="25"/>
  <c r="N691" i="25"/>
  <c r="N686" i="25"/>
  <c r="N685" i="25"/>
  <c r="N684" i="25"/>
  <c r="N620" i="25"/>
  <c r="N617" i="25"/>
  <c r="N616" i="25"/>
  <c r="N584" i="25"/>
  <c r="N406" i="25"/>
  <c r="N405" i="25"/>
  <c r="N404" i="25"/>
  <c r="N403" i="25"/>
  <c r="N402" i="25"/>
  <c r="N676" i="25"/>
  <c r="N675" i="25"/>
  <c r="N674" i="25"/>
  <c r="N673" i="25"/>
  <c r="N672" i="25"/>
  <c r="N671" i="25"/>
  <c r="N670" i="25"/>
  <c r="N669" i="25"/>
  <c r="N668" i="25"/>
  <c r="N626" i="25"/>
  <c r="N625" i="25"/>
  <c r="N624" i="25"/>
  <c r="N623" i="25"/>
  <c r="N622" i="25"/>
  <c r="N613" i="25"/>
  <c r="N612" i="25"/>
  <c r="N610" i="25"/>
  <c r="N605" i="25"/>
  <c r="N604" i="25"/>
  <c r="N603" i="25"/>
  <c r="N602" i="25"/>
  <c r="N601" i="25"/>
  <c r="N599" i="25"/>
  <c r="N598" i="25"/>
  <c r="N597" i="25"/>
  <c r="N595" i="25"/>
  <c r="N594" i="25"/>
  <c r="N592" i="25"/>
  <c r="N591" i="25"/>
  <c r="N590" i="25"/>
  <c r="N589" i="25"/>
  <c r="N588" i="25"/>
  <c r="N401" i="25"/>
  <c r="N400" i="25"/>
  <c r="N399" i="25"/>
  <c r="N398" i="25"/>
  <c r="N356" i="25"/>
  <c r="N355" i="25"/>
  <c r="N354" i="25"/>
  <c r="N353" i="25"/>
  <c r="N344" i="25"/>
  <c r="N326" i="25"/>
  <c r="N314" i="25"/>
  <c r="N313" i="25"/>
  <c r="N306" i="25"/>
  <c r="N305" i="25"/>
  <c r="N304" i="25"/>
  <c r="N303" i="25"/>
  <c r="N302" i="25"/>
  <c r="N301" i="25"/>
  <c r="N300" i="25"/>
  <c r="N299" i="25"/>
  <c r="N298" i="25"/>
  <c r="N297" i="25"/>
  <c r="N296" i="25"/>
  <c r="N295" i="25"/>
  <c r="N325" i="25"/>
  <c r="N323" i="25"/>
  <c r="N322" i="25"/>
  <c r="N321" i="25"/>
  <c r="N320" i="25"/>
  <c r="N319" i="25"/>
  <c r="N318" i="25"/>
  <c r="N291" i="25"/>
  <c r="N290" i="25"/>
  <c r="N351" i="25"/>
  <c r="N348" i="25"/>
  <c r="N347" i="25"/>
  <c r="N343" i="25"/>
  <c r="N341" i="25"/>
  <c r="N336" i="25"/>
  <c r="N335" i="25"/>
  <c r="N334" i="25"/>
  <c r="N333" i="25"/>
  <c r="N327" i="25"/>
  <c r="N274" i="25"/>
  <c r="N273" i="25"/>
  <c r="N272" i="25"/>
  <c r="N233" i="25"/>
  <c r="N232" i="25"/>
  <c r="N231" i="25"/>
  <c r="N230" i="25"/>
  <c r="N229" i="25"/>
  <c r="N228" i="25"/>
  <c r="N226" i="25"/>
  <c r="N225" i="25"/>
  <c r="N224" i="25"/>
  <c r="N223" i="25"/>
  <c r="N289" i="25"/>
  <c r="N288" i="25"/>
  <c r="N287" i="25"/>
  <c r="N271" i="25"/>
  <c r="N268" i="25"/>
  <c r="N264" i="25"/>
  <c r="N263" i="25"/>
  <c r="N262" i="25"/>
  <c r="N261" i="25"/>
  <c r="N260" i="25"/>
  <c r="N259" i="25"/>
  <c r="N258" i="25"/>
  <c r="N257" i="25"/>
  <c r="N256" i="25"/>
  <c r="N254" i="25"/>
  <c r="N253" i="25"/>
  <c r="N252" i="25"/>
  <c r="N251" i="25"/>
  <c r="N250" i="25"/>
  <c r="N249" i="25"/>
  <c r="N248" i="25"/>
  <c r="N221" i="25"/>
  <c r="N220" i="25"/>
  <c r="N219" i="25"/>
  <c r="N218" i="25"/>
  <c r="N217" i="25"/>
  <c r="N216" i="25"/>
  <c r="N215" i="25"/>
  <c r="N214" i="25"/>
  <c r="N213" i="25"/>
  <c r="N158" i="25"/>
  <c r="N157" i="25"/>
  <c r="N156" i="25"/>
  <c r="N155" i="25"/>
  <c r="N154" i="25"/>
  <c r="N150" i="25"/>
  <c r="N149" i="25"/>
  <c r="N148" i="25"/>
  <c r="N147" i="25"/>
  <c r="N146" i="25"/>
  <c r="N145" i="25"/>
  <c r="N144" i="25"/>
  <c r="N143" i="25"/>
  <c r="N142" i="25"/>
  <c r="N138" i="25"/>
  <c r="N137" i="25"/>
  <c r="N136" i="25"/>
  <c r="N135" i="25"/>
  <c r="N134" i="25"/>
  <c r="N133" i="25"/>
  <c r="N132" i="25"/>
  <c r="N131" i="25"/>
  <c r="N106" i="25"/>
  <c r="N104" i="25"/>
  <c r="N102" i="25"/>
  <c r="N95" i="25"/>
  <c r="N198" i="25"/>
  <c r="N197" i="25"/>
  <c r="N196" i="25"/>
  <c r="N195" i="25"/>
  <c r="N194" i="25"/>
  <c r="N193" i="25"/>
  <c r="N192" i="25"/>
  <c r="N191" i="25"/>
  <c r="N190" i="25"/>
  <c r="N173" i="25"/>
  <c r="N172" i="25"/>
  <c r="N170" i="25"/>
  <c r="N165" i="25"/>
  <c r="N164" i="25"/>
  <c r="N163" i="25"/>
  <c r="N108" i="25"/>
  <c r="N105" i="25"/>
  <c r="N103" i="25"/>
  <c r="N101" i="25"/>
  <c r="O964" i="25"/>
  <c r="O963" i="25"/>
  <c r="O962" i="25"/>
  <c r="O961" i="25"/>
  <c r="O960" i="25"/>
  <c r="O959" i="25"/>
  <c r="O958" i="25"/>
  <c r="O957" i="25"/>
  <c r="O935" i="25"/>
  <c r="O956" i="25"/>
  <c r="O936" i="25"/>
  <c r="O1009" i="25"/>
  <c r="O1008" i="25"/>
  <c r="O1007" i="25"/>
  <c r="O1006" i="25"/>
  <c r="O1005" i="25"/>
  <c r="O1004" i="25"/>
  <c r="O1003" i="25"/>
  <c r="O1002" i="25"/>
  <c r="O1001" i="25"/>
  <c r="O1000" i="25"/>
  <c r="O985" i="25"/>
  <c r="O984" i="25"/>
  <c r="O983" i="25"/>
  <c r="O982" i="25"/>
  <c r="O981" i="25"/>
  <c r="O980" i="25"/>
  <c r="O979" i="25"/>
  <c r="O978" i="25"/>
  <c r="O977" i="25"/>
  <c r="O943" i="25"/>
  <c r="O942" i="25"/>
  <c r="O941" i="25"/>
  <c r="O940" i="25"/>
  <c r="O939" i="25"/>
  <c r="O938" i="25"/>
  <c r="O937" i="25"/>
  <c r="O905" i="25"/>
  <c r="O880" i="25"/>
  <c r="O879" i="25"/>
  <c r="O878" i="25"/>
  <c r="O877" i="25"/>
  <c r="O876" i="25"/>
  <c r="O875" i="25"/>
  <c r="O874" i="25"/>
  <c r="O871" i="25"/>
  <c r="O870" i="25"/>
  <c r="O869" i="25"/>
  <c r="O868" i="25"/>
  <c r="O867" i="25"/>
  <c r="O866" i="25"/>
  <c r="O865" i="25"/>
  <c r="O831" i="25"/>
  <c r="O830" i="25"/>
  <c r="O829" i="25"/>
  <c r="O825" i="25"/>
  <c r="O824" i="25"/>
  <c r="O823" i="25"/>
  <c r="O822" i="25"/>
  <c r="O821" i="25"/>
  <c r="O820" i="25"/>
  <c r="O819" i="25"/>
  <c r="O815" i="25"/>
  <c r="O814" i="25"/>
  <c r="O813" i="25"/>
  <c r="O812" i="25"/>
  <c r="O811" i="25"/>
  <c r="O810" i="25"/>
  <c r="O809" i="25"/>
  <c r="O790" i="25"/>
  <c r="O788" i="25"/>
  <c r="O786" i="25"/>
  <c r="O785" i="25"/>
  <c r="O774" i="25"/>
  <c r="O773" i="25"/>
  <c r="O772" i="25"/>
  <c r="O771" i="25"/>
  <c r="O770" i="25"/>
  <c r="O769" i="25"/>
  <c r="O768" i="25"/>
  <c r="O767" i="25"/>
  <c r="O766" i="25"/>
  <c r="O754" i="25"/>
  <c r="O753" i="25"/>
  <c r="O752" i="25"/>
  <c r="O713" i="25"/>
  <c r="O712" i="25"/>
  <c r="O711" i="25"/>
  <c r="O710" i="25"/>
  <c r="O709" i="25"/>
  <c r="O708" i="25"/>
  <c r="O707" i="25"/>
  <c r="O706" i="25"/>
  <c r="O705" i="25"/>
  <c r="O693" i="25"/>
  <c r="O692" i="25"/>
  <c r="O691" i="25"/>
  <c r="O686" i="25"/>
  <c r="O685" i="25"/>
  <c r="O684" i="25"/>
  <c r="O907" i="25"/>
  <c r="O903" i="25"/>
  <c r="O884" i="25"/>
  <c r="O883" i="25"/>
  <c r="O882" i="25"/>
  <c r="O827" i="25"/>
  <c r="O789" i="25"/>
  <c r="O787" i="25"/>
  <c r="O783" i="25"/>
  <c r="O782" i="25"/>
  <c r="O781" i="25"/>
  <c r="O780" i="25"/>
  <c r="O779" i="25"/>
  <c r="O748" i="25"/>
  <c r="O747" i="25"/>
  <c r="O746" i="25"/>
  <c r="O689" i="25"/>
  <c r="O682" i="25"/>
  <c r="O401" i="25"/>
  <c r="O676" i="25"/>
  <c r="O675" i="25"/>
  <c r="O674" i="25"/>
  <c r="O673" i="25"/>
  <c r="O672" i="25"/>
  <c r="O671" i="25"/>
  <c r="O670" i="25"/>
  <c r="O669" i="25"/>
  <c r="O668" i="25"/>
  <c r="O626" i="25"/>
  <c r="O625" i="25"/>
  <c r="O624" i="25"/>
  <c r="O623" i="25"/>
  <c r="O622" i="25"/>
  <c r="O613" i="25"/>
  <c r="O612" i="25"/>
  <c r="O610" i="25"/>
  <c r="O605" i="25"/>
  <c r="O604" i="25"/>
  <c r="O603" i="25"/>
  <c r="O602" i="25"/>
  <c r="O595" i="25"/>
  <c r="O594" i="25"/>
  <c r="O592" i="25"/>
  <c r="O591" i="25"/>
  <c r="O590" i="25"/>
  <c r="O589" i="25"/>
  <c r="O588" i="25"/>
  <c r="O620" i="25"/>
  <c r="O617" i="25"/>
  <c r="O616" i="25"/>
  <c r="O584" i="25"/>
  <c r="O406" i="25"/>
  <c r="O405" i="25"/>
  <c r="O404" i="25"/>
  <c r="O403" i="25"/>
  <c r="O402" i="25"/>
  <c r="O400" i="25"/>
  <c r="O399" i="25"/>
  <c r="O398" i="25"/>
  <c r="O356" i="25"/>
  <c r="O355" i="25"/>
  <c r="O354" i="25"/>
  <c r="O353" i="25"/>
  <c r="O344" i="25"/>
  <c r="O314" i="25"/>
  <c r="O313" i="25"/>
  <c r="O306" i="25"/>
  <c r="O305" i="25"/>
  <c r="O304" i="25"/>
  <c r="O303" i="25"/>
  <c r="O302" i="25"/>
  <c r="O301" i="25"/>
  <c r="O300" i="25"/>
  <c r="O299" i="25"/>
  <c r="O298" i="25"/>
  <c r="O297" i="25"/>
  <c r="O296" i="25"/>
  <c r="O295" i="25"/>
  <c r="O291" i="25"/>
  <c r="O351" i="25"/>
  <c r="O348" i="25"/>
  <c r="O347" i="25"/>
  <c r="O341" i="25"/>
  <c r="O336" i="25"/>
  <c r="O335" i="25"/>
  <c r="O334" i="25"/>
  <c r="O333" i="25"/>
  <c r="O327" i="25"/>
  <c r="O325" i="25"/>
  <c r="O323" i="25"/>
  <c r="O322" i="25"/>
  <c r="O321" i="25"/>
  <c r="O320" i="25"/>
  <c r="O319" i="25"/>
  <c r="O318" i="25"/>
  <c r="O343" i="25"/>
  <c r="O326" i="25"/>
  <c r="O287" i="25"/>
  <c r="O254" i="25"/>
  <c r="O252" i="25"/>
  <c r="O250" i="25"/>
  <c r="O248" i="25"/>
  <c r="O233" i="25"/>
  <c r="O232" i="25"/>
  <c r="O231" i="25"/>
  <c r="O230" i="25"/>
  <c r="O229" i="25"/>
  <c r="O228" i="25"/>
  <c r="O226" i="25"/>
  <c r="O225" i="25"/>
  <c r="O224" i="25"/>
  <c r="O223" i="25"/>
  <c r="O220" i="25"/>
  <c r="O218" i="25"/>
  <c r="O216" i="25"/>
  <c r="O214" i="25"/>
  <c r="O290" i="25"/>
  <c r="O289" i="25"/>
  <c r="O271" i="25"/>
  <c r="O268" i="25"/>
  <c r="O264" i="25"/>
  <c r="O263" i="25"/>
  <c r="O262" i="25"/>
  <c r="O261" i="25"/>
  <c r="O260" i="25"/>
  <c r="O259" i="25"/>
  <c r="O258" i="25"/>
  <c r="O257" i="25"/>
  <c r="O256" i="25"/>
  <c r="O253" i="25"/>
  <c r="O251" i="25"/>
  <c r="O249" i="25"/>
  <c r="O221" i="25"/>
  <c r="O219" i="25"/>
  <c r="O217" i="25"/>
  <c r="O215" i="25"/>
  <c r="O213" i="25"/>
  <c r="O288" i="25"/>
  <c r="O274" i="25"/>
  <c r="O273" i="25"/>
  <c r="O272" i="25"/>
  <c r="O95" i="25"/>
  <c r="O197" i="25"/>
  <c r="O195" i="25"/>
  <c r="O193" i="25"/>
  <c r="O191" i="25"/>
  <c r="O173" i="25"/>
  <c r="O172" i="25"/>
  <c r="O170" i="25"/>
  <c r="O165" i="25"/>
  <c r="O164" i="25"/>
  <c r="O163" i="25"/>
  <c r="O108" i="25"/>
  <c r="O105" i="25"/>
  <c r="O103" i="25"/>
  <c r="O101" i="25"/>
  <c r="O198" i="25"/>
  <c r="O196" i="25"/>
  <c r="O194" i="25"/>
  <c r="O192" i="25"/>
  <c r="O190" i="25"/>
  <c r="O158" i="25"/>
  <c r="O157" i="25"/>
  <c r="O156" i="25"/>
  <c r="O155" i="25"/>
  <c r="O154" i="25"/>
  <c r="O150" i="25"/>
  <c r="O149" i="25"/>
  <c r="O148" i="25"/>
  <c r="O147" i="25"/>
  <c r="O146" i="25"/>
  <c r="O145" i="25"/>
  <c r="O144" i="25"/>
  <c r="O143" i="25"/>
  <c r="O142" i="25"/>
  <c r="O138" i="25"/>
  <c r="O137" i="25"/>
  <c r="O136" i="25"/>
  <c r="O135" i="25"/>
  <c r="O134" i="25"/>
  <c r="O133" i="25"/>
  <c r="O132" i="25"/>
  <c r="O131" i="25"/>
  <c r="O106" i="25"/>
  <c r="O104" i="25"/>
  <c r="O102" i="25"/>
  <c r="T936" i="25"/>
  <c r="T956" i="25"/>
  <c r="T1009" i="25"/>
  <c r="T1008" i="25"/>
  <c r="T1007" i="25"/>
  <c r="T1006" i="25"/>
  <c r="T1005" i="25"/>
  <c r="T1004" i="25"/>
  <c r="T1003" i="25"/>
  <c r="T1002" i="25"/>
  <c r="T1001" i="25"/>
  <c r="T1000" i="25"/>
  <c r="T985" i="25"/>
  <c r="T984" i="25"/>
  <c r="T983" i="25"/>
  <c r="T982" i="25"/>
  <c r="T981" i="25"/>
  <c r="T980" i="25"/>
  <c r="T979" i="25"/>
  <c r="T978" i="25"/>
  <c r="T977" i="25"/>
  <c r="T964" i="25"/>
  <c r="T963" i="25"/>
  <c r="T962" i="25"/>
  <c r="T961" i="25"/>
  <c r="T960" i="25"/>
  <c r="T959" i="25"/>
  <c r="T958" i="25"/>
  <c r="T957" i="25"/>
  <c r="T943" i="25"/>
  <c r="T942" i="25"/>
  <c r="T941" i="25"/>
  <c r="T940" i="25"/>
  <c r="T939" i="25"/>
  <c r="T938" i="25"/>
  <c r="T937" i="25"/>
  <c r="T905" i="25"/>
  <c r="T880" i="25"/>
  <c r="T879" i="25"/>
  <c r="T878" i="25"/>
  <c r="T877" i="25"/>
  <c r="T876" i="25"/>
  <c r="T875" i="25"/>
  <c r="T874" i="25"/>
  <c r="T871" i="25"/>
  <c r="T870" i="25"/>
  <c r="T869" i="25"/>
  <c r="T868" i="25"/>
  <c r="T867" i="25"/>
  <c r="T866" i="25"/>
  <c r="T865" i="25"/>
  <c r="T831" i="25"/>
  <c r="T830" i="25"/>
  <c r="T829" i="25"/>
  <c r="T825" i="25"/>
  <c r="T824" i="25"/>
  <c r="T823" i="25"/>
  <c r="T822" i="25"/>
  <c r="T821" i="25"/>
  <c r="T820" i="25"/>
  <c r="T819" i="25"/>
  <c r="T815" i="25"/>
  <c r="T814" i="25"/>
  <c r="T813" i="25"/>
  <c r="T812" i="25"/>
  <c r="T811" i="25"/>
  <c r="T810" i="25"/>
  <c r="T809" i="25"/>
  <c r="T790" i="25"/>
  <c r="T785" i="25"/>
  <c r="T774" i="25"/>
  <c r="T773" i="25"/>
  <c r="T772" i="25"/>
  <c r="T771" i="25"/>
  <c r="T770" i="25"/>
  <c r="T769" i="25"/>
  <c r="T768" i="25"/>
  <c r="T767" i="25"/>
  <c r="T766" i="25"/>
  <c r="T754" i="25"/>
  <c r="T753" i="25"/>
  <c r="T752" i="25"/>
  <c r="T713" i="25"/>
  <c r="T712" i="25"/>
  <c r="T711" i="25"/>
  <c r="T710" i="25"/>
  <c r="T709" i="25"/>
  <c r="T708" i="25"/>
  <c r="T707" i="25"/>
  <c r="T706" i="25"/>
  <c r="T705" i="25"/>
  <c r="T693" i="25"/>
  <c r="T692" i="25"/>
  <c r="T691" i="25"/>
  <c r="T686" i="25"/>
  <c r="T685" i="25"/>
  <c r="T684" i="25"/>
  <c r="T827" i="25"/>
  <c r="T789" i="25"/>
  <c r="T787" i="25"/>
  <c r="T935" i="25"/>
  <c r="T907" i="25"/>
  <c r="T903" i="25"/>
  <c r="T884" i="25"/>
  <c r="T883" i="25"/>
  <c r="T882" i="25"/>
  <c r="T783" i="25"/>
  <c r="T782" i="25"/>
  <c r="T781" i="25"/>
  <c r="T780" i="25"/>
  <c r="T779" i="25"/>
  <c r="T748" i="25"/>
  <c r="T747" i="25"/>
  <c r="T746" i="25"/>
  <c r="T689" i="25"/>
  <c r="T682" i="25"/>
  <c r="T788" i="25"/>
  <c r="T786" i="25"/>
  <c r="T676" i="25"/>
  <c r="T675" i="25"/>
  <c r="T674" i="25"/>
  <c r="T673" i="25"/>
  <c r="T672" i="25"/>
  <c r="T671" i="25"/>
  <c r="T670" i="25"/>
  <c r="T669" i="25"/>
  <c r="T668" i="25"/>
  <c r="T626" i="25"/>
  <c r="T625" i="25"/>
  <c r="T624" i="25"/>
  <c r="T623" i="25"/>
  <c r="T622" i="25"/>
  <c r="T613" i="25"/>
  <c r="T612" i="25"/>
  <c r="T610" i="25"/>
  <c r="T605" i="25"/>
  <c r="T604" i="25"/>
  <c r="T603" i="25"/>
  <c r="T602" i="25"/>
  <c r="T601" i="25"/>
  <c r="T599" i="25"/>
  <c r="T598" i="25"/>
  <c r="T597" i="25"/>
  <c r="T595" i="25"/>
  <c r="T594" i="25"/>
  <c r="T592" i="25"/>
  <c r="T591" i="25"/>
  <c r="T590" i="25"/>
  <c r="T589" i="25"/>
  <c r="T588" i="25"/>
  <c r="T620" i="25"/>
  <c r="T617" i="25"/>
  <c r="T616" i="25"/>
  <c r="T584" i="25"/>
  <c r="T406" i="25"/>
  <c r="T405" i="25"/>
  <c r="T404" i="25"/>
  <c r="T403" i="25"/>
  <c r="T402" i="25"/>
  <c r="T300" i="25"/>
  <c r="T299" i="25"/>
  <c r="T298" i="25"/>
  <c r="T297" i="25"/>
  <c r="T296" i="25"/>
  <c r="T295" i="25"/>
  <c r="T351" i="25"/>
  <c r="T348" i="25"/>
  <c r="T347" i="25"/>
  <c r="T343" i="25"/>
  <c r="T341" i="25"/>
  <c r="T336" i="25"/>
  <c r="T335" i="25"/>
  <c r="T334" i="25"/>
  <c r="T333" i="25"/>
  <c r="T327" i="25"/>
  <c r="T326" i="25"/>
  <c r="T325" i="25"/>
  <c r="T323" i="25"/>
  <c r="T322" i="25"/>
  <c r="T321" i="25"/>
  <c r="T320" i="25"/>
  <c r="T319" i="25"/>
  <c r="T318" i="25"/>
  <c r="T290" i="25"/>
  <c r="T301" i="25"/>
  <c r="T401" i="25"/>
  <c r="T400" i="25"/>
  <c r="T399" i="25"/>
  <c r="T398" i="25"/>
  <c r="T356" i="25"/>
  <c r="T355" i="25"/>
  <c r="T354" i="25"/>
  <c r="T353" i="25"/>
  <c r="T344" i="25"/>
  <c r="T314" i="25"/>
  <c r="T313" i="25"/>
  <c r="T306" i="25"/>
  <c r="T305" i="25"/>
  <c r="T304" i="25"/>
  <c r="T303" i="25"/>
  <c r="T302" i="25"/>
  <c r="T291" i="25"/>
  <c r="T253" i="25"/>
  <c r="T251" i="25"/>
  <c r="T249" i="25"/>
  <c r="T221" i="25"/>
  <c r="T219" i="25"/>
  <c r="T217" i="25"/>
  <c r="T215" i="25"/>
  <c r="T213" i="25"/>
  <c r="T289" i="25"/>
  <c r="T274" i="25"/>
  <c r="T273" i="25"/>
  <c r="T272" i="25"/>
  <c r="T271" i="25"/>
  <c r="T268" i="25"/>
  <c r="T264" i="25"/>
  <c r="T263" i="25"/>
  <c r="T262" i="25"/>
  <c r="T261" i="25"/>
  <c r="T260" i="25"/>
  <c r="T259" i="25"/>
  <c r="T258" i="25"/>
  <c r="T257" i="25"/>
  <c r="T256" i="25"/>
  <c r="T254" i="25"/>
  <c r="T252" i="25"/>
  <c r="T250" i="25"/>
  <c r="T248" i="25"/>
  <c r="T220" i="25"/>
  <c r="T218" i="25"/>
  <c r="T216" i="25"/>
  <c r="T214" i="25"/>
  <c r="T288" i="25"/>
  <c r="T287" i="25"/>
  <c r="T233" i="25"/>
  <c r="T232" i="25"/>
  <c r="T231" i="25"/>
  <c r="T230" i="25"/>
  <c r="T229" i="25"/>
  <c r="T228" i="25"/>
  <c r="T226" i="25"/>
  <c r="T225" i="25"/>
  <c r="T224" i="25"/>
  <c r="T223" i="25"/>
  <c r="T173" i="25"/>
  <c r="T172" i="25"/>
  <c r="T170" i="25"/>
  <c r="T165" i="25"/>
  <c r="T164" i="25"/>
  <c r="T163" i="25"/>
  <c r="T198" i="25"/>
  <c r="T196" i="25"/>
  <c r="T194" i="25"/>
  <c r="T192" i="25"/>
  <c r="T190" i="25"/>
  <c r="T106" i="25"/>
  <c r="T104" i="25"/>
  <c r="T102" i="25"/>
  <c r="T158" i="25"/>
  <c r="T157" i="25"/>
  <c r="T156" i="25"/>
  <c r="T155" i="25"/>
  <c r="T154" i="25"/>
  <c r="T150" i="25"/>
  <c r="T149" i="25"/>
  <c r="T148" i="25"/>
  <c r="T147" i="25"/>
  <c r="T146" i="25"/>
  <c r="T145" i="25"/>
  <c r="T144" i="25"/>
  <c r="T143" i="25"/>
  <c r="T142" i="25"/>
  <c r="T138" i="25"/>
  <c r="T137" i="25"/>
  <c r="T136" i="25"/>
  <c r="T135" i="25"/>
  <c r="T134" i="25"/>
  <c r="T133" i="25"/>
  <c r="T132" i="25"/>
  <c r="T131" i="25"/>
  <c r="T197" i="25"/>
  <c r="T195" i="25"/>
  <c r="T193" i="25"/>
  <c r="T191" i="25"/>
  <c r="T108" i="25"/>
  <c r="T105" i="25"/>
  <c r="T103" i="25"/>
  <c r="T101" i="25"/>
  <c r="T95" i="25"/>
  <c r="L1009" i="25"/>
  <c r="L1008" i="25"/>
  <c r="L1007" i="25"/>
  <c r="L1006" i="25"/>
  <c r="L1005" i="25"/>
  <c r="L1004" i="25"/>
  <c r="L1003" i="25"/>
  <c r="L1002" i="25"/>
  <c r="L1001" i="25"/>
  <c r="L1000" i="25"/>
  <c r="L985" i="25"/>
  <c r="L984" i="25"/>
  <c r="L983" i="25"/>
  <c r="L982" i="25"/>
  <c r="L981" i="25"/>
  <c r="L980" i="25"/>
  <c r="L979" i="25"/>
  <c r="L978" i="25"/>
  <c r="L977" i="25"/>
  <c r="L943" i="25"/>
  <c r="L942" i="25"/>
  <c r="L941" i="25"/>
  <c r="L940" i="25"/>
  <c r="L939" i="25"/>
  <c r="L938" i="25"/>
  <c r="L937" i="25"/>
  <c r="L935" i="25"/>
  <c r="L956" i="25"/>
  <c r="L936" i="25"/>
  <c r="L964" i="25"/>
  <c r="L963" i="25"/>
  <c r="L962" i="25"/>
  <c r="L961" i="25"/>
  <c r="L960" i="25"/>
  <c r="L959" i="25"/>
  <c r="L958" i="25"/>
  <c r="L957" i="25"/>
  <c r="L907" i="25"/>
  <c r="L903" i="25"/>
  <c r="L884" i="25"/>
  <c r="L883" i="25"/>
  <c r="L882" i="25"/>
  <c r="L783" i="25"/>
  <c r="L782" i="25"/>
  <c r="L781" i="25"/>
  <c r="L780" i="25"/>
  <c r="L779" i="25"/>
  <c r="L748" i="25"/>
  <c r="L747" i="25"/>
  <c r="L746" i="25"/>
  <c r="L689" i="25"/>
  <c r="L682" i="25"/>
  <c r="L788" i="25"/>
  <c r="L786" i="25"/>
  <c r="L905" i="25"/>
  <c r="L880" i="25"/>
  <c r="L879" i="25"/>
  <c r="L878" i="25"/>
  <c r="L877" i="25"/>
  <c r="L876" i="25"/>
  <c r="L875" i="25"/>
  <c r="L874" i="25"/>
  <c r="L871" i="25"/>
  <c r="L870" i="25"/>
  <c r="L869" i="25"/>
  <c r="L868" i="25"/>
  <c r="L867" i="25"/>
  <c r="L866" i="25"/>
  <c r="L865" i="25"/>
  <c r="L831" i="25"/>
  <c r="L830" i="25"/>
  <c r="L829" i="25"/>
  <c r="L825" i="25"/>
  <c r="L824" i="25"/>
  <c r="L823" i="25"/>
  <c r="L822" i="25"/>
  <c r="L821" i="25"/>
  <c r="L820" i="25"/>
  <c r="L819" i="25"/>
  <c r="L815" i="25"/>
  <c r="L814" i="25"/>
  <c r="L813" i="25"/>
  <c r="L812" i="25"/>
  <c r="L811" i="25"/>
  <c r="L810" i="25"/>
  <c r="L809" i="25"/>
  <c r="L790" i="25"/>
  <c r="L785" i="25"/>
  <c r="L774" i="25"/>
  <c r="L773" i="25"/>
  <c r="L772" i="25"/>
  <c r="L771" i="25"/>
  <c r="L770" i="25"/>
  <c r="L769" i="25"/>
  <c r="L768" i="25"/>
  <c r="L767" i="25"/>
  <c r="L766" i="25"/>
  <c r="L754" i="25"/>
  <c r="L753" i="25"/>
  <c r="L752" i="25"/>
  <c r="L713" i="25"/>
  <c r="L712" i="25"/>
  <c r="L711" i="25"/>
  <c r="L710" i="25"/>
  <c r="L709" i="25"/>
  <c r="L708" i="25"/>
  <c r="L707" i="25"/>
  <c r="L706" i="25"/>
  <c r="L705" i="25"/>
  <c r="L693" i="25"/>
  <c r="L692" i="25"/>
  <c r="L691" i="25"/>
  <c r="L686" i="25"/>
  <c r="L685" i="25"/>
  <c r="L684" i="25"/>
  <c r="L827" i="25"/>
  <c r="L789" i="25"/>
  <c r="L787" i="25"/>
  <c r="L620" i="25"/>
  <c r="L617" i="25"/>
  <c r="L616" i="25"/>
  <c r="L584" i="25"/>
  <c r="L406" i="25"/>
  <c r="L405" i="25"/>
  <c r="L404" i="25"/>
  <c r="L403" i="25"/>
  <c r="L402" i="25"/>
  <c r="L401" i="25"/>
  <c r="L400" i="25"/>
  <c r="L676" i="25"/>
  <c r="L675" i="25"/>
  <c r="L674" i="25"/>
  <c r="L673" i="25"/>
  <c r="L672" i="25"/>
  <c r="L671" i="25"/>
  <c r="L670" i="25"/>
  <c r="L669" i="25"/>
  <c r="L668" i="25"/>
  <c r="L626" i="25"/>
  <c r="L625" i="25"/>
  <c r="L624" i="25"/>
  <c r="L623" i="25"/>
  <c r="L622" i="25"/>
  <c r="L613" i="25"/>
  <c r="L612" i="25"/>
  <c r="L610" i="25"/>
  <c r="L605" i="25"/>
  <c r="L604" i="25"/>
  <c r="L603" i="25"/>
  <c r="L602" i="25"/>
  <c r="L601" i="25"/>
  <c r="L599" i="25"/>
  <c r="L598" i="25"/>
  <c r="L597" i="25"/>
  <c r="L595" i="25"/>
  <c r="L594" i="25"/>
  <c r="L592" i="25"/>
  <c r="L591" i="25"/>
  <c r="L590" i="25"/>
  <c r="L589" i="25"/>
  <c r="L588" i="25"/>
  <c r="L399" i="25"/>
  <c r="L314" i="25"/>
  <c r="L313" i="25"/>
  <c r="L306" i="25"/>
  <c r="L305" i="25"/>
  <c r="L304" i="25"/>
  <c r="L303" i="25"/>
  <c r="L302" i="25"/>
  <c r="L301" i="25"/>
  <c r="L398" i="25"/>
  <c r="L356" i="25"/>
  <c r="L355" i="25"/>
  <c r="L354" i="25"/>
  <c r="L353" i="25"/>
  <c r="L344" i="25"/>
  <c r="L291" i="25"/>
  <c r="L351" i="25"/>
  <c r="L348" i="25"/>
  <c r="L347" i="25"/>
  <c r="L343" i="25"/>
  <c r="L341" i="25"/>
  <c r="L336" i="25"/>
  <c r="L335" i="25"/>
  <c r="L334" i="25"/>
  <c r="L333" i="25"/>
  <c r="L327" i="25"/>
  <c r="L326" i="25"/>
  <c r="L325" i="25"/>
  <c r="L323" i="25"/>
  <c r="L322" i="25"/>
  <c r="L321" i="25"/>
  <c r="L320" i="25"/>
  <c r="L319" i="25"/>
  <c r="L318" i="25"/>
  <c r="L300" i="25"/>
  <c r="L299" i="25"/>
  <c r="L298" i="25"/>
  <c r="L297" i="25"/>
  <c r="L296" i="25"/>
  <c r="L295" i="25"/>
  <c r="L254" i="25"/>
  <c r="L252" i="25"/>
  <c r="L250" i="25"/>
  <c r="L248" i="25"/>
  <c r="L220" i="25"/>
  <c r="L218" i="25"/>
  <c r="L216" i="25"/>
  <c r="L214" i="25"/>
  <c r="L290" i="25"/>
  <c r="L288" i="25"/>
  <c r="L233" i="25"/>
  <c r="L232" i="25"/>
  <c r="L231" i="25"/>
  <c r="L230" i="25"/>
  <c r="L229" i="25"/>
  <c r="L226" i="25"/>
  <c r="L225" i="25"/>
  <c r="L224" i="25"/>
  <c r="L223" i="25"/>
  <c r="L289" i="25"/>
  <c r="L287" i="25"/>
  <c r="L253" i="25"/>
  <c r="L251" i="25"/>
  <c r="L249" i="25"/>
  <c r="L221" i="25"/>
  <c r="L219" i="25"/>
  <c r="L217" i="25"/>
  <c r="L215" i="25"/>
  <c r="L213" i="25"/>
  <c r="L274" i="25"/>
  <c r="L273" i="25"/>
  <c r="L272" i="25"/>
  <c r="L271" i="25"/>
  <c r="L268" i="25"/>
  <c r="L264" i="25"/>
  <c r="L263" i="25"/>
  <c r="L262" i="25"/>
  <c r="L261" i="25"/>
  <c r="L260" i="25"/>
  <c r="L259" i="25"/>
  <c r="L258" i="25"/>
  <c r="L257" i="25"/>
  <c r="L256" i="25"/>
  <c r="L158" i="25"/>
  <c r="L157" i="25"/>
  <c r="L156" i="25"/>
  <c r="L155" i="25"/>
  <c r="L154" i="25"/>
  <c r="L150" i="25"/>
  <c r="L149" i="25"/>
  <c r="L148" i="25"/>
  <c r="L147" i="25"/>
  <c r="L146" i="25"/>
  <c r="L145" i="25"/>
  <c r="L144" i="25"/>
  <c r="L143" i="25"/>
  <c r="L142" i="25"/>
  <c r="L138" i="25"/>
  <c r="L137" i="25"/>
  <c r="L136" i="25"/>
  <c r="L135" i="25"/>
  <c r="L134" i="25"/>
  <c r="L133" i="25"/>
  <c r="L132" i="25"/>
  <c r="L131" i="25"/>
  <c r="L197" i="25"/>
  <c r="L195" i="25"/>
  <c r="L193" i="25"/>
  <c r="L191" i="25"/>
  <c r="L108" i="25"/>
  <c r="L105" i="25"/>
  <c r="L103" i="25"/>
  <c r="L101" i="25"/>
  <c r="L95" i="25"/>
  <c r="L173" i="25"/>
  <c r="L172" i="25"/>
  <c r="L170" i="25"/>
  <c r="L165" i="25"/>
  <c r="L164" i="25"/>
  <c r="L163" i="25"/>
  <c r="L198" i="25"/>
  <c r="L196" i="25"/>
  <c r="L194" i="25"/>
  <c r="L192" i="25"/>
  <c r="L190" i="25"/>
  <c r="L106" i="25"/>
  <c r="L104" i="25"/>
  <c r="L102" i="25"/>
  <c r="N552" i="25"/>
  <c r="N524" i="25"/>
  <c r="N495" i="25"/>
  <c r="N467" i="25"/>
  <c r="N438" i="25"/>
  <c r="M552" i="25"/>
  <c r="M524" i="25"/>
  <c r="M495" i="25"/>
  <c r="M467" i="25"/>
  <c r="M438" i="25"/>
  <c r="K552" i="25"/>
  <c r="K524" i="25"/>
  <c r="K495" i="25"/>
  <c r="K467" i="25"/>
  <c r="K438" i="25"/>
  <c r="Q438" i="25"/>
  <c r="Q552" i="25"/>
  <c r="Q524" i="25"/>
  <c r="Q495" i="25"/>
  <c r="Q467" i="25"/>
  <c r="P438" i="25"/>
  <c r="P552" i="25"/>
  <c r="P524" i="25"/>
  <c r="P495" i="25"/>
  <c r="P467" i="25"/>
  <c r="T552" i="25"/>
  <c r="T524" i="25"/>
  <c r="T495" i="25"/>
  <c r="T467" i="25"/>
  <c r="T438" i="25"/>
  <c r="O438" i="25"/>
  <c r="O552" i="25"/>
  <c r="O524" i="25"/>
  <c r="O495" i="25"/>
  <c r="O467" i="25"/>
  <c r="L552" i="25"/>
  <c r="L524" i="25"/>
  <c r="L495" i="25"/>
  <c r="L467" i="25"/>
  <c r="L438" i="25"/>
  <c r="S438" i="25"/>
  <c r="S552" i="25"/>
  <c r="S524" i="25"/>
  <c r="S495" i="25"/>
  <c r="S467" i="25"/>
  <c r="S107" i="25"/>
  <c r="K107" i="25"/>
  <c r="P107" i="25"/>
  <c r="L107" i="25"/>
  <c r="Q107" i="25"/>
  <c r="M107" i="25"/>
  <c r="N107" i="25"/>
  <c r="O107" i="25"/>
  <c r="T107" i="25"/>
  <c r="AA917" i="25"/>
  <c r="AA910" i="25"/>
  <c r="AA894" i="25"/>
  <c r="AA887" i="25"/>
  <c r="AA855" i="25"/>
  <c r="AA848" i="25"/>
  <c r="AA841" i="25"/>
  <c r="AA834" i="25"/>
  <c r="AA800" i="25"/>
  <c r="AA793" i="25"/>
  <c r="AA737" i="25"/>
  <c r="AA730" i="25"/>
  <c r="AA723" i="25"/>
  <c r="AA650" i="25"/>
  <c r="AA643" i="25"/>
  <c r="AA636" i="25"/>
  <c r="AA629" i="25"/>
  <c r="AA380" i="25"/>
  <c r="AA373" i="25"/>
  <c r="AA366" i="25"/>
  <c r="AA122" i="25"/>
  <c r="AA359" i="25"/>
  <c r="AB917" i="25"/>
  <c r="AB910" i="25"/>
  <c r="AB894" i="25"/>
  <c r="AB887" i="25"/>
  <c r="AB855" i="25"/>
  <c r="AB848" i="25"/>
  <c r="AB841" i="25"/>
  <c r="AB834" i="25"/>
  <c r="AB800" i="25"/>
  <c r="AB793" i="25"/>
  <c r="AB737" i="25"/>
  <c r="AB730" i="25"/>
  <c r="AB723" i="25"/>
  <c r="AB716" i="25"/>
  <c r="AB650" i="25"/>
  <c r="AB643" i="25"/>
  <c r="AB636" i="25"/>
  <c r="AB629" i="25"/>
  <c r="AB380" i="25"/>
  <c r="AB373" i="25"/>
  <c r="AB366" i="25"/>
  <c r="AB122" i="25"/>
  <c r="AB359" i="25"/>
  <c r="AC917" i="25"/>
  <c r="AC910" i="25"/>
  <c r="AC894" i="25"/>
  <c r="AC887" i="25"/>
  <c r="AC855" i="25"/>
  <c r="AC848" i="25"/>
  <c r="AC841" i="25"/>
  <c r="AC834" i="25"/>
  <c r="AC800" i="25"/>
  <c r="AC793" i="25"/>
  <c r="AC737" i="25"/>
  <c r="AC730" i="25"/>
  <c r="AC723" i="25"/>
  <c r="AC716" i="25"/>
  <c r="AC650" i="25"/>
  <c r="AC643" i="25"/>
  <c r="AC636" i="25"/>
  <c r="AC629" i="25"/>
  <c r="AC380" i="25"/>
  <c r="AC373" i="25"/>
  <c r="AC366" i="25"/>
  <c r="AC122" i="25"/>
  <c r="AC359" i="25"/>
  <c r="AD359" i="25"/>
  <c r="AD917" i="25"/>
  <c r="AD910" i="25"/>
  <c r="AD894" i="25"/>
  <c r="AD887" i="25"/>
  <c r="AD855" i="25"/>
  <c r="AD848" i="25"/>
  <c r="AD841" i="25"/>
  <c r="AD834" i="25"/>
  <c r="AD800" i="25"/>
  <c r="AD793" i="25"/>
  <c r="AD737" i="25"/>
  <c r="AD730" i="25"/>
  <c r="AD723" i="25"/>
  <c r="AD716" i="25"/>
  <c r="AD650" i="25"/>
  <c r="AD643" i="25"/>
  <c r="AD636" i="25"/>
  <c r="AD629" i="25"/>
  <c r="AD380" i="25"/>
  <c r="AD373" i="25"/>
  <c r="AD366" i="25"/>
  <c r="AD122" i="25"/>
  <c r="K246" i="25"/>
  <c r="J246" i="25"/>
  <c r="I246" i="25"/>
  <c r="K245" i="25"/>
  <c r="J245" i="25"/>
  <c r="I245" i="25"/>
  <c r="K244" i="25"/>
  <c r="J244" i="25"/>
  <c r="I244" i="25"/>
  <c r="K243" i="25"/>
  <c r="J243" i="25"/>
  <c r="I243" i="25"/>
  <c r="K242" i="25"/>
  <c r="J242" i="25"/>
  <c r="I242" i="25"/>
  <c r="K241" i="25"/>
  <c r="J241" i="25"/>
  <c r="I241" i="25"/>
  <c r="K240" i="25"/>
  <c r="J240" i="25"/>
  <c r="I240" i="25"/>
  <c r="K239" i="25"/>
  <c r="J239" i="25"/>
  <c r="I239" i="25"/>
  <c r="K238" i="25"/>
  <c r="J238" i="25"/>
  <c r="I238" i="25"/>
  <c r="K237" i="25"/>
  <c r="J237" i="25"/>
  <c r="I237" i="25"/>
  <c r="K254" i="25"/>
  <c r="J254" i="25"/>
  <c r="I254" i="25"/>
  <c r="K253" i="25"/>
  <c r="J253" i="25"/>
  <c r="I253" i="25"/>
  <c r="K252" i="25"/>
  <c r="J252" i="25"/>
  <c r="I252" i="25"/>
  <c r="K251" i="25"/>
  <c r="J251" i="25"/>
  <c r="I251" i="25"/>
  <c r="K250" i="25"/>
  <c r="J250" i="25"/>
  <c r="I250" i="25"/>
  <c r="K249" i="25"/>
  <c r="J249" i="25"/>
  <c r="I249" i="25"/>
  <c r="K248" i="25"/>
  <c r="J248" i="25"/>
  <c r="I248" i="25"/>
  <c r="K221" i="25"/>
  <c r="J221" i="25"/>
  <c r="I221" i="25"/>
  <c r="K220" i="25"/>
  <c r="J220" i="25"/>
  <c r="I220" i="25"/>
  <c r="K219" i="25"/>
  <c r="J219" i="25"/>
  <c r="I219" i="25"/>
  <c r="K218" i="25"/>
  <c r="J218" i="25"/>
  <c r="I218" i="25"/>
  <c r="K217" i="25"/>
  <c r="J217" i="25"/>
  <c r="I217" i="25"/>
  <c r="K216" i="25"/>
  <c r="J216" i="25"/>
  <c r="I216" i="25"/>
  <c r="K215" i="25"/>
  <c r="J215" i="25"/>
  <c r="I215" i="25"/>
  <c r="K214" i="25"/>
  <c r="J214" i="25"/>
  <c r="I214" i="25"/>
  <c r="K213" i="25"/>
  <c r="J213" i="25"/>
  <c r="I213" i="25"/>
  <c r="K211" i="25"/>
  <c r="J211" i="25"/>
  <c r="I211" i="25"/>
  <c r="K210" i="25"/>
  <c r="J210" i="25"/>
  <c r="I210" i="25"/>
  <c r="K209" i="25"/>
  <c r="J209" i="25"/>
  <c r="I209" i="25"/>
  <c r="K208" i="25"/>
  <c r="J208" i="25"/>
  <c r="I208" i="25"/>
  <c r="K207" i="25"/>
  <c r="J207" i="25"/>
  <c r="I207" i="25"/>
  <c r="K206" i="25"/>
  <c r="J206" i="25"/>
  <c r="I206" i="25"/>
  <c r="K205" i="25"/>
  <c r="J205" i="25"/>
  <c r="I205" i="25"/>
  <c r="K204" i="25"/>
  <c r="J204" i="25"/>
  <c r="I204" i="25"/>
  <c r="K203" i="25"/>
  <c r="J203" i="25"/>
  <c r="I203" i="25"/>
  <c r="K202" i="25"/>
  <c r="J202" i="25"/>
  <c r="I202" i="25"/>
  <c r="K188" i="25"/>
  <c r="J188" i="25"/>
  <c r="I188" i="25"/>
  <c r="K187" i="25"/>
  <c r="J187" i="25"/>
  <c r="I187" i="25"/>
  <c r="K186" i="25"/>
  <c r="J186" i="25"/>
  <c r="I186" i="25"/>
  <c r="K185" i="25"/>
  <c r="J185" i="25"/>
  <c r="I185" i="25"/>
  <c r="K184" i="25"/>
  <c r="J184" i="25"/>
  <c r="I184" i="25"/>
  <c r="K183" i="25"/>
  <c r="J183" i="25"/>
  <c r="I183" i="25"/>
  <c r="K182" i="25"/>
  <c r="J182" i="25"/>
  <c r="I182" i="25"/>
  <c r="K181" i="25"/>
  <c r="J181" i="25"/>
  <c r="I181" i="25"/>
  <c r="K180" i="25"/>
  <c r="J180" i="25"/>
  <c r="I180" i="25"/>
  <c r="K179" i="25"/>
  <c r="J179" i="25"/>
  <c r="I179" i="25"/>
  <c r="K178" i="25"/>
  <c r="J178" i="25"/>
  <c r="I178" i="25"/>
  <c r="I93" i="25"/>
  <c r="AA111" i="25"/>
  <c r="AG917" i="25"/>
  <c r="AF917" i="25"/>
  <c r="AE917" i="25"/>
  <c r="AG910" i="25"/>
  <c r="AF910" i="25"/>
  <c r="AE910" i="25"/>
  <c r="AG894" i="25"/>
  <c r="AF894" i="25"/>
  <c r="AE894" i="25"/>
  <c r="AG887" i="25"/>
  <c r="AF887" i="25"/>
  <c r="AE887" i="25"/>
  <c r="AG855" i="25"/>
  <c r="AF855" i="25"/>
  <c r="AE855" i="25"/>
  <c r="AG848" i="25"/>
  <c r="AF848" i="25"/>
  <c r="AE848" i="25"/>
  <c r="AG841" i="25"/>
  <c r="AF841" i="25"/>
  <c r="AE841" i="25"/>
  <c r="AG834" i="25"/>
  <c r="AF834" i="25"/>
  <c r="AE834" i="25"/>
  <c r="AG800" i="25"/>
  <c r="AF800" i="25"/>
  <c r="AE800" i="25"/>
  <c r="AG793" i="25"/>
  <c r="AF793" i="25"/>
  <c r="AE793" i="25"/>
  <c r="AG737" i="25"/>
  <c r="AF737" i="25"/>
  <c r="AE737" i="25"/>
  <c r="AG730" i="25"/>
  <c r="AF730" i="25"/>
  <c r="AE730" i="25"/>
  <c r="AG723" i="25"/>
  <c r="AF723" i="25"/>
  <c r="AE723" i="25"/>
  <c r="AG716" i="25"/>
  <c r="AF716" i="25"/>
  <c r="AE716" i="25"/>
  <c r="AG650" i="25"/>
  <c r="AF650" i="25"/>
  <c r="AE650" i="25"/>
  <c r="AG643" i="25"/>
  <c r="AF643" i="25"/>
  <c r="AE643" i="25"/>
  <c r="AG636" i="25"/>
  <c r="AF636" i="25"/>
  <c r="AE636" i="25"/>
  <c r="AG629" i="25"/>
  <c r="AF629" i="25"/>
  <c r="AE629" i="25"/>
  <c r="AG380" i="25"/>
  <c r="AF380" i="25"/>
  <c r="AE380" i="25"/>
  <c r="AG373" i="25"/>
  <c r="AF373" i="25"/>
  <c r="AE373" i="25"/>
  <c r="AG366" i="25"/>
  <c r="AF366" i="25"/>
  <c r="AE366" i="25"/>
  <c r="AG359" i="25"/>
  <c r="AF359" i="25"/>
  <c r="AE359" i="25"/>
  <c r="AG122" i="25"/>
  <c r="AF122" i="25"/>
  <c r="AE122" i="25"/>
  <c r="AG111" i="25"/>
  <c r="AF111" i="25"/>
  <c r="AE111" i="25"/>
  <c r="AA716" i="25"/>
</calcChain>
</file>

<file path=xl/sharedStrings.xml><?xml version="1.0" encoding="utf-8"?>
<sst xmlns="http://schemas.openxmlformats.org/spreadsheetml/2006/main" count="7326" uniqueCount="4951">
  <si>
    <t/>
  </si>
  <si>
    <t>A &gt; Additions % of TGP | All Department | All Brand | All Model</t>
  </si>
  <si>
    <t>Adm &gt; Admin Fee Payable % of TGP | All Department | All Brand | All Model</t>
  </si>
  <si>
    <t>D &gt; Deductions % of TGP | All Department | All Brand | All Model</t>
  </si>
  <si>
    <t>FE &gt; Fixed Expenses % of TGP | Aftercare | All Brand | All Model</t>
  </si>
  <si>
    <t>FE &gt; Fixed Expenses % of TGP | All Department | All Brand | All Model</t>
  </si>
  <si>
    <t>FE &gt; Fixed Expenses % of TGP | Body Shop | All Brand | All Model</t>
  </si>
  <si>
    <t>FE &gt; Fixed Expenses % of TGP | F&amp;I Dept | All Brand | All Model</t>
  </si>
  <si>
    <t>FE &gt; Fixed Expenses % of TGP | New | All Brand | All Model</t>
  </si>
  <si>
    <t>FE &gt; Fixed Expenses % of TGP | Parts | All Brand | All Model</t>
  </si>
  <si>
    <t>FE &gt; Fixed Expenses % of TGP | Service | All Brand | All Model</t>
  </si>
  <si>
    <t>G &gt; Accessories GP pu | New | All Brand | All Model</t>
  </si>
  <si>
    <t>G &gt; Accessories GP pu | Used | All Brand | All Model</t>
  </si>
  <si>
    <t>G &gt; F&amp;I Gross New PNU | F&amp;I Dept | All Brand | All Model</t>
  </si>
  <si>
    <t>G &gt; Front End Gross (excl Acc) pu | New | All Brand | All Model</t>
  </si>
  <si>
    <t>G &gt; Gross Profit % of Sales (MIX) | Aftercare | All Brand | All Model</t>
  </si>
  <si>
    <t>G &gt; Gross Profit % of Sales (MIX) | Aftersales | All Brand | All Model</t>
  </si>
  <si>
    <t>G &gt; Gross Profit % of Sales (MIX) | All Department | All Brand | All Model</t>
  </si>
  <si>
    <t>G &gt; Gross Profit % of Sales (MIX) | Body Shop | All Brand | All Model</t>
  </si>
  <si>
    <t>G &gt; Gross Profit % of Sales (MIX) | F&amp;I Dept | All Brand | All Model</t>
  </si>
  <si>
    <t>G &gt; Gross Profit % of Sales (MIX) | New | All Brand | All Model</t>
  </si>
  <si>
    <t>G &gt; Gross Profit % of Sales (MIX) | NewF&amp;I | All Brand | All Model</t>
  </si>
  <si>
    <t>G &gt; Gross Profit % of Sales (MIX) | Other | All Brand | All Model</t>
  </si>
  <si>
    <t>G &gt; Gross Profit % of Sales (MIX) | Parts | All Brand | All Model</t>
  </si>
  <si>
    <t>G &gt; Gross Profit % of Sales (MIX) | Service | All Brand | All Model</t>
  </si>
  <si>
    <t>G &gt; Gross Profit % of Sales (MIX) | Used | All Brand | All Model</t>
  </si>
  <si>
    <t>G &gt; Gross Profit % of Sales (MIX) | UsedF&amp;I | All Brand | All Model</t>
  </si>
  <si>
    <t>G &gt; Gross Profit pu | New | All Brand | All Model</t>
  </si>
  <si>
    <t>G &gt; Gross Profit pu | NewF&amp;I | All Brand | All Model</t>
  </si>
  <si>
    <t>G &gt; Gross Profit pu | Used | All Brand | All Model</t>
  </si>
  <si>
    <t>G &gt; Labour GP % of TLS | Body Shop | All Brand | All Model</t>
  </si>
  <si>
    <t>G &gt; Labour GP % of TLS | Service | All Brand | All Model</t>
  </si>
  <si>
    <t>G &gt; Oil Lubricants GP % of Net Oil Lubricants sales | Service | All Brand | All Model</t>
  </si>
  <si>
    <t>G &gt; Paint GP % of Net Paint sales | Body Shop | All Brand | All Model</t>
  </si>
  <si>
    <t>G &gt; Sublet GP % of Sublet net sales | Body Shop | All Brand | All Model</t>
  </si>
  <si>
    <t>G &gt; Sublet GP % of Sublet net sales | Service | All Brand | All Model</t>
  </si>
  <si>
    <t>G &gt; Variable Selling Gross % of TGP | New | All Brand | All Model</t>
  </si>
  <si>
    <t>G &gt; Variable Selling Gross pu | New | All Brand | All Model</t>
  </si>
  <si>
    <t>I &gt; Floorplan Interest pu | New | All Brand | All Model</t>
  </si>
  <si>
    <t>I &gt; Floorplan Interest pu | Used | All Brand | All Model</t>
  </si>
  <si>
    <t>I &gt; Interest % of TGP | All Department | All Brand | All Model</t>
  </si>
  <si>
    <t>PBT &gt; PBT % of Sales | Aftercare | All Brand | All Model</t>
  </si>
  <si>
    <t>PBT &gt; PBT % of Sales | All Department | All Brand | All Model</t>
  </si>
  <si>
    <t>PBT &gt; PBT % of Sales | Body Shop | All Brand | All Model</t>
  </si>
  <si>
    <t>PBT &gt; PBT % of Sales | F&amp;I Dept | All Brand | All Model</t>
  </si>
  <si>
    <t>PBT &gt; PBT % of Sales | New | All Brand | All Model</t>
  </si>
  <si>
    <t>PBT &gt; PBT % of Sales | Parts | All Brand | All Model</t>
  </si>
  <si>
    <t>PBT &gt; PBT % of Sales | Service | All Brand | All Model</t>
  </si>
  <si>
    <t>PBT &gt; PBT % of Sales | Used | All Brand | All Model</t>
  </si>
  <si>
    <t>PBT &gt; PBT % of TGP: RETAINED | All Department | All Brand | All Model</t>
  </si>
  <si>
    <t>PE &gt; Personnel Expenses % of TGP | Aftercare | All Brand | All Model</t>
  </si>
  <si>
    <t>PE &gt; Personnel Expenses % of TGP | All Department | All Brand | All Model</t>
  </si>
  <si>
    <t>PE &gt; Personnel Expenses % of TGP | Body Shop | All Brand | All Model</t>
  </si>
  <si>
    <t>PE &gt; Personnel Expenses % of TGP | F&amp;I Dept | All Brand | All Model</t>
  </si>
  <si>
    <t>PE &gt; Personnel Expenses % of TGP | New | All Brand | All Model</t>
  </si>
  <si>
    <t>PE &gt; Personnel Expenses % of TGP | Parts | All Brand | All Model</t>
  </si>
  <si>
    <t>PE &gt; Personnel Expenses % of TGP | Service | All Brand | All Model</t>
  </si>
  <si>
    <t>STAT &gt; (ROI) Return on Investment | All Department | All Brand | All Model</t>
  </si>
  <si>
    <t>STAT &gt; Absorption | Aftersales | All Brand | All Model</t>
  </si>
  <si>
    <t>STAT &gt; Asset Activity | All Department | All Brand | All Model</t>
  </si>
  <si>
    <t>STAT &gt; Ave Monthly PBT per Employee | All Department | All Brand | All Model</t>
  </si>
  <si>
    <t>STAT &gt; Ave Monthly TGP per Employee | All Department | All Brand | All Model</t>
  </si>
  <si>
    <t>STAT &gt; Ave Monthly TGP per Productive | Aftercare | All Brand | All Model</t>
  </si>
  <si>
    <t>STAT &gt; Ave Monthly TGP per Productive | All Department | All Brand | All Model</t>
  </si>
  <si>
    <t>STAT &gt; Ave Monthly TGP per Productive | Body Shop | All Brand | All Model</t>
  </si>
  <si>
    <t>STAT &gt; Ave Monthly TGP per Productive | F&amp;I Dept | All Brand | All Model</t>
  </si>
  <si>
    <t>STAT &gt; Ave Monthly TGP per Productive | New | All Brand | All Model</t>
  </si>
  <si>
    <t>STAT &gt; Ave Monthly TGP per Productive | Parts | All Brand | All Model</t>
  </si>
  <si>
    <t>STAT &gt; Ave Monthly TGP per Productive | Service | All Brand | All Model</t>
  </si>
  <si>
    <t>STAT &gt; Ave Monthly TGP per Productive | Used | All Brand | All Model</t>
  </si>
  <si>
    <t>STAT &gt; Ave Repair Orders pd p Technician | Body Shop | All Brand | All Model</t>
  </si>
  <si>
    <t>STAT &gt; Ave Repair Orders pd p Technician | Service | All Brand | All Model</t>
  </si>
  <si>
    <t>STAT &gt; Average Labour Sales per productive | Service | All Brand | All Model</t>
  </si>
  <si>
    <t>STAT &gt; Breakeven Days | All Department | All Brand | All Model</t>
  </si>
  <si>
    <t>STAT &gt; Breakeven Units | All Department | All Brand | All Model</t>
  </si>
  <si>
    <t>STAT &gt; Current Ratio | All Department | All Brand | All Model</t>
  </si>
  <si>
    <t>STAT &gt; Debt to Equity | All Department | All Brand | All Model</t>
  </si>
  <si>
    <t>STAT &gt; Debtors days | All Department | All Brand | All Model</t>
  </si>
  <si>
    <t>STAT &gt; Effectiveness % | Body Shop | All Brand | All Model</t>
  </si>
  <si>
    <t>STAT &gt; Effectiveness % | Service | All Brand | All Model</t>
  </si>
  <si>
    <t>STAT &gt; Efficiency % | Body Shop | All Brand | All Model</t>
  </si>
  <si>
    <t>STAT &gt; Efficiency % | Service | All Brand | All Model</t>
  </si>
  <si>
    <t>STAT &gt; Gearing | All Department | All Brand | All Model</t>
  </si>
  <si>
    <t>STAT &gt; Hours Sold p RO | Body Shop | All Brand | All Model</t>
  </si>
  <si>
    <t>STAT &gt; Hours Sold p RO | Service | All Brand | All Model</t>
  </si>
  <si>
    <t>STAT &gt; Inventory days | New | All Brand | All Model</t>
  </si>
  <si>
    <t>STAT &gt; Inventory days | Parts | All Brand | All Model</t>
  </si>
  <si>
    <t>STAT &gt; Inventory days | Used | All Brand | All Model</t>
  </si>
  <si>
    <t>STAT &gt; Parts workshop sales per RO | Body Shop | All Brand | All Model</t>
  </si>
  <si>
    <t>STAT &gt; Parts workshop sales per RO | Service | All Brand | All Model</t>
  </si>
  <si>
    <t>STAT &gt; Productivity % (Non Factorised) | Body Shop | All Brand | All Model</t>
  </si>
  <si>
    <t>STAT &gt; Productivity % (Non Factorised) | Service | All Brand | All Model</t>
  </si>
  <si>
    <t>STAT &gt; Ratio New : Used | Used | All Brand | All Model</t>
  </si>
  <si>
    <t>STAT &gt; Ratio Productive to Non-Productive staff | All Department | All Brand | All Model</t>
  </si>
  <si>
    <t>STAT &gt; Ratio Productive to Non-Productive staff | Body Shop | All Brand | All Model</t>
  </si>
  <si>
    <t>STAT &gt; Ratio Productive to Non-Productive staff | Service | All Brand | All Model</t>
  </si>
  <si>
    <t>STAT &gt; Return on Operational Assets (ROOA) | All Department | All Brand | All Model</t>
  </si>
  <si>
    <t>STAT &gt; Units per Sales Consultant | New | All Brand | All Model</t>
  </si>
  <si>
    <t>STAT &gt; Units per Sales Consultant | Used | All Brand | All Model</t>
  </si>
  <si>
    <t>STAT &gt; Workbay utilization | Service | All Brand | All Model</t>
  </si>
  <si>
    <t>SVE &gt; Other Semi Variable Expenses % of TGP | Aftercare | All Brand | All Model</t>
  </si>
  <si>
    <t>SVE &gt; Other Semi Variable Expenses % of TGP | All Department | All Brand | All Model</t>
  </si>
  <si>
    <t>SVE &gt; Other Semi Variable Expenses % of TGP | Body Shop | All Brand | All Model</t>
  </si>
  <si>
    <t>SVE &gt; Other Semi Variable Expenses % of TGP | F&amp;I Dept | All Brand | All Model</t>
  </si>
  <si>
    <t>SVE &gt; Other Semi Variable Expenses % of TGP | New | All Brand | All Model</t>
  </si>
  <si>
    <t>SVE &gt; Other Semi Variable Expenses % of TGP | Parts | All Brand | All Model</t>
  </si>
  <si>
    <t>SVE &gt; Other Semi Variable Expenses % of TGP | Service | All Brand | All Model</t>
  </si>
  <si>
    <t>TE &gt; Total Expenses % of TGP | Aftercare | All Brand | All Model</t>
  </si>
  <si>
    <t>TE &gt; Total Expenses % of TGP | Body Shop | All Brand | All Model</t>
  </si>
  <si>
    <t>TE &gt; Total Expenses % of TGP | F&amp;I Dept | All Brand | All Model</t>
  </si>
  <si>
    <t>TE &gt; Total Expenses % of TGP | New | All Brand | All Model</t>
  </si>
  <si>
    <t>TE &gt; Total Expenses % of TGP | Parts | All Brand | All Model</t>
  </si>
  <si>
    <t>TE &gt; Total Expenses % of TGP | Service | All Brand | All Model</t>
  </si>
  <si>
    <t>TE &gt; Total Expenses % of TGP | Used | All Brand | All Model</t>
  </si>
  <si>
    <t>TNS &gt; D &gt; Discounts (excl Acc) pu | New | All Brand | All Model</t>
  </si>
  <si>
    <t>TNS &gt; Labour Sales % Of TSS | Body Shop | All Brand | All Model</t>
  </si>
  <si>
    <t>TNS &gt; Labour Sales % Of TSS | Service | All Brand | All Model</t>
  </si>
  <si>
    <t>TNS &gt; Net Sales p RO | Service | All Brand | All Model</t>
  </si>
  <si>
    <t>TNS &gt; Net Sales pu | New | All Brand | All Model</t>
  </si>
  <si>
    <t>TNS &gt; Other (Mix) | Service | All Brand | All Model</t>
  </si>
  <si>
    <t>TNS &gt; Paint (MIX) | Body Shop | All Brand | All Model</t>
  </si>
  <si>
    <t>TNS &gt; Sublet (Mix) | Body Shop | All Brand | All Model</t>
  </si>
  <si>
    <t>TNS &gt; Sublet (Mix) | Service | All Brand | All Model</t>
  </si>
  <si>
    <t>VE &gt; Sales Commission pu | New | All Brand | All Model</t>
  </si>
  <si>
    <t>VE &gt; Variable Expenses % of TGP | Aftercare | All Brand | All Model</t>
  </si>
  <si>
    <t>VE &gt; Variable Expenses % of TGP | All Department | All Brand | All Model</t>
  </si>
  <si>
    <t>VE &gt; Variable Expenses % of TGP | Body Shop | All Brand | All Model</t>
  </si>
  <si>
    <t>VE &gt; Variable Expenses % of TGP | F&amp;I Dept | All Brand | All Model</t>
  </si>
  <si>
    <t>VE &gt; Variable Expenses % of TGP | New | All Brand | All Model</t>
  </si>
  <si>
    <t>VE &gt; Variable Expenses % of TGP | Parts | All Brand | All Model</t>
  </si>
  <si>
    <t>VE &gt; Variable Expenses % of TGP | Service | All Brand | All Model</t>
  </si>
  <si>
    <t>VE &gt; Variable Expenses pu | New | All Brand | All Model</t>
  </si>
  <si>
    <t>RETAINED</t>
  </si>
  <si>
    <t>ROOA</t>
  </si>
  <si>
    <t>ROS</t>
  </si>
  <si>
    <t>Gearing</t>
  </si>
  <si>
    <t>Current Ratio</t>
  </si>
  <si>
    <t>Total Sales</t>
  </si>
  <si>
    <t>NV Sales</t>
  </si>
  <si>
    <t>F&amp;I Sales</t>
  </si>
  <si>
    <t>Parts Sales</t>
  </si>
  <si>
    <t>Service Sales</t>
  </si>
  <si>
    <t>Body Shop Sales</t>
  </si>
  <si>
    <t>Other Sales</t>
  </si>
  <si>
    <t>NV GP%</t>
  </si>
  <si>
    <t>NV Inventory Days</t>
  </si>
  <si>
    <t>Parts GP%</t>
  </si>
  <si>
    <t>Service Labour GP%</t>
  </si>
  <si>
    <t>Body Shop GP%</t>
  </si>
  <si>
    <t>Body Shop Labour GP%</t>
  </si>
  <si>
    <t>Other GP%</t>
  </si>
  <si>
    <t>UV Inventory Days</t>
  </si>
  <si>
    <t>Interest</t>
  </si>
  <si>
    <t>Admin Fees</t>
  </si>
  <si>
    <t>Parts Inventory Days</t>
  </si>
  <si>
    <t>Productivity</t>
  </si>
  <si>
    <t>Efficiency</t>
  </si>
  <si>
    <t>Effectiveness</t>
  </si>
  <si>
    <t>Graph 1</t>
  </si>
  <si>
    <t>Graph 2</t>
  </si>
  <si>
    <t>Mix of Sales</t>
  </si>
  <si>
    <t>Graph Legend</t>
  </si>
  <si>
    <t>Graph 3</t>
  </si>
  <si>
    <t>Mix of GP</t>
  </si>
  <si>
    <t>Total GP</t>
  </si>
  <si>
    <t>Graph 4</t>
  </si>
  <si>
    <t>Mix of Expenses</t>
  </si>
  <si>
    <t>Total Expenses</t>
  </si>
  <si>
    <t>Graph 5</t>
  </si>
  <si>
    <t>Non Vehicle Receivables</t>
  </si>
  <si>
    <t>Vehicle Receivables</t>
  </si>
  <si>
    <t>Other receivables</t>
  </si>
  <si>
    <t>FOA</t>
  </si>
  <si>
    <t>Total After Sales Gross Profit</t>
  </si>
  <si>
    <t>Graph 7</t>
  </si>
  <si>
    <t>Graph 8</t>
  </si>
  <si>
    <t>Fiesta</t>
  </si>
  <si>
    <t>Focus</t>
  </si>
  <si>
    <t>Mondeo</t>
  </si>
  <si>
    <t>Escape</t>
  </si>
  <si>
    <t>Territory</t>
  </si>
  <si>
    <t>Other</t>
  </si>
  <si>
    <t>Ranger</t>
  </si>
  <si>
    <t>Total</t>
  </si>
  <si>
    <t>Total PBT</t>
  </si>
  <si>
    <t>MIX</t>
  </si>
  <si>
    <t>ROI</t>
  </si>
  <si>
    <t>NV GP% incl F&amp;I &amp; Aftercare</t>
  </si>
  <si>
    <t>UV GP%</t>
  </si>
  <si>
    <t>UV GP% incl F&amp;I &amp; Aftercare</t>
  </si>
  <si>
    <t>Service GP%</t>
  </si>
  <si>
    <t>Variable Expenses % GP</t>
  </si>
  <si>
    <t>Other Semi Variable Expenses % GP</t>
  </si>
  <si>
    <t>Admin Fees % GP</t>
  </si>
  <si>
    <t>Addition to Income % GP</t>
  </si>
  <si>
    <t>ACTIVITY</t>
  </si>
  <si>
    <t>Debtor Days</t>
  </si>
  <si>
    <t>Risk Ratio</t>
  </si>
  <si>
    <t>Debt to Equity Ratio</t>
  </si>
  <si>
    <t>Total Dealership Sales</t>
  </si>
  <si>
    <t>Used Sales</t>
  </si>
  <si>
    <t>Aftercare Sales</t>
  </si>
  <si>
    <t>After Sales Sales</t>
  </si>
  <si>
    <t>Body Shop</t>
  </si>
  <si>
    <t>Total Dealership GP</t>
  </si>
  <si>
    <t>NV GP</t>
  </si>
  <si>
    <t>Used GP</t>
  </si>
  <si>
    <t>F&amp;I GP</t>
  </si>
  <si>
    <t>Aftercare GP</t>
  </si>
  <si>
    <t>After Sales GP</t>
  </si>
  <si>
    <t>Parts GP</t>
  </si>
  <si>
    <t>Service GP</t>
  </si>
  <si>
    <t>Other GP</t>
  </si>
  <si>
    <t>NV Mix of GP</t>
  </si>
  <si>
    <t>Used Mix of GP</t>
  </si>
  <si>
    <t>F&amp;I Mix of GP</t>
  </si>
  <si>
    <t>Aftercare Mix of GP</t>
  </si>
  <si>
    <t>After Sales Mix of GP</t>
  </si>
  <si>
    <t>Parts Mix of GP</t>
  </si>
  <si>
    <t>Service Mix of GP</t>
  </si>
  <si>
    <t>Other Mix of GP</t>
  </si>
  <si>
    <t>MIX (GP%sales)</t>
  </si>
  <si>
    <t>Aftercare GP%</t>
  </si>
  <si>
    <t>After Sales GP%</t>
  </si>
  <si>
    <t>Gross Profit</t>
  </si>
  <si>
    <t>Variable Expenses</t>
  </si>
  <si>
    <t>Personnel Expenses</t>
  </si>
  <si>
    <t>Other Semi Variable Expenses</t>
  </si>
  <si>
    <t>Fixed Expenses</t>
  </si>
  <si>
    <t>Deduction from Income</t>
  </si>
  <si>
    <t>Variable Expenses% Total Expenses</t>
  </si>
  <si>
    <t>Personnel Expenses% Total Expenses</t>
  </si>
  <si>
    <t>Fixed Expenses% Total Expenses</t>
  </si>
  <si>
    <t>Admin Fees% Total Expenses</t>
  </si>
  <si>
    <t>Total Expenses% GP</t>
  </si>
  <si>
    <t>Variable Expenses% GP</t>
  </si>
  <si>
    <t>Personnel Expenses% GP</t>
  </si>
  <si>
    <t>Other Semi Variable Expenses% GP</t>
  </si>
  <si>
    <t>Fixed Expenses% GP</t>
  </si>
  <si>
    <t>Interest% GP</t>
  </si>
  <si>
    <t>Admin Fees% GP</t>
  </si>
  <si>
    <t>ACTIVITY (Asset Turn)</t>
  </si>
  <si>
    <t>Average Operational Assets</t>
  </si>
  <si>
    <t>Total Debtor Days</t>
  </si>
  <si>
    <t>New Vehicle Inventory Days</t>
  </si>
  <si>
    <t>Used Vehicle Inventory Days</t>
  </si>
  <si>
    <t>Total Inventories</t>
  </si>
  <si>
    <t>Total Receivables</t>
  </si>
  <si>
    <t>Total GP / Productive</t>
  </si>
  <si>
    <t>Total PBT / Employee</t>
  </si>
  <si>
    <t>GP / Productive - New Vehicle</t>
  </si>
  <si>
    <t>GP / Productive - Used Vehicle</t>
  </si>
  <si>
    <t>GP / Productive - Aftercare</t>
  </si>
  <si>
    <t>Sales / Productive - Parts</t>
  </si>
  <si>
    <t>GP / Productive - Parts</t>
  </si>
  <si>
    <t>Sales / Productive - Service Labour</t>
  </si>
  <si>
    <t>GP / Productive - Service</t>
  </si>
  <si>
    <t xml:space="preserve">GP / Productive - Body Shop </t>
  </si>
  <si>
    <t>Fleet : Retail Ratio</t>
  </si>
  <si>
    <t>SC Productivity</t>
  </si>
  <si>
    <t>Number of SC</t>
  </si>
  <si>
    <t>Sales Effort % Gross Sales</t>
  </si>
  <si>
    <t>incl. Sales Effort</t>
  </si>
  <si>
    <t>FEG</t>
  </si>
  <si>
    <t>First Gross</t>
  </si>
  <si>
    <t>Accessory</t>
  </si>
  <si>
    <t>Marketing  Incentive</t>
  </si>
  <si>
    <t>NVGP (excl.F&amp;I)</t>
  </si>
  <si>
    <t>F&amp;I</t>
  </si>
  <si>
    <t>NVGP (incl.F&amp;I)</t>
  </si>
  <si>
    <t>Variable Selling Gross % NVGP</t>
  </si>
  <si>
    <t>Inventory Days</t>
  </si>
  <si>
    <t>Inventory Value</t>
  </si>
  <si>
    <t>Mix of Inventory - units 0-30 days</t>
  </si>
  <si>
    <t>Mix of Inventory - units 31-60 days</t>
  </si>
  <si>
    <t>Mix of Inventory - units 61-90 days</t>
  </si>
  <si>
    <t>Sales</t>
  </si>
  <si>
    <t>Gross Profit % Sales</t>
  </si>
  <si>
    <t>Personnel  Expenses % GP</t>
  </si>
  <si>
    <t>Other Semi Variable  Expenses % GP</t>
  </si>
  <si>
    <t>Fixed Expenses % GP</t>
  </si>
  <si>
    <t>Interest Expenses</t>
  </si>
  <si>
    <t>Interest Expenses % GP</t>
  </si>
  <si>
    <t>Allocation of Admin Expenses</t>
  </si>
  <si>
    <t>Allocation of Admin  Expenses % GP</t>
  </si>
  <si>
    <t>PBT</t>
  </si>
  <si>
    <t>Car Line Analysis</t>
  </si>
  <si>
    <t>Used : New Vehicle Ratio</t>
  </si>
  <si>
    <t>Reconditioning</t>
  </si>
  <si>
    <t>UVGP (excl.F&amp;I)</t>
  </si>
  <si>
    <t>UVGP (incl.F&amp;I)</t>
  </si>
  <si>
    <t>Variable Selling Gross % UVGP</t>
  </si>
  <si>
    <t>ROSI</t>
  </si>
  <si>
    <t xml:space="preserve">Finance Contract </t>
  </si>
  <si>
    <t>Used Vehicle</t>
  </si>
  <si>
    <t>Income Statement</t>
  </si>
  <si>
    <t>Aftercare</t>
  </si>
  <si>
    <t>Extended Warranty contract</t>
  </si>
  <si>
    <t>Total After Sales Sales</t>
  </si>
  <si>
    <t>Service Labour Sales</t>
  </si>
  <si>
    <t>Labour Sales % Service Sales</t>
  </si>
  <si>
    <t>O&amp;L Sales % Service Sales</t>
  </si>
  <si>
    <t>Body Shop Labour Sales</t>
  </si>
  <si>
    <t>Labour Sales % Body Shop Sales</t>
  </si>
  <si>
    <t>Sublet Sales% Labour Sales</t>
  </si>
  <si>
    <t>Paint Sales % Body Shop Sales</t>
  </si>
  <si>
    <t>Service Sublet GP%</t>
  </si>
  <si>
    <t>Service O&amp;L GP%</t>
  </si>
  <si>
    <t>Body Shop Sublet GP%</t>
  </si>
  <si>
    <t>Body Shop Paint  GP%</t>
  </si>
  <si>
    <t>Total Parts Inventory</t>
  </si>
  <si>
    <t>Service Retention</t>
  </si>
  <si>
    <t>Total Number of RO</t>
  </si>
  <si>
    <t>Average R.O. per productive per day</t>
  </si>
  <si>
    <t>Hours Sold per Service R.O.</t>
  </si>
  <si>
    <t>Number of Workbays</t>
  </si>
  <si>
    <t>Workbays Utilization</t>
  </si>
  <si>
    <t>Number of Technicians</t>
  </si>
  <si>
    <t>Ratio Prod / Non Prod</t>
  </si>
  <si>
    <t>Hours Sold per Body Shop R.O.</t>
  </si>
  <si>
    <t>Overhead Expenses</t>
  </si>
  <si>
    <t>Fixed Operation Absorption</t>
  </si>
  <si>
    <t>Dealership KPIs</t>
  </si>
  <si>
    <t>GP</t>
  </si>
  <si>
    <t>EXPENSES</t>
  </si>
  <si>
    <t>Expenses% GP</t>
  </si>
  <si>
    <t>New Vehicle Sales</t>
  </si>
  <si>
    <t>Used Vehicle Sales</t>
  </si>
  <si>
    <t>NV Department</t>
  </si>
  <si>
    <t>Sales &amp; Productivity</t>
  </si>
  <si>
    <t>Margins</t>
  </si>
  <si>
    <t>Variable Selling Gross</t>
  </si>
  <si>
    <t>Volume</t>
  </si>
  <si>
    <t>After Sales Department</t>
  </si>
  <si>
    <t xml:space="preserve">Mix of Operational Asset </t>
  </si>
  <si>
    <t>Projected Annualised Sales</t>
  </si>
  <si>
    <t>NV Inventory</t>
  </si>
  <si>
    <t>Fleet</t>
  </si>
  <si>
    <t>First Gross % Net Sales</t>
  </si>
  <si>
    <t>UVGP (incl.F&amp;I &amp; Aftercare)</t>
  </si>
  <si>
    <t>UV Inventory</t>
  </si>
  <si>
    <t>NV Department Summary</t>
  </si>
  <si>
    <t>UV Department Summary</t>
  </si>
  <si>
    <t xml:space="preserve">Variable Expenses </t>
  </si>
  <si>
    <t>Parts</t>
  </si>
  <si>
    <t>Service</t>
  </si>
  <si>
    <t>TNS &gt; Net Sales | All Department | All Brand | All Model</t>
  </si>
  <si>
    <t>G &gt; Gross Profit | All Department | All Brand | All Model</t>
  </si>
  <si>
    <t>TE &gt; Total Expenses | All Department | All Brand | All Model</t>
  </si>
  <si>
    <t>PBT &gt; PBT (Profit Before Tax) | All Department | All Brand | All Model</t>
  </si>
  <si>
    <t>STAT &gt; In Dealer Units | New | All Brand | All Model</t>
  </si>
  <si>
    <t>Staff &gt; Total Employees | All Department | All Brand | All Model</t>
  </si>
  <si>
    <t>TNS &gt; Net Sales | New | All Brand | All Model</t>
  </si>
  <si>
    <t>TNS &gt; Net Sales | Used | All Brand | All Model</t>
  </si>
  <si>
    <t>TNS &gt; Net Sales | Aftercare | All Brand | All Model</t>
  </si>
  <si>
    <t>TNS &gt; Net Sales | AfterSales | All Brand | All Model</t>
  </si>
  <si>
    <t>TNS &gt; Net Sales | Parts | All Brand | All Model</t>
  </si>
  <si>
    <t>TNS &gt; Net Sales | Service | All Brand | All Model</t>
  </si>
  <si>
    <t>TNS &gt; Net Sales | Other | All Brand | All Model</t>
  </si>
  <si>
    <t>G &gt; Gross Profit | New | All Brand | All Model</t>
  </si>
  <si>
    <t>G &gt; Gross Profit | Used | All Brand | All Model</t>
  </si>
  <si>
    <t>G &gt; Gross Profit | Aftercare | All Brand | All Model</t>
  </si>
  <si>
    <t>G &gt; Gross Profit | Aftersales | All Brand | All Model</t>
  </si>
  <si>
    <t>G &gt; Gross Profit | Parts | All Brand | All Model</t>
  </si>
  <si>
    <t>G &gt; Gross Profit | Service | All Brand | All Model</t>
  </si>
  <si>
    <t>G &gt; Gross Profit | Body Shop | All Brand | All Model</t>
  </si>
  <si>
    <t>G &gt; Gross Profit | Other | All Brand | All Model</t>
  </si>
  <si>
    <t>VE &gt; Variable Expenses | All Department | All Brand | All Model</t>
  </si>
  <si>
    <t>PE &gt; Personnel Expenses | All Department | All Brand | All Model</t>
  </si>
  <si>
    <t>SVE &gt; Other Semi Variable Expenses | All Department | All Brand | All Model</t>
  </si>
  <si>
    <t>FE &gt; Fixed Expenses | All Department | All Brand | All Model</t>
  </si>
  <si>
    <t>I &gt; Interest | All Department | All Brand | All Model</t>
  </si>
  <si>
    <t>Adm &gt; Admin Fee Payable | All Department | All Brand | All Model</t>
  </si>
  <si>
    <t>D &gt; Deductions | All Department | All Brand | All Model</t>
  </si>
  <si>
    <t>A &gt; Additions | All Department | All Brand | All Model</t>
  </si>
  <si>
    <t>VE &gt; Variable Expenses % of Total Expenses | All Department | All Brand | All Model</t>
  </si>
  <si>
    <t>PE &gt; Personnel Expenses % of Total Expenses | All Department | All Brand | All Model</t>
  </si>
  <si>
    <t>SVE &gt; Other Semi Variable Expenses % of Total Expenses | All Department | All Brand | All Model</t>
  </si>
  <si>
    <t>FE &gt; Fixed Expenses % of Total Expenses | All Department | All Brand | All Model</t>
  </si>
  <si>
    <t>I &gt; Interest % of Total Expenses | All Department | All Brand | All Model</t>
  </si>
  <si>
    <t>D &gt; Additions &amp; Deductions % of Total Expenses | All Department | All Brand | All Model</t>
  </si>
  <si>
    <t>TNS &gt; Projected Annualised Sales | All Department | All Brand | All Model</t>
  </si>
  <si>
    <t>STAT &gt; Average Operational Assets | All Department | All Brand | All Model</t>
  </si>
  <si>
    <t>CA &gt; Inventories | All Department | All Brand | All Model</t>
  </si>
  <si>
    <t>CA &gt; Trade and Other Receivables | All Department | All Brand | All Model</t>
  </si>
  <si>
    <t>CA &gt; Cash &amp; Cash Equivalent | All Department | All Brand | All Model</t>
  </si>
  <si>
    <t>CA &gt; Other Current assets | All Department | All Brand | All Model</t>
  </si>
  <si>
    <t>NCA &gt; Equipment &amp; Other NBV | All Department | All Brand | All Model</t>
  </si>
  <si>
    <t>STAT &gt; Parts net sales per Productive | Parts | All Brand | All Model</t>
  </si>
  <si>
    <t>STAT &gt; Service Labour Sales per Productive | Service | All Brand | All Model</t>
  </si>
  <si>
    <t>STAT &gt; Body Shop Labour Sales per Productive | Body Shop | All Brand | All Model</t>
  </si>
  <si>
    <t>STAT &gt; Ratio Fleet : Retail | All Department | All Brand | All Model</t>
  </si>
  <si>
    <t>Staff &gt; Productives | New | All Brand | All Model</t>
  </si>
  <si>
    <t>G &gt; 1st &gt; Direct Incentives pu | New | All Brand | All Model</t>
  </si>
  <si>
    <t>I &gt; Floorplan Interest | New | All Brand | All Model</t>
  </si>
  <si>
    <t>I &gt; Floorplan Interest % of Gross Profit | New | All Brand | All Model</t>
  </si>
  <si>
    <t>STAT &gt; Inventory Value | New | All Brand | All Model</t>
  </si>
  <si>
    <t>VE &gt; Variable Expenses | New | All Brand | All Model</t>
  </si>
  <si>
    <t>PE &gt; Personnel Expenses | New | All Brand | All Model</t>
  </si>
  <si>
    <t>SVE &gt; Other Semi Variable Expenses | New | All Brand | All Model</t>
  </si>
  <si>
    <t>FE &gt; Fixed Expenses | New | All Brand | All Model</t>
  </si>
  <si>
    <t>I &gt; Interest | New | All Brand | All Model</t>
  </si>
  <si>
    <t>I &gt; Interest % of TGP | New | All Brand | All Model</t>
  </si>
  <si>
    <t>Adm &gt; Admin Exp. Allocation % of TGP | New | All Brand | All Model</t>
  </si>
  <si>
    <t>TE &gt; Total Expenses | New | All Brand | All Model</t>
  </si>
  <si>
    <t>PBT &gt; PBT (Profit Before Tax) | New | All Brand | All Model</t>
  </si>
  <si>
    <t>STAT &gt; In Dealer Units | Used | All Brand | All Model</t>
  </si>
  <si>
    <t>Staff &gt; Productives | Used | All Brand | All Model</t>
  </si>
  <si>
    <t>G &gt; Front End Gross % of Gross Sales | Used | All Brand | All Model</t>
  </si>
  <si>
    <t>G &gt; 1st Gross Profit % of Net Sales | Used | All Brand | All Model</t>
  </si>
  <si>
    <t>G &gt; Used Gross Profit % of Sales (incl F&amp;I &amp; Aftercare) | Used | All Brand | All Model</t>
  </si>
  <si>
    <t>TNS &gt; Net Sales pu | Used | All Brand | All Model</t>
  </si>
  <si>
    <t>G &gt; Front End Gross (excl Acc) pu | Used | All Brand | All Model</t>
  </si>
  <si>
    <t>G &gt; 1st &gt; Direct Incentives pu | Used | All Brand | All Model</t>
  </si>
  <si>
    <t>G &gt; Gross Profit (excl Inc &amp; Acc GP) pu | Used | All Brand | All Model</t>
  </si>
  <si>
    <t>VE &gt; Sales Commission pu | Used | All Brand | All Model</t>
  </si>
  <si>
    <t>VE &gt; Variable Expenses pu | Used | All Brand | All Model</t>
  </si>
  <si>
    <t>G &gt; Variable Selling Gross % of TGP | Used | All Brand | All Model</t>
  </si>
  <si>
    <t>I &gt; Floorplan Interest | Used | All Brand | All Model</t>
  </si>
  <si>
    <t>I &gt; Floorplan Interest % of Gross Profit | Used | All Brand | All Model</t>
  </si>
  <si>
    <t>STAT &gt; Inventory Value | Used | All Brand | All Model</t>
  </si>
  <si>
    <t>STAT &gt; Return on Stock Investment (ROSI) | Used | All Brand | All Model</t>
  </si>
  <si>
    <t>VE &gt; Variable Expenses | Used | All Brand | All Model</t>
  </si>
  <si>
    <t>VE &gt; Variable Expenses % of TGP | Used | All Brand | All Model</t>
  </si>
  <si>
    <t>PE &gt; Personnel Expenses | Used | All Brand | All Model</t>
  </si>
  <si>
    <t>PE &gt; Personnel Expenses % of TGP | Used | All Brand | All Model</t>
  </si>
  <si>
    <t>SVE &gt; Other Semi Variable Expenses | Used | All Brand | All Model</t>
  </si>
  <si>
    <t>SVE &gt; Other Semi Variable Expenses % of TGP | Used | All Brand | All Model</t>
  </si>
  <si>
    <t>FE &gt; Fixed Expenses | Used | All Brand | All Model</t>
  </si>
  <si>
    <t>FE &gt; Fixed Expenses % of TGP | Used | All Brand | All Model</t>
  </si>
  <si>
    <t>I &gt; Interest % of TGP | Used | All Brand | All Model</t>
  </si>
  <si>
    <t>Adm &gt; Admin Exp. Allocation % of TGP | Used | All Brand | All Model</t>
  </si>
  <si>
    <t>TE &gt; Total Expenses | Used | All Brand | All Model</t>
  </si>
  <si>
    <t>PBT &gt; PBT (Profit Before Tax) | Used | All Brand | All Model</t>
  </si>
  <si>
    <t>G &gt; Aftercare Warranty Contracts | New | All Brand | All Model</t>
  </si>
  <si>
    <t>G &gt; Aftercare Warranty Contracts | Used | All Brand | All Model</t>
  </si>
  <si>
    <t>VE &gt; Variable Expenses | Aftercare | All Brand | All Model</t>
  </si>
  <si>
    <t>PE &gt; Personnel Expenses | Aftercare | All Brand | All Model</t>
  </si>
  <si>
    <t>SVE &gt; Other Semi Variable Expenses | Aftercare | All Brand | All Model</t>
  </si>
  <si>
    <t>FE &gt; Fixed Expenses | Aftercare | All Brand | All Model</t>
  </si>
  <si>
    <t>I &gt; Interest | Aftercare | All Brand | All Model</t>
  </si>
  <si>
    <t>I &gt; Interest % of TGP | Aftercare | All Brand | All Model</t>
  </si>
  <si>
    <t>Adm &gt; Admin Exp. Allocation % of TGP | Aftercare | All Brand | All Model</t>
  </si>
  <si>
    <t>TE &gt; Total Expenses | Aftercare | All Brand | All Model</t>
  </si>
  <si>
    <t>PBT &gt; PBT (Profit Before Tax) | Aftercare | All Brand | All Model</t>
  </si>
  <si>
    <t>TNS &gt; Labour Sales (TLS) | Service | All Brand | All Model</t>
  </si>
  <si>
    <t>TNS &gt; Net Sales | Body Shop | All Brand | All Model</t>
  </si>
  <si>
    <t>TNS &gt; Labour Sales (TLS) | Body Shop | All Brand | All Model</t>
  </si>
  <si>
    <t>STAT &gt; Net Inventories | Parts | All Brand | All Model</t>
  </si>
  <si>
    <t>STAT &gt; Return on Stock Investment (ROSI) | Parts | All Brand | All Model</t>
  </si>
  <si>
    <t>STAT &gt; Repair Orders | Service | All Brand | All Model</t>
  </si>
  <si>
    <t>STAT &gt; Effective Labour Rate | Service | All Brand | All Model</t>
  </si>
  <si>
    <t>STAT &gt; Number of Workbays | Service | All Brand | All Model</t>
  </si>
  <si>
    <t>Staff &gt; Productives | Service | All Brand | All Model</t>
  </si>
  <si>
    <t>STAT &gt; Repair Orders | Body Shop | All Brand | All Model</t>
  </si>
  <si>
    <t>STAT &gt; Effective Labour Rate | Body Shop | All Brand | All Model</t>
  </si>
  <si>
    <t>Staff &gt; Productives | Body Shop | All Brand | All Model</t>
  </si>
  <si>
    <t>TE &gt; Overhead Expenses | All Department | All Brand | All Model</t>
  </si>
  <si>
    <t>VE &gt; Variable Expenses | Parts | All Brand | All Model</t>
  </si>
  <si>
    <t>PE &gt; Personnel Expenses | Parts | All Brand | All Model</t>
  </si>
  <si>
    <t>SVE &gt; Other Semi Variable Expenses | Parts | All Brand | All Model</t>
  </si>
  <si>
    <t>FE &gt; Fixed Expenses | Parts | All Brand | All Model</t>
  </si>
  <si>
    <t>I &gt; Interest | Parts | All Brand | All Model</t>
  </si>
  <si>
    <t>I &gt; Interest % of TGP | Parts | All Brand | All Model</t>
  </si>
  <si>
    <t>Adm &gt; Admin Exp. Allocation % of TGP | Parts | All Brand | All Model</t>
  </si>
  <si>
    <t>TE &gt; Total Expenses | Parts | All Brand | All Model</t>
  </si>
  <si>
    <t>PBT &gt; PBT (Profit Before Tax) | Parts | All Brand | All Model</t>
  </si>
  <si>
    <t>VE &gt; Variable Expenses | Service | All Brand | All Model</t>
  </si>
  <si>
    <t>PE &gt; Personnel Expenses | Service | All Brand | All Model</t>
  </si>
  <si>
    <t>SVE &gt; Other Semi Variable Expenses | Service | All Brand | All Model</t>
  </si>
  <si>
    <t>FE &gt; Fixed Expenses | Service | All Brand | All Model</t>
  </si>
  <si>
    <t>I &gt; Interest | Service | All Brand | All Model</t>
  </si>
  <si>
    <t>I &gt; Interest % of TGP | Service | All Brand | All Model</t>
  </si>
  <si>
    <t>Adm &gt; Admin Exp. Allocation % of TGP | Service | All Brand | All Model</t>
  </si>
  <si>
    <t>TE &gt; Total Expenses | Service | All Brand | All Model</t>
  </si>
  <si>
    <t>PBT &gt; PBT (Profit Before Tax) | Service | All Brand | All Model</t>
  </si>
  <si>
    <t>VE &gt; Variable Expenses | Body Shop | All Brand | All Model</t>
  </si>
  <si>
    <t>PE &gt; Personnel Expenses | Body Shop | All Brand | All Model</t>
  </si>
  <si>
    <t>SVE &gt; Other Semi Variable Expenses | Body Shop | All Brand | All Model</t>
  </si>
  <si>
    <t>FE &gt; Fixed Expenses | Body Shop | All Brand | All Model</t>
  </si>
  <si>
    <t>I &gt; Interest | Body Shop | All Brand | All Model</t>
  </si>
  <si>
    <t>I &gt; Interest % of TGP | Body Shop | All Brand | All Model</t>
  </si>
  <si>
    <t>Adm &gt; Admin Exp. Allocation % of TGP | Body Shop | All Brand | All Model</t>
  </si>
  <si>
    <t>TE &gt; Total Expenses | Body Shop | All Brand | All Model</t>
  </si>
  <si>
    <t>PBT &gt; PBT (Profit Before Tax) | Body Shop | All Brand | All Model</t>
  </si>
  <si>
    <t>Mix of Inventory - units &gt;90 days</t>
  </si>
  <si>
    <t>Adm &gt; Admin Exp. Allocation % of TGP | F&amp;I Dept | All Brand | All Model</t>
  </si>
  <si>
    <t>Adm &gt; Admin Exp. Allocation | Aftercare | All Brand | All Model</t>
  </si>
  <si>
    <t>Adm &gt; Admin Exp. Allocation | Body Shop | All Brand | All Model</t>
  </si>
  <si>
    <t>Adm &gt; Admin Exp. Allocation | F&amp;I Dept | All Brand | All Model</t>
  </si>
  <si>
    <t>Adm &gt; Admin Exp. Allocation | New | All Brand | All Model</t>
  </si>
  <si>
    <t>Adm &gt; Admin Exp. Allocation | Parts | All Brand | All Model</t>
  </si>
  <si>
    <t>Adm &gt; Admin Exp. Allocation | Service | All Brand | All Model</t>
  </si>
  <si>
    <t>Adm &gt; Admin Exp. Allocation | Used | All Brand | All Model</t>
  </si>
  <si>
    <t>FE &gt; Fixed Expenses | F&amp;I Dept | All Brand | All Model</t>
  </si>
  <si>
    <t>G &gt; Gross Profit | F&amp;I Dept | All Brand | All Model</t>
  </si>
  <si>
    <t>I &gt; Interest % of TGP | F&amp;I Dept | All Brand | All Model</t>
  </si>
  <si>
    <t>I &gt; Interest | F&amp;I Dept | All Brand | All Model</t>
  </si>
  <si>
    <t>PBT &gt; PBT (Profit Before Tax) | F&amp;I Dept | All Brand | All Model</t>
  </si>
  <si>
    <t>PE &gt; Personnel Expenses | F&amp;I Dept | All Brand | All Model</t>
  </si>
  <si>
    <t>STAT &gt; Average Labour Sales per productive | Body Shop | All Brand | All Model</t>
  </si>
  <si>
    <t>SVE &gt; Other Semi Variable Expenses | F&amp;I Dept | All Brand | All Model</t>
  </si>
  <si>
    <t>TE &gt; Total Expenses | F&amp;I Dept | All Brand | All Model</t>
  </si>
  <si>
    <t>TNS &gt; Net Sales | F&amp;I Dept | All Brand | All Model</t>
  </si>
  <si>
    <t>VE &gt; Variable Expenses | F&amp;I Dept | All Brand | All Model</t>
  </si>
  <si>
    <t>STAT &gt; Units Serviced | Service | All Brand | All Model</t>
  </si>
  <si>
    <t>Sales Effort % | New | All Brand | All Model</t>
  </si>
  <si>
    <t>I-Max</t>
  </si>
  <si>
    <t>G &gt; 1st Gross Profit % of Net Sales | New | All Brand | Fiesta</t>
  </si>
  <si>
    <t>Australia</t>
  </si>
  <si>
    <t>Total Expenses % TGP</t>
  </si>
  <si>
    <t>TE &gt; Total Expenses % of TGP | All Department | All Brand | All Model</t>
  </si>
  <si>
    <t>SVE &gt; Aftermarket Cost | All Department | All Brand | All Model</t>
  </si>
  <si>
    <t>SVE &gt; Audit Fees | All Department | All Brand | All Model</t>
  </si>
  <si>
    <t>SVE &gt; Bad Debts | All Department | All Brand | All Model</t>
  </si>
  <si>
    <t>SVE &gt; Bank Charges | All Department | All Brand | All Model</t>
  </si>
  <si>
    <t>SVE &gt; Business Services Taxes | All Department | All Brand | All Model</t>
  </si>
  <si>
    <t>SVE &gt; Cleaning | All Department | All Brand | All Model</t>
  </si>
  <si>
    <t>SVE &gt; Consumables | All Department | All Brand | All Model</t>
  </si>
  <si>
    <t>SVE &gt; Goodwill | All Department | All Brand | All Model</t>
  </si>
  <si>
    <t>SVE &gt; Heat Light Power | All Department | All Brand | All Model</t>
  </si>
  <si>
    <t>SVE &gt; Hire Charges | All Department | All Brand | All Model</t>
  </si>
  <si>
    <t>SVE &gt; Indirect Advertising | All Department | All Brand | All Model</t>
  </si>
  <si>
    <t>SVE &gt; Insurance | All Department | All Brand | All Model</t>
  </si>
  <si>
    <t>SVE &gt; IT Services | All Department | All Brand | All Model</t>
  </si>
  <si>
    <t>SVE &gt; Leasehold Improvements | All Department | All Brand | All Model</t>
  </si>
  <si>
    <t>SVE &gt; Licences | All Department | All Brand | All Model</t>
  </si>
  <si>
    <t>SVE &gt; Loan &amp; Courtesy cars | All Department | All Brand | All Model</t>
  </si>
  <si>
    <t>SVE &gt; Loose Tool Replacement | All Department | All Brand | All Model</t>
  </si>
  <si>
    <t>SVE &gt; Lost and Found | All Department | All Brand | All Model</t>
  </si>
  <si>
    <t>SVE &gt; Office Supplies and Stationery | All Department | All Brand | All Model</t>
  </si>
  <si>
    <t>SVE &gt; Other Expense | All Department | All Brand | All Model</t>
  </si>
  <si>
    <t>SVE &gt; Policy Payout | All Department | All Brand | All Model</t>
  </si>
  <si>
    <t>SVE &gt; Professional Fees | All Department | All Brand | All Model</t>
  </si>
  <si>
    <t>SVE &gt; Rail Freight and Delivery | All Department | All Brand | All Model</t>
  </si>
  <si>
    <t>SVE &gt; Repairs Maintenance | All Department | All Brand | All Model</t>
  </si>
  <si>
    <t>SVE &gt; Security | All Department | All Brand | All Model</t>
  </si>
  <si>
    <t>SVE &gt; Telephone and Postage | All Department | All Brand | All Model</t>
  </si>
  <si>
    <t>SVE &gt; Travel and Entertainment | All Department | All Brand | All Model</t>
  </si>
  <si>
    <t>SVE &gt; Warranty | All Department | All Brand | All Model</t>
  </si>
  <si>
    <t>VE &gt; Aftersales Warranty | All Department | All Brand | All Model</t>
  </si>
  <si>
    <t>VE &gt; Demo Expenses | All Department | All Brand | All Model</t>
  </si>
  <si>
    <t>VE &gt; Direct Advertising | All Department | All Brand | All Model</t>
  </si>
  <si>
    <t>VE &gt; Other Variable | All Department | All Brand | All Model</t>
  </si>
  <si>
    <t>VE &gt; Policy Adjustments | All Department | All Brand | All Model</t>
  </si>
  <si>
    <t>VE &gt; Pre-delivery and Free Services | All Department | All Brand | All Model</t>
  </si>
  <si>
    <t>VE &gt; Rail and Freight Inbound | All Department | All Brand | All Model</t>
  </si>
  <si>
    <t>VE &gt; Rail and Freight Outbound | All Department | All Brand | All Model</t>
  </si>
  <si>
    <t>VE &gt; Rep Car | All Department | All Brand | All Model</t>
  </si>
  <si>
    <t>VE &gt; Sales Commission | All Department | All Brand | All Model</t>
  </si>
  <si>
    <t>PE &gt; Absentee Compensation | All Department | All Brand | All Model</t>
  </si>
  <si>
    <t>PE &gt; Company Car | All Department | All Brand | All Model</t>
  </si>
  <si>
    <t>PE &gt; Employee Benefits | All Department | All Brand | All Model</t>
  </si>
  <si>
    <t>PE &gt; Fuel | All Department | All Brand | All Model</t>
  </si>
  <si>
    <t>PE &gt; Incentives | All Department | All Brand | All Model</t>
  </si>
  <si>
    <t>PE &gt; Other Personnel | All Department | All Brand | All Model</t>
  </si>
  <si>
    <t>PE &gt; Payroll Taxes | All Department | All Brand | All Model</t>
  </si>
  <si>
    <t>PE &gt; Salary and Wages | All Department | All Brand | All Model</t>
  </si>
  <si>
    <t>PE &gt; Staff Recruitment | All Department | All Brand | All Model</t>
  </si>
  <si>
    <t>PE &gt; Staff Refreshments | All Department | All Brand | All Model</t>
  </si>
  <si>
    <t>PE &gt; Superannuation / Prov Fund / Pension | All Department | All Brand | All Model</t>
  </si>
  <si>
    <t>PE &gt; Training | All Department | All Brand | All Model</t>
  </si>
  <si>
    <t>FE &gt; Amortised Leasehold Improvements | All Department | All Brand | All Model</t>
  </si>
  <si>
    <t>FE &gt; Depreciation | All Department | All Brand | All Model</t>
  </si>
  <si>
    <t>FE &gt; Equipment Rental/Hire Charges | All Department | All Brand | All Model</t>
  </si>
  <si>
    <t>FE &gt; Other fixed expenses | All Department | All Brand | All Model</t>
  </si>
  <si>
    <t>FE &gt; Rates and Taxes | All Department | All Brand | All Model</t>
  </si>
  <si>
    <t>FE &gt; Rent | All Department | All Brand | All Model</t>
  </si>
  <si>
    <t>FE &gt; Rent % of TGP | All Department | All Brand | All Model</t>
  </si>
  <si>
    <t>Sales Commission</t>
  </si>
  <si>
    <t>Demo Expenses</t>
  </si>
  <si>
    <t>Direct Advertising</t>
  </si>
  <si>
    <t>After Sales Warranty</t>
  </si>
  <si>
    <t>Policy Adjustment</t>
  </si>
  <si>
    <t>Pre-Delivery &amp; Free Services</t>
  </si>
  <si>
    <t>Rail &amp; Freight inbound</t>
  </si>
  <si>
    <t>Rail &amp; Freight outbound</t>
  </si>
  <si>
    <t>Rep car</t>
  </si>
  <si>
    <t>Other Variable Expenses</t>
  </si>
  <si>
    <t xml:space="preserve">Policy Payout </t>
  </si>
  <si>
    <t>Professional Fees</t>
  </si>
  <si>
    <t xml:space="preserve">Rail Freight and Delivery </t>
  </si>
  <si>
    <t>Security</t>
  </si>
  <si>
    <t>Telephone and Postage</t>
  </si>
  <si>
    <t xml:space="preserve">Travel and Entertainment </t>
  </si>
  <si>
    <t>Warranty</t>
  </si>
  <si>
    <t>Aftermarket Cost</t>
  </si>
  <si>
    <t>Audit Fees</t>
  </si>
  <si>
    <t>Bad Debts</t>
  </si>
  <si>
    <t>Bank Charges</t>
  </si>
  <si>
    <t>Business Services Taxes</t>
  </si>
  <si>
    <t>Cleaning</t>
  </si>
  <si>
    <t>Consumables</t>
  </si>
  <si>
    <t>Goodwill</t>
  </si>
  <si>
    <t>Heat Light Power</t>
  </si>
  <si>
    <t>Hire Charges</t>
  </si>
  <si>
    <t>Indirect Advertising</t>
  </si>
  <si>
    <t>Insurance</t>
  </si>
  <si>
    <t>IT Services</t>
  </si>
  <si>
    <t xml:space="preserve">Leasehold Improvements </t>
  </si>
  <si>
    <t>Licences</t>
  </si>
  <si>
    <t xml:space="preserve"> Loan &amp; Courtesy cars</t>
  </si>
  <si>
    <t xml:space="preserve">Loose Tool Replacement </t>
  </si>
  <si>
    <t>Lost and Found</t>
  </si>
  <si>
    <t>Office Supplies and Stationery</t>
  </si>
  <si>
    <t xml:space="preserve">Fixed Expenses </t>
  </si>
  <si>
    <t>Fixed Expenses % TGP</t>
  </si>
  <si>
    <t>Rent</t>
  </si>
  <si>
    <t xml:space="preserve"> Rent % of TGP </t>
  </si>
  <si>
    <t>Depreciation</t>
  </si>
  <si>
    <t>Amortised Leasehold Improvements</t>
  </si>
  <si>
    <t>Rates and Taxes</t>
  </si>
  <si>
    <t>Add. &amp; Ded. % of Total Expenses</t>
  </si>
  <si>
    <t>Ford Service Absorption</t>
  </si>
  <si>
    <t>STAT &gt; Units Serviced | Body Shop | All Brand | All Model</t>
  </si>
  <si>
    <t>Balance Sheet</t>
  </si>
  <si>
    <t>Country</t>
  </si>
  <si>
    <t>Currency</t>
  </si>
  <si>
    <t>CURRENT ASSETS</t>
  </si>
  <si>
    <t>NON CURRENT ASSETS</t>
  </si>
  <si>
    <t>Land &amp; Buildings</t>
  </si>
  <si>
    <t>Investments</t>
  </si>
  <si>
    <t>TOTAL ASSETS</t>
  </si>
  <si>
    <t>Directors Accounts</t>
  </si>
  <si>
    <t>Distributable Reserves</t>
  </si>
  <si>
    <t>Issued Share Capital</t>
  </si>
  <si>
    <t>Non Distributable Reserves</t>
  </si>
  <si>
    <t>Retained Earnings</t>
  </si>
  <si>
    <t>Revaluation of Fixed Assets</t>
  </si>
  <si>
    <t>Share Premium</t>
  </si>
  <si>
    <t>NON-CURRENT LIABILITIES</t>
  </si>
  <si>
    <t>CURRENT LIABILITIES</t>
  </si>
  <si>
    <t xml:space="preserve">Overdraft </t>
  </si>
  <si>
    <t xml:space="preserve">Other Fixed Expense </t>
  </si>
  <si>
    <t xml:space="preserve">Other Semi Variable Expense </t>
  </si>
  <si>
    <t>Salary and Wages</t>
  </si>
  <si>
    <t>Incentives</t>
  </si>
  <si>
    <t>Employee Benefits</t>
  </si>
  <si>
    <t>Absentee Compensation</t>
  </si>
  <si>
    <t>Superannuation</t>
  </si>
  <si>
    <t>Payroll Taxes</t>
  </si>
  <si>
    <t>Staff Recruitment</t>
  </si>
  <si>
    <t>Training</t>
  </si>
  <si>
    <t>Staff Refreshments</t>
  </si>
  <si>
    <t>Other Personnel Expenses</t>
  </si>
  <si>
    <t>Company Car</t>
  </si>
  <si>
    <t>Fuel</t>
  </si>
  <si>
    <t>Semi Variable Expenses</t>
  </si>
  <si>
    <t>Semi Variable Expenses % TGP</t>
  </si>
  <si>
    <t>Personnel Expenses % GP</t>
  </si>
  <si>
    <t>Equipment and Other Fixed Assets</t>
  </si>
  <si>
    <t xml:space="preserve">Cash and Cash equivalents </t>
  </si>
  <si>
    <t xml:space="preserve">Receivables: Non-Vehicles </t>
  </si>
  <si>
    <t xml:space="preserve">Receivables: Vehicles </t>
  </si>
  <si>
    <t xml:space="preserve">Receivables: Other  </t>
  </si>
  <si>
    <t xml:space="preserve">Inventory </t>
  </si>
  <si>
    <t xml:space="preserve">Floor Plan Interest </t>
  </si>
  <si>
    <t xml:space="preserve">Admin Interest </t>
  </si>
  <si>
    <t>After Sales</t>
  </si>
  <si>
    <r>
      <t>Variable Selling Gross</t>
    </r>
    <r>
      <rPr>
        <sz val="10"/>
        <color rgb="FFFF0000"/>
        <rFont val="Arial"/>
        <family val="2"/>
      </rPr>
      <t xml:space="preserve">  </t>
    </r>
  </si>
  <si>
    <t>Ratio Productive : Non Productive</t>
  </si>
  <si>
    <t>Other Semi Var.Exp.% Total Expenses</t>
  </si>
  <si>
    <t>Interest Expenses% Total Expenses</t>
  </si>
  <si>
    <t>Ded. &amp; Add. to income% Total Expenses</t>
  </si>
  <si>
    <t>GP / Productive - F&amp;I</t>
  </si>
  <si>
    <t xml:space="preserve">Sales / Productive - Body Shop Labour </t>
  </si>
  <si>
    <t>STAT &gt; Age Analysis &gt; 0-90 days MIX | Parts | All Brand | All Model</t>
  </si>
  <si>
    <t>BS &gt; Assets | All Department | All Brand | All Model</t>
  </si>
  <si>
    <t>CA &gt; Current Assets | All Department | All Brand | All Model</t>
  </si>
  <si>
    <t>CA &gt; Receivables Other | All Department | All Brand | All Model</t>
  </si>
  <si>
    <t>CA &gt; Receivables Vehicles | All Department | All Brand | All Model</t>
  </si>
  <si>
    <t>NCA &gt; Goodwill | All Department | All Brand | All Model</t>
  </si>
  <si>
    <t>NCA &gt; Investments | All Department | All Brand | All Model</t>
  </si>
  <si>
    <t>NCA &gt; Land &amp; Buildings | All Department | All Brand | All Model</t>
  </si>
  <si>
    <t>NCA &gt; Non-Current Assets | All Department | All Brand | All Model</t>
  </si>
  <si>
    <t>BS &gt; Equity and Liabilities | All Department | All Brand | All Model</t>
  </si>
  <si>
    <t>CL &gt; Creditors &amp; other current liabilities | All Department | All Brand | All Model</t>
  </si>
  <si>
    <t>CL &gt; Current Liabilities | All Department | All Brand | All Model</t>
  </si>
  <si>
    <t>CL &gt; Deferred Tax | All Department | All Brand | All Model</t>
  </si>
  <si>
    <t>CL &gt; Deposits | All Department | All Brand | All Model</t>
  </si>
  <si>
    <t>CL &gt; Overdraft | All Department | All Brand | All Model</t>
  </si>
  <si>
    <t>CL &gt; Provisions | All Department | All Brand | All Model</t>
  </si>
  <si>
    <t>CL &gt; Short Term Loans | All Department | All Brand | All Model</t>
  </si>
  <si>
    <t>CR &gt; Share Capital | All Department | All Brand | All Model</t>
  </si>
  <si>
    <t>CR &gt; Share Premium | All Department | All Brand | All Model</t>
  </si>
  <si>
    <t>NCL &gt; Long-term Loans &gt; Shareholders | All Department | All Brand | All Model</t>
  </si>
  <si>
    <t>NCL &gt; Non-Current Liabilities | All Department | All Brand | All Model</t>
  </si>
  <si>
    <t>CR &gt; Capital and Reserves | All Department | All Brand | All Model</t>
  </si>
  <si>
    <t>CR &gt; Directors Accounts | All Department | All Brand | All Model</t>
  </si>
  <si>
    <t>CR &gt; Distributable | All Department | All Brand | All Model</t>
  </si>
  <si>
    <t>CR &gt; Non Distributable | All Department | All Brand | All Model</t>
  </si>
  <si>
    <t>CR &gt; Retained Earnings | All Department | All Brand | All Model</t>
  </si>
  <si>
    <t>CR &gt; Revaluation of Fixed Assets | All Department | All Brand | All Model</t>
  </si>
  <si>
    <t>I &gt; Floorplan Interest | All Department | All Brand | All Model</t>
  </si>
  <si>
    <t>Floor Plan Interest</t>
  </si>
  <si>
    <t>Interest % of TGP</t>
  </si>
  <si>
    <t>eSOS Measure</t>
  </si>
  <si>
    <t>Equipment Rental/Hire Charges</t>
  </si>
  <si>
    <t>Graph 6</t>
  </si>
  <si>
    <t>Addition to Income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</si>
  <si>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</si>
  <si>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</si>
  <si>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</si>
  <si>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</si>
  <si>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</si>
  <si>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</si>
  <si>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</si>
  <si>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</si>
  <si>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</si>
  <si>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</si>
  <si>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</si>
  <si>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</si>
  <si>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Graph 21</t>
  </si>
  <si>
    <t>Graph 22</t>
  </si>
  <si>
    <t>Graph 23</t>
  </si>
  <si>
    <t>Graph 24</t>
  </si>
  <si>
    <t>Others</t>
  </si>
  <si>
    <t>Ford Overhead Expenses</t>
  </si>
  <si>
    <t>Total Expenses % GP</t>
  </si>
  <si>
    <t>eSOS upload</t>
  </si>
  <si>
    <t>Divide by 1,000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</si>
  <si>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</si>
  <si>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</si>
  <si>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</si>
  <si>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</si>
  <si>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</si>
  <si>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</si>
  <si>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</si>
  <si>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</si>
  <si>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Year</t>
  </si>
  <si>
    <t>Expenses</t>
  </si>
  <si>
    <t>Repeat Row</t>
  </si>
  <si>
    <t>Insurance Contract</t>
  </si>
  <si>
    <t>CA &gt; Total Receivables Mix | All Department | All Brand | All Model</t>
  </si>
  <si>
    <t>STAT &gt; Inventory Value &gt; 0 - 30 days MIX | New | All Brand | All Model</t>
  </si>
  <si>
    <t>STAT &gt; Inventory Value &gt; 0 - 30 days MIX | Used | All Brand | All Model</t>
  </si>
  <si>
    <t>STAT &gt; Inventory Value &gt; 31 - 60 days MIX | New | All Brand | All Model</t>
  </si>
  <si>
    <t>STAT &gt; Inventory Value &gt; 31 - 60 days MIX | Used | All Brand | All Model</t>
  </si>
  <si>
    <t>STAT &gt; Inventory Value &gt; 61 - 90 days MIX | New | All Brand | All Model</t>
  </si>
  <si>
    <t>STAT &gt; Inventory Value &gt; 61 - 90 days MIX | Used | All Brand | All Model</t>
  </si>
  <si>
    <t>STAT &gt; Inventory Value &gt; 90+ days MIX | New | All Brand | All Model</t>
  </si>
  <si>
    <t>STAT &gt; Inventory Value &gt; 90+ days MIX | Used | All Brand | All Model</t>
  </si>
  <si>
    <t>Capital and Reserves</t>
  </si>
  <si>
    <t xml:space="preserve">TOTAL EQUITY &amp; LIABILITIES </t>
  </si>
  <si>
    <t>Deposits</t>
  </si>
  <si>
    <t>STAT &gt; Service Absorption (Ford) | All Department | All Brand | All Model</t>
  </si>
  <si>
    <t>STAT &gt; Units Mix % (Brand) | New Fleet | all brand | All Model</t>
  </si>
  <si>
    <t>Finance Penetration</t>
  </si>
  <si>
    <t>Insurance Penetration</t>
  </si>
  <si>
    <t>Add - NV Finance Penetration</t>
  </si>
  <si>
    <t>Add - NV Insurance Penetration</t>
  </si>
  <si>
    <t>Add - UV Insurance Penetration</t>
  </si>
  <si>
    <t>Add - UV Finance Penetration</t>
  </si>
  <si>
    <t>Parts Inventory Age 0-90 Days Mix</t>
  </si>
  <si>
    <t>Parts Inventory Age 91-180 Days Mix</t>
  </si>
  <si>
    <t>Parts Inventory Age 180-365 Days Mix</t>
  </si>
  <si>
    <t>Parts Inventory Age 365+ Days Mix</t>
  </si>
  <si>
    <t>New Finance Penetration</t>
  </si>
  <si>
    <t>Used Finance Penetration</t>
  </si>
  <si>
    <t>New Insurance Penetration</t>
  </si>
  <si>
    <t>Used Insurance Penetration</t>
  </si>
  <si>
    <t>SHAREHOLDER FUNDS :</t>
  </si>
  <si>
    <t>TOTAL SHAREHOLDER FUNDS</t>
  </si>
  <si>
    <t xml:space="preserve">TOTAL LIABILITIES </t>
  </si>
  <si>
    <t>LIABILITIES :</t>
  </si>
  <si>
    <t>Receivables</t>
  </si>
  <si>
    <t>Other Current Assets</t>
  </si>
  <si>
    <t>Cars</t>
  </si>
  <si>
    <t>Falcon</t>
  </si>
  <si>
    <t>Mustang</t>
  </si>
  <si>
    <t>Classic</t>
  </si>
  <si>
    <t>Figo</t>
  </si>
  <si>
    <t>ST Range</t>
  </si>
  <si>
    <t>Carnival</t>
  </si>
  <si>
    <t>Fox</t>
  </si>
  <si>
    <t>Winning</t>
  </si>
  <si>
    <t>S-Max</t>
  </si>
  <si>
    <t>SUVs</t>
  </si>
  <si>
    <t>Ecosport</t>
  </si>
  <si>
    <t>Kuga</t>
  </si>
  <si>
    <t>Everest</t>
  </si>
  <si>
    <t>Expedition</t>
  </si>
  <si>
    <t>Explorer</t>
  </si>
  <si>
    <t>Endeavour</t>
  </si>
  <si>
    <t>Wing Strok</t>
  </si>
  <si>
    <t>Edge</t>
  </si>
  <si>
    <t>Commercial</t>
  </si>
  <si>
    <t>Falcon UTE</t>
  </si>
  <si>
    <t>Transit</t>
  </si>
  <si>
    <t>E-150</t>
  </si>
  <si>
    <t>Tourneo</t>
  </si>
  <si>
    <t>Performance Cars</t>
  </si>
  <si>
    <t>FPV</t>
  </si>
  <si>
    <t>FocusST</t>
  </si>
  <si>
    <t>Demo</t>
  </si>
  <si>
    <t xml:space="preserve">Divide by &gt;&gt;  </t>
  </si>
  <si>
    <t xml:space="preserve">eSOS Code &gt;&gt;  </t>
  </si>
  <si>
    <t>BM YTD</t>
  </si>
  <si>
    <t>Med YTD</t>
  </si>
  <si>
    <t xml:space="preserve">Graph Axis  &gt;&gt;&gt; </t>
  </si>
  <si>
    <t xml:space="preserve">Total PBT per Dealership </t>
  </si>
  <si>
    <t>New SC Productivity</t>
  </si>
  <si>
    <t>New GP% (incl. F&amp;I)</t>
  </si>
  <si>
    <t>New Variable Selling Gross % NVGP</t>
  </si>
  <si>
    <t>New Inventory Days</t>
  </si>
  <si>
    <t>Floor Plan Interest &amp; Inventory</t>
  </si>
  <si>
    <t>Used SC Productivity</t>
  </si>
  <si>
    <t>Used GP% (incl. F&amp;I)</t>
  </si>
  <si>
    <t>Used Variable Selling Gross % NVGP</t>
  </si>
  <si>
    <t>Used Inventory Days</t>
  </si>
  <si>
    <t>Body Shop GP</t>
  </si>
  <si>
    <t>Service Operational Ratio</t>
  </si>
  <si>
    <t>Body Shop Operational Ratio</t>
  </si>
  <si>
    <t>P1 - 1</t>
  </si>
  <si>
    <t>P1 - 4</t>
  </si>
  <si>
    <t>P1 - 5</t>
  </si>
  <si>
    <t>P1 - 9</t>
  </si>
  <si>
    <t>P1 - 10</t>
  </si>
  <si>
    <t>P1 - 11</t>
  </si>
  <si>
    <t>P1 - 12</t>
  </si>
  <si>
    <t>P1 - 13</t>
  </si>
  <si>
    <t>P1 - 14</t>
  </si>
  <si>
    <t>P1 - 15</t>
  </si>
  <si>
    <t>P1 - 16</t>
  </si>
  <si>
    <t>P1 - 17</t>
  </si>
  <si>
    <t>P1 - 18</t>
  </si>
  <si>
    <t>P1 - 19</t>
  </si>
  <si>
    <t>P1 - 20</t>
  </si>
  <si>
    <t>P1 - 21</t>
  </si>
  <si>
    <t>P1 - 22</t>
  </si>
  <si>
    <t>P1 - 23</t>
  </si>
  <si>
    <t>P1 - 24</t>
  </si>
  <si>
    <t>P1 - 32</t>
  </si>
  <si>
    <t>P1 - 33</t>
  </si>
  <si>
    <t>P1 - 34</t>
  </si>
  <si>
    <t>P1 - 35</t>
  </si>
  <si>
    <t>P1 - 36</t>
  </si>
  <si>
    <t>P1 - 37</t>
  </si>
  <si>
    <t>P1 - 38</t>
  </si>
  <si>
    <t>P1 - 39</t>
  </si>
  <si>
    <t>P1 - 40</t>
  </si>
  <si>
    <t>P1 - 41</t>
  </si>
  <si>
    <t>P1 - 42</t>
  </si>
  <si>
    <t>P1 - 43</t>
  </si>
  <si>
    <t>P1 - 44</t>
  </si>
  <si>
    <t>P1 - 45</t>
  </si>
  <si>
    <t>P1 - 46</t>
  </si>
  <si>
    <t>P1 - 47</t>
  </si>
  <si>
    <t>P1 - 48</t>
  </si>
  <si>
    <t>P1 - 49</t>
  </si>
  <si>
    <t>P1 - 50</t>
  </si>
  <si>
    <t>P1 - 51</t>
  </si>
  <si>
    <t>P2 - 1</t>
  </si>
  <si>
    <t>P2 - 2</t>
  </si>
  <si>
    <t>P2 - 3</t>
  </si>
  <si>
    <t>P2 - 4</t>
  </si>
  <si>
    <t>P2 - 5</t>
  </si>
  <si>
    <t>P2 - 6</t>
  </si>
  <si>
    <t>P2 - 7</t>
  </si>
  <si>
    <t>P2 - 8</t>
  </si>
  <si>
    <t>P2 - 9</t>
  </si>
  <si>
    <t>P2 - 10</t>
  </si>
  <si>
    <t>P2 - 11</t>
  </si>
  <si>
    <t>P2 - 12</t>
  </si>
  <si>
    <t>P2 - 13</t>
  </si>
  <si>
    <t>P2 - 14</t>
  </si>
  <si>
    <t>P2 - 15</t>
  </si>
  <si>
    <t>P2 - 16</t>
  </si>
  <si>
    <t>P2 - 17</t>
  </si>
  <si>
    <t>P2 - 18</t>
  </si>
  <si>
    <t>P2 - 19</t>
  </si>
  <si>
    <t>P2 - 20</t>
  </si>
  <si>
    <t>P2 - 21</t>
  </si>
  <si>
    <t>P2 - 22</t>
  </si>
  <si>
    <t>P2 - 23</t>
  </si>
  <si>
    <t>P2 - 24</t>
  </si>
  <si>
    <t>P2 - 25</t>
  </si>
  <si>
    <t>P2 - 26</t>
  </si>
  <si>
    <t>P2 - 27</t>
  </si>
  <si>
    <t>P2 - 28</t>
  </si>
  <si>
    <t>P2 - 29</t>
  </si>
  <si>
    <t>P2 - 30</t>
  </si>
  <si>
    <t>P2 - 31</t>
  </si>
  <si>
    <t>P2 - 32</t>
  </si>
  <si>
    <t>P2 - 33</t>
  </si>
  <si>
    <t>P2 - 34</t>
  </si>
  <si>
    <t>P2 - 35</t>
  </si>
  <si>
    <t>P2 - 36</t>
  </si>
  <si>
    <t>P2 - 37</t>
  </si>
  <si>
    <t>P2 - 38</t>
  </si>
  <si>
    <t>P2 - 39</t>
  </si>
  <si>
    <t>P2 - 40</t>
  </si>
  <si>
    <t>P2 - 41</t>
  </si>
  <si>
    <t>P2 - 42</t>
  </si>
  <si>
    <t>P2 - 43</t>
  </si>
  <si>
    <t>P2 - 44</t>
  </si>
  <si>
    <t>P2 - 45</t>
  </si>
  <si>
    <t>P2 - 46</t>
  </si>
  <si>
    <t>P3 - 1</t>
  </si>
  <si>
    <t>P3 - 2</t>
  </si>
  <si>
    <t>P3 - 3</t>
  </si>
  <si>
    <t>P3 - 4</t>
  </si>
  <si>
    <t>P3 - 5</t>
  </si>
  <si>
    <t>P3 - 6</t>
  </si>
  <si>
    <t>P3 - 7</t>
  </si>
  <si>
    <t>P3 - 8</t>
  </si>
  <si>
    <t>P3 - 9</t>
  </si>
  <si>
    <t>P3 - 10</t>
  </si>
  <si>
    <t>P3 - 11</t>
  </si>
  <si>
    <t>P3 - 12</t>
  </si>
  <si>
    <t>P3 - 13</t>
  </si>
  <si>
    <t>P3 - 14</t>
  </si>
  <si>
    <t>P3 - 15</t>
  </si>
  <si>
    <t>P3 - 16</t>
  </si>
  <si>
    <t>P3 - 17</t>
  </si>
  <si>
    <t>P3 - 18</t>
  </si>
  <si>
    <t>P3 - 19</t>
  </si>
  <si>
    <t>P3 - 20</t>
  </si>
  <si>
    <t>P3 - 21</t>
  </si>
  <si>
    <t>P3 - 22</t>
  </si>
  <si>
    <t>P3 - 23</t>
  </si>
  <si>
    <t>P3 - 24</t>
  </si>
  <si>
    <t>P3 - 25</t>
  </si>
  <si>
    <t>P3 - 26</t>
  </si>
  <si>
    <t>P3 - 27</t>
  </si>
  <si>
    <t>P3 - 28</t>
  </si>
  <si>
    <t>P3 - 29</t>
  </si>
  <si>
    <t>P3 - 30</t>
  </si>
  <si>
    <t>P3 - 31</t>
  </si>
  <si>
    <t>P3 - 32</t>
  </si>
  <si>
    <t>P3 - 33</t>
  </si>
  <si>
    <t>P3 - 34</t>
  </si>
  <si>
    <t>P3 - 35</t>
  </si>
  <si>
    <t>P3 - 36</t>
  </si>
  <si>
    <t>P3 - 37</t>
  </si>
  <si>
    <t>P3 - 38</t>
  </si>
  <si>
    <t>P3 - 39</t>
  </si>
  <si>
    <t>P3 - 40</t>
  </si>
  <si>
    <t>P3 - 41</t>
  </si>
  <si>
    <t>P3 - 42</t>
  </si>
  <si>
    <t>P3 - 43</t>
  </si>
  <si>
    <t>P3 - 44</t>
  </si>
  <si>
    <t>P3 - 45</t>
  </si>
  <si>
    <t>P3 - 46</t>
  </si>
  <si>
    <t>P3 - 47</t>
  </si>
  <si>
    <t>P3 - 48</t>
  </si>
  <si>
    <t>P3 - 49</t>
  </si>
  <si>
    <t>P3 - 50</t>
  </si>
  <si>
    <t>P3 - 51</t>
  </si>
  <si>
    <t>P3 - 52</t>
  </si>
  <si>
    <t>P3 - 53</t>
  </si>
  <si>
    <t>P3 - 54</t>
  </si>
  <si>
    <t>P3 - 55</t>
  </si>
  <si>
    <t>P3 - 56</t>
  </si>
  <si>
    <t>P3 - 57</t>
  </si>
  <si>
    <t>P3 - 58</t>
  </si>
  <si>
    <t>P4 - 1</t>
  </si>
  <si>
    <t>P4 - 2</t>
  </si>
  <si>
    <t>P4 - 3</t>
  </si>
  <si>
    <t>P4 - 4</t>
  </si>
  <si>
    <t>P4 - 5</t>
  </si>
  <si>
    <t>P4 - 6</t>
  </si>
  <si>
    <t>P4 - 7</t>
  </si>
  <si>
    <t>P4 - 8</t>
  </si>
  <si>
    <t>P4 - 9</t>
  </si>
  <si>
    <t>P4 - 10</t>
  </si>
  <si>
    <t>P4 - 11</t>
  </si>
  <si>
    <t>P4 - 12</t>
  </si>
  <si>
    <t>P4 - 13</t>
  </si>
  <si>
    <t>P4 - 14</t>
  </si>
  <si>
    <t>P4 - 15</t>
  </si>
  <si>
    <t>P4 - 16</t>
  </si>
  <si>
    <t>P4 - 17</t>
  </si>
  <si>
    <t>P4 - 18</t>
  </si>
  <si>
    <t>P4 - 19</t>
  </si>
  <si>
    <t>P4 - 20</t>
  </si>
  <si>
    <t>P4 - 21</t>
  </si>
  <si>
    <t>P4 - 22</t>
  </si>
  <si>
    <t>P4 - 23</t>
  </si>
  <si>
    <t>P4 - 24</t>
  </si>
  <si>
    <t>P4 - 25</t>
  </si>
  <si>
    <t>P4 - 26</t>
  </si>
  <si>
    <t>P4 - 27</t>
  </si>
  <si>
    <t>P4 - 28</t>
  </si>
  <si>
    <t>P4 - 29</t>
  </si>
  <si>
    <t>P4 - 30</t>
  </si>
  <si>
    <t>P4 - 31</t>
  </si>
  <si>
    <t>P4 - 32</t>
  </si>
  <si>
    <t>P4 - 33</t>
  </si>
  <si>
    <t>P4 - 34</t>
  </si>
  <si>
    <t>P4 - 35</t>
  </si>
  <si>
    <t>P4 - 36</t>
  </si>
  <si>
    <t>P4 - 37</t>
  </si>
  <si>
    <t>P4 - 38</t>
  </si>
  <si>
    <t>P4 - 39</t>
  </si>
  <si>
    <t>P4 - 40</t>
  </si>
  <si>
    <t>P4 - 41</t>
  </si>
  <si>
    <t>P4 - 42</t>
  </si>
  <si>
    <t>P4 - 43</t>
  </si>
  <si>
    <t>P4 - 44</t>
  </si>
  <si>
    <t>P4 - 45</t>
  </si>
  <si>
    <t>P4 - 46</t>
  </si>
  <si>
    <t>P4 - 47</t>
  </si>
  <si>
    <t>P4 - 48</t>
  </si>
  <si>
    <t>P4 - 49</t>
  </si>
  <si>
    <t>P4 - 50</t>
  </si>
  <si>
    <t>P4 - 51</t>
  </si>
  <si>
    <t>P4 - 52</t>
  </si>
  <si>
    <t>P4 - 53</t>
  </si>
  <si>
    <t>P4 - 54</t>
  </si>
  <si>
    <t>P4 - 55</t>
  </si>
  <si>
    <t>P4 - 56</t>
  </si>
  <si>
    <t>P4 - 57</t>
  </si>
  <si>
    <t>P4 - 58</t>
  </si>
  <si>
    <t>P5 - 1</t>
  </si>
  <si>
    <t>P5 - 2</t>
  </si>
  <si>
    <t>P5 - 3</t>
  </si>
  <si>
    <t>P5 - 4</t>
  </si>
  <si>
    <t>P5 - 5</t>
  </si>
  <si>
    <t>P5 - 6</t>
  </si>
  <si>
    <t>P5 - 7</t>
  </si>
  <si>
    <t>P5 - 8</t>
  </si>
  <si>
    <t>P5 - 9</t>
  </si>
  <si>
    <t>P5 - 10</t>
  </si>
  <si>
    <t>P5 - 11</t>
  </si>
  <si>
    <t>P5 - 12</t>
  </si>
  <si>
    <t>P5 - 13</t>
  </si>
  <si>
    <t>P5 - 14</t>
  </si>
  <si>
    <t>P5 - 15</t>
  </si>
  <si>
    <t>P5 - 16</t>
  </si>
  <si>
    <t>P5 - 17</t>
  </si>
  <si>
    <t>P5 - 18</t>
  </si>
  <si>
    <t>P5 - 19</t>
  </si>
  <si>
    <t>P5 - 20</t>
  </si>
  <si>
    <t>P5 - 21</t>
  </si>
  <si>
    <t>P5 - 22</t>
  </si>
  <si>
    <t>P5 - 23</t>
  </si>
  <si>
    <t>P5 - 24</t>
  </si>
  <si>
    <t>P5 - 25</t>
  </si>
  <si>
    <t>P5 - 26</t>
  </si>
  <si>
    <t>P5 - 27</t>
  </si>
  <si>
    <t>P5 - 28</t>
  </si>
  <si>
    <t>P5 - 29</t>
  </si>
  <si>
    <t>P5 - 30</t>
  </si>
  <si>
    <t>P5 - 31</t>
  </si>
  <si>
    <t>P5 - 32</t>
  </si>
  <si>
    <t>P5 - 33</t>
  </si>
  <si>
    <t>P5 - 34</t>
  </si>
  <si>
    <t>P5 - 35</t>
  </si>
  <si>
    <t>P5 - 36</t>
  </si>
  <si>
    <t>P5 - 37</t>
  </si>
  <si>
    <t>P5 - 38</t>
  </si>
  <si>
    <t>P5 - 39</t>
  </si>
  <si>
    <t>P5 - 40</t>
  </si>
  <si>
    <t>P5 - 41</t>
  </si>
  <si>
    <t>P5 - 42</t>
  </si>
  <si>
    <t>P5 - 43</t>
  </si>
  <si>
    <t>P5 - 44</t>
  </si>
  <si>
    <t>P5 - 45</t>
  </si>
  <si>
    <t>P5 - 46</t>
  </si>
  <si>
    <t>P5 - 47</t>
  </si>
  <si>
    <t>P5 - 48</t>
  </si>
  <si>
    <t>P5 - 49</t>
  </si>
  <si>
    <t>P5 - 50</t>
  </si>
  <si>
    <t>P5 - 51</t>
  </si>
  <si>
    <t>P5 - 52</t>
  </si>
  <si>
    <t>P5 - 53</t>
  </si>
  <si>
    <t>P5 - 54</t>
  </si>
  <si>
    <t>P5 - 55</t>
  </si>
  <si>
    <t>P5 - 56</t>
  </si>
  <si>
    <t>P6 - 1</t>
  </si>
  <si>
    <t>P6 - 2</t>
  </si>
  <si>
    <t>P6 - 3</t>
  </si>
  <si>
    <t>P6 - 4</t>
  </si>
  <si>
    <t>P6 - 5</t>
  </si>
  <si>
    <t>P6 - 6</t>
  </si>
  <si>
    <t>P6 - 7</t>
  </si>
  <si>
    <t>P6 - 8</t>
  </si>
  <si>
    <t>P6 - 9</t>
  </si>
  <si>
    <t>P6 - 10</t>
  </si>
  <si>
    <t>P6 - 11</t>
  </si>
  <si>
    <t>P6 - 12</t>
  </si>
  <si>
    <t>P6 - 13</t>
  </si>
  <si>
    <t>P6 - 14</t>
  </si>
  <si>
    <t>P6 - 15</t>
  </si>
  <si>
    <t>P6 - 16</t>
  </si>
  <si>
    <t>P6 - 17</t>
  </si>
  <si>
    <t>P6 - 18</t>
  </si>
  <si>
    <t>P6 - 19</t>
  </si>
  <si>
    <t>P6 - 20</t>
  </si>
  <si>
    <t>P6 - 21</t>
  </si>
  <si>
    <t>P6 - 22</t>
  </si>
  <si>
    <t>P6 - 23</t>
  </si>
  <si>
    <t>P6 - 24</t>
  </si>
  <si>
    <t>P6 - 25</t>
  </si>
  <si>
    <t>P6 - 26</t>
  </si>
  <si>
    <t>P6 - 27</t>
  </si>
  <si>
    <t>P6 - 28</t>
  </si>
  <si>
    <t>P6 - 29</t>
  </si>
  <si>
    <t>P6 - 30</t>
  </si>
  <si>
    <t>P6 - 31</t>
  </si>
  <si>
    <t>P6 - 32</t>
  </si>
  <si>
    <t>P6 - 33</t>
  </si>
  <si>
    <t>P6 - 34</t>
  </si>
  <si>
    <t>P6 - 35</t>
  </si>
  <si>
    <t>P6 - 36</t>
  </si>
  <si>
    <t>P6 - 37</t>
  </si>
  <si>
    <t>P6 - 38</t>
  </si>
  <si>
    <t>P6 - 39</t>
  </si>
  <si>
    <t>P6 - 40</t>
  </si>
  <si>
    <t>P6 - 41</t>
  </si>
  <si>
    <t>P6 - 42</t>
  </si>
  <si>
    <t>P6 - 43</t>
  </si>
  <si>
    <t>P6 - 44</t>
  </si>
  <si>
    <t>P6 - 45</t>
  </si>
  <si>
    <t>P6 - 46</t>
  </si>
  <si>
    <t>P6 - 47</t>
  </si>
  <si>
    <t>P6 - 48</t>
  </si>
  <si>
    <t>P6 - 49</t>
  </si>
  <si>
    <t>P6 - 50</t>
  </si>
  <si>
    <t>P6 - 51</t>
  </si>
  <si>
    <t>P6 - 52</t>
  </si>
  <si>
    <t>P6 - 53</t>
  </si>
  <si>
    <t>P6 - 54</t>
  </si>
  <si>
    <t>P6 - 55</t>
  </si>
  <si>
    <t>P6 - 56</t>
  </si>
  <si>
    <t>P6 - 57</t>
  </si>
  <si>
    <t>P6 - 58</t>
  </si>
  <si>
    <t>P7 - 1</t>
  </si>
  <si>
    <t>P7 - 2</t>
  </si>
  <si>
    <t>P7 - 3</t>
  </si>
  <si>
    <t>P7 - 4</t>
  </si>
  <si>
    <t>P7 - 5</t>
  </si>
  <si>
    <t>P7 - 6</t>
  </si>
  <si>
    <t>P7 - 7</t>
  </si>
  <si>
    <t>P7 - 8</t>
  </si>
  <si>
    <t>P7 - 9</t>
  </si>
  <si>
    <t>P7 - 10</t>
  </si>
  <si>
    <t>P7 - 11</t>
  </si>
  <si>
    <t>P7 - 12</t>
  </si>
  <si>
    <t>P7 - 13</t>
  </si>
  <si>
    <t>P7 - 14</t>
  </si>
  <si>
    <t>P7 - 15</t>
  </si>
  <si>
    <t>P7 - 16</t>
  </si>
  <si>
    <t>P7 - 17</t>
  </si>
  <si>
    <t>P7 - 18</t>
  </si>
  <si>
    <t>P7 - 19</t>
  </si>
  <si>
    <t>P7 - 20</t>
  </si>
  <si>
    <t>P7 - 21</t>
  </si>
  <si>
    <t>P7 - 22</t>
  </si>
  <si>
    <t>P7 - 23</t>
  </si>
  <si>
    <t>P7 - 24</t>
  </si>
  <si>
    <t>P7 - 25</t>
  </si>
  <si>
    <t>P7 - 26</t>
  </si>
  <si>
    <t>P7 - 27</t>
  </si>
  <si>
    <t>P7 - 28</t>
  </si>
  <si>
    <t>P7 - 29</t>
  </si>
  <si>
    <t>P7 - 30</t>
  </si>
  <si>
    <t>P7 - 31</t>
  </si>
  <si>
    <t>P7 - 32</t>
  </si>
  <si>
    <t>P7 - 33</t>
  </si>
  <si>
    <t>P7 - 34</t>
  </si>
  <si>
    <t>P7 - 35</t>
  </si>
  <si>
    <t>P7 - 36</t>
  </si>
  <si>
    <t>P7 - 37</t>
  </si>
  <si>
    <t>P7 - 38</t>
  </si>
  <si>
    <t>P7 - 39</t>
  </si>
  <si>
    <t>P7 - 40</t>
  </si>
  <si>
    <t>P7 - 41</t>
  </si>
  <si>
    <t>P7 - 42</t>
  </si>
  <si>
    <t>P7 - 43</t>
  </si>
  <si>
    <t>P7 - 44</t>
  </si>
  <si>
    <t>P7 - 45</t>
  </si>
  <si>
    <t>P7 - 46</t>
  </si>
  <si>
    <t>P7 - 47</t>
  </si>
  <si>
    <t>P7 - 48</t>
  </si>
  <si>
    <t>P7 - 49</t>
  </si>
  <si>
    <t>P7 - 50</t>
  </si>
  <si>
    <t>P7 - 51</t>
  </si>
  <si>
    <t>P7 - 52</t>
  </si>
  <si>
    <t>P7 - 53</t>
  </si>
  <si>
    <t>P7 - 54</t>
  </si>
  <si>
    <t>P7 - 55</t>
  </si>
  <si>
    <t>P7 - 56</t>
  </si>
  <si>
    <t>P7 - 57</t>
  </si>
  <si>
    <t>P9 - 1</t>
  </si>
  <si>
    <t>P9 - 2</t>
  </si>
  <si>
    <t>P9 - 3</t>
  </si>
  <si>
    <t>P9 - 4</t>
  </si>
  <si>
    <t>P9 - 5</t>
  </si>
  <si>
    <t>P9 - 6</t>
  </si>
  <si>
    <t>P9 - 7</t>
  </si>
  <si>
    <t>P9 - 8</t>
  </si>
  <si>
    <t>P9 - 9</t>
  </si>
  <si>
    <t>P9 - 10</t>
  </si>
  <si>
    <t>P9 - 11</t>
  </si>
  <si>
    <t>P9 - 12</t>
  </si>
  <si>
    <t>P9 - 13</t>
  </si>
  <si>
    <t>P9 - 14</t>
  </si>
  <si>
    <t>P9 - 15</t>
  </si>
  <si>
    <t>P9 - 16</t>
  </si>
  <si>
    <t>P9 - 17</t>
  </si>
  <si>
    <t>P9 - 18</t>
  </si>
  <si>
    <t>P9 - 19</t>
  </si>
  <si>
    <t>P9 - 20</t>
  </si>
  <si>
    <t>P9 - 21</t>
  </si>
  <si>
    <t>P9 - 22</t>
  </si>
  <si>
    <t>P9 - 23</t>
  </si>
  <si>
    <t>P9 - 24</t>
  </si>
  <si>
    <t>P9 - 25</t>
  </si>
  <si>
    <t>P9 - 26</t>
  </si>
  <si>
    <t>P9 - 27</t>
  </si>
  <si>
    <t>P9 - 28</t>
  </si>
  <si>
    <t>P9 - 29</t>
  </si>
  <si>
    <t>P9 - 30</t>
  </si>
  <si>
    <t>P9 - 31</t>
  </si>
  <si>
    <t>P9 - 32</t>
  </si>
  <si>
    <t>P9 - 33</t>
  </si>
  <si>
    <t>P9 - 34</t>
  </si>
  <si>
    <t>P9 - 35</t>
  </si>
  <si>
    <t>P9 - 36</t>
  </si>
  <si>
    <t>P9 - 37</t>
  </si>
  <si>
    <t>P9 - 38</t>
  </si>
  <si>
    <t>P9 - 39</t>
  </si>
  <si>
    <t>P9 - 40</t>
  </si>
  <si>
    <t>P9 - 41</t>
  </si>
  <si>
    <t>P9 - 42</t>
  </si>
  <si>
    <t>P9 - 43</t>
  </si>
  <si>
    <t>P9 - 44</t>
  </si>
  <si>
    <t>P9 - 45</t>
  </si>
  <si>
    <t>P9 - 46</t>
  </si>
  <si>
    <t>P9 - 47</t>
  </si>
  <si>
    <t>P9 - 48</t>
  </si>
  <si>
    <t>P9 - 49</t>
  </si>
  <si>
    <t>P9 - 50</t>
  </si>
  <si>
    <t>P9 - 51</t>
  </si>
  <si>
    <t>P9 - 52</t>
  </si>
  <si>
    <t>P9 - 53</t>
  </si>
  <si>
    <t>P9 - 54</t>
  </si>
  <si>
    <t>P9 - 55</t>
  </si>
  <si>
    <t>P9 - 56</t>
  </si>
  <si>
    <t>P9 - 57</t>
  </si>
  <si>
    <t>P10 - 1</t>
  </si>
  <si>
    <t>P10 - 2</t>
  </si>
  <si>
    <t>P10 - 3</t>
  </si>
  <si>
    <t>P10 - 4</t>
  </si>
  <si>
    <t>P10 - 5</t>
  </si>
  <si>
    <t>P10 - 6</t>
  </si>
  <si>
    <t>P10 - 7</t>
  </si>
  <si>
    <t>P10 - 8</t>
  </si>
  <si>
    <t>P10 - 9</t>
  </si>
  <si>
    <t>P10 - 10</t>
  </si>
  <si>
    <t>P10 - 11</t>
  </si>
  <si>
    <t>P10 - 12</t>
  </si>
  <si>
    <t>P10 - 13</t>
  </si>
  <si>
    <t>P10 - 14</t>
  </si>
  <si>
    <t>P10 - 15</t>
  </si>
  <si>
    <t>P10 - 16</t>
  </si>
  <si>
    <t>P10 - 17</t>
  </si>
  <si>
    <t>P10 - 18</t>
  </si>
  <si>
    <t>P10 - 19</t>
  </si>
  <si>
    <t>P10 - 20</t>
  </si>
  <si>
    <t>P10 - 21</t>
  </si>
  <si>
    <t>P10 - 22</t>
  </si>
  <si>
    <t>P10 - 23</t>
  </si>
  <si>
    <t>P10 - 24</t>
  </si>
  <si>
    <t>P10 - 25</t>
  </si>
  <si>
    <t>P10 - 26</t>
  </si>
  <si>
    <t>P10 - 27</t>
  </si>
  <si>
    <t>P10 - 28</t>
  </si>
  <si>
    <t>P10 - 29</t>
  </si>
  <si>
    <t>P10 - 30</t>
  </si>
  <si>
    <t>P10 - 31</t>
  </si>
  <si>
    <t>P10 - 32</t>
  </si>
  <si>
    <t>P10 - 33</t>
  </si>
  <si>
    <t>P10 - 34</t>
  </si>
  <si>
    <t>P10 - 35</t>
  </si>
  <si>
    <t>P10 - 36</t>
  </si>
  <si>
    <t>P10 - 37</t>
  </si>
  <si>
    <t>P10 - 38</t>
  </si>
  <si>
    <t>P10 - 39</t>
  </si>
  <si>
    <t>P10 - 40</t>
  </si>
  <si>
    <t>P10 - 41</t>
  </si>
  <si>
    <t>P10 - 42</t>
  </si>
  <si>
    <t>P10 - 43</t>
  </si>
  <si>
    <t>P10 - 44</t>
  </si>
  <si>
    <t>P10 - 45</t>
  </si>
  <si>
    <t>P10 - 46</t>
  </si>
  <si>
    <t>P10 - 47</t>
  </si>
  <si>
    <t>P10 - 48</t>
  </si>
  <si>
    <t>P10 - 49</t>
  </si>
  <si>
    <t>Ref.</t>
  </si>
  <si>
    <t>G &gt; F&amp;I Gross Used PUU | F&amp;I Dept | All Brand | All Model</t>
  </si>
  <si>
    <t>STAT &gt; Units | New Fleet | All Brand | All Model</t>
  </si>
  <si>
    <t>STAT &gt; Age Analysis &gt; 91-180 days MIX | Parts | All Brand | All Model</t>
  </si>
  <si>
    <t>STAT &gt; Age Analysis &gt; 365+ days MIX | Parts | All Brand | All Model</t>
  </si>
  <si>
    <t>STAT &gt; Age Analysis &gt; 181-365 days MIX | Parts | All Brand | All Model</t>
  </si>
  <si>
    <t>G &gt; F&amp;I Mix of TGP | All Department | All Brand | All Model</t>
  </si>
  <si>
    <t>CA &gt; Total Inventories Mix | All Department | All Brand | All Model</t>
  </si>
  <si>
    <t>CA &gt; Other Current Asset Mix | All Department | All Brand | All Model</t>
  </si>
  <si>
    <t>CA &gt; Equipment and Other Fixed Assets Mix | All Department | All Brand | All Model</t>
  </si>
  <si>
    <t>CA &gt; Cash on Hand Mix | All Department | All Brand | All Model</t>
  </si>
  <si>
    <t>TNS &gt; Net Sales p RO | Body Shop | All Brand | All Model</t>
  </si>
  <si>
    <t>STAT &gt; Units Sales Achieved | Used | All Brand | All Model</t>
  </si>
  <si>
    <t>STAT &gt; Units Sales Achieved | New | All Brand | All Model</t>
  </si>
  <si>
    <t>D &gt; Additions &amp; Deductions % of TGP | All Department | All Brand | All Model</t>
  </si>
  <si>
    <t>Add - Other Non Current Asset (CALCULATION)</t>
  </si>
  <si>
    <t>Country Code</t>
  </si>
  <si>
    <t>NVGP (incl.F&amp;I &amp; Aftercare)</t>
  </si>
  <si>
    <t>Database</t>
  </si>
  <si>
    <r>
      <t>General Info</t>
    </r>
    <r>
      <rPr>
        <b/>
        <sz val="10.5"/>
        <color theme="0"/>
        <rFont val="Calibri"/>
        <family val="2"/>
      </rPr>
      <t xml:space="preserve"> :</t>
    </r>
  </si>
  <si>
    <r>
      <t>BM Team Contact</t>
    </r>
    <r>
      <rPr>
        <b/>
        <sz val="10.5"/>
        <color theme="0"/>
        <rFont val="Calibri"/>
        <family val="2"/>
      </rPr>
      <t xml:space="preserve"> :</t>
    </r>
  </si>
  <si>
    <t>eSOS Code</t>
  </si>
  <si>
    <t>Network - Name</t>
  </si>
  <si>
    <t>Network - Total Reporting</t>
  </si>
  <si>
    <t>Network - Comparative</t>
  </si>
  <si>
    <t>Network - BM YTD</t>
  </si>
  <si>
    <t>Network - BM 3RM</t>
  </si>
  <si>
    <t>Network - MED YTD</t>
  </si>
  <si>
    <t>Network - MED 3RM</t>
  </si>
  <si>
    <t>Region 1 - Name</t>
  </si>
  <si>
    <t>Region 1 - Total Reporting</t>
  </si>
  <si>
    <t>Region 1 - Comparative</t>
  </si>
  <si>
    <t>Region 1 - BM YTD</t>
  </si>
  <si>
    <t>Region 1 - BM 3RM</t>
  </si>
  <si>
    <t>Region 1 - MED YTD</t>
  </si>
  <si>
    <t>Region 1 - MED 3RM</t>
  </si>
  <si>
    <t>Region 2 - Name</t>
  </si>
  <si>
    <t>Region 2 - Total Reporting</t>
  </si>
  <si>
    <t>Region 2 - Comparative</t>
  </si>
  <si>
    <t>Region 2 - BM YTD</t>
  </si>
  <si>
    <t>Region 2 - BM 3RM</t>
  </si>
  <si>
    <t>Region 2 - MED YTD</t>
  </si>
  <si>
    <t>Region 2 - MED 3RM</t>
  </si>
  <si>
    <t>Region 3 - Name</t>
  </si>
  <si>
    <t>Region 3 - Total Reporting</t>
  </si>
  <si>
    <t>Region 3 - Comparative</t>
  </si>
  <si>
    <t>Region 3 - BM YTD</t>
  </si>
  <si>
    <t>Region 3 - BM 3RM</t>
  </si>
  <si>
    <t>Region 3 - MED YTD</t>
  </si>
  <si>
    <t>Region 3 - MED 3RM</t>
  </si>
  <si>
    <t>Region 4 - Name</t>
  </si>
  <si>
    <t>Region 4 - Total Reporting</t>
  </si>
  <si>
    <t>Region 4 - Comparative</t>
  </si>
  <si>
    <t>Region 4 - BM YTD</t>
  </si>
  <si>
    <t>Region 4 - BM 3RM</t>
  </si>
  <si>
    <t>Region 4 - MED YTD</t>
  </si>
  <si>
    <t>Region 4 - MED 3RM</t>
  </si>
  <si>
    <t>Region 5 - Name</t>
  </si>
  <si>
    <t>Region 5 - Total Reporting</t>
  </si>
  <si>
    <t>Region 5 - Comparative</t>
  </si>
  <si>
    <t>Region 5 - BM YTD</t>
  </si>
  <si>
    <t>Region 5 - BM 3RM</t>
  </si>
  <si>
    <t>Region 5 - MED YTD</t>
  </si>
  <si>
    <t>Region 5 - MED 3RM</t>
  </si>
  <si>
    <t>Region 6 - Name</t>
  </si>
  <si>
    <t>Region 6 - Total Reporting</t>
  </si>
  <si>
    <t>Region 6 - Comparative</t>
  </si>
  <si>
    <t>Region 6 - BM YTD</t>
  </si>
  <si>
    <t>Region 6 - BM 3RM</t>
  </si>
  <si>
    <t>Region 6 - MED YTD</t>
  </si>
  <si>
    <t>Region 6 - MED 3RM</t>
  </si>
  <si>
    <t>Region 7 - Name</t>
  </si>
  <si>
    <t>Region 7 - Total Reporting</t>
  </si>
  <si>
    <t>Region 7 - Comparative</t>
  </si>
  <si>
    <t>Region 7 - BM YTD</t>
  </si>
  <si>
    <t>Region 7 - BM 3RM</t>
  </si>
  <si>
    <t>Region 7 - MED YTD</t>
  </si>
  <si>
    <t>Region 7 - MED 3RM</t>
  </si>
  <si>
    <t>Region 8 - Name</t>
  </si>
  <si>
    <t>Region 8 - Total Reporting</t>
  </si>
  <si>
    <t>Region 8 - Comparative</t>
  </si>
  <si>
    <t>Region 8 - BM YTD</t>
  </si>
  <si>
    <t>Region 8 - BM 3RM</t>
  </si>
  <si>
    <t>Region 8 - MED YTD</t>
  </si>
  <si>
    <t>Region 8 - MED 3RM</t>
  </si>
  <si>
    <t>Region 9 - Name</t>
  </si>
  <si>
    <t>Region 9 - Total Reporting</t>
  </si>
  <si>
    <t>Region 9 - Comparative</t>
  </si>
  <si>
    <t>Region 9 - BM YTD</t>
  </si>
  <si>
    <t>Region 9 - BM 3RM</t>
  </si>
  <si>
    <t>Region 9 - MED YTD</t>
  </si>
  <si>
    <t>Region 9 - MED 3RM</t>
  </si>
  <si>
    <t>Region 10 - Name</t>
  </si>
  <si>
    <t>Region 10 - Total Reporting</t>
  </si>
  <si>
    <t>Region 10 - Comparative</t>
  </si>
  <si>
    <t>Region 10 - BM YTD</t>
  </si>
  <si>
    <t>Region 10 - BM 3RM</t>
  </si>
  <si>
    <t>Region 10 - MED YTD</t>
  </si>
  <si>
    <t>Region 10 - MED 3RM</t>
  </si>
  <si>
    <t>Car Line</t>
  </si>
  <si>
    <t>BM Team Name</t>
  </si>
  <si>
    <t>BM Team Position</t>
  </si>
  <si>
    <t>BM Team Phone Number</t>
  </si>
  <si>
    <t>BM Team Email Address</t>
  </si>
  <si>
    <t>BM Team Other Info 1</t>
  </si>
  <si>
    <t>BM Team Other Info 2</t>
  </si>
  <si>
    <t>Fleet and Demo</t>
  </si>
  <si>
    <t>P11 - 1</t>
  </si>
  <si>
    <t>P11 - 2</t>
  </si>
  <si>
    <t>P11 - 3</t>
  </si>
  <si>
    <t>P11 - 4</t>
  </si>
  <si>
    <t>P11 - 5</t>
  </si>
  <si>
    <t>P11 - 6</t>
  </si>
  <si>
    <t>P11 - 7</t>
  </si>
  <si>
    <t>P11 - 8</t>
  </si>
  <si>
    <t>P11 - 9</t>
  </si>
  <si>
    <t>P11 - 10</t>
  </si>
  <si>
    <t>P11 - 11</t>
  </si>
  <si>
    <t>P11 - 12</t>
  </si>
  <si>
    <t>P11 - 13</t>
  </si>
  <si>
    <t>P11 - 14</t>
  </si>
  <si>
    <t>P11 - 15</t>
  </si>
  <si>
    <t>P11 - 16</t>
  </si>
  <si>
    <t>P11 - 17</t>
  </si>
  <si>
    <t>P11 - 18</t>
  </si>
  <si>
    <t>P11 - 19</t>
  </si>
  <si>
    <t>P11 - 20</t>
  </si>
  <si>
    <t>P11 - 21</t>
  </si>
  <si>
    <t>P11 - 22</t>
  </si>
  <si>
    <t>P11 - 23</t>
  </si>
  <si>
    <t>P11 - 24</t>
  </si>
  <si>
    <t>P11 - 25</t>
  </si>
  <si>
    <t>P11 - 26</t>
  </si>
  <si>
    <t>P11 - 27</t>
  </si>
  <si>
    <t>P11 - 28</t>
  </si>
  <si>
    <t>P11 - 29</t>
  </si>
  <si>
    <t>P11 - 30</t>
  </si>
  <si>
    <t>P11 - 31</t>
  </si>
  <si>
    <t>P11 - 32</t>
  </si>
  <si>
    <t>P11 - 33</t>
  </si>
  <si>
    <t>P11 - 34</t>
  </si>
  <si>
    <t>P11 - 35</t>
  </si>
  <si>
    <t>P11 - 36</t>
  </si>
  <si>
    <t>P11 - 37</t>
  </si>
  <si>
    <t>P11 - 38</t>
  </si>
  <si>
    <t>P11 - 39</t>
  </si>
  <si>
    <t>P11 - 40</t>
  </si>
  <si>
    <t>P11 - 41</t>
  </si>
  <si>
    <t>P11 - 42</t>
  </si>
  <si>
    <t>P11 - 43</t>
  </si>
  <si>
    <t>P11 - 44</t>
  </si>
  <si>
    <t>P11 - 45</t>
  </si>
  <si>
    <t>P11 - 46</t>
  </si>
  <si>
    <t>P11 - 47</t>
  </si>
  <si>
    <t>P11 - 48</t>
  </si>
  <si>
    <t>P11 - 49</t>
  </si>
  <si>
    <t>P11 - 50</t>
  </si>
  <si>
    <t>P12 - 1</t>
  </si>
  <si>
    <t>P12 - 2</t>
  </si>
  <si>
    <t>P12 - 3</t>
  </si>
  <si>
    <t>P12 - 4</t>
  </si>
  <si>
    <t>P12 - 5</t>
  </si>
  <si>
    <t>P12 - 6</t>
  </si>
  <si>
    <t>P12 - 7</t>
  </si>
  <si>
    <t>P12 - 8</t>
  </si>
  <si>
    <t>P12 - 9</t>
  </si>
  <si>
    <t>P12 - 10</t>
  </si>
  <si>
    <t>P12 - 11</t>
  </si>
  <si>
    <t>P12 - 12</t>
  </si>
  <si>
    <t>P12 - 13</t>
  </si>
  <si>
    <t>P12 - 14</t>
  </si>
  <si>
    <t>P12 - 15</t>
  </si>
  <si>
    <t>P12 - 16</t>
  </si>
  <si>
    <t>P12 - 17</t>
  </si>
  <si>
    <t>P12 - 18</t>
  </si>
  <si>
    <t>P12 - 19</t>
  </si>
  <si>
    <t>P12 - 20</t>
  </si>
  <si>
    <t>P12 - 21</t>
  </si>
  <si>
    <t>P12 - 22</t>
  </si>
  <si>
    <t>P12 - 23</t>
  </si>
  <si>
    <t>P12 - 24</t>
  </si>
  <si>
    <t>P12 - 25</t>
  </si>
  <si>
    <t>P12 - 26</t>
  </si>
  <si>
    <t>P12 - 27</t>
  </si>
  <si>
    <t>P12 - 28</t>
  </si>
  <si>
    <t>P12 - 29</t>
  </si>
  <si>
    <t>P12 - 30</t>
  </si>
  <si>
    <t>P12 - 31</t>
  </si>
  <si>
    <t>P12 - 32</t>
  </si>
  <si>
    <t>P12 - 33</t>
  </si>
  <si>
    <t>P12 - 34</t>
  </si>
  <si>
    <t>P12 - 35</t>
  </si>
  <si>
    <t>P12 - 36</t>
  </si>
  <si>
    <t>P12 - 37</t>
  </si>
  <si>
    <t>P12 - 38</t>
  </si>
  <si>
    <t>P12 - 39</t>
  </si>
  <si>
    <t>P12 - 40</t>
  </si>
  <si>
    <t>P12 - 41</t>
  </si>
  <si>
    <t>P12 - 42</t>
  </si>
  <si>
    <t>P12 - 43</t>
  </si>
  <si>
    <t>P12 - 44</t>
  </si>
  <si>
    <t>P12 - 45</t>
  </si>
  <si>
    <t>P12 - 46</t>
  </si>
  <si>
    <t>P12 - 47</t>
  </si>
  <si>
    <t>P12 - 48</t>
  </si>
  <si>
    <t>P12 - 49</t>
  </si>
  <si>
    <t>P12 - 50</t>
  </si>
  <si>
    <t>P12 - 51</t>
  </si>
  <si>
    <t>P12 - 52</t>
  </si>
  <si>
    <t>P12 - 53</t>
  </si>
  <si>
    <t>P12 - 54</t>
  </si>
  <si>
    <t>P12 - 55</t>
  </si>
  <si>
    <t>P12 - 56</t>
  </si>
  <si>
    <t>P12 - 57</t>
  </si>
  <si>
    <t>P12 - 58</t>
  </si>
  <si>
    <t>P12 - 59</t>
  </si>
  <si>
    <t>P12 - 60</t>
  </si>
  <si>
    <t>P12 - 61</t>
  </si>
  <si>
    <t>P12 - 62</t>
  </si>
  <si>
    <t>P12 - 63</t>
  </si>
  <si>
    <t xml:space="preserve">TNS &gt; Net Sales pu | New | All Brand | </t>
  </si>
  <si>
    <t>All Model</t>
  </si>
  <si>
    <t xml:space="preserve">Sales Effort % | New | All Brand | </t>
  </si>
  <si>
    <t xml:space="preserve">G &gt; 1st Gross Profit % of Net Sales | New | All Brand | </t>
  </si>
  <si>
    <t xml:space="preserve">G &gt; 1st Gross Profit pu | New | All Brand | 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</si>
  <si>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</si>
  <si>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</si>
  <si>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</si>
  <si>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</si>
  <si>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</si>
  <si>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</si>
  <si>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</si>
  <si>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</si>
  <si>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</si>
  <si>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</si>
  <si>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</si>
  <si>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</si>
  <si>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</si>
  <si>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</si>
  <si>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</si>
  <si>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</si>
  <si>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</si>
  <si>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</si>
  <si>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</si>
  <si>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</si>
  <si>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Model 21</t>
  </si>
  <si>
    <t>Model 22</t>
  </si>
  <si>
    <t>Model 23</t>
  </si>
  <si>
    <t>Model 24</t>
  </si>
  <si>
    <t>Model 25</t>
  </si>
  <si>
    <t xml:space="preserve">STAT &gt; Units Mix % (Brand) | New | All Brand | </t>
  </si>
  <si>
    <t>Setup +</t>
  </si>
  <si>
    <t>VAT Rate</t>
  </si>
  <si>
    <t>Unclassify</t>
  </si>
  <si>
    <t xml:space="preserve">STAT &gt; Units | New | All Brand | </t>
  </si>
  <si>
    <t>P13 - 1</t>
  </si>
  <si>
    <t>P13 - 2</t>
  </si>
  <si>
    <t>P13 - 3</t>
  </si>
  <si>
    <t>P13 - 4</t>
  </si>
  <si>
    <t>P13 - 5</t>
  </si>
  <si>
    <t>P13 - 6</t>
  </si>
  <si>
    <t>P13 - 7</t>
  </si>
  <si>
    <t>P13 - 8</t>
  </si>
  <si>
    <t>P13 - 9</t>
  </si>
  <si>
    <t>P13 - 10</t>
  </si>
  <si>
    <t>P13 - 11</t>
  </si>
  <si>
    <t>P13 - 12</t>
  </si>
  <si>
    <t>P13 - 13</t>
  </si>
  <si>
    <t>P13 - 14</t>
  </si>
  <si>
    <t>P13 - 15</t>
  </si>
  <si>
    <t>P13 - 16</t>
  </si>
  <si>
    <t>P13 - 17</t>
  </si>
  <si>
    <t>P13 - 18</t>
  </si>
  <si>
    <t>P13 - 19</t>
  </si>
  <si>
    <t>P13 - 20</t>
  </si>
  <si>
    <t>P13 - 21</t>
  </si>
  <si>
    <t>P13 - 22</t>
  </si>
  <si>
    <t>P13 - 23</t>
  </si>
  <si>
    <t>P13 - 24</t>
  </si>
  <si>
    <t>P13 - 25</t>
  </si>
  <si>
    <t>P13 - 26</t>
  </si>
  <si>
    <t>P13 - 27</t>
  </si>
  <si>
    <t>P13 - 28</t>
  </si>
  <si>
    <t>P13 - 29</t>
  </si>
  <si>
    <t>P13 - 30</t>
  </si>
  <si>
    <t>P13 - 31</t>
  </si>
  <si>
    <t>P13 - 32</t>
  </si>
  <si>
    <t>P13 - 33</t>
  </si>
  <si>
    <t>P13 - 34</t>
  </si>
  <si>
    <t>P13 - 35</t>
  </si>
  <si>
    <t>P13 - 36</t>
  </si>
  <si>
    <t>P13 - 37</t>
  </si>
  <si>
    <t>P13 - 38</t>
  </si>
  <si>
    <t>P13 - 39</t>
  </si>
  <si>
    <t>P13 - 40</t>
  </si>
  <si>
    <t>P13 - 41</t>
  </si>
  <si>
    <t>P13 - 42</t>
  </si>
  <si>
    <t>P13 - 43</t>
  </si>
  <si>
    <t>P13 - 44</t>
  </si>
  <si>
    <t>P13 - 45</t>
  </si>
  <si>
    <t>P13 - 46</t>
  </si>
  <si>
    <t>P13 - 47</t>
  </si>
  <si>
    <t>P13 - 48</t>
  </si>
  <si>
    <t>P13 - 49</t>
  </si>
  <si>
    <t>P13 - 50</t>
  </si>
  <si>
    <t>P13 - 51</t>
  </si>
  <si>
    <t>P13 - 52</t>
  </si>
  <si>
    <t>P13 - 53</t>
  </si>
  <si>
    <t>P13 - 54</t>
  </si>
  <si>
    <t>P13 - 55</t>
  </si>
  <si>
    <t>P13 - 56</t>
  </si>
  <si>
    <t>P13 - 57</t>
  </si>
  <si>
    <t>P13 - 58</t>
  </si>
  <si>
    <t>P13 - 59</t>
  </si>
  <si>
    <t>P13 - 60</t>
  </si>
  <si>
    <t>P13 - 61</t>
  </si>
  <si>
    <t>P13 - 62</t>
  </si>
  <si>
    <t>P14 - 1</t>
  </si>
  <si>
    <t>P14 - 2</t>
  </si>
  <si>
    <t>P14 - 3</t>
  </si>
  <si>
    <t>P14 - 4</t>
  </si>
  <si>
    <t>P14 - 5</t>
  </si>
  <si>
    <t>P14 - 6</t>
  </si>
  <si>
    <t>P14 - 7</t>
  </si>
  <si>
    <t>P14 - 8</t>
  </si>
  <si>
    <t>P14 - 9</t>
  </si>
  <si>
    <t>P14 - 10</t>
  </si>
  <si>
    <t>P14 - 11</t>
  </si>
  <si>
    <t>P14 - 12</t>
  </si>
  <si>
    <t>P14 - 13</t>
  </si>
  <si>
    <t>P14 - 14</t>
  </si>
  <si>
    <t>P14 - 15</t>
  </si>
  <si>
    <t>P14 - 16</t>
  </si>
  <si>
    <t>P14 - 17</t>
  </si>
  <si>
    <t>P14 - 18</t>
  </si>
  <si>
    <t>P14 - 19</t>
  </si>
  <si>
    <t>P14 - 20</t>
  </si>
  <si>
    <t>P14 - 21</t>
  </si>
  <si>
    <t>P14 - 22</t>
  </si>
  <si>
    <t>P14 - 23</t>
  </si>
  <si>
    <t>P14 - 24</t>
  </si>
  <si>
    <t>P14 - 25</t>
  </si>
  <si>
    <t>P14 - 26</t>
  </si>
  <si>
    <t>P14 - 27</t>
  </si>
  <si>
    <t>P14 - 28</t>
  </si>
  <si>
    <t>P14 - 29</t>
  </si>
  <si>
    <t>P14 - 30</t>
  </si>
  <si>
    <t>P14 - 31</t>
  </si>
  <si>
    <t>P14 - 32</t>
  </si>
  <si>
    <t>P14 - 33</t>
  </si>
  <si>
    <t>P14 - 34</t>
  </si>
  <si>
    <t>P14 - 35</t>
  </si>
  <si>
    <t>P14 - 36</t>
  </si>
  <si>
    <t>P14 - 37</t>
  </si>
  <si>
    <t>P14 - 38</t>
  </si>
  <si>
    <t>P14 - 39</t>
  </si>
  <si>
    <t>P14 - 40</t>
  </si>
  <si>
    <t>P14 - 41</t>
  </si>
  <si>
    <t>P14 - 42</t>
  </si>
  <si>
    <t>P14 - 43</t>
  </si>
  <si>
    <t>P14 - 44</t>
  </si>
  <si>
    <t>P14 - 45</t>
  </si>
  <si>
    <t>P14 - 46</t>
  </si>
  <si>
    <t>P14 - 47</t>
  </si>
  <si>
    <t>P14 - 48</t>
  </si>
  <si>
    <t>P14 - 49</t>
  </si>
  <si>
    <t>P14 - 50</t>
  </si>
  <si>
    <t>P14 - 51</t>
  </si>
  <si>
    <t>P14 - 52</t>
  </si>
  <si>
    <t>P14 - 53</t>
  </si>
  <si>
    <t>P14 - 54</t>
  </si>
  <si>
    <t>P14 - 55</t>
  </si>
  <si>
    <t>P15 - 1</t>
  </si>
  <si>
    <t>P15 - 2</t>
  </si>
  <si>
    <t>P15 - 3</t>
  </si>
  <si>
    <t>P15 - 4</t>
  </si>
  <si>
    <t>P15 - 5</t>
  </si>
  <si>
    <t>P15 - 6</t>
  </si>
  <si>
    <t>P15 - 7</t>
  </si>
  <si>
    <t>P15 - 8</t>
  </si>
  <si>
    <t>P15 - 9</t>
  </si>
  <si>
    <t>P15 - 10</t>
  </si>
  <si>
    <t>P15 - 11</t>
  </si>
  <si>
    <t>P15 - 12</t>
  </si>
  <si>
    <t>P15 - 13</t>
  </si>
  <si>
    <t>P15 - 14</t>
  </si>
  <si>
    <t>P15 - 15</t>
  </si>
  <si>
    <t>P15 - 16</t>
  </si>
  <si>
    <t>P15 - 17</t>
  </si>
  <si>
    <t>P15 - 18</t>
  </si>
  <si>
    <t>P15 - 19</t>
  </si>
  <si>
    <t>P15 - 20</t>
  </si>
  <si>
    <t>P15 - 21</t>
  </si>
  <si>
    <t>P15 - 22</t>
  </si>
  <si>
    <t>P15 - 23</t>
  </si>
  <si>
    <t>P15 - 24</t>
  </si>
  <si>
    <t>P15 - 25</t>
  </si>
  <si>
    <t>P15 - 26</t>
  </si>
  <si>
    <t>P15 - 27</t>
  </si>
  <si>
    <t>P15 - 28</t>
  </si>
  <si>
    <t>P15 - 29</t>
  </si>
  <si>
    <t>P15 - 30</t>
  </si>
  <si>
    <t>P15 - 31</t>
  </si>
  <si>
    <t>P15 - 32</t>
  </si>
  <si>
    <t>P15 - 33</t>
  </si>
  <si>
    <t>P15 - 34</t>
  </si>
  <si>
    <t>P15 - 35</t>
  </si>
  <si>
    <t>P15 - 36</t>
  </si>
  <si>
    <t>P15 - 37</t>
  </si>
  <si>
    <t>P15 - 38</t>
  </si>
  <si>
    <t>P15 - 39</t>
  </si>
  <si>
    <t>P15 - 40</t>
  </si>
  <si>
    <t>P15 - 41</t>
  </si>
  <si>
    <t>P15 - 42</t>
  </si>
  <si>
    <t>P15 - 43</t>
  </si>
  <si>
    <t>P15 - 44</t>
  </si>
  <si>
    <t>P15 - 45</t>
  </si>
  <si>
    <t>P15 - 46</t>
  </si>
  <si>
    <t>P15 - 47</t>
  </si>
  <si>
    <t>P15 - 48</t>
  </si>
  <si>
    <t>P15 - 49</t>
  </si>
  <si>
    <t>P15 - 50</t>
  </si>
  <si>
    <t>P15 - 51</t>
  </si>
  <si>
    <t>P15 - 52</t>
  </si>
  <si>
    <t>P15 - 53</t>
  </si>
  <si>
    <t>P15 - 54</t>
  </si>
  <si>
    <t>P15 - 55</t>
  </si>
  <si>
    <t>P15 - 56</t>
  </si>
  <si>
    <t>P15 - 57</t>
  </si>
  <si>
    <t>P15 - 58</t>
  </si>
  <si>
    <t>P15 - 59</t>
  </si>
  <si>
    <t>P15 - 60</t>
  </si>
  <si>
    <t>P15 - 61</t>
  </si>
  <si>
    <t>P16 - 1</t>
  </si>
  <si>
    <t>P16 - 7</t>
  </si>
  <si>
    <t>P16 - 2</t>
  </si>
  <si>
    <t>P16 - 3</t>
  </si>
  <si>
    <t>P16 - 4</t>
  </si>
  <si>
    <t>P16 - 5</t>
  </si>
  <si>
    <t>P16 - 6</t>
  </si>
  <si>
    <t>P16 - 8</t>
  </si>
  <si>
    <t>P16 - 9</t>
  </si>
  <si>
    <t>P16 - 10</t>
  </si>
  <si>
    <t>P16 - 11</t>
  </si>
  <si>
    <t>P16 - 12</t>
  </si>
  <si>
    <t>P16 - 13</t>
  </si>
  <si>
    <t>P16 - 14</t>
  </si>
  <si>
    <t>P16 - 15</t>
  </si>
  <si>
    <t>P16 - 16</t>
  </si>
  <si>
    <t>P16 - 17</t>
  </si>
  <si>
    <t>P16 - 18</t>
  </si>
  <si>
    <t>P16 - 19</t>
  </si>
  <si>
    <t>P16 - 20</t>
  </si>
  <si>
    <t>P16 - 21</t>
  </si>
  <si>
    <t>P16 - 22</t>
  </si>
  <si>
    <t>P16 - 23</t>
  </si>
  <si>
    <t>P16 - 24</t>
  </si>
  <si>
    <t>P16 - 25</t>
  </si>
  <si>
    <t>P16 - 26</t>
  </si>
  <si>
    <t>P16 - 27</t>
  </si>
  <si>
    <t>P16 - 28</t>
  </si>
  <si>
    <t>P16 - 29</t>
  </si>
  <si>
    <t>P16 - 30</t>
  </si>
  <si>
    <t>P16 - 31</t>
  </si>
  <si>
    <t>P16 - 32</t>
  </si>
  <si>
    <t>P16 - 33</t>
  </si>
  <si>
    <t>P16 - 34</t>
  </si>
  <si>
    <t>P16 - 35</t>
  </si>
  <si>
    <t>P16 - 36</t>
  </si>
  <si>
    <t>P16 - 37</t>
  </si>
  <si>
    <t>P16 - 38</t>
  </si>
  <si>
    <t>P16 - 39</t>
  </si>
  <si>
    <t>P16 - 40</t>
  </si>
  <si>
    <t>P16 - 41</t>
  </si>
  <si>
    <t>P16 - 42</t>
  </si>
  <si>
    <t>P16 - 43</t>
  </si>
  <si>
    <t>P16 - 44</t>
  </si>
  <si>
    <t>P16 - 45</t>
  </si>
  <si>
    <t>P16 - 46</t>
  </si>
  <si>
    <t>P16 - 47</t>
  </si>
  <si>
    <t>P16 - 48</t>
  </si>
  <si>
    <t>P16 - 49</t>
  </si>
  <si>
    <t>P16 - 50</t>
  </si>
  <si>
    <t>P16 - 51</t>
  </si>
  <si>
    <t>P16 - 52</t>
  </si>
  <si>
    <t>P16 - 53</t>
  </si>
  <si>
    <t>P16 - 54</t>
  </si>
  <si>
    <t>P16 - 55</t>
  </si>
  <si>
    <t>P16 - 56</t>
  </si>
  <si>
    <t>P16 - 57</t>
  </si>
  <si>
    <t>P16 - 58</t>
  </si>
  <si>
    <t>P16 - 59</t>
  </si>
  <si>
    <t>P16 - 60</t>
  </si>
  <si>
    <t>P16 - 61</t>
  </si>
  <si>
    <t>P16 - 62</t>
  </si>
  <si>
    <t>P16 - 63</t>
  </si>
  <si>
    <t>P17 - 1</t>
  </si>
  <si>
    <t>P17 - 2</t>
  </si>
  <si>
    <t>P17 - 3</t>
  </si>
  <si>
    <t>P17 - 4</t>
  </si>
  <si>
    <t>P17 - 5</t>
  </si>
  <si>
    <t>P17 - 6</t>
  </si>
  <si>
    <t>P17 - 7</t>
  </si>
  <si>
    <t>P17 - 8</t>
  </si>
  <si>
    <t>P17 - 9</t>
  </si>
  <si>
    <t>P17 - 10</t>
  </si>
  <si>
    <t>P17 - 11</t>
  </si>
  <si>
    <t>P17 - 12</t>
  </si>
  <si>
    <t>P17 - 13</t>
  </si>
  <si>
    <t>P17 - 14</t>
  </si>
  <si>
    <t>P17 - 15</t>
  </si>
  <si>
    <t>P17 - 16</t>
  </si>
  <si>
    <t>P17 - 17</t>
  </si>
  <si>
    <t>P17 - 18</t>
  </si>
  <si>
    <t>P17 - 19</t>
  </si>
  <si>
    <t>P17 - 20</t>
  </si>
  <si>
    <t>P17 - 21</t>
  </si>
  <si>
    <t>P17 - 22</t>
  </si>
  <si>
    <t>P17 - 23</t>
  </si>
  <si>
    <t>P17 - 24</t>
  </si>
  <si>
    <t>P17 - 25</t>
  </si>
  <si>
    <t>P17 - 26</t>
  </si>
  <si>
    <t>P17 - 28</t>
  </si>
  <si>
    <t>P17 - 29</t>
  </si>
  <si>
    <t>P17 - 30</t>
  </si>
  <si>
    <t>P17 - 31</t>
  </si>
  <si>
    <t>P17 - 32</t>
  </si>
  <si>
    <t>P17 - 33</t>
  </si>
  <si>
    <t>P17 - 34</t>
  </si>
  <si>
    <t>P17 - 35</t>
  </si>
  <si>
    <t>P17 - 36</t>
  </si>
  <si>
    <t>P17 - 37</t>
  </si>
  <si>
    <t>P17 - 38</t>
  </si>
  <si>
    <t>P17 - 39</t>
  </si>
  <si>
    <t>P17 - 40</t>
  </si>
  <si>
    <t>P17 - 41</t>
  </si>
  <si>
    <t>P17 - 42</t>
  </si>
  <si>
    <t>P17 - 43</t>
  </si>
  <si>
    <t>P17 - 44</t>
  </si>
  <si>
    <t>P17 - 45</t>
  </si>
  <si>
    <t>P17 - 46</t>
  </si>
  <si>
    <t>P17 - 47</t>
  </si>
  <si>
    <t>P17 - 48</t>
  </si>
  <si>
    <t>P17 - 49</t>
  </si>
  <si>
    <t>P17 - 50</t>
  </si>
  <si>
    <t>P17 - 51</t>
  </si>
  <si>
    <t>P17 - 52</t>
  </si>
  <si>
    <t>P17 - 53</t>
  </si>
  <si>
    <t>P17 - 54</t>
  </si>
  <si>
    <t>P17 - 55</t>
  </si>
  <si>
    <t>P17 - 56</t>
  </si>
  <si>
    <t>P17 - 57</t>
  </si>
  <si>
    <t>P17 - 58</t>
  </si>
  <si>
    <t>P17 - 59</t>
  </si>
  <si>
    <t>P17 - 60</t>
  </si>
  <si>
    <t>P17 - 61</t>
  </si>
  <si>
    <t>P17 - 62</t>
  </si>
  <si>
    <t>P17 - 63</t>
  </si>
  <si>
    <t>P17 - 64</t>
  </si>
  <si>
    <t>P18 - 1</t>
  </si>
  <si>
    <t>P18 - 2</t>
  </si>
  <si>
    <t>P18 - 3</t>
  </si>
  <si>
    <t>P18 - 4</t>
  </si>
  <si>
    <t>P18 - 5</t>
  </si>
  <si>
    <t>P18 - 6</t>
  </si>
  <si>
    <t>P18 - 7</t>
  </si>
  <si>
    <t>P18 - 8</t>
  </si>
  <si>
    <t>P18 - 9</t>
  </si>
  <si>
    <t>P18 - 10</t>
  </si>
  <si>
    <t>P18 - 11</t>
  </si>
  <si>
    <t>P18 - 12</t>
  </si>
  <si>
    <t>P18 - 13</t>
  </si>
  <si>
    <t>P18 - 14</t>
  </si>
  <si>
    <t>P18 - 15</t>
  </si>
  <si>
    <t>P18 - 16</t>
  </si>
  <si>
    <t>P18 - 17</t>
  </si>
  <si>
    <t>P18 - 18</t>
  </si>
  <si>
    <t>P18 - 19</t>
  </si>
  <si>
    <t>P18 - 20</t>
  </si>
  <si>
    <t>P18 - 21</t>
  </si>
  <si>
    <t>P18 - 22</t>
  </si>
  <si>
    <t>P18 - 23</t>
  </si>
  <si>
    <t>P18 - 24</t>
  </si>
  <si>
    <t>P18 - 25</t>
  </si>
  <si>
    <t>P18 - 26</t>
  </si>
  <si>
    <t>P18 - 27</t>
  </si>
  <si>
    <t>P18 - 28</t>
  </si>
  <si>
    <t>P18 - 29</t>
  </si>
  <si>
    <t>P18 - 30</t>
  </si>
  <si>
    <t>P18 - 31</t>
  </si>
  <si>
    <t>P18 - 32</t>
  </si>
  <si>
    <t>P18 - 33</t>
  </si>
  <si>
    <t>P18 - 34</t>
  </si>
  <si>
    <t>P18 - 35</t>
  </si>
  <si>
    <t>P18 - 36</t>
  </si>
  <si>
    <t>P18 - 37</t>
  </si>
  <si>
    <t>P18 - 38</t>
  </si>
  <si>
    <t>P18 - 39</t>
  </si>
  <si>
    <t>P18 - 40</t>
  </si>
  <si>
    <t>P18 - 41</t>
  </si>
  <si>
    <t>P18 - 42</t>
  </si>
  <si>
    <t>P18 - 43</t>
  </si>
  <si>
    <t>P18 - 44</t>
  </si>
  <si>
    <t>P18 - 45</t>
  </si>
  <si>
    <t>P18 - 46</t>
  </si>
  <si>
    <t>P18 - 47</t>
  </si>
  <si>
    <t>P18 - 48</t>
  </si>
  <si>
    <t>P18 - 49</t>
  </si>
  <si>
    <t>P18 - 50</t>
  </si>
  <si>
    <t>P18 - 51</t>
  </si>
  <si>
    <t>P18 - 52</t>
  </si>
  <si>
    <t>P18 - 53</t>
  </si>
  <si>
    <t>P18 - 54</t>
  </si>
  <si>
    <t>P18 - 55</t>
  </si>
  <si>
    <t>P18 - 56</t>
  </si>
  <si>
    <t>P18 - 57</t>
  </si>
  <si>
    <t>P18 - 58</t>
  </si>
  <si>
    <t>P18 - 59</t>
  </si>
  <si>
    <t>P18 - 60</t>
  </si>
  <si>
    <t>P18 - 61</t>
  </si>
  <si>
    <t>P18 - 62</t>
  </si>
  <si>
    <t>P18 - 63</t>
  </si>
  <si>
    <t>P18 - 64</t>
  </si>
  <si>
    <t>P18 - 65</t>
  </si>
  <si>
    <t>P14 - 56</t>
  </si>
  <si>
    <t>P15 - 62</t>
  </si>
  <si>
    <t>TNS &gt; Net Sales pu | New Fleet | All Brand | All Model</t>
  </si>
  <si>
    <t>Sales Effort % | New Fleet | All Brand | All Model</t>
  </si>
  <si>
    <t>BS &gt; Liabilities | All Department | All Brand | All Model</t>
  </si>
  <si>
    <t>For the month of</t>
  </si>
  <si>
    <t xml:space="preserve">Period of Data &gt;&gt;  </t>
  </si>
  <si>
    <t>Teble Heading</t>
  </si>
  <si>
    <t>Network</t>
  </si>
  <si>
    <t xml:space="preserve">Network / Region Name &gt;&gt;  </t>
  </si>
  <si>
    <t xml:space="preserve">Network / Region &gt;&gt;  </t>
  </si>
  <si>
    <t>Parts Operational Ratio</t>
  </si>
  <si>
    <t xml:space="preserve">eSOS Code &amp; Period of Data &gt;&gt;  </t>
  </si>
  <si>
    <t>NAT-1</t>
  </si>
  <si>
    <t>NAT-2</t>
  </si>
  <si>
    <t>NAT-3</t>
  </si>
  <si>
    <t>NAT-4</t>
  </si>
  <si>
    <t>NAT-5</t>
  </si>
  <si>
    <t>NAT-6</t>
  </si>
  <si>
    <t>NAT-7</t>
  </si>
  <si>
    <t>NAT-8</t>
  </si>
  <si>
    <t>NAT-9</t>
  </si>
  <si>
    <t>NAT-10</t>
  </si>
  <si>
    <t>NAT-11</t>
  </si>
  <si>
    <t>NAT-12</t>
  </si>
  <si>
    <t>NAT-13</t>
  </si>
  <si>
    <t>NAT-14</t>
  </si>
  <si>
    <t>NAT-15</t>
  </si>
  <si>
    <t>NAT-16</t>
  </si>
  <si>
    <t>NAT-17</t>
  </si>
  <si>
    <t>NAT-18</t>
  </si>
  <si>
    <t>NAT-19</t>
  </si>
  <si>
    <t>NAT-20</t>
  </si>
  <si>
    <t>NAT-21</t>
  </si>
  <si>
    <t>NAT-22</t>
  </si>
  <si>
    <t>NAT-23</t>
  </si>
  <si>
    <t>NAT-24</t>
  </si>
  <si>
    <t>NAT-25</t>
  </si>
  <si>
    <t>NAT-26</t>
  </si>
  <si>
    <t>NAT-27</t>
  </si>
  <si>
    <t>NAT-28</t>
  </si>
  <si>
    <t>NAT-29</t>
  </si>
  <si>
    <t>NAT-30</t>
  </si>
  <si>
    <t>NAT-31</t>
  </si>
  <si>
    <t>NAT-32</t>
  </si>
  <si>
    <t>NAT-33</t>
  </si>
  <si>
    <t>NAT-34</t>
  </si>
  <si>
    <t>NAT-35</t>
  </si>
  <si>
    <t>NAT-36</t>
  </si>
  <si>
    <t>NAT-37</t>
  </si>
  <si>
    <t>NAT-38</t>
  </si>
  <si>
    <t>NAT-39</t>
  </si>
  <si>
    <t>NAT-40</t>
  </si>
  <si>
    <t>NAT-41</t>
  </si>
  <si>
    <t>NAT-42</t>
  </si>
  <si>
    <t>NAT-43</t>
  </si>
  <si>
    <t>NAT-44</t>
  </si>
  <si>
    <t>NAT-45</t>
  </si>
  <si>
    <t>NAT-46</t>
  </si>
  <si>
    <t>NAT-47</t>
  </si>
  <si>
    <t>NAT-48</t>
  </si>
  <si>
    <t>NAT-49</t>
  </si>
  <si>
    <t>NAT-50</t>
  </si>
  <si>
    <t>NAT-51</t>
  </si>
  <si>
    <t>NAT-52</t>
  </si>
  <si>
    <t>NAT-53</t>
  </si>
  <si>
    <t>NAT-54</t>
  </si>
  <si>
    <t>NAT-55</t>
  </si>
  <si>
    <t>NAT-56</t>
  </si>
  <si>
    <t>NAT-57</t>
  </si>
  <si>
    <t>NAT-58</t>
  </si>
  <si>
    <t>NAT-59</t>
  </si>
  <si>
    <t>NAT-60</t>
  </si>
  <si>
    <t>NAT-61</t>
  </si>
  <si>
    <t>NAT-62</t>
  </si>
  <si>
    <t>NAT-63</t>
  </si>
  <si>
    <t>NAT-64</t>
  </si>
  <si>
    <t>NAT-65</t>
  </si>
  <si>
    <t>NAT-66</t>
  </si>
  <si>
    <t>NAT-67</t>
  </si>
  <si>
    <t>NAT-68</t>
  </si>
  <si>
    <t>NAT-69</t>
  </si>
  <si>
    <t>NAT-70</t>
  </si>
  <si>
    <t>NAT-71</t>
  </si>
  <si>
    <t>NAT-72</t>
  </si>
  <si>
    <t>NAT-73</t>
  </si>
  <si>
    <t>NAT-74</t>
  </si>
  <si>
    <t>NAT-75</t>
  </si>
  <si>
    <t>NAT-76</t>
  </si>
  <si>
    <t>NAT-77</t>
  </si>
  <si>
    <t>NAT-78</t>
  </si>
  <si>
    <t>NAT-79</t>
  </si>
  <si>
    <t>NAT-80</t>
  </si>
  <si>
    <t>NAT-81</t>
  </si>
  <si>
    <t>NAT-82</t>
  </si>
  <si>
    <t>NAT-83</t>
  </si>
  <si>
    <t>NAT-84</t>
  </si>
  <si>
    <t>NAT-85</t>
  </si>
  <si>
    <t>NAT-86</t>
  </si>
  <si>
    <t>NAT-87</t>
  </si>
  <si>
    <t>NAT-88</t>
  </si>
  <si>
    <t>NAT-89</t>
  </si>
  <si>
    <t>NAT-90</t>
  </si>
  <si>
    <t>NAT-91</t>
  </si>
  <si>
    <t>NAT-92</t>
  </si>
  <si>
    <t>NAT-93</t>
  </si>
  <si>
    <t>NAT-94</t>
  </si>
  <si>
    <t>NAT-95</t>
  </si>
  <si>
    <t>NAT-96</t>
  </si>
  <si>
    <t>NAT-97</t>
  </si>
  <si>
    <t>NAT-98</t>
  </si>
  <si>
    <t>NAT-99</t>
  </si>
  <si>
    <t>NAT-100</t>
  </si>
  <si>
    <t>NAT-101</t>
  </si>
  <si>
    <t>NAT-102</t>
  </si>
  <si>
    <t>NAT-103</t>
  </si>
  <si>
    <t>NAT-104</t>
  </si>
  <si>
    <t>NAT-105</t>
  </si>
  <si>
    <t>NAT-106</t>
  </si>
  <si>
    <t>NAT-107</t>
  </si>
  <si>
    <t>NAT-108</t>
  </si>
  <si>
    <t>NAT-109</t>
  </si>
  <si>
    <t>NAT-110</t>
  </si>
  <si>
    <t>NAT-111</t>
  </si>
  <si>
    <t>NAT-112</t>
  </si>
  <si>
    <t>NAT-113</t>
  </si>
  <si>
    <t>NAT-114</t>
  </si>
  <si>
    <t>NAT-115</t>
  </si>
  <si>
    <t>NAT-116</t>
  </si>
  <si>
    <t>NAT-117</t>
  </si>
  <si>
    <t>NAT-118</t>
  </si>
  <si>
    <t>NAT-119</t>
  </si>
  <si>
    <t>NAT-120</t>
  </si>
  <si>
    <t>NAT-121</t>
  </si>
  <si>
    <t>NAT-122</t>
  </si>
  <si>
    <t>NAT-123</t>
  </si>
  <si>
    <t>NAT-124</t>
  </si>
  <si>
    <t>NAT-125</t>
  </si>
  <si>
    <t>NAT-126</t>
  </si>
  <si>
    <t>NAT-127</t>
  </si>
  <si>
    <t>NAT-128</t>
  </si>
  <si>
    <t>NAT-129</t>
  </si>
  <si>
    <t>NAT-130</t>
  </si>
  <si>
    <t>NAT-131</t>
  </si>
  <si>
    <t>NAT-132</t>
  </si>
  <si>
    <t>NAT-133</t>
  </si>
  <si>
    <t>NAT-134</t>
  </si>
  <si>
    <t>NAT-135</t>
  </si>
  <si>
    <t>NAT-136</t>
  </si>
  <si>
    <t>NAT-137</t>
  </si>
  <si>
    <t>NAT-138</t>
  </si>
  <si>
    <t>NAT-139</t>
  </si>
  <si>
    <t>NAT-140</t>
  </si>
  <si>
    <t>NAT-141</t>
  </si>
  <si>
    <t>NAT-142</t>
  </si>
  <si>
    <t>NAT-143</t>
  </si>
  <si>
    <t>NAT-144</t>
  </si>
  <si>
    <t>NAT-145</t>
  </si>
  <si>
    <t>NAT-146</t>
  </si>
  <si>
    <t>NAT-147</t>
  </si>
  <si>
    <t>NAT-148</t>
  </si>
  <si>
    <t>NAT-149</t>
  </si>
  <si>
    <t>NAT-150</t>
  </si>
  <si>
    <t>NAT-151</t>
  </si>
  <si>
    <t>NAT-152</t>
  </si>
  <si>
    <t>NAT-153</t>
  </si>
  <si>
    <t>NAT-154</t>
  </si>
  <si>
    <t>NAT-155</t>
  </si>
  <si>
    <t>NAT-156</t>
  </si>
  <si>
    <t>NAT-157</t>
  </si>
  <si>
    <t>NAT-158</t>
  </si>
  <si>
    <t>NAT-159</t>
  </si>
  <si>
    <t>NAT-160</t>
  </si>
  <si>
    <t>NAT-161</t>
  </si>
  <si>
    <t>NAT-162</t>
  </si>
  <si>
    <t>NAT-163</t>
  </si>
  <si>
    <t>NAT-164</t>
  </si>
  <si>
    <t>NAT-165</t>
  </si>
  <si>
    <t>NAT-166</t>
  </si>
  <si>
    <t>NAT-167</t>
  </si>
  <si>
    <t>NAT-168</t>
  </si>
  <si>
    <t>NAT-169</t>
  </si>
  <si>
    <t>NAT-170</t>
  </si>
  <si>
    <t>NAT-171</t>
  </si>
  <si>
    <t>NAT-172</t>
  </si>
  <si>
    <t>NAT-173</t>
  </si>
  <si>
    <t>NAT-174</t>
  </si>
  <si>
    <t>NAT-175</t>
  </si>
  <si>
    <t>NAT-176</t>
  </si>
  <si>
    <t>NAT-177</t>
  </si>
  <si>
    <t>NAT-178</t>
  </si>
  <si>
    <t>NAT-179</t>
  </si>
  <si>
    <t>NAT-180</t>
  </si>
  <si>
    <t>NAT-181</t>
  </si>
  <si>
    <t>NAT-182</t>
  </si>
  <si>
    <t>NAT-183</t>
  </si>
  <si>
    <t>NAT-184</t>
  </si>
  <si>
    <t>NAT-185</t>
  </si>
  <si>
    <t>NAT-186</t>
  </si>
  <si>
    <t>NAT-187</t>
  </si>
  <si>
    <t>NAT-188</t>
  </si>
  <si>
    <t>NAT-189</t>
  </si>
  <si>
    <t>NAT-190</t>
  </si>
  <si>
    <t>NAT-191</t>
  </si>
  <si>
    <t>NAT-192</t>
  </si>
  <si>
    <t>NAT-193</t>
  </si>
  <si>
    <t>NAT-194</t>
  </si>
  <si>
    <t>NAT-195</t>
  </si>
  <si>
    <t>NAT-196</t>
  </si>
  <si>
    <t>NAT-197</t>
  </si>
  <si>
    <t>NAT-198</t>
  </si>
  <si>
    <t>NAT-199</t>
  </si>
  <si>
    <t>NAT-200</t>
  </si>
  <si>
    <t>NAT-201</t>
  </si>
  <si>
    <t>NAT-202</t>
  </si>
  <si>
    <t>NAT-203</t>
  </si>
  <si>
    <t>NAT-204</t>
  </si>
  <si>
    <t>NAT-205</t>
  </si>
  <si>
    <t>NAT-206</t>
  </si>
  <si>
    <t>NAT-207</t>
  </si>
  <si>
    <t>NAT-208</t>
  </si>
  <si>
    <t>NAT-209</t>
  </si>
  <si>
    <t>NAT-210</t>
  </si>
  <si>
    <t>NAT-211</t>
  </si>
  <si>
    <t>NAT-212</t>
  </si>
  <si>
    <t>NAT-213</t>
  </si>
  <si>
    <t>NAT-214</t>
  </si>
  <si>
    <t>NAT-215</t>
  </si>
  <si>
    <t>NAT-216</t>
  </si>
  <si>
    <t>NAT-217</t>
  </si>
  <si>
    <t>NAT-218</t>
  </si>
  <si>
    <t>NAT-219</t>
  </si>
  <si>
    <t>NAT-220</t>
  </si>
  <si>
    <t>NAT-221</t>
  </si>
  <si>
    <t>NAT-222</t>
  </si>
  <si>
    <t>NAT-223</t>
  </si>
  <si>
    <t>NAT-224</t>
  </si>
  <si>
    <t>NAT-225</t>
  </si>
  <si>
    <t>NAT-226</t>
  </si>
  <si>
    <t>NAT-227</t>
  </si>
  <si>
    <t>NAT-228</t>
  </si>
  <si>
    <t>NAT-229</t>
  </si>
  <si>
    <t>NAT-230</t>
  </si>
  <si>
    <t>NAT-231</t>
  </si>
  <si>
    <t>NAT-232</t>
  </si>
  <si>
    <t>NAT-233</t>
  </si>
  <si>
    <t>NAT-234</t>
  </si>
  <si>
    <t>NAT-235</t>
  </si>
  <si>
    <t>NAT-236</t>
  </si>
  <si>
    <t>NAT-237</t>
  </si>
  <si>
    <t>NAT-238</t>
  </si>
  <si>
    <t>NAT-239</t>
  </si>
  <si>
    <t>NAT-240</t>
  </si>
  <si>
    <t>NAT-241</t>
  </si>
  <si>
    <t>NAT-242</t>
  </si>
  <si>
    <t>NAT-243</t>
  </si>
  <si>
    <t>NAT-244</t>
  </si>
  <si>
    <t>NAT-245</t>
  </si>
  <si>
    <t>NAT-246</t>
  </si>
  <si>
    <t>NAT-247</t>
  </si>
  <si>
    <t>NAT-248</t>
  </si>
  <si>
    <t>NAT-249</t>
  </si>
  <si>
    <t>NAT-250</t>
  </si>
  <si>
    <t>NAT-251</t>
  </si>
  <si>
    <t>NAT-252</t>
  </si>
  <si>
    <t>NAT-253</t>
  </si>
  <si>
    <t>NAT-254</t>
  </si>
  <si>
    <t>NAT-255</t>
  </si>
  <si>
    <t>NAT-256</t>
  </si>
  <si>
    <t>NAT-257</t>
  </si>
  <si>
    <t>NAT-258</t>
  </si>
  <si>
    <t>NAT-259</t>
  </si>
  <si>
    <t>NAT-260</t>
  </si>
  <si>
    <t>NAT-261</t>
  </si>
  <si>
    <t>NAT-262</t>
  </si>
  <si>
    <t>NAT-263</t>
  </si>
  <si>
    <t>NAT-264</t>
  </si>
  <si>
    <t>NAT-265</t>
  </si>
  <si>
    <t>NAT-266</t>
  </si>
  <si>
    <t>NAT-267</t>
  </si>
  <si>
    <t>NAT-268</t>
  </si>
  <si>
    <t>NAT-269</t>
  </si>
  <si>
    <t>NAT-270</t>
  </si>
  <si>
    <t>NAT-271</t>
  </si>
  <si>
    <t>NAT-272</t>
  </si>
  <si>
    <t>NAT-273</t>
  </si>
  <si>
    <t>NAT-274</t>
  </si>
  <si>
    <t>NAT-275</t>
  </si>
  <si>
    <t>NAT-276</t>
  </si>
  <si>
    <t>NAT-277</t>
  </si>
  <si>
    <t>NAT-278</t>
  </si>
  <si>
    <t>NAT-279</t>
  </si>
  <si>
    <t>NAT-280</t>
  </si>
  <si>
    <t>NAT-281</t>
  </si>
  <si>
    <t>NAT-282</t>
  </si>
  <si>
    <t>NAT-283</t>
  </si>
  <si>
    <t>NAT-284</t>
  </si>
  <si>
    <t>NAT-285</t>
  </si>
  <si>
    <t>NAT-286</t>
  </si>
  <si>
    <t>NAT-287</t>
  </si>
  <si>
    <t>NAT-288</t>
  </si>
  <si>
    <t>NAT-289</t>
  </si>
  <si>
    <t>NAT-290</t>
  </si>
  <si>
    <t>NAT-291</t>
  </si>
  <si>
    <t>NAT-292</t>
  </si>
  <si>
    <t>NAT-293</t>
  </si>
  <si>
    <t>NAT-294</t>
  </si>
  <si>
    <t>NAT-295</t>
  </si>
  <si>
    <t>NAT-296</t>
  </si>
  <si>
    <t>NAT-297</t>
  </si>
  <si>
    <t>NAT-298</t>
  </si>
  <si>
    <t>NAT-299</t>
  </si>
  <si>
    <t>NAT-300</t>
  </si>
  <si>
    <t>NAT-301</t>
  </si>
  <si>
    <t>NAT-302</t>
  </si>
  <si>
    <t>NAT-303</t>
  </si>
  <si>
    <t>NAT-304</t>
  </si>
  <si>
    <t>NAT-305</t>
  </si>
  <si>
    <t>NAT-306</t>
  </si>
  <si>
    <t>NAT-307</t>
  </si>
  <si>
    <t>NAT-308</t>
  </si>
  <si>
    <t>NAT-309</t>
  </si>
  <si>
    <t>NAT-310</t>
  </si>
  <si>
    <t>NAT-311</t>
  </si>
  <si>
    <t>NAT-312</t>
  </si>
  <si>
    <t>NAT-313</t>
  </si>
  <si>
    <t>NAT-314</t>
  </si>
  <si>
    <t>NAT-315</t>
  </si>
  <si>
    <t>NAT-316</t>
  </si>
  <si>
    <t>NAT-317</t>
  </si>
  <si>
    <t>NAT-318</t>
  </si>
  <si>
    <t>NAT-319</t>
  </si>
  <si>
    <t>NAT-320</t>
  </si>
  <si>
    <t>NAT-321</t>
  </si>
  <si>
    <t>NAT-322</t>
  </si>
  <si>
    <t>NAT-323</t>
  </si>
  <si>
    <t>NAT-324</t>
  </si>
  <si>
    <t>NAT-325</t>
  </si>
  <si>
    <t>NAT-326</t>
  </si>
  <si>
    <t>NAT-327</t>
  </si>
  <si>
    <t>NAT-328</t>
  </si>
  <si>
    <t>NAT-329</t>
  </si>
  <si>
    <t>NAT-330</t>
  </si>
  <si>
    <t>NAT-331</t>
  </si>
  <si>
    <t>NAT-332</t>
  </si>
  <si>
    <t>NAT-333</t>
  </si>
  <si>
    <t>NAT-334</t>
  </si>
  <si>
    <t>NAT-335</t>
  </si>
  <si>
    <t>NAT-336</t>
  </si>
  <si>
    <t>NAT-337</t>
  </si>
  <si>
    <t>NAT-338</t>
  </si>
  <si>
    <t>NAT-339</t>
  </si>
  <si>
    <t>NAT-340</t>
  </si>
  <si>
    <t>NAT-341</t>
  </si>
  <si>
    <t>NAT-342</t>
  </si>
  <si>
    <t>NAT-343</t>
  </si>
  <si>
    <t>NAT-344</t>
  </si>
  <si>
    <t>NAT-345</t>
  </si>
  <si>
    <t>NAT-346</t>
  </si>
  <si>
    <t>NAT-347</t>
  </si>
  <si>
    <t>NAT-348</t>
  </si>
  <si>
    <t>NAT-349</t>
  </si>
  <si>
    <t>NAT-350</t>
  </si>
  <si>
    <t>NAT-351</t>
  </si>
  <si>
    <t>NAT-352</t>
  </si>
  <si>
    <t>NAT-353</t>
  </si>
  <si>
    <t>NAT-354</t>
  </si>
  <si>
    <t>NAT-355</t>
  </si>
  <si>
    <t>NAT-356</t>
  </si>
  <si>
    <t>NAT-357</t>
  </si>
  <si>
    <t>NAT-358</t>
  </si>
  <si>
    <t>NAT-359</t>
  </si>
  <si>
    <t>NAT-360</t>
  </si>
  <si>
    <t>NAT-361</t>
  </si>
  <si>
    <t>NAT-362</t>
  </si>
  <si>
    <t>NAT-363</t>
  </si>
  <si>
    <t>NAT-364</t>
  </si>
  <si>
    <t>NAT-365</t>
  </si>
  <si>
    <t>NAT-366</t>
  </si>
  <si>
    <t>NAT-367</t>
  </si>
  <si>
    <t>NAT-368</t>
  </si>
  <si>
    <t>NAT-369</t>
  </si>
  <si>
    <t>NAT-370</t>
  </si>
  <si>
    <t>NAT-371</t>
  </si>
  <si>
    <t>NAT-372</t>
  </si>
  <si>
    <t>NAT-373</t>
  </si>
  <si>
    <t>NAT-374</t>
  </si>
  <si>
    <t>NAT-375</t>
  </si>
  <si>
    <t>NAT-376</t>
  </si>
  <si>
    <t>NAT-377</t>
  </si>
  <si>
    <t>NAT-378</t>
  </si>
  <si>
    <t>NAT-379</t>
  </si>
  <si>
    <t>NAT-380</t>
  </si>
  <si>
    <t>NAT-381</t>
  </si>
  <si>
    <t>NAT-382</t>
  </si>
  <si>
    <t>NAT-383</t>
  </si>
  <si>
    <t>NAT-384</t>
  </si>
  <si>
    <t>NAT-385</t>
  </si>
  <si>
    <t>NAT-386</t>
  </si>
  <si>
    <t>NAT-387</t>
  </si>
  <si>
    <t>NAT-388</t>
  </si>
  <si>
    <t>NAT-389</t>
  </si>
  <si>
    <t>NAT-390</t>
  </si>
  <si>
    <t>NAT-391</t>
  </si>
  <si>
    <t>NAT-392</t>
  </si>
  <si>
    <t>NAT-393</t>
  </si>
  <si>
    <t>NAT-394</t>
  </si>
  <si>
    <t>NAT-395</t>
  </si>
  <si>
    <t>NAT-396</t>
  </si>
  <si>
    <t>NAT-397</t>
  </si>
  <si>
    <t>NAT-398</t>
  </si>
  <si>
    <t>NAT-399</t>
  </si>
  <si>
    <t>NAT-400</t>
  </si>
  <si>
    <t>NAT-401</t>
  </si>
  <si>
    <t>NAT-402</t>
  </si>
  <si>
    <t>NAT-403</t>
  </si>
  <si>
    <t>NAT-404</t>
  </si>
  <si>
    <t>NAT-405</t>
  </si>
  <si>
    <t>NAT-406</t>
  </si>
  <si>
    <t>NAT-407</t>
  </si>
  <si>
    <t>NAT-408</t>
  </si>
  <si>
    <t>NAT-409</t>
  </si>
  <si>
    <t>NAT-410</t>
  </si>
  <si>
    <t>NAT-411</t>
  </si>
  <si>
    <t>NAT-412</t>
  </si>
  <si>
    <t>NAT-413</t>
  </si>
  <si>
    <t>NAT-414</t>
  </si>
  <si>
    <t>NAT-415</t>
  </si>
  <si>
    <t>NAT-416</t>
  </si>
  <si>
    <t>NAT-417</t>
  </si>
  <si>
    <t>NAT-418</t>
  </si>
  <si>
    <t>NAT-419</t>
  </si>
  <si>
    <t>NAT-420</t>
  </si>
  <si>
    <t>NAT-421</t>
  </si>
  <si>
    <t>NAT-422</t>
  </si>
  <si>
    <t>NAT-423</t>
  </si>
  <si>
    <t>NAT-424</t>
  </si>
  <si>
    <t>NAT-425</t>
  </si>
  <si>
    <t>NAT-426</t>
  </si>
  <si>
    <t>NAT-427</t>
  </si>
  <si>
    <t>NAT-428</t>
  </si>
  <si>
    <t>NAT-429</t>
  </si>
  <si>
    <t>NAT-430</t>
  </si>
  <si>
    <t>NAT-431</t>
  </si>
  <si>
    <t>NAT-432</t>
  </si>
  <si>
    <t>NAT-433</t>
  </si>
  <si>
    <t>NAT-434</t>
  </si>
  <si>
    <t>NAT-435</t>
  </si>
  <si>
    <t>NAT-436</t>
  </si>
  <si>
    <t>NAT-437</t>
  </si>
  <si>
    <t>NAT-438</t>
  </si>
  <si>
    <t>NAT-439</t>
  </si>
  <si>
    <t>NAT-440</t>
  </si>
  <si>
    <t>NAT-441</t>
  </si>
  <si>
    <t>NAT-442</t>
  </si>
  <si>
    <t>NAT-443</t>
  </si>
  <si>
    <t>NAT-444</t>
  </si>
  <si>
    <t>NAT-445</t>
  </si>
  <si>
    <t>NAT-446</t>
  </si>
  <si>
    <t>NAT-447</t>
  </si>
  <si>
    <t>NAT-448</t>
  </si>
  <si>
    <t>NAT-449</t>
  </si>
  <si>
    <t>NAT-450</t>
  </si>
  <si>
    <t>NAT-451</t>
  </si>
  <si>
    <t>NAT-452</t>
  </si>
  <si>
    <t>NAT-453</t>
  </si>
  <si>
    <t>NAT-454</t>
  </si>
  <si>
    <t>NAT-455</t>
  </si>
  <si>
    <t>NAT-456</t>
  </si>
  <si>
    <t>NAT-457</t>
  </si>
  <si>
    <t>NAT-458</t>
  </si>
  <si>
    <t>NAT-459</t>
  </si>
  <si>
    <t>NAT-460</t>
  </si>
  <si>
    <t>NAT-461</t>
  </si>
  <si>
    <t>NAT-462</t>
  </si>
  <si>
    <t>NAT-463</t>
  </si>
  <si>
    <t>NAT-464</t>
  </si>
  <si>
    <t>NAT-465</t>
  </si>
  <si>
    <t>NAT-466</t>
  </si>
  <si>
    <t>NAT-467</t>
  </si>
  <si>
    <t>NAT-468</t>
  </si>
  <si>
    <t>NAT-469</t>
  </si>
  <si>
    <t>NAT-470</t>
  </si>
  <si>
    <t>NAT-471</t>
  </si>
  <si>
    <t>NAT-472</t>
  </si>
  <si>
    <t>NAT-473</t>
  </si>
  <si>
    <t>NAT-474</t>
  </si>
  <si>
    <t>NAT-475</t>
  </si>
  <si>
    <t>NAT-476</t>
  </si>
  <si>
    <t>NAT-477</t>
  </si>
  <si>
    <t>NAT-478</t>
  </si>
  <si>
    <t>NAT-479</t>
  </si>
  <si>
    <t>NAT-480</t>
  </si>
  <si>
    <t>NAT-481</t>
  </si>
  <si>
    <t>NAT-482</t>
  </si>
  <si>
    <t>NAT-483</t>
  </si>
  <si>
    <t>NAT-484</t>
  </si>
  <si>
    <t>NAT-485</t>
  </si>
  <si>
    <t>NAT-486</t>
  </si>
  <si>
    <t>NAT-487</t>
  </si>
  <si>
    <t>NAT-488</t>
  </si>
  <si>
    <t>NAT-489</t>
  </si>
  <si>
    <t>NAT-490</t>
  </si>
  <si>
    <t>NAT-491</t>
  </si>
  <si>
    <t>NAT-492</t>
  </si>
  <si>
    <t>NAT-493</t>
  </si>
  <si>
    <t>NAT-494</t>
  </si>
  <si>
    <t>NAT-495</t>
  </si>
  <si>
    <t>NAT-496</t>
  </si>
  <si>
    <t>NAT-497</t>
  </si>
  <si>
    <t>NAT-498</t>
  </si>
  <si>
    <t>NAT-499</t>
  </si>
  <si>
    <t>NAT-500</t>
  </si>
  <si>
    <t>NAT-501</t>
  </si>
  <si>
    <t>NAT-502</t>
  </si>
  <si>
    <t>NAT-503</t>
  </si>
  <si>
    <t>NAT-504</t>
  </si>
  <si>
    <t>NAT-505</t>
  </si>
  <si>
    <t>NAT-506</t>
  </si>
  <si>
    <t>NAT-507</t>
  </si>
  <si>
    <t>NAT-508</t>
  </si>
  <si>
    <t>NAT-509</t>
  </si>
  <si>
    <t>NAT-510</t>
  </si>
  <si>
    <t>NAT-511</t>
  </si>
  <si>
    <t>NAT-512</t>
  </si>
  <si>
    <t>NAT-513</t>
  </si>
  <si>
    <t>NAT-514</t>
  </si>
  <si>
    <t>NAT-515</t>
  </si>
  <si>
    <t>NAT-516</t>
  </si>
  <si>
    <t>NAT-517</t>
  </si>
  <si>
    <t>NAT-518</t>
  </si>
  <si>
    <t>NAT-519</t>
  </si>
  <si>
    <t>NAT-520</t>
  </si>
  <si>
    <t>NAT-521</t>
  </si>
  <si>
    <t>NAT-522</t>
  </si>
  <si>
    <t>NAT-523</t>
  </si>
  <si>
    <t>NAT-524</t>
  </si>
  <si>
    <t>NAT-525</t>
  </si>
  <si>
    <t>NAT-526</t>
  </si>
  <si>
    <t>NAT-527</t>
  </si>
  <si>
    <t>NAT-528</t>
  </si>
  <si>
    <t>NAT-529</t>
  </si>
  <si>
    <t>NAT-530</t>
  </si>
  <si>
    <t>NAT-531</t>
  </si>
  <si>
    <t>NAT-532</t>
  </si>
  <si>
    <t>NAT-533</t>
  </si>
  <si>
    <t>NAT-534</t>
  </si>
  <si>
    <t>NAT-535</t>
  </si>
  <si>
    <t>NAT-536</t>
  </si>
  <si>
    <t>NAT-537</t>
  </si>
  <si>
    <t>NAT-538</t>
  </si>
  <si>
    <t>NAT-539</t>
  </si>
  <si>
    <t>NAT-540</t>
  </si>
  <si>
    <t>NAT-541</t>
  </si>
  <si>
    <t>NAT-542</t>
  </si>
  <si>
    <t>NAT-543</t>
  </si>
  <si>
    <t>NAT-544</t>
  </si>
  <si>
    <t>NAT-545</t>
  </si>
  <si>
    <t>NAT-546</t>
  </si>
  <si>
    <t>NAT-547</t>
  </si>
  <si>
    <t>NAT-548</t>
  </si>
  <si>
    <t>NAT-549</t>
  </si>
  <si>
    <t>NAT-550</t>
  </si>
  <si>
    <t>NAT-551</t>
  </si>
  <si>
    <t>NAT-552</t>
  </si>
  <si>
    <t>NAT-553</t>
  </si>
  <si>
    <t>NAT-554</t>
  </si>
  <si>
    <t>NAT-555</t>
  </si>
  <si>
    <t>NAT-556</t>
  </si>
  <si>
    <t>NAT-557</t>
  </si>
  <si>
    <t>NAT-558</t>
  </si>
  <si>
    <t>NAT-559</t>
  </si>
  <si>
    <t>NAT-560</t>
  </si>
  <si>
    <t>NAT-561</t>
  </si>
  <si>
    <t>NAT-562</t>
  </si>
  <si>
    <t>NAT-563</t>
  </si>
  <si>
    <t>NAT-564</t>
  </si>
  <si>
    <t>NAT-565</t>
  </si>
  <si>
    <t>NAT-566</t>
  </si>
  <si>
    <t>NAT-567</t>
  </si>
  <si>
    <t>NAT-568</t>
  </si>
  <si>
    <t>NAT-569</t>
  </si>
  <si>
    <t>NAT-570</t>
  </si>
  <si>
    <t>NAT-571</t>
  </si>
  <si>
    <t>NAT-572</t>
  </si>
  <si>
    <t>NAT-573</t>
  </si>
  <si>
    <t>NAT-574</t>
  </si>
  <si>
    <t>NAT-575</t>
  </si>
  <si>
    <t>NAT-576</t>
  </si>
  <si>
    <t>NAT-577</t>
  </si>
  <si>
    <t>NAT-578</t>
  </si>
  <si>
    <t>NAT-579</t>
  </si>
  <si>
    <t>NAT-580</t>
  </si>
  <si>
    <t>NAT-581</t>
  </si>
  <si>
    <t>NAT-582</t>
  </si>
  <si>
    <t>NAT-583</t>
  </si>
  <si>
    <t>NAT-584</t>
  </si>
  <si>
    <t>NAT-585</t>
  </si>
  <si>
    <t>NAT-586</t>
  </si>
  <si>
    <t>NAT-587</t>
  </si>
  <si>
    <t>NAT-588</t>
  </si>
  <si>
    <t>NAT-589</t>
  </si>
  <si>
    <t>NAT-590</t>
  </si>
  <si>
    <t>NAT-591</t>
  </si>
  <si>
    <t>NAT-592</t>
  </si>
  <si>
    <t>NAT-593</t>
  </si>
  <si>
    <t>NAT-594</t>
  </si>
  <si>
    <t>NAT-595</t>
  </si>
  <si>
    <t>NAT-596</t>
  </si>
  <si>
    <t>NAT-597</t>
  </si>
  <si>
    <t>NAT-598</t>
  </si>
  <si>
    <t>NAT-599</t>
  </si>
  <si>
    <t>NAT-600</t>
  </si>
  <si>
    <t>NAT-601</t>
  </si>
  <si>
    <t>NAT-602</t>
  </si>
  <si>
    <t>NAT-603</t>
  </si>
  <si>
    <t>NAT-604</t>
  </si>
  <si>
    <t>NAT-605</t>
  </si>
  <si>
    <t>NAT-606</t>
  </si>
  <si>
    <t>NAT-607</t>
  </si>
  <si>
    <t>NAT-608</t>
  </si>
  <si>
    <t>NAT-609</t>
  </si>
  <si>
    <t>NAT-610</t>
  </si>
  <si>
    <t>NAT-611</t>
  </si>
  <si>
    <t>NAT-612</t>
  </si>
  <si>
    <t>NAT-613</t>
  </si>
  <si>
    <t>NAT-614</t>
  </si>
  <si>
    <t>NAT-615</t>
  </si>
  <si>
    <t>NAT-616</t>
  </si>
  <si>
    <t>NAT-617</t>
  </si>
  <si>
    <t>NAT-618</t>
  </si>
  <si>
    <t>NAT-619</t>
  </si>
  <si>
    <t>NAT-620</t>
  </si>
  <si>
    <t>NAT-621</t>
  </si>
  <si>
    <t>NAT-622</t>
  </si>
  <si>
    <t>NAT-623</t>
  </si>
  <si>
    <t>NAT-624</t>
  </si>
  <si>
    <t>NAT-625</t>
  </si>
  <si>
    <t>NAT-626</t>
  </si>
  <si>
    <t>NAT-627</t>
  </si>
  <si>
    <t>NAT-628</t>
  </si>
  <si>
    <t>NAT-629</t>
  </si>
  <si>
    <t>NAT-630</t>
  </si>
  <si>
    <t>NAT-631</t>
  </si>
  <si>
    <t>NAT-632</t>
  </si>
  <si>
    <t>NAT-633</t>
  </si>
  <si>
    <t>NAT-634</t>
  </si>
  <si>
    <t>NAT-635</t>
  </si>
  <si>
    <t>NAT-636</t>
  </si>
  <si>
    <t>NAT-637</t>
  </si>
  <si>
    <t>NAT-638</t>
  </si>
  <si>
    <t>NAT-639</t>
  </si>
  <si>
    <t>NAT-640</t>
  </si>
  <si>
    <t>NAT-641</t>
  </si>
  <si>
    <t>NAT-642</t>
  </si>
  <si>
    <t>NAT-643</t>
  </si>
  <si>
    <t>NAT-644</t>
  </si>
  <si>
    <t>NAT-645</t>
  </si>
  <si>
    <t>NAT-646</t>
  </si>
  <si>
    <t>Breakeven Days</t>
  </si>
  <si>
    <t>Provisions</t>
  </si>
  <si>
    <t>Other Non Current Assets</t>
  </si>
  <si>
    <t>Cash on Hand</t>
  </si>
  <si>
    <t>Deductions from Income</t>
  </si>
  <si>
    <t>Additions to Income</t>
  </si>
  <si>
    <t xml:space="preserve">Repairs Maintenance </t>
  </si>
  <si>
    <t>Deferred Tax</t>
  </si>
  <si>
    <t>TNS &gt; New Vehicle Mix of Sales | All Department | All Brand | All Model</t>
  </si>
  <si>
    <t>TNS &gt; Used Vehicle Mix of Sales | All Department | All Brand | All Model</t>
  </si>
  <si>
    <t>TNS &gt; F&amp;I Mix of Sales | All Department | All Brand | All Model</t>
  </si>
  <si>
    <t>TNS &gt; Aftercare Mix of Sales | All Department | All Brand | All Model</t>
  </si>
  <si>
    <t>TNS &gt; Aftersales Mix of Sales | All Department | All Brand | All Model</t>
  </si>
  <si>
    <t>TNS &gt; Parts Mix of Sales | All Department | All Brand | All Model</t>
  </si>
  <si>
    <t>TNS &gt; Service Mix of Sales | All Department | All Brand | All Model</t>
  </si>
  <si>
    <t>TNS &gt; Body Shop Mix of Sales | All Department | All Brand | All Model</t>
  </si>
  <si>
    <t>TNS &gt; Other Mix of Sales | All Department | All Brand | All Model</t>
  </si>
  <si>
    <t>G &gt; New Vehicle Mix of TGP | All Department | All Brand | All model</t>
  </si>
  <si>
    <t>G &gt; Aftercare Mix of TGP | All Department | All Brand | All model</t>
  </si>
  <si>
    <t>G &gt; Aftersales Mix of TGP | All Department | All Brand | All model</t>
  </si>
  <si>
    <t>G &gt; Parts Mix of TGP | All Department | All Brand | All model</t>
  </si>
  <si>
    <t>G &gt; Service Mix of TGP | All Department | All Brand | All model</t>
  </si>
  <si>
    <t>G &gt; Body Shop Mix of TGP | All Department | All Brand | All model</t>
  </si>
  <si>
    <t>G &gt; Other Mix of TGP | All Department | All Brand | All model</t>
  </si>
  <si>
    <t>MED YTD</t>
  </si>
  <si>
    <t>Total Reporting</t>
  </si>
  <si>
    <t xml:space="preserve">BM / MED / Reporting / Comparative &gt;&gt;  </t>
  </si>
  <si>
    <t>NAT-525.1</t>
  </si>
  <si>
    <t>NAT-537.1</t>
  </si>
  <si>
    <t>NAT-565.1</t>
  </si>
  <si>
    <t>NAT-572.1</t>
  </si>
  <si>
    <t>NAT-574.1</t>
  </si>
  <si>
    <t>NAT-574.2</t>
  </si>
  <si>
    <t xml:space="preserve">Comparable Dlr  </t>
  </si>
  <si>
    <t xml:space="preserve">Total Reporting  </t>
  </si>
  <si>
    <t>Comparable Dlr +/-</t>
  </si>
  <si>
    <t>Breakeven Units</t>
  </si>
  <si>
    <t>NAT-14.1</t>
  </si>
  <si>
    <t>Deduction from Income % GP</t>
  </si>
  <si>
    <t>Total Staffs</t>
  </si>
  <si>
    <t>NAT-41.1</t>
  </si>
  <si>
    <t>Working Capital</t>
  </si>
  <si>
    <t>Body Shop Mix of GP</t>
  </si>
  <si>
    <t>Deduction /(Addition) % GP</t>
  </si>
  <si>
    <t xml:space="preserve"> Operational Assets</t>
  </si>
  <si>
    <t>New Vehicle Unit Sales</t>
  </si>
  <si>
    <t>Sales Target Achievement</t>
  </si>
  <si>
    <t>Net Sales</t>
  </si>
  <si>
    <t>Variable Expenses  % NVGP</t>
  </si>
  <si>
    <t>Total Floor Plan Interest</t>
  </si>
  <si>
    <t>Floor Plan Interest % NVGP</t>
  </si>
  <si>
    <t>Used Vehicle Unit Sales</t>
  </si>
  <si>
    <t>FEG% Gross Sales</t>
  </si>
  <si>
    <t>First Gross% Net Sales</t>
  </si>
  <si>
    <t>GP% Net Sales (excl. F&amp;I)</t>
  </si>
  <si>
    <t>GP% Net Sales (incl. F&amp;I)</t>
  </si>
  <si>
    <t>GP% Net Sales (incl. F&amp;I &amp; Aftercare)</t>
  </si>
  <si>
    <t>Sales Effort% Gross Sales</t>
  </si>
  <si>
    <t>Variable Expenses  % UVGP</t>
  </si>
  <si>
    <t>Floor Plan Interest % UVGP</t>
  </si>
  <si>
    <t>Total Number of Units Repaired</t>
  </si>
  <si>
    <t>Admin Fees Payable</t>
  </si>
  <si>
    <t>Profit Before Tax (PBT)</t>
  </si>
  <si>
    <t>Admin Fees Payable % of TGP</t>
  </si>
  <si>
    <t>Interest-Bearing Borrowings</t>
  </si>
  <si>
    <t xml:space="preserve">Creditors &amp; Other Current Liabilities </t>
  </si>
  <si>
    <t>Short-Term Loans</t>
  </si>
  <si>
    <t>Add - Admin Interest All Dept (Total Interest minus NV and UV Floor Plan)</t>
  </si>
  <si>
    <t>*** update data in cells with yellow</t>
  </si>
  <si>
    <t>Setup</t>
  </si>
  <si>
    <t>Country 8</t>
  </si>
  <si>
    <t>AUD</t>
  </si>
  <si>
    <t>14   incl. Fleet &amp; Demo &amp; Oth</t>
  </si>
  <si>
    <t>Rodolfo Avalos</t>
  </si>
  <si>
    <t>Ford Academy BM analyst</t>
  </si>
  <si>
    <t>FMA0001</t>
  </si>
  <si>
    <t>FMA0002</t>
  </si>
  <si>
    <t>Dataset:</t>
  </si>
  <si>
    <t>Month:</t>
  </si>
  <si>
    <t>VE &gt; Variable Expenses pu | Used | All Brand | All Model |  | SUM</t>
  </si>
  <si>
    <t>VE &gt; Variable Expenses pu | New | All Brand | All Model |  | SUM</t>
  </si>
  <si>
    <t>VE &gt; Variable Expenses | Used | All Brand | All Model |  | SUM</t>
  </si>
  <si>
    <t>VE &gt; Variable Expenses | Service | All Brand | All Model |  | SUM</t>
  </si>
  <si>
    <t>VE &gt; Variable Expenses | Parts | All Brand | All Model |  | SUM</t>
  </si>
  <si>
    <t>VE &gt; Variable Expenses | New | All Brand | All Model |  | SUM</t>
  </si>
  <si>
    <t>VE &gt; Variable Expenses | F&amp;I Dept | All Brand | All Model |  | SUM</t>
  </si>
  <si>
    <t>VE &gt; Variable Expenses | Body Shop | All Brand | All Model |  | SUM</t>
  </si>
  <si>
    <t>VE &gt; Variable Expenses | All Department | All Brand | All Model |  | SUM</t>
  </si>
  <si>
    <t>VE &gt; Variable Expenses | Aftercare | All Brand | All Model |  | SUM</t>
  </si>
  <si>
    <t>VE &gt; Variable Expenses % of Total Expenses | All Department | All Brand | All Model |  | SUM</t>
  </si>
  <si>
    <t>VE &gt; Variable Expenses % of TGP | Used | All Brand | All Model |  | SUM</t>
  </si>
  <si>
    <t>VE &gt; Variable Expenses % of TGP | Service | All Brand | All Model |  | SUM</t>
  </si>
  <si>
    <t>VE &gt; Variable Expenses % of TGP | Parts | All Brand | All Model |  | SUM</t>
  </si>
  <si>
    <t>VE &gt; Variable Expenses % of TGP | New | All Brand | All Model |  | SUM</t>
  </si>
  <si>
    <t>VE &gt; Variable Expenses % of TGP | F&amp;I Dept | All Brand | All Model |  | SUM</t>
  </si>
  <si>
    <t>VE &gt; Variable Expenses % of TGP | Body Shop | All Brand | All Model |  | SUM</t>
  </si>
  <si>
    <t>VE &gt; Variable Expenses % of TGP | All Department | All Brand | All Model |  | SUM</t>
  </si>
  <si>
    <t>VE &gt; Variable Expenses % of TGP | Aftercare | All Brand | All Model |  | SUM</t>
  </si>
  <si>
    <t>VE &gt; Sales Commission pu | Used | All Brand | All Model |  | SUM</t>
  </si>
  <si>
    <t>VE &gt; Sales Commission pu | New | All Brand | All Model |  | SUM</t>
  </si>
  <si>
    <t>VE &gt; Sales Commission | All Department | All Brand | All Model |  | SUM</t>
  </si>
  <si>
    <t>VE &gt; Rep Car | All Department | All Brand | All Model |  | SUM</t>
  </si>
  <si>
    <t>VE &gt; Rail and Freight Outbound | All Department | All Brand | All Model |  | SUM</t>
  </si>
  <si>
    <t>VE &gt; Rail and Freight Inbound | All Department | All Brand | All Model |  | SUM</t>
  </si>
  <si>
    <t>VE &gt; Pre-delivery and Free Services | All Department | All Brand | All Model |  | SUM</t>
  </si>
  <si>
    <t>VE &gt; Policy Adjustments | All Department | All Brand | All Model |  | SUM</t>
  </si>
  <si>
    <t>VE &gt; Other Variable | All Department | All Brand | All Model |  | SUM</t>
  </si>
  <si>
    <t>VE &gt; Direct Advertising | All Department | All Brand | All Model |  | SUM</t>
  </si>
  <si>
    <t>VE &gt; Demo Expenses | All Department | All Brand | All Model |  | SUM</t>
  </si>
  <si>
    <t>VE &gt; Aftersales Warranty | All Department | All Brand | All Model |  | SUM</t>
  </si>
  <si>
    <t>TSVE &gt; Total Semi Variable Expenses | All Department | All Brand | All Model |  | SUM</t>
  </si>
  <si>
    <t>TSVE &gt; Total Semi Variable Expenses % of TGP | All Department | All Brand | All Model |  | SUM</t>
  </si>
  <si>
    <t>TNS &gt; Workshop net sales | Service | All Brand | All Model |  | SUM</t>
  </si>
  <si>
    <t>TNS &gt; Workshop net sales | Parts | All Brand | All Model |  | SUM</t>
  </si>
  <si>
    <t>TNS &gt; Workshop (Mix) | Parts | All Brand | All Model |  | SUM</t>
  </si>
  <si>
    <t>TNS &gt; Wholesale net sales | Parts | All Brand | All Model |  | SUM</t>
  </si>
  <si>
    <t>TNS &gt; Wholesale (Mix) | Parts | All Brand | All Model |  | SUM</t>
  </si>
  <si>
    <t>TNS &gt; Wheel Alignment net sales | Body Shop | All Brand | All Model |  | SUM</t>
  </si>
  <si>
    <t>TNS &gt; Wheel Alignment (Mix) | Service | All Brand | All Model |  | SUM</t>
  </si>
  <si>
    <t>TNS &gt; Warranty net sales | Parts | All Brand | All Model |  | SUM</t>
  </si>
  <si>
    <t>TNS &gt; Warranty Labour sales | Service | All Brand | All Model |  | SUM</t>
  </si>
  <si>
    <t>TNS &gt; Warranty Labour sales | Body Shop | All Brand | All Model |  | SUM</t>
  </si>
  <si>
    <t>TNS &gt; Warranty Labour MIX | Service | All Brand | All Model |  | SUM</t>
  </si>
  <si>
    <t>TNS &gt; Warranty (Mix) | Parts | All Brand | All Model |  | SUM</t>
  </si>
  <si>
    <t>TNS &gt; Used Vehicle Mix of Sales | Used | All Brand | All Model |  | SUM</t>
  </si>
  <si>
    <t>TNS &gt; Tyres and Tubes net sales | Service | All Brand | All Model |  | SUM</t>
  </si>
  <si>
    <t>TNS &gt; Tyres and Tubes net sales | Parts | All Brand | All Model |  | SUM</t>
  </si>
  <si>
    <t>TNS &gt; Tyres and Tubes net sales | Body Shop | All Brand | All Model |  | SUM</t>
  </si>
  <si>
    <t>TNS &gt; Tyres and Tubes (Mix) | Parts | All Brand | All Model |  | SUM</t>
  </si>
  <si>
    <t>TNS &gt; Towing net sales | Body Shop | All Brand | All Model |  | SUM</t>
  </si>
  <si>
    <t>TNS &gt; Towing (Mix) | Service | All Brand | All Model |  | SUM</t>
  </si>
  <si>
    <t>TNS &gt; Sundry net sales | Service | All Brand | All Model |  | SUM</t>
  </si>
  <si>
    <t>TNS &gt; Sundry net sales | Body Shop | All Brand | All Model |  | SUM</t>
  </si>
  <si>
    <t>TNS &gt; Sundry (Mix) | Service | All Brand | All Model |  | SUM</t>
  </si>
  <si>
    <t>TNS &gt; Sublet net sales | Service | All Brand | All Model |  | SUM</t>
  </si>
  <si>
    <t>TNS &gt; Sublet net sales | Body Shop | All Brand | All Model |  | SUM</t>
  </si>
  <si>
    <t>TNS &gt; Sublet (Mix) | Service | All Brand | All Model |  | SUM</t>
  </si>
  <si>
    <t>TNS &gt; Sublet (Mix) | Body Shop | All Brand | All Model |  | SUM</t>
  </si>
  <si>
    <t>TNS &gt; Service Mix of Sales | Service | All Brand | All Model |  | SUM</t>
  </si>
  <si>
    <t>TNS &gt; Retail Labour sales | Service | All Brand | All Model |  | SUM</t>
  </si>
  <si>
    <t>TNS &gt; Retail Labour sales | Body Shop | All Brand | All Model |  | SUM</t>
  </si>
  <si>
    <t>TNS &gt; Retail Labour MIX | Service | All Brand | All Model |  | SUM</t>
  </si>
  <si>
    <t>TNS &gt; Parts Mix of Sales | Parts | All Brand | All Model |  | SUM</t>
  </si>
  <si>
    <t>TNS &gt; Panel Part &amp; Paint (MIX) | Service | All Brand | All Model |  | SUM</t>
  </si>
  <si>
    <t>TNS &gt; Panel net sales | Parts | All Brand | All Model |  | SUM</t>
  </si>
  <si>
    <t>TNS &gt; Panel net sales | Body Shop | All Brand | All Model |  | SUM</t>
  </si>
  <si>
    <t>TNS &gt; Paint net sales | Body Shop | All Brand | All Model |  | SUM</t>
  </si>
  <si>
    <t>TNS &gt; Other Part (Mix) | Parts | All Brand | All Model |  | SUM</t>
  </si>
  <si>
    <t>TNS &gt; Other net sales | Service | All Brand | All Model |  | SUM</t>
  </si>
  <si>
    <t>TNS &gt; Other net sales | Parts | All Brand | All Model |  | SUM</t>
  </si>
  <si>
    <t>TNS &gt; Other net sales | Body Shop | All Brand | All Model |  | SUM</t>
  </si>
  <si>
    <t>TNS &gt; Other Mix of Sales | Other | All Brand | All Model |  | SUM</t>
  </si>
  <si>
    <t>TNS &gt; Other (Mix) | Service | All Brand | All Model |  | SUM</t>
  </si>
  <si>
    <t>TNS &gt; Oil Lubricants net sale | Service | All Brand | All Model |  | SUM</t>
  </si>
  <si>
    <t>TNS &gt; Oil Lubricants net sale | Parts | All Brand | All Model |  | SUM</t>
  </si>
  <si>
    <t>TNS &gt; Oil Lubricants net sale | Body Shop | All Brand | All Model |  | SUM</t>
  </si>
  <si>
    <t>TNS &gt; Oil Lubricants (Mix) | Service | All Brand | All Model |  | SUM</t>
  </si>
  <si>
    <t>TNS &gt; Oil Lubricants (Mix) | Parts | All Brand | All Model |  | SUM</t>
  </si>
  <si>
    <t>TNS &gt; New Vehicle Mix of Sales | New | All Brand | All Model |  | SUM</t>
  </si>
  <si>
    <t>TNS &gt; Net Sales pu | Used | All Brand | All Model |  | SUM</t>
  </si>
  <si>
    <t>TNS &gt; Net Sales pu | New | All Brand | All Model |  | SUM</t>
  </si>
  <si>
    <t>TNS &gt; Net Sales p RO | Service | All Brand | All Model |  | SUM</t>
  </si>
  <si>
    <t>TNS &gt; Net Sales p RO | Body Shop | All Brand | All Model |  | SUM</t>
  </si>
  <si>
    <t>TNS &gt; Net Sales | Used | All Brand | All Model |  | SUM</t>
  </si>
  <si>
    <t>TNS &gt; Net Sales | Service | All Brand | All Model |  | SUM</t>
  </si>
  <si>
    <t>TNS &gt; Net Sales | Parts | All Brand | All Model |  | SUM</t>
  </si>
  <si>
    <t>TNS &gt; Net Sales | Other | All Brand | All Model |  | SUM</t>
  </si>
  <si>
    <t>TNS &gt; Net Sales | New | All Brand | All Model |  | SUM</t>
  </si>
  <si>
    <t>TNS &gt; Net Sales | F&amp;I Dept | All Brand | All Model |  | SUM</t>
  </si>
  <si>
    <t>TNS &gt; Net Sales | Body Shop | All Brand | All Model |  | SUM</t>
  </si>
  <si>
    <t>TNS &gt; Net Sales | All Department | All Brand | All Model |  | SUM</t>
  </si>
  <si>
    <t>TNS &gt; Net Sales | AfterSales | All Brand | All Model |  | SUM</t>
  </si>
  <si>
    <t>TNS &gt; Net Sales | Aftercare | All Brand | All Model |  | SUM</t>
  </si>
  <si>
    <t>TNS &gt; Maintenance Plan Labour sales | Service | All Brand | All Model |  | SUM</t>
  </si>
  <si>
    <t>TNS &gt; Maintenance Plan Labour sales | Body Shop | All Brand | All Model |  | SUM</t>
  </si>
  <si>
    <t>TNS &gt; Maintenance Plan Labour MIX | Service | All Brand | All Model |  | SUM</t>
  </si>
  <si>
    <t>TNS &gt; Labour Sales MIX | Service | All Brand | All Model |  | SUM</t>
  </si>
  <si>
    <t>TNS &gt; Labour Sales % Of TSS | Service | All Brand | All Model |  | SUM</t>
  </si>
  <si>
    <t>TNS &gt; Labour Sales % Of TSS | Body Shop | All Brand | All Model |  | SUM</t>
  </si>
  <si>
    <t>TNS &gt; Labour Sales (TLS) | Service | All Brand | All Model |  | SUM</t>
  </si>
  <si>
    <t>TNS &gt; Labour Sales (TLS) | Body Shop | All Brand | All Model |  | SUM</t>
  </si>
  <si>
    <t>TNS &gt; Internal net sales | Parts | All Brand | All Model |  | SUM</t>
  </si>
  <si>
    <t>TNS &gt; Internal Labour sales | Service | All Brand | All Model |  | SUM</t>
  </si>
  <si>
    <t>TNS &gt; Internal Labour sales | Body Shop | All Brand | All Model |  | SUM</t>
  </si>
  <si>
    <t>TNS &gt; Internal Labour MIX | Service | All Brand | All Model |  | SUM</t>
  </si>
  <si>
    <t>TNS &gt; Internal (Mix) | Parts | All Brand | All Model |  | SUM</t>
  </si>
  <si>
    <t>TNS &gt; Intercompany net sales | Parts | All Brand | All Model |  | SUM</t>
  </si>
  <si>
    <t>TNS &gt; Intercompany (Mix) | Parts | All Brand | All Model |  | SUM</t>
  </si>
  <si>
    <t>TNS &gt; F&amp;I Net Sales Used PUWU | Used | All Brand | All Model |  | SUM</t>
  </si>
  <si>
    <t>TNS &gt; F&amp;I Net Sales Used PURU | Used | All Brand | All Model |  | SUM</t>
  </si>
  <si>
    <t>TNS &gt; F&amp;I Net Sales New Retail PNRU | New | All Brand | All Model |  | SUM</t>
  </si>
  <si>
    <t>TNS &gt; F&amp;I Net Sales New PNU | New | All Brand | All Model |  | SUM</t>
  </si>
  <si>
    <t>TNS &gt; F&amp;I Mix of Sales | F&amp;I Dept | All Brand | All Model |  | SUM</t>
  </si>
  <si>
    <t>TNS &gt; Extended Service Business (Mix) | Service | All Brand | All Model |  | SUM</t>
  </si>
  <si>
    <t>TNS &gt; D &gt; Discounts (excl Acc) pu | New | All Brand | All Model |  | SUM</t>
  </si>
  <si>
    <t>TNS &gt; D &gt; Discounts (excl Acc) % of Gross Sales | New | All Brand | All Model |  | SUM</t>
  </si>
  <si>
    <t>TNS &gt; Counter retail net sales | Parts | All Brand | All Model |  | SUM</t>
  </si>
  <si>
    <t>TNS &gt; Counter Retail (Mix) | Parts | All Brand | All Model |  | SUM</t>
  </si>
  <si>
    <t>TNS &gt; Car Rental net sales | Body Shop | All Brand | All Model |  | SUM</t>
  </si>
  <si>
    <t>TNS &gt; Car Rental (Mix) | Service | All Brand | All Model |  | SUM</t>
  </si>
  <si>
    <t>TNS &gt; Body Shop Mix of Sales | Body Shop | All Brand | All Model |  | SUM</t>
  </si>
  <si>
    <t>TNS &gt; Batteries (Mix) | Parts | All Brand | All Model |  | SUM</t>
  </si>
  <si>
    <t>TNS &gt; Aftersales Mix of Sales | Aftersales | All Brand | All Model |  | SUM</t>
  </si>
  <si>
    <t>TNS &gt; Aftercare Net Sales Used pu | Used | All Brand | All Model |  | SUM</t>
  </si>
  <si>
    <t>TNS &gt; Aftercare Net Sales pu | Used | All Brand | All Model |  | SUM</t>
  </si>
  <si>
    <t>TNS &gt; Aftercare Net Sales pu | New | All Brand | All Model |  | SUM</t>
  </si>
  <si>
    <t>TNS &gt; Aftercare Net Sales New pu | New | All Brand | All Model |  | SUM</t>
  </si>
  <si>
    <t>TNS &gt; Aftercare Mix of Sales | Aftercare | All Brand | All Model |  | SUM</t>
  </si>
  <si>
    <t>TNS &gt; Accessories Net sales | Parts | All Brand | All Model |  | SUM</t>
  </si>
  <si>
    <t>TNS &gt; Accessories (Mix) | Parts | All Brand | All Model |  | SUM</t>
  </si>
  <si>
    <t>TE &gt; Total Expenses | Used | All Brand | All Model |  | SUM</t>
  </si>
  <si>
    <t>TE &gt; Total Expenses | Service | All Brand | All Model |  | SUM</t>
  </si>
  <si>
    <t>TE &gt; Total Expenses | Parts | All Brand | All Model |  | SUM</t>
  </si>
  <si>
    <t>TE &gt; Total Expenses | New | All Brand | All Model |  | SUM</t>
  </si>
  <si>
    <t>TE &gt; Total Expenses | F&amp;I Dept | All Brand | All Model |  | SUM</t>
  </si>
  <si>
    <t>TE &gt; Total Expenses | Body Shop | All Brand | All Model |  | SUM</t>
  </si>
  <si>
    <t>TE &gt; Total Expenses | All Department | All Brand | All Model |  | SUM</t>
  </si>
  <si>
    <t>TE &gt; Total Expenses | Aftercare | All Brand | All Model |  | SUM</t>
  </si>
  <si>
    <t>TE &gt; Total Expenses % of TGP | Used | All Brand | All Model |  | SUM</t>
  </si>
  <si>
    <t>TE &gt; Total Expenses % of TGP | Service | All Brand | All Model |  | SUM</t>
  </si>
  <si>
    <t>TE &gt; Total Expenses % of TGP | Parts | All Brand | All Model |  | SUM</t>
  </si>
  <si>
    <t>TE &gt; Total Expenses % of TGP | New | All Brand | All Model |  | SUM</t>
  </si>
  <si>
    <t>TE &gt; Total Expenses % of TGP | F&amp;I Dept | All Brand | All Model |  | SUM</t>
  </si>
  <si>
    <t>TE &gt; Total Expenses % of TGP | Body Shop | All Brand | All Model |  | SUM</t>
  </si>
  <si>
    <t>TE &gt; Total Expenses % of TGP | All Department | All Brand | All Model |  | SUM</t>
  </si>
  <si>
    <t>TE &gt; Total Expenses % of TGP | Aftercare | All Brand | All Model |  | SUM</t>
  </si>
  <si>
    <t>TE &gt; Overhead Expenses | All Department | All Brand | All Model |  | SUM</t>
  </si>
  <si>
    <t>SVE &gt; Warranty | All Department | All Brand | All Model |  | SUM</t>
  </si>
  <si>
    <t>SVE &gt; Travel and Entertainment | All Department | All Brand | All Model |  | SUM</t>
  </si>
  <si>
    <t>SVE &gt; Telephone and Postage | All Department | All Brand | All Model |  | SUM</t>
  </si>
  <si>
    <t>SVE &gt; Security | All Department | All Brand | All Model |  | SUM</t>
  </si>
  <si>
    <t>SVE &gt; Repairs Maintenance | All Department | All Brand | All Model |  | SUM</t>
  </si>
  <si>
    <t>SVE &gt; Rail Freight and Delivery | All Department | All Brand | All Model |  | SUM</t>
  </si>
  <si>
    <t>SVE &gt; Professional Fees | All Department | All Brand | All Model |  | SUM</t>
  </si>
  <si>
    <t>SVE &gt; Policy Payout | All Department | All Brand | All Model |  | SUM</t>
  </si>
  <si>
    <t>SVE &gt; Other Semi Variable Expenses | Used | All Brand | All Model |  | SUM</t>
  </si>
  <si>
    <t>SVE &gt; Other Semi Variable Expenses | Service | All Brand | All Model |  | SUM</t>
  </si>
  <si>
    <t>SVE &gt; Other Semi Variable Expenses | Parts | All Brand | All Model |  | SUM</t>
  </si>
  <si>
    <t>SVE &gt; Other Semi Variable Expenses | New | All Brand | All Model |  | SUM</t>
  </si>
  <si>
    <t>SVE &gt; Other Semi Variable Expenses | F&amp;I Dept | All Brand | All Model |  | SUM</t>
  </si>
  <si>
    <t>SVE &gt; Other Semi Variable Expenses | Body Shop | All Brand | All Model |  | SUM</t>
  </si>
  <si>
    <t>SVE &gt; Other Semi Variable Expenses | All Department | All Brand | All Model |  | SUM</t>
  </si>
  <si>
    <t>SVE &gt; Other Semi Variable Expenses | Aftercare | All Brand | All Model |  | SUM</t>
  </si>
  <si>
    <t>SVE &gt; Other Semi Variable Expenses % of Total Expenses | All Department | All Brand | All Model |  | SUM</t>
  </si>
  <si>
    <t>SVE &gt; Other Semi Variable Expenses % of TGP | Used | All Brand | All Model |  | SUM</t>
  </si>
  <si>
    <t>SVE &gt; Other Semi Variable Expenses % of TGP | Service | All Brand | All Model |  | SUM</t>
  </si>
  <si>
    <t>SVE &gt; Other Semi Variable Expenses % of TGP | Parts | All Brand | All Model |  | SUM</t>
  </si>
  <si>
    <t>SVE &gt; Other Semi Variable Expenses % of TGP | New | All Brand | All Model |  | SUM</t>
  </si>
  <si>
    <t>SVE &gt; Other Semi Variable Expenses % of TGP | F&amp;I Dept | All Brand | All Model |  | SUM</t>
  </si>
  <si>
    <t>SVE &gt; Other Semi Variable Expenses % of TGP | Body Shop | All Brand | All Model |  | SUM</t>
  </si>
  <si>
    <t>SVE &gt; Other Semi Variable Expenses % of TGP | All Department | All Brand | All Model |  | SUM</t>
  </si>
  <si>
    <t>SVE &gt; Other Semi Variable Expenses % of TGP | Aftercare | All Brand | All Model |  | SUM</t>
  </si>
  <si>
    <t>SVE &gt; Other Expense | All Department | All Brand | All Model |  | SUM</t>
  </si>
  <si>
    <t>SVE &gt; Office Supplies and Stationery | All Department | All Brand | All Model |  | SUM</t>
  </si>
  <si>
    <t>SVE &gt; Lost and Found | All Department | All Brand | All Model |  | SUM</t>
  </si>
  <si>
    <t>SVE &gt; Loose Tool Replacement | All Department | All Brand | All Model |  | SUM</t>
  </si>
  <si>
    <t>SVE &gt; Loan &amp; Courtesy cars | All Department | All Brand | All Model |  | SUM</t>
  </si>
  <si>
    <t>SVE &gt; Licences | All Department | All Brand | All Model |  | SUM</t>
  </si>
  <si>
    <t>SVE &gt; Leasehold Improvements | All Department | All Brand | All Model |  | SUM</t>
  </si>
  <si>
    <t>SVE &gt; IT Services | All Department | All Brand | All Model |  | SUM</t>
  </si>
  <si>
    <t>SVE &gt; Insurance | All Department | All Brand | All Model |  | SUM</t>
  </si>
  <si>
    <t>SVE &gt; Indirect Advertising | All Department | All Brand | All Model |  | SUM</t>
  </si>
  <si>
    <t>SVE &gt; Hire Charges | All Department | All Brand | All Model |  | SUM</t>
  </si>
  <si>
    <t>SVE &gt; Heat Light Power | All Department | All Brand | All Model |  | SUM</t>
  </si>
  <si>
    <t>SVE &gt; Goodwill | All Department | All Brand | All Model |  | SUM</t>
  </si>
  <si>
    <t>SVE &gt; Consumables | All Department | All Brand | All Model |  | SUM</t>
  </si>
  <si>
    <t>SVE &gt; Cleaning | All Department | All Brand | All Model |  | SUM</t>
  </si>
  <si>
    <t>SVE &gt; Business Services Taxes | All Department | All Brand | All Model |  | SUM</t>
  </si>
  <si>
    <t>SVE &gt; Bank Charges | All Department | All Brand | All Model |  | SUM</t>
  </si>
  <si>
    <t>SVE &gt; Bad Debts | All Department | All Brand | All Model |  | SUM</t>
  </si>
  <si>
    <t>SVE &gt; Audit Fees | All Department | All Brand | All Model |  | SUM</t>
  </si>
  <si>
    <t>SVE &gt; Aftermarket Cost | All Department | All Brand | All Model |  | SUM</t>
  </si>
  <si>
    <t>STAT &gt; Workbay utilization | Service | All Brand | All Model |  | SUM</t>
  </si>
  <si>
    <t>STAT &gt; Units Serviced | Service | All Brand | All Model |  | SUM</t>
  </si>
  <si>
    <t>STAT &gt; Units Serviced | Body Shop | All Brand | All Model |  | SUM</t>
  </si>
  <si>
    <t>STAT &gt; Units Sales Achieved | Used | All Brand | All Model |  | SUM</t>
  </si>
  <si>
    <t>STAT &gt; Units Sales Achieved | New | All Brand | All Model |  | SUM</t>
  </si>
  <si>
    <t>STAT &gt; Units per Sales Consultant | Used | All Brand | All Model |  | SUM</t>
  </si>
  <si>
    <t>STAT &gt; Units per Sales Consultant | New | All Brand | All Model |  | SUM</t>
  </si>
  <si>
    <t>STAT &gt; Units Mix % (Brand) | New Fleet | all brand | All Model |  | SUM</t>
  </si>
  <si>
    <t>STAT &gt; Units Mix % (Brand) | New | All Brand | Transit |  | SUM</t>
  </si>
  <si>
    <t>STAT &gt; Units Mix % (Brand) | New | All Brand | Territory |  | SUM</t>
  </si>
  <si>
    <t>STAT &gt; Units Mix % (Brand) | New | All Brand | S-Max |  | SUM</t>
  </si>
  <si>
    <t>STAT &gt; Units Mix % (Brand) | New | All Brand | Ranger |  | SUM</t>
  </si>
  <si>
    <t>STAT &gt; Units Mix % (Brand) | New | All Brand | OTHER PASS |  | SUM</t>
  </si>
  <si>
    <t>STAT &gt; Units Mix % (Brand) | New | All Brand | New Focus |  | SUM</t>
  </si>
  <si>
    <t>STAT &gt; Units Mix % (Brand) | New | All Brand | Mondeo |  | SUM</t>
  </si>
  <si>
    <t>STAT &gt; Units Mix % (Brand) | New | All Brand | Kuga |  | SUM</t>
  </si>
  <si>
    <t>STAT &gt; Units Mix % (Brand) | New | All Brand | Ka |  | SUM</t>
  </si>
  <si>
    <t>STAT &gt; Units Mix % (Brand) | New | All Brand | Ikon |  | SUM</t>
  </si>
  <si>
    <t>STAT &gt; Units Mix % (Brand) | New | All Brand | I-Max |  | SUM</t>
  </si>
  <si>
    <t>STAT &gt; Units Mix % (Brand) | New | All Brand | FPV UTE |  | SUM</t>
  </si>
  <si>
    <t>STAT &gt; Units Mix % (Brand) | New | All Brand | FPV |  | SUM</t>
  </si>
  <si>
    <t>STAT &gt; Units Mix % (Brand) | New | All Brand | Focus |  | SUM</t>
  </si>
  <si>
    <t>STAT &gt; Units Mix % (Brand) | New | All Brand | Figo |  | SUM</t>
  </si>
  <si>
    <t>STAT &gt; Units Mix % (Brand) | New | All Brand | FIESTA Classic |  | SUM</t>
  </si>
  <si>
    <t>STAT &gt; Units Mix % (Brand) | New | All Brand | FIESTA |  | SUM</t>
  </si>
  <si>
    <t>STAT &gt; Units Mix % (Brand) | New | All Brand | Falcon |  | SUM</t>
  </si>
  <si>
    <t>STAT &gt; Units Mix % (Brand) | New | All Brand | F250 |  | SUM</t>
  </si>
  <si>
    <t>STAT &gt; Units Mix % (Brand) | New | All Brand | Explorer |  | SUM</t>
  </si>
  <si>
    <t>STAT &gt; Units Mix % (Brand) | New | All Brand | Expedition |  | SUM</t>
  </si>
  <si>
    <t>STAT &gt; Units Mix % (Brand) | New | All Brand | Everest |  | SUM</t>
  </si>
  <si>
    <t>STAT &gt; Units Mix % (Brand) | New | All Brand | Escape |  | SUM</t>
  </si>
  <si>
    <t>STAT &gt; Units Mix % (Brand) | New | All Brand | Edge |  | SUM</t>
  </si>
  <si>
    <t>STAT &gt; Units Mix % (Brand) | New | All Brand | Ecosport |  | SUM</t>
  </si>
  <si>
    <t>STAT &gt; Units Mix % (Brand) | New | All Brand | E150 |  | SUM</t>
  </si>
  <si>
    <t>STAT &gt; Units Mix % (Brand) | New | All Brand | Demo |  | SUM</t>
  </si>
  <si>
    <t>STAT &gt; Units Mix % (Brand) | New | All Brand | All Model |  | SUM</t>
  </si>
  <si>
    <t>STAT &gt; Units Fleet | New Fleet | all brand | All Model |  | SUM</t>
  </si>
  <si>
    <t>STAT &gt; Units | New Fleet | All Brand | All Model |  | SUM</t>
  </si>
  <si>
    <t>STAT &gt; Units | New | All Brand | Transit |  | SUM</t>
  </si>
  <si>
    <t>STAT &gt; Units | New | All Brand | Territory |  | SUM</t>
  </si>
  <si>
    <t>STAT &gt; Units | New | All Brand | S-Max |  | SUM</t>
  </si>
  <si>
    <t>STAT &gt; Units | New | All Brand | Ranger |  | SUM</t>
  </si>
  <si>
    <t>STAT &gt; Units | New | All Brand | OTHER PASS |  | SUM</t>
  </si>
  <si>
    <t>STAT &gt; Units | New | All Brand | New Focus |  | SUM</t>
  </si>
  <si>
    <t>STAT &gt; Units | New | All Brand | Mondeo |  | SUM</t>
  </si>
  <si>
    <t>STAT &gt; Units | New | All Brand | Kuga |  | SUM</t>
  </si>
  <si>
    <t>STAT &gt; Units | New | All Brand | Ka |  | SUM</t>
  </si>
  <si>
    <t>STAT &gt; Units | New | All Brand | Ikon |  | SUM</t>
  </si>
  <si>
    <t>STAT &gt; Units | New | All Brand | I-Max |  | SUM</t>
  </si>
  <si>
    <t>STAT &gt; Units | New | All Brand | FPV UTE |  | SUM</t>
  </si>
  <si>
    <t>STAT &gt; Units | New | All Brand | FPV |  | SUM</t>
  </si>
  <si>
    <t>STAT &gt; Units | New | All Brand | Focus |  | SUM</t>
  </si>
  <si>
    <t>STAT &gt; Units | New | All Brand | Figo |  | SUM</t>
  </si>
  <si>
    <t>STAT &gt; Units | New | All Brand | FIESTA Classic |  | SUM</t>
  </si>
  <si>
    <t>STAT &gt; Units | New | All Brand | FIESTA |  | SUM</t>
  </si>
  <si>
    <t>STAT &gt; Units | New | All Brand | Falcon |  | SUM</t>
  </si>
  <si>
    <t>STAT &gt; Units | New | All Brand | F250 |  | SUM</t>
  </si>
  <si>
    <t>STAT &gt; Units | New | All Brand | Explorer |  | SUM</t>
  </si>
  <si>
    <t>STAT &gt; Units | New | All Brand | Expedition |  | SUM</t>
  </si>
  <si>
    <t>STAT &gt; Units | New | All Brand | Everest |  | SUM</t>
  </si>
  <si>
    <t>STAT &gt; Units | New | All Brand | Escape |  | SUM</t>
  </si>
  <si>
    <t>STAT &gt; Units | New | All Brand | Edge |  | SUM</t>
  </si>
  <si>
    <t>STAT &gt; Units | New | All Brand | Ecosport |  | SUM</t>
  </si>
  <si>
    <t>STAT &gt; Units | New | All Brand | E150 |  | SUM</t>
  </si>
  <si>
    <t>STAT &gt; Units | New | All Brand | Demo |  | SUM</t>
  </si>
  <si>
    <t>STAT &gt; Service Absorption (Ford) | All Department | All Brand | All Model |  | SUM</t>
  </si>
  <si>
    <t>STAT &gt; Sales Target Achieved Retail | New | All Brand | All Model |  | SUM</t>
  </si>
  <si>
    <t>STAT &gt; Sales Target Achieved Fleet | New | All Brand | All Model |  | SUM</t>
  </si>
  <si>
    <t>STAT &gt; Return on Stock Investment (ROSI) | Used | All Brand | All Model |  | SUM</t>
  </si>
  <si>
    <t>STAT &gt; Return on Stock Investment (ROSI) | Parts | All Brand | All Model |  | SUM</t>
  </si>
  <si>
    <t>STAT &gt; Return on Operational Assets (ROOA) | All Department | All Brand | All Model |  | SUM</t>
  </si>
  <si>
    <t>STAT &gt; Repair Orders | Service | All Brand | All Model |  | SUM</t>
  </si>
  <si>
    <t>STAT &gt; Repair Orders | Body Shop | All Brand | All Model |  | SUM</t>
  </si>
  <si>
    <t>STAT &gt; Ratio Productive to Non-Productive staff | Service | All Brand | All Model |  | SUM</t>
  </si>
  <si>
    <t>STAT &gt; Ratio Productive to Non-Productive staff | Body Shop | All Brand | All Model |  | SUM</t>
  </si>
  <si>
    <t>STAT &gt; Ratio Productive to Non-Productive staff | All Department | All Brand | All Model |  | SUM</t>
  </si>
  <si>
    <t>STAT &gt; Ratio Productive to Non-Productive staff | Admin | All Brand | All Model |  | SUM</t>
  </si>
  <si>
    <t>STAT &gt; Ratio New : Used | Used | All Brand | All Model |  | SUM</t>
  </si>
  <si>
    <t>STAT &gt; Ratio Fleet : Retail | All Department | All Brand | All Model |  | SUM</t>
  </si>
  <si>
    <t>STAT &gt; Productivity % (Non Factorised) | Service | All Brand | All Model |  | SUM</t>
  </si>
  <si>
    <t>STAT &gt; Productivity % (Non Factorised) | Body Shop | All Brand | All Model |  | SUM</t>
  </si>
  <si>
    <t>STAT &gt; Parts workshop sales per RO | Service | All Brand | All Model |  | SUM</t>
  </si>
  <si>
    <t>STAT &gt; Parts workshop sales per RO | Body Shop | All Brand | All Model |  | SUM</t>
  </si>
  <si>
    <t>STAT &gt; Inventory days | Used | All Brand | All Model |  | SUM</t>
  </si>
  <si>
    <t>STAT &gt; Inventory days | Parts | All Brand | All Model |  | SUM</t>
  </si>
  <si>
    <t>STAT &gt; Inventory days | New | All Brand | All Model |  | SUM</t>
  </si>
  <si>
    <t>STAT &gt; In Dealer Units | Used | All Brand | All Model |  | SUM</t>
  </si>
  <si>
    <t>STAT &gt; In Dealer Units | New | All Brand | All Model |  | SUM</t>
  </si>
  <si>
    <t>STAT &gt; Hours Sold p RO | Service | All Brand | All Model |  | SUM</t>
  </si>
  <si>
    <t>STAT &gt; Hours Sold p RO | Body Shop | All Brand | All Model |  | SUM</t>
  </si>
  <si>
    <t>STAT &gt; Hours Sold | Service | All Brand | All Model |  | SUM</t>
  </si>
  <si>
    <t>STAT &gt; Hours Sold | Body Shop | All Brand | All Model |  | SUM</t>
  </si>
  <si>
    <t>STAT &gt; Hours Clocked (Not Factorized) | Service | All Brand | All Model |  | SUM</t>
  </si>
  <si>
    <t>STAT &gt; Hours Clocked (Not Factorized) | Body Shop | All Brand | All Model |  | SUM</t>
  </si>
  <si>
    <t>STAT &gt; Hours Available Not Factorised | Service | All Brand | All Model |  | SUM</t>
  </si>
  <si>
    <t>STAT &gt; Hours Available Not Factorised | Body Shop | All Brand | All Model |  | SUM</t>
  </si>
  <si>
    <t>STAT &gt; Gearing | All Department | All Brand | All Model |  | SUM</t>
  </si>
  <si>
    <t>STAT &gt; F&amp;I Contracts 1st yr Used - Insurance | F&amp;I Dept | All Brand | All Model |  | SUM</t>
  </si>
  <si>
    <t>STAT &gt; F&amp;I Contracts 1st yr Used - Financed | F&amp;I Dept | All Brand | All Model |  | SUM</t>
  </si>
  <si>
    <t>STAT &gt; F&amp;I Contracts 1st yr New Retail - Insurance | F&amp;I Dept | All Brand | All Model |  | SUM</t>
  </si>
  <si>
    <t>STAT &gt; F&amp;I Contracts 1st yr New Retail - Financed | F&amp;I Dept | All Brand | All Model |  | SUM</t>
  </si>
  <si>
    <t>STAT &gt; Efficiency % | Service | All Brand | All Model |  | SUM</t>
  </si>
  <si>
    <t>STAT &gt; Efficiency % | Body Shop | All Brand | All Model |  | SUM</t>
  </si>
  <si>
    <t>STAT &gt; Effectiveness % | Service | All Brand | All Model |  | SUM</t>
  </si>
  <si>
    <t>STAT &gt; Effectiveness % | Body Shop | All Brand | All Model |  | SUM</t>
  </si>
  <si>
    <t>STAT &gt; Effective Labour Rate | Service | All Brand | All Model |  | SUM</t>
  </si>
  <si>
    <t>STAT &gt; Effective Labour Rate | Body Shop | All Brand | All Model |  | SUM</t>
  </si>
  <si>
    <t>STAT &gt; Debtors days | All Department | All Brand | All Model |  | SUM</t>
  </si>
  <si>
    <t>STAT &gt; Debt to Equity | All Department | All Brand | All Model |  | SUM</t>
  </si>
  <si>
    <t>STAT &gt; Current Ratio | All Department | All Brand | All Model |  | SUM</t>
  </si>
  <si>
    <t>STAT &gt; Breakeven Units | All Department | All Brand | All Model |  | SUM</t>
  </si>
  <si>
    <t>STAT &gt; Breakeven Days | All Department | All Brand | All Model |  | SUM</t>
  </si>
  <si>
    <t>STAT &gt; Absorption | Aftersales | All Brand | All Model |  | SUM</t>
  </si>
  <si>
    <t>STAT &gt; (ROI) Return on Investment | All Department | All Brand | All Model |  | SUM</t>
  </si>
  <si>
    <t>Sales Effort % | New Fleet | all brand | All Model |  | SUM</t>
  </si>
  <si>
    <t>Sales Effort % | New | All Brand | Transit |  | SUM</t>
  </si>
  <si>
    <t>Sales Effort % | New | All Brand | Territory |  | SUM</t>
  </si>
  <si>
    <t>Sales Effort % | New | All Brand | S-Max |  | SUM</t>
  </si>
  <si>
    <t>Sales Effort % | New | All Brand | Ranger |  | SUM</t>
  </si>
  <si>
    <t>Sales Effort % | New | All Brand | OTHER PASS |  | SUM</t>
  </si>
  <si>
    <t>Sales Effort % | New | All Brand | New Focus |  | SUM</t>
  </si>
  <si>
    <t>Sales Effort % | New | All Brand | Mondeo |  | SUM</t>
  </si>
  <si>
    <t>Sales Effort % | New | All Brand | Kuga |  | SUM</t>
  </si>
  <si>
    <t>Sales Effort % | New | All Brand | Ka |  | SUM</t>
  </si>
  <si>
    <t>Sales Effort % | New | All Brand | Ikon |  | SUM</t>
  </si>
  <si>
    <t>Sales Effort % | New | All Brand | I-Max |  | SUM</t>
  </si>
  <si>
    <t>Sales Effort % | New | All Brand | FPV UTE |  | SUM</t>
  </si>
  <si>
    <t>Sales Effort % | New | All Brand | FPV |  | SUM</t>
  </si>
  <si>
    <t>Sales Effort % | New | All Brand | Focus |  | SUM</t>
  </si>
  <si>
    <t>Sales Effort % | New | All Brand | Figo |  | SUM</t>
  </si>
  <si>
    <t>Sales Effort % | New | All Brand | FIESTA Classic |  | SUM</t>
  </si>
  <si>
    <t>Sales Effort % | New | All Brand | FIESTA |  | SUM</t>
  </si>
  <si>
    <t>Sales Effort % | New | All Brand | Falcon |  | SUM</t>
  </si>
  <si>
    <t>Sales Effort % | New | All Brand | F250 |  | SUM</t>
  </si>
  <si>
    <t>Sales Effort % | New | All Brand | Explorer |  | SUM</t>
  </si>
  <si>
    <t>Sales Effort % | New | All Brand | Expedition |  | SUM</t>
  </si>
  <si>
    <t>Sales Effort % | New | All Brand | Everest |  | SUM</t>
  </si>
  <si>
    <t>Sales Effort % | New | All Brand | Escape |  | SUM</t>
  </si>
  <si>
    <t>Sales Effort % | New | All Brand | Edge |  | SUM</t>
  </si>
  <si>
    <t>Sales Effort % | New | All Brand | Ecosport |  | SUM</t>
  </si>
  <si>
    <t>Sales Effort % | New | All Brand | E150 |  | SUM</t>
  </si>
  <si>
    <t>Sales Effort % | New | All Brand | Demo |  | SUM</t>
  </si>
  <si>
    <t>Sales Effort % | New | All Brand | All Model |  | SUM</t>
  </si>
  <si>
    <t>PE &gt; Training | All Department | All Brand | All Model |  | SUM</t>
  </si>
  <si>
    <t>PE &gt; Superannuation / Prov Fund / Pension | All Department | All Brand | All Model |  | SUM</t>
  </si>
  <si>
    <t>PE &gt; Staff Refreshments | All Department | All Brand | All Model |  | SUM</t>
  </si>
  <si>
    <t>PE &gt; Staff Recruitment | All Department | All Brand | All Model |  | SUM</t>
  </si>
  <si>
    <t>PE &gt; Salary and Wages Productives | All Department | All Brand | All Model |  | SUM</t>
  </si>
  <si>
    <t>PE &gt; Salary and Wages ph | All Department | All Brand | All Model |  | SUM</t>
  </si>
  <si>
    <t>PE &gt; Salary and Wages Other | All Department | All Brand | All Model |  | SUM</t>
  </si>
  <si>
    <t>PE &gt; Salary and Wages | Used | All Brand | All Model |  | SUM</t>
  </si>
  <si>
    <t>PE &gt; Salary and Wages | Service | All Brand | All Model |  | SUM</t>
  </si>
  <si>
    <t>PE &gt; Salary and Wages | Parts | All Brand | All Model |  | SUM</t>
  </si>
  <si>
    <t>PE &gt; Salary and Wages | Other | All Brand | All Model |  | SUM</t>
  </si>
  <si>
    <t>PE &gt; Salary and Wages | New | All Brand | All Model |  | SUM</t>
  </si>
  <si>
    <t>PE &gt; Salary and Wages | F&amp;I Dept | All Brand | All Model |  | SUM</t>
  </si>
  <si>
    <t>PE &gt; Salary and Wages | Body Shop | All Brand | All Model |  | SUM</t>
  </si>
  <si>
    <t>PE &gt; Salary and Wages | All Department | All Brand | All Model |  | SUM</t>
  </si>
  <si>
    <t>PE &gt; Salary and Wages | Aftercare | All Brand | All Model |  | SUM</t>
  </si>
  <si>
    <t>PE &gt; Salary and Wages | Admin | All Brand | All Model |  | SUM</t>
  </si>
  <si>
    <t>PE &gt; Personnel Expenses ph | All Department | All Brand | All Model |  | SUM</t>
  </si>
  <si>
    <t>PE &gt; Personnel Expenses | Used | All Brand | All Model |  | SUM</t>
  </si>
  <si>
    <t>PE &gt; Personnel Expenses | Service | All Brand | All Model |  | SUM</t>
  </si>
  <si>
    <t>PE &gt; Personnel Expenses | Parts | All Brand | All Model |  | SUM</t>
  </si>
  <si>
    <t>PE &gt; Personnel Expenses | New | All Brand | All Model |  | SUM</t>
  </si>
  <si>
    <t>PE &gt; Personnel Expenses | F&amp;I Dept | All Brand | All Model |  | SUM</t>
  </si>
  <si>
    <t>PE &gt; Personnel Expenses | Body Shop | All Brand | All Model |  | SUM</t>
  </si>
  <si>
    <t>PE &gt; Personnel Expenses | All Department | All Brand | All Model |  | SUM</t>
  </si>
  <si>
    <t>PE &gt; Personnel Expenses | Aftercare | All Brand | All Model |  | SUM</t>
  </si>
  <si>
    <t>PE &gt; Personnel Expenses % of Total Expenses | All Department | All Brand | All Model |  | SUM</t>
  </si>
  <si>
    <t>PE &gt; Personnel Expenses % of TGP | Used | All Brand | All Model |  | SUM</t>
  </si>
  <si>
    <t>PE &gt; Personnel Expenses % of TGP | Service | All Brand | All Model |  | SUM</t>
  </si>
  <si>
    <t>PE &gt; Personnel Expenses % of TGP | Parts | All Brand | All Model |  | SUM</t>
  </si>
  <si>
    <t>PE &gt; Personnel Expenses % of TGP | New | All Brand | All Model |  | SUM</t>
  </si>
  <si>
    <t>PE &gt; Personnel Expenses % of TGP | F&amp;I Dept | All Brand | All Model |  | SUM</t>
  </si>
  <si>
    <t>PE &gt; Personnel Expenses % of TGP | Body Shop | All Brand | All Model |  | SUM</t>
  </si>
  <si>
    <t>PE &gt; Personnel Expenses % of TGP | All Department | All Brand | All Model |  | SUM</t>
  </si>
  <si>
    <t>PE &gt; Personnel Expenses % of TGP | Aftercare | All Brand | All Model |  | SUM</t>
  </si>
  <si>
    <t>PE &gt; PBT per Salary and Wages | All Department | All Brand | All Model |  | SUM</t>
  </si>
  <si>
    <t>PE &gt; Payroll Taxes | All Department | All Brand | All Model |  | SUM</t>
  </si>
  <si>
    <t>PE &gt; Other Personnel | All Department | All Brand | All Model |  | SUM</t>
  </si>
  <si>
    <t>PE &gt; Incentives | All Department | All Brand | All Model |  | SUM</t>
  </si>
  <si>
    <t>PE &gt; Fuel | All Department | All Brand | All Model |  | SUM</t>
  </si>
  <si>
    <t>PE &gt; Employee Benefits | All Department | All Brand | All Model |  | SUM</t>
  </si>
  <si>
    <t>PE &gt; Company Car | All Department | All Brand | All Model |  | SUM</t>
  </si>
  <si>
    <t>PE &gt; Absentee Compensation | All Department | All Brand | All Model |  | SUM</t>
  </si>
  <si>
    <t>PBT &gt; PBT % of TGP: RETAINED | All Department | All Brand | All Model |  | SUM</t>
  </si>
  <si>
    <t>PBT &gt; PBT % of Sales | Used | All Brand | All Model |  | SUM</t>
  </si>
  <si>
    <t>PBT &gt; PBT % of Sales | Service | All Brand | All Model |  | SUM</t>
  </si>
  <si>
    <t>PBT &gt; PBT % of Sales | Parts | All Brand | All Model |  | SUM</t>
  </si>
  <si>
    <t>PBT &gt; PBT % of Sales | New | All Brand | All Model |  | SUM</t>
  </si>
  <si>
    <t>PBT &gt; PBT % of Sales | F&amp;I Dept | All Brand | All Model |  | SUM</t>
  </si>
  <si>
    <t>PBT &gt; PBT % of Sales | Body Shop | All Brand | All Model |  | SUM</t>
  </si>
  <si>
    <t>PBT &gt; PBT % of Sales | All Department | All Brand | All Model |  | SUM</t>
  </si>
  <si>
    <t>PBT &gt; PBT % of Sales | Aftercare | All Brand | All Model |  | SUM</t>
  </si>
  <si>
    <t>PBT &gt; PBT (Profit Before Tax) | Used | All Brand | All Model |  | SUM</t>
  </si>
  <si>
    <t>PBT &gt; PBT (Profit Before Tax) | Service | All Brand | All Model |  | SUM</t>
  </si>
  <si>
    <t>PBT &gt; PBT (Profit Before Tax) | Parts | All Brand | All Model |  | SUM</t>
  </si>
  <si>
    <t>PBT &gt; PBT (Profit Before Tax) | New | All Brand | All Model |  | SUM</t>
  </si>
  <si>
    <t>PBT &gt; PBT (Profit Before Tax) | F&amp;I Dept | All Brand | All Model |  | SUM</t>
  </si>
  <si>
    <t>PBT &gt; PBT (Profit Before Tax) | Body Shop | All Brand | All Model |  | SUM</t>
  </si>
  <si>
    <t>PBT &gt; PBT (Profit Before Tax) | All Department | All Brand | All Model |  | SUM</t>
  </si>
  <si>
    <t>PBT &gt; PBT (Profit Before Tax) | Aftercare | All Brand | All Model |  | SUM</t>
  </si>
  <si>
    <t>OI &gt; Indirect Incentives | Parts | All Brand | All Model |  | SUM</t>
  </si>
  <si>
    <t>OI &gt; Incentives | Parts | All Brand | All Model |  | SUM</t>
  </si>
  <si>
    <t>OI &gt; ADJ &gt; Pricing Adjustments | Parts | All Brand | All Model |  | SUM</t>
  </si>
  <si>
    <t>I &gt; Other Interest | All Department | All Brand | All Model |  | SUM</t>
  </si>
  <si>
    <t>I &gt; Other Interest | Admin | All Brand | All Model |  | SUM</t>
  </si>
  <si>
    <t>I &gt; Interest | Service | All Brand | All Model |  | SUM</t>
  </si>
  <si>
    <t>I &gt; Interest | Parts | All Brand | All Model |  | SUM</t>
  </si>
  <si>
    <t>I &gt; Interest | New | All Brand | All Model |  | SUM</t>
  </si>
  <si>
    <t>I &gt; Interest | F&amp;I Dept | All Brand | All Model |  | SUM</t>
  </si>
  <si>
    <t>I &gt; Interest | Body Shop | All Brand | All Model |  | SUM</t>
  </si>
  <si>
    <t>I &gt; Interest | All Department | All Brand | All Model |  | SUM</t>
  </si>
  <si>
    <t>I &gt; Interest | Aftercare | All Brand | All Model |  | SUM</t>
  </si>
  <si>
    <t>I &gt; Interest | Admin | All Brand | All Model |  | SUM</t>
  </si>
  <si>
    <t>I &gt; Interest % of Total Expenses | All Department | All Brand | All Model |  | SUM</t>
  </si>
  <si>
    <t>I &gt; Interest % of TGP | Used | All Brand | All Model |  | SUM</t>
  </si>
  <si>
    <t>I &gt; Interest % of TGP | Service | All Brand | All Model |  | SUM</t>
  </si>
  <si>
    <t>I &gt; Interest % of TGP | Parts | All Brand | All Model |  | SUM</t>
  </si>
  <si>
    <t>I &gt; Interest % of TGP | New | All Brand | All Model |  | SUM</t>
  </si>
  <si>
    <t>I &gt; Interest % of TGP | F&amp;I Dept | All Brand | All Model |  | SUM</t>
  </si>
  <si>
    <t>I &gt; Interest % of TGP | Body Shop | All Brand | All Model |  | SUM</t>
  </si>
  <si>
    <t>I &gt; Interest % of TGP | All Department | All Brand | All Model |  | SUM</t>
  </si>
  <si>
    <t>I &gt; Interest % of TGP | Aftercare | All Brand | All Model |  | SUM</t>
  </si>
  <si>
    <t>I &gt; Floorplan Interest pu | Used | All Brand | All Model |  | SUM</t>
  </si>
  <si>
    <t>I &gt; Floorplan Interest pu | New | All Brand | All Model |  | SUM</t>
  </si>
  <si>
    <t>I &gt; Floorplan Interest | Used | All Brand | All Model |  | SUM</t>
  </si>
  <si>
    <t>I &gt; Floorplan Interest | New | All Brand | All Model |  | SUM</t>
  </si>
  <si>
    <t>I &gt; Floorplan Interest | All Department | All Brand | All Model |  | SUM</t>
  </si>
  <si>
    <t>I &gt; Floorplan Interest | Admin | All Brand | All Model |  | SUM</t>
  </si>
  <si>
    <t>I &gt; Floorplan Interest % of Gross Profit | Used | All Brand | All Model |  | SUM</t>
  </si>
  <si>
    <t>I &gt; Floorplan Interest % of Gross Profit | New | All Brand | All Model |  | SUM</t>
  </si>
  <si>
    <t>G &gt; Workshop GP % of Net Workshop sales | Parts | All Brand | All Model |  | SUM</t>
  </si>
  <si>
    <t>G &gt; Wholesale GP % of Net Wholesale sales | Parts | All Brand | All Model |  | SUM</t>
  </si>
  <si>
    <t>G &gt; Wheel Alignment GP % of Net Wheel Alignment sales | Body Shop | All Brand | All Model |  | SUM</t>
  </si>
  <si>
    <t>G &gt; Warranty Labour GP % of WLS | Service | All Brand | All Model |  | SUM</t>
  </si>
  <si>
    <t>G &gt; Warranty Labour GP % of WLS | Body Shop | All Brand | All Model |  | SUM</t>
  </si>
  <si>
    <t>G &gt; Warranty GP % of Net Warranty sales | Parts | All Brand | All Model |  | SUM</t>
  </si>
  <si>
    <t>G &gt; Variable Selling Gross pu | Used | All Brand | All Model |  | SUM</t>
  </si>
  <si>
    <t>G &gt; Variable Selling Gross pu | New | All Brand | All Model |  | SUM</t>
  </si>
  <si>
    <t>G &gt; Variable Selling Gross % of TGP | Used | All Brand | All Model |  | SUM</t>
  </si>
  <si>
    <t>G &gt; Variable Selling Gross % of TGP | New | All Brand | All Model |  | SUM</t>
  </si>
  <si>
    <t>G &gt; Used Vehicle Mix of TGP | Used | All Brand | All Model |  | SUM</t>
  </si>
  <si>
    <t>G &gt; Used Gross Profit % of Sales (incl F&amp;I &amp; Aftercare) | Used | All Brand | All Model |  | SUM</t>
  </si>
  <si>
    <t>G &gt; Tyres and Tubes GP % of Net Tyres and Tubes sales | Service | All Brand | All Model |  | SUM</t>
  </si>
  <si>
    <t>G &gt; Tyres and Tubes GP % of Net Tyres and Tubes sales | Parts | All Brand | All Model |  | SUM</t>
  </si>
  <si>
    <t>G &gt; Tyres and Tubes GP % of Net Tyres and Tubes sales | Body Shop | All Brand | All Model |  | SUM</t>
  </si>
  <si>
    <t>G &gt; Towing GP % of Net Towing sales | Service | All Brand | All Model |  | SUM</t>
  </si>
  <si>
    <t>G &gt; Towing GP % of Net Towing sales | Body Shop | All Brand | All Model |  | SUM</t>
  </si>
  <si>
    <t>G &gt; Sundry GP % of Sundry net sales | Service | All Brand | All Model |  | SUM</t>
  </si>
  <si>
    <t>G &gt; Sundry GP % of Sundry net sales | Body Shop | All Brand | All Model |  | SUM</t>
  </si>
  <si>
    <t>G &gt; Sublet GP % of Sublet net sales | Service | All Brand | All Model |  | SUM</t>
  </si>
  <si>
    <t>G &gt; Sublet GP % of Sublet net sales | Body Shop | All Brand | All Model |  | SUM</t>
  </si>
  <si>
    <t>G &gt; Sublet GP (Mix) | Service | All Brand | All Model |  | SUM</t>
  </si>
  <si>
    <t>G &gt; Service Mix of TGP | Service | All Brand | All model |  | SUM</t>
  </si>
  <si>
    <t>G &gt; Service Mix of TGP | All Department | All Brand | All Model |  | SUM</t>
  </si>
  <si>
    <t>G &gt; Retail Labour GP % of RLS | Service | All Brand | All Model |  | SUM</t>
  </si>
  <si>
    <t>G &gt; Parts Mix of TGP | Parts | All Brand | All model |  | SUM</t>
  </si>
  <si>
    <t>G &gt; Parts Mix of TGP | All Department | All Brand | All Model |  | SUM</t>
  </si>
  <si>
    <t>G &gt; Panel GP % of Net Panel sales | Service | All Brand | All Model |  | SUM</t>
  </si>
  <si>
    <t>G &gt; Panel GP % of Net Panel sales | Parts | All Brand | All Model |  | SUM</t>
  </si>
  <si>
    <t>G &gt; Panel GP % of Net Panel sales | Body Shop | All Brand | All Model |  | SUM</t>
  </si>
  <si>
    <t>G &gt; Paint GP % of Net Paint sales | Service | All Brand | All Model |  | SUM</t>
  </si>
  <si>
    <t>G &gt; Paint GP % of Net Paint sales | Body Shop | All Brand | All Model |  | SUM</t>
  </si>
  <si>
    <t>G &gt; Other Part GP % of Other Part net sales | Parts | All Brand | All Model |  | SUM</t>
  </si>
  <si>
    <t>G &gt; Other Mix of TGP | Other | All Brand | All Model |  | SUM</t>
  </si>
  <si>
    <t>G &gt; Other Mix of TGP | All Department | All Brand | All Model |  | SUM</t>
  </si>
  <si>
    <t>G &gt; Other GP % of Net Other sales | Service | All Brand | All Model |  | SUM</t>
  </si>
  <si>
    <t>G &gt; Other GP % of Net Other sales | Body Shop | All Brand | All Model |  | SUM</t>
  </si>
  <si>
    <t>G &gt; Oil Lubricants GP % of Net Oil Lubricants sales | Service | All Brand | All Model |  | SUM</t>
  </si>
  <si>
    <t>G &gt; Oil Lubricants GP % of Net Oil Lubricants sales | Parts | All Brand | All Model |  | SUM</t>
  </si>
  <si>
    <t>G &gt; Oil Lubricants GP % of Net Oil Lubricants sales | Body Shop | All Brand | All Model |  | SUM</t>
  </si>
  <si>
    <t>G &gt; New Vehicle Mix of TGP | New | All Brand | All Model |  | SUM</t>
  </si>
  <si>
    <t>G &gt; New Vehicle Mix of TGP | All Department | All Brand | All Model |  | SUM</t>
  </si>
  <si>
    <t>G &gt; Metal GP % of Metal Labour Sales | Service | All Brand | All Model |  | SUM</t>
  </si>
  <si>
    <t>G &gt; Maintenance Plan Labour GP % of MLS | Service | All Brand | All Model |  | SUM</t>
  </si>
  <si>
    <t>G &gt; Labour GP | Service | All Brand | All Model |  | SUM</t>
  </si>
  <si>
    <t>G &gt; Labour GP | Body Shop | All Brand | All Model |  | SUM</t>
  </si>
  <si>
    <t>G &gt; Labour GP % of TLS | Service | All Brand | All Model |  | SUM</t>
  </si>
  <si>
    <t>G &gt; Labour GP % of TLS | Body Shop | All Brand | All Model |  | SUM</t>
  </si>
  <si>
    <t>G &gt; Internal Labour GP % of ILS | Service | All Brand | All Model |  | SUM</t>
  </si>
  <si>
    <t>G &gt; Internal Labour GP % of ILS | Body Shop | All Brand | All Model |  | SUM</t>
  </si>
  <si>
    <t>G &gt; Internal GP % of Net Internal sales | Parts | All Brand | All Model |  | SUM</t>
  </si>
  <si>
    <t>G &gt; Intercompany GP % of Net Intercompany sales | Parts | All Brand | All Model |  | SUM</t>
  </si>
  <si>
    <t>G &gt; Gross Profit pu | UsedF&amp;I | All Brand | All Model |  | SUM</t>
  </si>
  <si>
    <t>G &gt; Gross Profit pu | Used | All Brand | All Model |  | SUM</t>
  </si>
  <si>
    <t>G &gt; Gross Profit pu | NewF&amp;I | All Brand | All Model |  | SUM</t>
  </si>
  <si>
    <t>G &gt; Gross Profit pu | New | All Brand | All Model |  | SUM</t>
  </si>
  <si>
    <t>G &gt; Gross Profit | Used | All Brand | All Model |  | SUM</t>
  </si>
  <si>
    <t>G &gt; Gross Profit | Service | All Brand | All Model |  | SUM</t>
  </si>
  <si>
    <t>G &gt; Gross Profit | Parts | All Brand | All Model |  | SUM</t>
  </si>
  <si>
    <t>G &gt; Gross Profit | Other | All Brand | All Model |  | SUM</t>
  </si>
  <si>
    <t>G &gt; Gross Profit | New | All Brand | All Model |  | SUM</t>
  </si>
  <si>
    <t>G &gt; Gross Profit | F&amp;I Dept | All Brand | All Model |  | SUM</t>
  </si>
  <si>
    <t>G &gt; Gross Profit | Body Shop | All Brand | All Model |  | SUM</t>
  </si>
  <si>
    <t>G &gt; Gross Profit | All Department | All Brand | All Model |  | SUM</t>
  </si>
  <si>
    <t>G &gt; Gross Profit | Aftersales | All Brand | All Model |  | SUM</t>
  </si>
  <si>
    <t>G &gt; Gross Profit | Aftercare | All Brand | All Model |  | SUM</t>
  </si>
  <si>
    <t>G &gt; Gross Profit % of Sales (MIX) | UsedF&amp;I | All Brand | All Model |  | SUM</t>
  </si>
  <si>
    <t>G &gt; Gross Profit % of Sales (MIX) | Used | All Brand | All Model |  | SUM</t>
  </si>
  <si>
    <t>G &gt; Gross Profit % of Sales (MIX) | Service | All Brand | All Model |  | SUM</t>
  </si>
  <si>
    <t>G &gt; Gross Profit % of Sales (MIX) | Parts | All Brand | All Model |  | SUM</t>
  </si>
  <si>
    <t>G &gt; Gross Profit % of Sales (MIX) | Other | All Brand | All Model |  | SUM</t>
  </si>
  <si>
    <t>G &gt; Gross Profit % of Sales (MIX) | NewF&amp;I | All Brand | All Model |  | SUM</t>
  </si>
  <si>
    <t>G &gt; Gross Profit % of Sales (MIX) | New | All Brand | All Model |  | SUM</t>
  </si>
  <si>
    <t>G &gt; Gross Profit % of Sales (MIX) | F&amp;I Dept | All Brand | All Model |  | SUM</t>
  </si>
  <si>
    <t>G &gt; Gross Profit % of Sales (MIX) | Body Shop | All Brand | All Model |  | SUM</t>
  </si>
  <si>
    <t>G &gt; Gross Profit % of Sales (MIX) | All Department | All Brand | All Model |  | SUM</t>
  </si>
  <si>
    <t>G &gt; Gross Profit % of Sales (MIX) | Aftersales | All Brand | All Model |  | SUM</t>
  </si>
  <si>
    <t>G &gt; Gross Profit % of Sales (MIX) | Aftercare | All Brand | All Model |  | SUM</t>
  </si>
  <si>
    <t>G &gt; Gross Profit (excl Inc &amp; Acc GP) pu | Used | All Brand | All Model |  | SUM</t>
  </si>
  <si>
    <t>G &gt; Gross Profit (excl Inc &amp; Acc GP) pu | New | All Brand | All Model |  | SUM</t>
  </si>
  <si>
    <t>G &gt; Front End Gross Fleet (excl Acc) pfu | New Fleet | all brand | All Model |  | SUM</t>
  </si>
  <si>
    <t>G &gt; Front End Gross Fleet (excl Acc) % TGP | New Fleet | all brand | All Model |  | SUM</t>
  </si>
  <si>
    <t>G &gt; Front End Gross | PartsNew | All Brand | All Model |  | SUM</t>
  </si>
  <si>
    <t>G &gt; Front End Gross | New | All Brand | All Model |  | SUM</t>
  </si>
  <si>
    <t>G &gt; Front End Gross % of Gross Sales | Used | All Brand | All Model |  | SUM</t>
  </si>
  <si>
    <t>G &gt; Front End Gross % of Gross Sales | New | All Brand | All Model |  | SUM</t>
  </si>
  <si>
    <t>G &gt; Front End Gross (excl Acc) pu | Used | All Brand | All Model |  | SUM</t>
  </si>
  <si>
    <t>G &gt; Front End Gross (excl Acc) pu | New | All Brand | All Model |  | SUM</t>
  </si>
  <si>
    <t>G &gt; F&amp;I Used Insurance Gross 1st yr PURU | F&amp;I dept | All Brand | All Model |  | SUM</t>
  </si>
  <si>
    <t>G &gt; F&amp;I Used Financed Gross 1st yr PURU | F&amp;I dept | All Brand | All Model |  | SUM</t>
  </si>
  <si>
    <t>G &gt; F&amp;I New Retail Insurance Gross 1st yr PNRC | F&amp;I dept | All Brand | All Model |  | SUM</t>
  </si>
  <si>
    <t>G &gt; F&amp;I New Retail Financed Gross 1st yr PNRU | used | All Brand | All Model |  | SUM</t>
  </si>
  <si>
    <t>G &gt; F&amp;I New Retail Financed Gross 1st yr PNRU | New | All Brand | All Model |  | SUM</t>
  </si>
  <si>
    <t>G &gt; F&amp;I New Retail Financed Gross 1st yr PNRC | Used | All Brand | All Model |  | SUM</t>
  </si>
  <si>
    <t>G &gt; F&amp;I New Retail Financed Gross 1st yr PNRC | New | All Brand | All Model |  | SUM</t>
  </si>
  <si>
    <t>G &gt; F&amp;I New Retail Financed Gross 1st yr PNRC | F&amp;I dept | All Brand | All Model |  | SUM</t>
  </si>
  <si>
    <t>G &gt; F&amp;I Mix of TGP | F&amp;I dept | All Brand | All Model |  | SUM</t>
  </si>
  <si>
    <t>G &gt; F&amp;I Mix of TGP | All Department | All Brand | All Model |  | SUM</t>
  </si>
  <si>
    <t>G &gt; F&amp;I Gross Used PUU | Used | All Brand | All Model |  | SUM</t>
  </si>
  <si>
    <t>G &gt; F&amp;I Gross Used PUU | F&amp;I Dept | All Brand | All Model |  | SUM</t>
  </si>
  <si>
    <t>G &gt; F&amp;I Gross PUR | Used | All Brand | All Model |  | SUM</t>
  </si>
  <si>
    <t>G &gt; F&amp;I Gross New PNUR | New | All Brand | All Model |  | SUM</t>
  </si>
  <si>
    <t>G &gt; F&amp;I Gross New PNU | F&amp;I Dept | All Brand | All Model |  | SUM</t>
  </si>
  <si>
    <t>G &gt; Extended Service Business GP % of ESB Sales | Service | All Brand | All Model |  | SUM</t>
  </si>
  <si>
    <t>G &gt; Counter retail GP % of Net Counter retail sales | Parts | All Brand | All Model |  | SUM</t>
  </si>
  <si>
    <t>G &gt; Car Rental GP % of Net Car Rental sales | Service | All Brand | All Model |  | SUM</t>
  </si>
  <si>
    <t>G &gt; Car Rental GP % of Net Car Rental sales | Body Shop | All Brand | All Model |  | SUM</t>
  </si>
  <si>
    <t>G &gt; Body Shop Mix of TGP | Body Shop | All Brand | All Model |  | SUM</t>
  </si>
  <si>
    <t>G &gt; Body Shop Mix of TGP | All Department | All Brand | All Model |  | SUM</t>
  </si>
  <si>
    <t>G &gt; Batteries GP % of Net Batteries sales | Parts | All Brand | All Model |  | SUM</t>
  </si>
  <si>
    <t>G &gt; Aftersales Mix of TGP | All Department | All Brand | All Model |  | SUM</t>
  </si>
  <si>
    <t>G &gt; Aftersales Mix of TGP | Aftersales | All Brand | All Model |  | SUM</t>
  </si>
  <si>
    <t>G &gt; Aftercare Warranty Contracts | Used | All Brand | All Model |  | SUM</t>
  </si>
  <si>
    <t>G &gt; Aftercare Warranty Contracts | New | All Brand | All Model |  | SUM</t>
  </si>
  <si>
    <t>G &gt; Aftercare Mix of TGP | All Department | All Brand | All Model |  | SUM</t>
  </si>
  <si>
    <t>G &gt; Aftercare Mix of TGP | Aftercare | All Brand | All Model |  | SUM</t>
  </si>
  <si>
    <t>G &gt; Aftercare Gross New pu | Used | All Brand | All Model |  | SUM</t>
  </si>
  <si>
    <t>G &gt; Aftercare Gross New pu | New | All Brand | All Model |  | SUM</t>
  </si>
  <si>
    <t>G &gt; Accessories GP pu | Used | All Brand | All Model |  | SUM</t>
  </si>
  <si>
    <t>G &gt; Accessories GP pu | New | All Brand | All Model |  | SUM</t>
  </si>
  <si>
    <t>G &gt; Accessories GP % TNS | Parts | All Brand | All Model |  | SUM</t>
  </si>
  <si>
    <t>G &gt; 1st Gross Profit pu | Used | All Brand | All Model |  | SUM</t>
  </si>
  <si>
    <t>G &gt; 1st Gross Profit pu | New Fleet | all brand | All Model |  | SUM</t>
  </si>
  <si>
    <t>G &gt; 1st Gross Profit pu | New | All Brand | Transit |  | SUM</t>
  </si>
  <si>
    <t>G &gt; 1st Gross Profit pu | New | All Brand | Territory |  | SUM</t>
  </si>
  <si>
    <t>G &gt; 1st Gross Profit pu | New | All Brand | S-Max |  | SUM</t>
  </si>
  <si>
    <t>G &gt; 1st Gross Profit pu | New | All Brand | Ranger |  | SUM</t>
  </si>
  <si>
    <t>G &gt; 1st Gross Profit pu | New | All Brand | OTHER PASS |  | SUM</t>
  </si>
  <si>
    <t>G &gt; 1st Gross Profit pu | New | All Brand | New Focus |  | SUM</t>
  </si>
  <si>
    <t>G &gt; 1st Gross Profit pu | New | All Brand | Mondeo |  | SUM</t>
  </si>
  <si>
    <t>G &gt; 1st Gross Profit pu | New | All Brand | Kuga |  | SUM</t>
  </si>
  <si>
    <t>G &gt; 1st Gross Profit pu | New | All Brand | Ka |  | SUM</t>
  </si>
  <si>
    <t>G &gt; 1st Gross Profit pu | New | All Brand | Ikon |  | SUM</t>
  </si>
  <si>
    <t>G &gt; 1st Gross Profit pu | New | All Brand | I-Max |  | SUM</t>
  </si>
  <si>
    <t>G &gt; 1st Gross Profit pu | New | All Brand | FPV UTE |  | SUM</t>
  </si>
  <si>
    <t>G &gt; 1st Gross Profit pu | New | All Brand | FPV |  | SUM</t>
  </si>
  <si>
    <t>G &gt; 1st Gross Profit pu | New | All Brand | Focus |  | SUM</t>
  </si>
  <si>
    <t>G &gt; 1st Gross Profit pu | New | All Brand | Figo |  | SUM</t>
  </si>
  <si>
    <t>G &gt; 1st Gross Profit pu | New | All Brand | FIESTA Classic |  | SUM</t>
  </si>
  <si>
    <t>G &gt; 1st Gross Profit pu | New | All Brand | FIESTA |  | SUM</t>
  </si>
  <si>
    <t>G &gt; 1st Gross Profit pu | New | All Brand | Falcon |  | SUM</t>
  </si>
  <si>
    <t>G &gt; 1st Gross Profit pu | New | All Brand | F250 |  | SUM</t>
  </si>
  <si>
    <t>G &gt; 1st Gross Profit pu | New | All Brand | Explorer |  | SUM</t>
  </si>
  <si>
    <t>G &gt; 1st Gross Profit pu | New | All Brand | Expedition |  | SUM</t>
  </si>
  <si>
    <t>G &gt; 1st Gross Profit pu | New | All Brand | Everest |  | SUM</t>
  </si>
  <si>
    <t>G &gt; 1st Gross Profit pu | New | All Brand | Escape |  | SUM</t>
  </si>
  <si>
    <t>G &gt; 1st Gross Profit pu | New | All Brand | Edge |  | SUM</t>
  </si>
  <si>
    <t>G &gt; 1st Gross Profit pu | New | All Brand | Ecosport |  | SUM</t>
  </si>
  <si>
    <t>G &gt; 1st Gross Profit pu | New | All Brand | E150 |  | SUM</t>
  </si>
  <si>
    <t>G &gt; 1st Gross Profit pu | New | All Brand | Demo |  | SUM</t>
  </si>
  <si>
    <t>G &gt; 1st Gross Profit pu | New | All Brand | All Model |  | SUM</t>
  </si>
  <si>
    <t>G &gt; 1st Gross Profit % of Net Sales | Used | All Brand | All Model |  | SUM</t>
  </si>
  <si>
    <t>G &gt; 1st Gross Profit % of Net Sales | New Fleet | all brand | All Model |  | SUM</t>
  </si>
  <si>
    <t>G &gt; 1st Gross Profit % of Net Sales | New | All Brand | Transit |  | SUM</t>
  </si>
  <si>
    <t>G &gt; 1st Gross Profit % of Net Sales | New | All Brand | Territory |  | SUM</t>
  </si>
  <si>
    <t>G &gt; 1st Gross Profit % of Net Sales | New | All Brand | S-Max |  | SUM</t>
  </si>
  <si>
    <t>G &gt; 1st Gross Profit % of Net Sales | New | All Brand | Ranger |  | SUM</t>
  </si>
  <si>
    <t>G &gt; 1st Gross Profit % of Net Sales | New | All Brand | OTHER PASS |  | SUM</t>
  </si>
  <si>
    <t>G &gt; 1st Gross Profit % of Net Sales | New | All Brand | New Focus |  | SUM</t>
  </si>
  <si>
    <t>G &gt; 1st Gross Profit % of Net Sales | New | All Brand | Mondeo |  | SUM</t>
  </si>
  <si>
    <t>G &gt; 1st Gross Profit % of Net Sales | New | All Brand | Kuga |  | SUM</t>
  </si>
  <si>
    <t>G &gt; 1st Gross Profit % of Net Sales | New | All Brand | Ka |  | SUM</t>
  </si>
  <si>
    <t>G &gt; 1st Gross Profit % of Net Sales | New | All Brand | Ikon |  | SUM</t>
  </si>
  <si>
    <t>G &gt; 1st Gross Profit % of Net Sales | New | All Brand | I-Max |  | SUM</t>
  </si>
  <si>
    <t>G &gt; 1st Gross Profit % of Net Sales | New | All Brand | FPV UTE |  | SUM</t>
  </si>
  <si>
    <t>G &gt; 1st Gross Profit % of Net Sales | New | All Brand | FPV |  | SUM</t>
  </si>
  <si>
    <t>G &gt; 1st Gross Profit % of Net Sales | New | All Brand | Focus |  | SUM</t>
  </si>
  <si>
    <t>G &gt; 1st Gross Profit % of Net Sales | New | All Brand | Figo |  | SUM</t>
  </si>
  <si>
    <t>G &gt; 1st Gross Profit % of Net Sales | New | All Brand | FIESTA Classic |  | SUM</t>
  </si>
  <si>
    <t>G &gt; 1st Gross Profit % of Net Sales | New | All Brand | FIESTA |  | SUM</t>
  </si>
  <si>
    <t>G &gt; 1st Gross Profit % of Net Sales | New | All Brand | Falcon |  | SUM</t>
  </si>
  <si>
    <t>G &gt; 1st Gross Profit % of Net Sales | New | All Brand | F250 |  | SUM</t>
  </si>
  <si>
    <t>G &gt; 1st Gross Profit % of Net Sales | New | All Brand | Explorer |  | SUM</t>
  </si>
  <si>
    <t>G &gt; 1st Gross Profit % of Net Sales | New | All Brand | Expedition |  | SUM</t>
  </si>
  <si>
    <t>G &gt; 1st Gross Profit % of Net Sales | New | All Brand | Everest |  | SUM</t>
  </si>
  <si>
    <t>G &gt; 1st Gross Profit % of Net Sales | New | All Brand | Escape |  | SUM</t>
  </si>
  <si>
    <t>G &gt; 1st Gross Profit % of Net Sales | New | All Brand | Edge |  | SUM</t>
  </si>
  <si>
    <t>G &gt; 1st Gross Profit % of Net Sales | New | All Brand | Ecosport |  | SUM</t>
  </si>
  <si>
    <t>G &gt; 1st Gross Profit % of Net Sales | New | All Brand | E150 |  | SUM</t>
  </si>
  <si>
    <t>G &gt; 1st Gross Profit % of Net Sales | New | All Brand | All Model |  | SUM</t>
  </si>
  <si>
    <t>G &gt; 1st &gt; Direct Incentives pu | Used | All Brand | All Model |  | SUM</t>
  </si>
  <si>
    <t>G &gt; 1st &gt; Direct Incentives pu | New | All Brand | All Model |  | SUM</t>
  </si>
  <si>
    <t>FE &gt; Rent | All Department | All Brand | All Model |  | SUM</t>
  </si>
  <si>
    <t>FE &gt; Rent % of TGP | All Department | All Brand | All Model |  | SUM</t>
  </si>
  <si>
    <t>FE &gt; Rates and Taxes | All Department | All Brand | All Model |  | SUM</t>
  </si>
  <si>
    <t>FE &gt; Other fixed expenses | All Department | All Brand | All Model |  | SUM</t>
  </si>
  <si>
    <t>FE &gt; Fixed Expenses | Used | All Brand | All Model |  | SUM</t>
  </si>
  <si>
    <t>FE &gt; Fixed Expenses | Service | All Brand | All Model |  | SUM</t>
  </si>
  <si>
    <t>FE &gt; Fixed Expenses | Parts | All Brand | All Model |  | SUM</t>
  </si>
  <si>
    <t>FE &gt; Fixed Expenses | New | All Brand | All Model |  | SUM</t>
  </si>
  <si>
    <t>FE &gt; Fixed Expenses | F&amp;I Dept | All Brand | All Model |  | SUM</t>
  </si>
  <si>
    <t>FE &gt; Fixed Expenses | Body Shop | All Brand | All Model |  | SUM</t>
  </si>
  <si>
    <t>FE &gt; Fixed Expenses | All Department | All Brand | All Model |  | SUM</t>
  </si>
  <si>
    <t>FE &gt; Fixed Expenses | Aftercare | All Brand | All Model |  | SUM</t>
  </si>
  <si>
    <t>FE &gt; Fixed Expenses % of Total Expenses | All Department | All Brand | All Model |  | SUM</t>
  </si>
  <si>
    <t>FE &gt; Fixed Expenses % of TGP | Used | All Brand | All Model |  | SUM</t>
  </si>
  <si>
    <t>FE &gt; Fixed Expenses % of TGP | Service | All Brand | All Model |  | SUM</t>
  </si>
  <si>
    <t>FE &gt; Fixed Expenses % of TGP | Parts | All Brand | All Model |  | SUM</t>
  </si>
  <si>
    <t>FE &gt; Fixed Expenses % of TGP | New | All Brand | All Model |  | SUM</t>
  </si>
  <si>
    <t>FE &gt; Fixed Expenses % of TGP | F&amp;I Dept | All Brand | All Model |  | SUM</t>
  </si>
  <si>
    <t>FE &gt; Fixed Expenses % of TGP | Body Shop | All Brand | All Model |  | SUM</t>
  </si>
  <si>
    <t>FE &gt; Fixed Expenses % of TGP | All Department | All Brand | All Model |  | SUM</t>
  </si>
  <si>
    <t>FE &gt; Fixed Expenses % of TGP | Aftercare | All Brand | All Model |  | SUM</t>
  </si>
  <si>
    <t>FE &gt; Equipment Rental/Hire Charges | All Department | All Brand | All Model |  | SUM</t>
  </si>
  <si>
    <t>FE &gt; Depreciation | All Department | All Brand | All Model |  | SUM</t>
  </si>
  <si>
    <t>FE &gt; Amortised Leasehold Improvements | All Department | All Brand | All Model |  | SUM</t>
  </si>
  <si>
    <t>D &gt; Deductions | All Department | All Brand | All Model |  | SUM</t>
  </si>
  <si>
    <t>D &gt; Deductions % of TGP | All Department | All Brand | All Model |  | SUM</t>
  </si>
  <si>
    <t>D &gt; Additions &amp; Deductions % of Total Expenses | All Department | All Brand | All Model |  | SUM</t>
  </si>
  <si>
    <t>D &gt; Additions &amp; Deductions % of TGP | All Department | All Brand | All Model |  | SUM</t>
  </si>
  <si>
    <t>Adm &gt; Admin Fee Payable | All Department | All Brand | All Model |  | SUM</t>
  </si>
  <si>
    <t>Adm &gt; Admin Fee Payable % of TGP | All Department | All Brand | All Model |  | SUM</t>
  </si>
  <si>
    <t>Adm &gt; Admin Exp. Allocation | Used | All Brand | All Model |  | SUM</t>
  </si>
  <si>
    <t>Adm &gt; Admin Exp. Allocation | Service | All Brand | All Model |  | SUM</t>
  </si>
  <si>
    <t>Adm &gt; Admin Exp. Allocation | Parts | All Brand | All Model |  | SUM</t>
  </si>
  <si>
    <t>Adm &gt; Admin Exp. Allocation | New | All Brand | All Model |  | SUM</t>
  </si>
  <si>
    <t>Adm &gt; Admin Exp. Allocation | F&amp;I Dept | All Brand | All Model |  | SUM</t>
  </si>
  <si>
    <t>Adm &gt; Admin Exp. Allocation | Body Shop | All Brand | All Model |  | SUM</t>
  </si>
  <si>
    <t>Adm &gt; Admin Exp. Allocation | Aftercare | All Brand | All Model |  | SUM</t>
  </si>
  <si>
    <t>Adm &gt; Admin Exp. Allocation % of TGP | Used | All Brand | All Model |  | SUM</t>
  </si>
  <si>
    <t>Adm &gt; Admin Exp. Allocation % of TGP | Service | All Brand | All Model |  | SUM</t>
  </si>
  <si>
    <t>Adm &gt; Admin Exp. Allocation % of TGP | Parts | All Brand | All Model |  | SUM</t>
  </si>
  <si>
    <t>Adm &gt; Admin Exp. Allocation % of TGP | New | All Brand | All Model |  | SUM</t>
  </si>
  <si>
    <t>Adm &gt; Admin Exp. Allocation % of TGP | F&amp;I Dept | All Brand | All Model |  | SUM</t>
  </si>
  <si>
    <t>Adm &gt; Admin Exp. Allocation % of TGP | Body Shop | All Brand | All Model |  | SUM</t>
  </si>
  <si>
    <t>Adm &gt; Admin Exp. Allocation % of TGP | Aftercare | All Brand | All Model |  | SUM</t>
  </si>
  <si>
    <t>A &gt; Additions | All Department | All Brand | All Model |  | SUM</t>
  </si>
  <si>
    <t>A &gt; Additions % of TGP | All Department | All Brand | All Model |  | SUM</t>
  </si>
  <si>
    <t>TNS &gt; Accessories Net sales pu | New | All Brand | All Model |  | SUM</t>
  </si>
  <si>
    <t>TNS &gt; Net Sales pu | New | All Brand | FIESTA |  | SUM</t>
  </si>
  <si>
    <t>TNS &gt; Net Sales pu | New | All Brand | FOCUS |  | SUM</t>
  </si>
  <si>
    <t>TNS &gt; Net Sales pu | New | All Brand | MONDEO |  | SUM</t>
  </si>
  <si>
    <t>TNS &gt; Net Sales pu | New | All Brand | FALCON |  | SUM</t>
  </si>
  <si>
    <t>TNS &gt; Net Sales pu | New | All Brand | FIGO |  | SUM</t>
  </si>
  <si>
    <t>TNS &gt; Net Sales pu | New | All Brand | S-MAX |  | SUM</t>
  </si>
  <si>
    <t>TNS &gt; Net Sales pu | New | All Brand | I-MAX |  | SUM</t>
  </si>
  <si>
    <t>TNS &gt; Net Sales pu | New | All Brand | ECOSPORT |  | SUM</t>
  </si>
  <si>
    <t>TNS &gt; Net Sales pu | New | All Brand | KUGA |  | SUM</t>
  </si>
  <si>
    <t>TNS &gt; Net Sales pu | New | All Brand | TERRITORY |  | SUM</t>
  </si>
  <si>
    <t>TNS &gt; Net Sales pu | New | All Brand | ESCAPE |  | SUM</t>
  </si>
  <si>
    <t>TNS &gt; Net Sales pu | New | All Brand | EVEREST |  | SUM</t>
  </si>
  <si>
    <t>TNS &gt; Net Sales pu | New | All Brand | EXPEDITION |  | SUM</t>
  </si>
  <si>
    <t>TNS &gt; Net Sales pu | New | All Brand | EXPLORER |  | SUM</t>
  </si>
  <si>
    <t>TNS &gt; Net Sales pu | New | All Brand | EDGE |  | SUM</t>
  </si>
  <si>
    <t>TNS &gt; Net Sales pu | New | All Brand | RANGER |  | SUM</t>
  </si>
  <si>
    <t>TNS &gt; Net Sales pu | New | All Brand | TRANSIT |  | SUM</t>
  </si>
  <si>
    <t>TNS &gt; Net Sales pu | New | All Brand | FPV |  | SUM</t>
  </si>
  <si>
    <t>TNS &gt; Net Sales pu | New | All Brand | DEMO |  | SUM</t>
  </si>
  <si>
    <t>TNS &gt; Net Sales pu | New Fleet | All Brand | All Model |  | SUM</t>
  </si>
  <si>
    <t>G &gt; 1st Gross Profit | New | All Brand | All Model |  | SUM</t>
  </si>
  <si>
    <t>G &gt; 1st Gross Profit | New Fleet | All Brand | All Model |  | SUM</t>
  </si>
  <si>
    <t>G &gt; 1st Gross Profit | New | All Brand | FIESTA |  | SUM</t>
  </si>
  <si>
    <t>G &gt; 1st Gross Profit | New | All Brand | FOCUS |  | SUM</t>
  </si>
  <si>
    <t>G &gt; 1st Gross Profit | New | All Brand | MONDEO |  | SUM</t>
  </si>
  <si>
    <t>G &gt; 1st Gross Profit | New | All Brand | FALCON |  | SUM</t>
  </si>
  <si>
    <t>G &gt; 1st Gross Profit | New | All Brand | FIGO |  | SUM</t>
  </si>
  <si>
    <t>G &gt; 1st Gross Profit | New | All Brand | S-MAX |  | SUM</t>
  </si>
  <si>
    <t>G &gt; 1st Gross Profit | New | All Brand | I-MAX |  | SUM</t>
  </si>
  <si>
    <t>G &gt; 1st Gross Profit | New | All Brand | ECOSPORT |  | SUM</t>
  </si>
  <si>
    <t>G &gt; 1st Gross Profit | New | All Brand | KUGA |  | SUM</t>
  </si>
  <si>
    <t>G &gt; 1st Gross Profit | New | All Brand | TERRITORY |  | SUM</t>
  </si>
  <si>
    <t>G &gt; 1st Gross Profit | New | All Brand | ESCAPE |  | SUM</t>
  </si>
  <si>
    <t>G &gt; 1st Gross Profit | New | All Brand | EVEREST |  | SUM</t>
  </si>
  <si>
    <t>G &gt; 1st Gross Profit | New | All Brand | EXPEDITION |  | SUM</t>
  </si>
  <si>
    <t>G &gt; 1st Gross Profit | New | All Brand | EXPLORER |  | SUM</t>
  </si>
  <si>
    <t>G &gt; 1st Gross Profit | New | All Brand | EDGE |  | SUM</t>
  </si>
  <si>
    <t>G &gt; 1st Gross Profit | New | All Brand | RANGER |  | SUM</t>
  </si>
  <si>
    <t>G &gt; 1st Gross Profit | New | All Brand | TRANSIT |  | SUM</t>
  </si>
  <si>
    <t>G &gt; 1st Gross Profit | New | All Brand | FPV |  | SUM</t>
  </si>
  <si>
    <t>G &gt; 1st Gross Profit | New | All Brand | DEMO |  | SUM</t>
  </si>
  <si>
    <t>TNS &gt; Batteries net sales | Parts | All Brand | All Model |  | SUM</t>
  </si>
  <si>
    <t>TNS &gt; Panel (Mix) | Parts | All Brand | All Model |  | SUM</t>
  </si>
  <si>
    <t>G &gt; Accessories GP % of Net Acc sales | Parts | All Brand | All Model |  | SUM</t>
  </si>
  <si>
    <t>G &gt; 1st Gross Profit | Parts | All Brand | All Model |  | SUM</t>
  </si>
  <si>
    <t>PE &gt; Personnel Expenses | Admin | All Brand | All Model |  | SUM</t>
  </si>
  <si>
    <t>TNS &gt; GS &gt; Gross Sales | New | All Brand | All Model |  | SUM</t>
  </si>
  <si>
    <t>TNS &gt; GS &gt; Gross Sales (excl Acc) | New | All Brand | All Model |  | SUM</t>
  </si>
  <si>
    <t>TNS &gt; GS &gt; Gross Sales (excl Acc) pu | New | All Brand | All Model |  | SUM</t>
  </si>
  <si>
    <t>TNS &gt; GS &gt; Gross Sales pu | New | All Brand | All Model |  | SUM</t>
  </si>
  <si>
    <t>TNS &gt; D &gt; Discounts | New | All Brand | All Model |  | SUM</t>
  </si>
  <si>
    <t>TNS &gt; D &gt; Discounts (excl Acc) | New | All Brand | All Model |  | SUM</t>
  </si>
  <si>
    <t>G &gt; 1st &gt; Direct Incentives | New | All Brand | All Model |  | SUM</t>
  </si>
  <si>
    <t>G &gt; Accessories GP | New | All Brand | All Model |  | SUM</t>
  </si>
  <si>
    <t>TNS &gt; New Vehicle Mix of Sales | All Department | All Brand | All Model |  | SUM</t>
  </si>
  <si>
    <t>TNS &gt; Used Vehicle Mix of Sales | All Department | All Brand | All Model |  | SUM</t>
  </si>
  <si>
    <t>TNS &gt; F&amp;I Mix of Sales | All Department | All Brand | All Model |  | SUM</t>
  </si>
  <si>
    <t>TNS &gt; Aftercare Mix of Sales | All Department | All Brand | All Model |  | SUM</t>
  </si>
  <si>
    <t>TNS &gt; Aftersales Mix of Sales | All Department | All Brand | All Model |  | SUM</t>
  </si>
  <si>
    <t>TNS &gt; Parts Mix of Sales | All Department | All Brand | All Model |  | SUM</t>
  </si>
  <si>
    <t>TNS &gt; Service Mix of Sales | All Department | All Brand | All Model |  | SUM</t>
  </si>
  <si>
    <t>TNS &gt; Body Shop Mix of Sales | All Department | All Brand | All Model |  | SUM</t>
  </si>
  <si>
    <t>TNS &gt; Other Mix of Sales | All Department | All Brand | All Model |  | SUM</t>
  </si>
  <si>
    <t>STAT &gt; Cost Recovery | All Department | All Brand | All Model |  | SUM</t>
  </si>
  <si>
    <t>STAT &gt; Cost Recovery | New | All Brand | All Model |  | SUM</t>
  </si>
  <si>
    <t>STAT &gt; Cost Recovery | Used | All Brand | All Model |  | SUM</t>
  </si>
  <si>
    <t>STAT &gt; Cost Recovery | F&amp;I Dept | All Brand | All Model |  | SUM</t>
  </si>
  <si>
    <t>STAT &gt; Cost Recovery | Aftercare | All Brand | All Model |  | SUM</t>
  </si>
  <si>
    <t>STAT &gt; Cost Recovery | Aftersales | All Brand | All Model |  | SUM</t>
  </si>
  <si>
    <t>STAT &gt; Cost Recovery | Parts | All Brand | All Model |  | SUM</t>
  </si>
  <si>
    <t>STAT &gt; Cost Recovery | Service | All Brand | All Model |  | SUM</t>
  </si>
  <si>
    <t>STAT &gt; Cost Recovery | Body Shop | All Brand | All Model |  | SUM</t>
  </si>
  <si>
    <t>STAT &gt; Cost Recovery | Other | All Brand | All Model |  | SUM</t>
  </si>
  <si>
    <t>STAT &gt; Cost Recovery | VehicleSales | All Brand | All Model |  | SUM</t>
  </si>
  <si>
    <t>VE &gt; Sales Commission | New | All Brand | All Model |  | SUM</t>
  </si>
  <si>
    <t>Dealer 1</t>
  </si>
  <si>
    <t>Dealer 2</t>
  </si>
  <si>
    <t>Dealer 3</t>
  </si>
  <si>
    <t>Dealer 4</t>
  </si>
  <si>
    <t>Dealer 5</t>
  </si>
  <si>
    <t>Dealer 6</t>
  </si>
  <si>
    <t>Dealer 7</t>
  </si>
  <si>
    <t>FMA28180</t>
  </si>
  <si>
    <t>region 1</t>
  </si>
  <si>
    <t>region 2</t>
  </si>
  <si>
    <t>region 3</t>
  </si>
  <si>
    <t>region 4</t>
  </si>
  <si>
    <t>region 5</t>
  </si>
  <si>
    <t>region 6</t>
  </si>
  <si>
    <t>region 7</t>
  </si>
  <si>
    <t>Dealer 3 TMRA</t>
  </si>
  <si>
    <r>
      <rPr>
        <sz val="11"/>
        <rFont val="Arial"/>
        <family val="1"/>
      </rPr>
      <t xml:space="preserve">Dealer </t>
    </r>
    <r>
      <rPr>
        <sz val="11"/>
        <rFont val="Arial"/>
        <family val="1"/>
      </rPr>
      <t>4 TMRA</t>
    </r>
  </si>
  <si>
    <r>
      <rPr>
        <sz val="11"/>
        <rFont val="Arial"/>
        <family val="1"/>
      </rPr>
      <t xml:space="preserve">Dealer </t>
    </r>
    <r>
      <rPr>
        <sz val="11"/>
        <rFont val="Arial"/>
        <family val="1"/>
      </rPr>
      <t>5 TMRA</t>
    </r>
  </si>
  <si>
    <r>
      <rPr>
        <sz val="11"/>
        <rFont val="Arial"/>
        <family val="1"/>
      </rPr>
      <t xml:space="preserve">Dealer </t>
    </r>
    <r>
      <rPr>
        <sz val="11"/>
        <rFont val="Arial"/>
        <family val="1"/>
      </rPr>
      <t>6 TMRA</t>
    </r>
  </si>
  <si>
    <t>Dealer TMRA</t>
  </si>
  <si>
    <t>Dealer 1 TMRA</t>
  </si>
  <si>
    <t>Dealer 2 TMRA</t>
  </si>
  <si>
    <t>Location</t>
  </si>
  <si>
    <t>Date</t>
  </si>
  <si>
    <t>Period of data :</t>
  </si>
  <si>
    <t xml:space="preserve">G &gt; 1st Gross Profit pu | New Fleet | All Brand | </t>
  </si>
  <si>
    <t>STAT &gt; Working Capital | All Department | All Brand | All Model</t>
  </si>
  <si>
    <t>G &gt; Gross Profit % of Sales (MIX) | NewF&amp;IAftercare | All Brand | All Model</t>
  </si>
  <si>
    <t>CA &gt; Receivables Non-Vehicles Total | All Department | All Brand | All Model</t>
  </si>
  <si>
    <t>G &gt; New Gross Profit % of Sales (incl F&amp;I &amp; Aftercare) | NewF&amp;IAftercare | All Brand | All Model</t>
  </si>
  <si>
    <t>G &gt; 1st Gross Profit (excl Acc) pu | New | All Brand | All Model</t>
  </si>
  <si>
    <t>G &gt; 1st Gross Profit (excl Acc) pu | Used | All Brand | All Model</t>
  </si>
  <si>
    <t>G &gt; Used Gross Profit % of Sales (incl F&amp;I &amp; Aftercare) | UsedF&amp;IAftercare | All Brand | All Model</t>
  </si>
  <si>
    <t>CUST &gt; Ford Overhead Expenses | All Department | All Brand | All Model</t>
  </si>
  <si>
    <t>Adm &gt; Admin Fee Payable % of Total Expenses | All Department | All Brand | All Model</t>
  </si>
  <si>
    <t>G &gt; Front End Gross % of Gross Sales | New | All Brand | All Model</t>
  </si>
  <si>
    <t>G &gt; New Gross Profit (incl F&amp;I &amp; Aftercare) pu | NewF&amp;IAftercare | All Brand | All Model</t>
  </si>
  <si>
    <t>G &gt; Gross Profit pu | UsedF&amp;I | All Brand | All Model</t>
  </si>
  <si>
    <t>FAP Network Master AU All brand</t>
  </si>
  <si>
    <t>City Ford-Rockdale</t>
  </si>
  <si>
    <t>MTD Mar 2015</t>
  </si>
  <si>
    <t>FMA28180 MTD Mar 2015</t>
  </si>
  <si>
    <t>TMRA Mar 2015</t>
  </si>
  <si>
    <t>FMA28180 TMRA Mar 2015</t>
  </si>
  <si>
    <t>CYTD Mar 2015</t>
  </si>
  <si>
    <t>FMA28180 CYTD Mar 2015</t>
  </si>
  <si>
    <t>CYTD Feb 2015</t>
  </si>
  <si>
    <t>FMA28180 CYTD Feb 2015</t>
  </si>
  <si>
    <t>CYTD Jan 2015</t>
  </si>
  <si>
    <t>FMA28180 CYTD Jan 2015</t>
  </si>
  <si>
    <t>CYTD Dec 2014</t>
  </si>
  <si>
    <t>FMA28180 CYTD Dec 2014</t>
  </si>
  <si>
    <t>CYTD Nov 2014</t>
  </si>
  <si>
    <t>FMA28180 CYTD Nov 2014</t>
  </si>
  <si>
    <t>CYTD Oct 2014</t>
  </si>
  <si>
    <t>FMA28180 CYTD Oct 2014</t>
  </si>
  <si>
    <t>CYTD Sep 2014</t>
  </si>
  <si>
    <t>FMA28180 CYTD Sep 2014</t>
  </si>
  <si>
    <t>CYTD Aug 2014</t>
  </si>
  <si>
    <t>FMA28180 CYTD Aug 2014</t>
  </si>
  <si>
    <t>CYTD Jul 2014</t>
  </si>
  <si>
    <t>FMA28180 CYTD Jul 2014</t>
  </si>
  <si>
    <t>CYTD Jun 2014</t>
  </si>
  <si>
    <t>FMA28180 CYTD Jun 2014</t>
  </si>
  <si>
    <t>CYTD May 2014</t>
  </si>
  <si>
    <t>FMA28180 CYTD May 2014</t>
  </si>
  <si>
    <t>CYTD Apr 2014</t>
  </si>
  <si>
    <t>FMA28180 CYTD Apr 2014</t>
  </si>
  <si>
    <t>CYTD Mar 2014</t>
  </si>
  <si>
    <t>FMA28180 CYTD Mar 2014</t>
  </si>
  <si>
    <t>National Value Mar 2015</t>
  </si>
  <si>
    <t>National Median Mar 2015</t>
  </si>
  <si>
    <t>Adm &gt; Admin Fee Payable % of Total Expenses | All Department | All Brand | All Model |  | SUM</t>
  </si>
  <si>
    <t>BS &gt; Assets | All Department | All Brand | All Model |  | CLOSE</t>
  </si>
  <si>
    <t>BS &gt; Equity and Liabilities | All Department | All Brand | All Model |  | CLOSE</t>
  </si>
  <si>
    <t>CA &gt; Cash &amp; Cash Equivalent | All Department | All Brand | All Model |  | CLOSE</t>
  </si>
  <si>
    <t>CA &gt; Cash on Hand Mix | All Department | All Brand | All Model |  | CLOSE</t>
  </si>
  <si>
    <t>CA &gt; Current Assets | All Department | All Brand | All Model |  | CLOSE</t>
  </si>
  <si>
    <t>CA &gt; Equipment and Other Fixed Assets Mix | All Department | All Brand | All Model |  | CLOSE</t>
  </si>
  <si>
    <t>CA &gt; Inventories | All Department | All Brand | All Model |  | CLOSE</t>
  </si>
  <si>
    <t>CA &gt; Inventory | All Department | All Brand | All Model |  | CLOSE</t>
  </si>
  <si>
    <t>CA &gt; Inventory | All Department | All Brand | All Model</t>
  </si>
  <si>
    <t>CA &gt; Other Current Asset Mix | All Department | All Brand | All Model |  | CLOSE</t>
  </si>
  <si>
    <t>CA &gt; Other Current assets | All Department | All Brand | All Model |  | CLOSE</t>
  </si>
  <si>
    <t>CA &gt; Other Current assets unspecified | All Department | All Brand | All Model |  | CLOSE</t>
  </si>
  <si>
    <t>CA &gt; Other Current assets unspecified | All Department | All Brand | All Model</t>
  </si>
  <si>
    <t>CA &gt; Receivables Other | All Department | All Brand | All Model |  | CLOSE</t>
  </si>
  <si>
    <t>CA &gt; Receivables Vehicles | All Department | All Brand | All Model |  | CLOSE</t>
  </si>
  <si>
    <t>CA &gt; Total Inventories Mix | All Department | All Brand | All Model |  | CLOSE</t>
  </si>
  <si>
    <t>CA &gt; Total Receivables Mix | All Department | All Brand | All Model |  | CLOSE</t>
  </si>
  <si>
    <t>CA &gt; Trade and Other Receivables | All Department | All Brand | All Model |  | CLOSE</t>
  </si>
  <si>
    <t>CL &gt; Creditors &amp; other current liabilities | All Department | All Brand | All Model |  | CLOSE</t>
  </si>
  <si>
    <t>CL &gt; Current Liabilities | All Department | All Brand | All Model |  | CLOSE</t>
  </si>
  <si>
    <t>CL &gt; Deferred Tax | All Department | All Brand | All Model |  | CLOSE</t>
  </si>
  <si>
    <t>CL &gt; Deposits | All Department | All Brand | All Model |  | CLOSE</t>
  </si>
  <si>
    <t>CL &gt; Other Current Liability | All Department | All Brand | All Model |  | CLOSE</t>
  </si>
  <si>
    <t>CL &gt; Other Current Liability | All Department | All Brand | All Model</t>
  </si>
  <si>
    <t>CL &gt; Overdraft | All Department | All Brand | All Model |  | CLOSE</t>
  </si>
  <si>
    <t>CL &gt; Provisions | All Department | All Brand | All Model |  | CLOSE</t>
  </si>
  <si>
    <t>CL &gt; Short Term Loans | All Department | All Brand | All Model |  | CLOSE</t>
  </si>
  <si>
    <t>CR &gt; Capital and Reserves | All Department | All Brand | All Model |  | CLOSE</t>
  </si>
  <si>
    <t>CR &gt; Current Liabilities Long-term Loans | All Department | All Brand | All Model |  | CLOSE</t>
  </si>
  <si>
    <t>CR &gt; Current Liabilities Long-term Loans | All Department | All Brand | All Model</t>
  </si>
  <si>
    <t>CR &gt; Directors Accounts | All Department | All Brand | All Model |  | CLOSE</t>
  </si>
  <si>
    <t>CR &gt; Distributable | All Department | All Brand | All Model |  | CLOSE</t>
  </si>
  <si>
    <t>CR &gt; Non Distributable | All Department | All Brand | All Model |  | CLOSE</t>
  </si>
  <si>
    <t>CR &gt; Retained Earnings | All Department | All Brand | All Model |  | CLOSE</t>
  </si>
  <si>
    <t>CR &gt; Revaluation of Fixed Assets | All Department | All Brand | All Model |  | CLOSE</t>
  </si>
  <si>
    <t>CR &gt; Share Capital | All Department | All Brand | All Model |  | CLOSE</t>
  </si>
  <si>
    <t>CR &gt; Share Premium | All Department | All Brand | All Model |  | CLOSE</t>
  </si>
  <si>
    <t>G &gt; 1st &gt; Direct Incentives | New | All Brand | All Model</t>
  </si>
  <si>
    <t>G &gt; 1st Gross Profit % of Net Sales | New | All Brand | All Model</t>
  </si>
  <si>
    <t>G &gt; 1st Gross Profit % of Net Sales | New | All Brand | E150</t>
  </si>
  <si>
    <t>G &gt; 1st Gross Profit % of Net Sales | New | All Brand | Ecosport</t>
  </si>
  <si>
    <t>G &gt; 1st Gross Profit % of Net Sales | New | All Brand | Edge</t>
  </si>
  <si>
    <t>G &gt; 1st Gross Profit % of Net Sales | New | All Brand | Escape</t>
  </si>
  <si>
    <t>G &gt; 1st Gross Profit % of Net Sales | New | All Brand | Everest</t>
  </si>
  <si>
    <t>G &gt; 1st Gross Profit % of Net Sales | New | All Brand | Expedition</t>
  </si>
  <si>
    <t>G &gt; 1st Gross Profit % of Net Sales | New | All Brand | Explorer</t>
  </si>
  <si>
    <t>G &gt; 1st Gross Profit % of Net Sales | New | All Brand | F250</t>
  </si>
  <si>
    <t>G &gt; 1st Gross Profit % of Net Sales | New | All Brand | Falcon</t>
  </si>
  <si>
    <t>G &gt; 1st Gross Profit % of Net Sales | New | All Brand | FIESTA</t>
  </si>
  <si>
    <t>G &gt; 1st Gross Profit % of Net Sales | New | All Brand | FIESTA Classic</t>
  </si>
  <si>
    <t>G &gt; 1st Gross Profit % of Net Sales | New | All Brand | Figo</t>
  </si>
  <si>
    <t>G &gt; 1st Gross Profit % of Net Sales | New | All Brand | Focus</t>
  </si>
  <si>
    <t>G &gt; 1st Gross Profit % of Net Sales | New | All Brand | FPV</t>
  </si>
  <si>
    <t>G &gt; 1st Gross Profit % of Net Sales | New | All Brand | FPV UTE</t>
  </si>
  <si>
    <t>G &gt; 1st Gross Profit % of Net Sales | New | All Brand | I-Max</t>
  </si>
  <si>
    <t>G &gt; 1st Gross Profit % of Net Sales | New | All Brand | Ikon</t>
  </si>
  <si>
    <t>G &gt; 1st Gross Profit % of Net Sales | New | All Brand | Ka</t>
  </si>
  <si>
    <t>G &gt; 1st Gross Profit % of Net Sales | New | All Brand | Kuga</t>
  </si>
  <si>
    <t>G &gt; 1st Gross Profit % of Net Sales | New | All Brand | Mondeo</t>
  </si>
  <si>
    <t>G &gt; 1st Gross Profit % of Net Sales | New | All Brand | New Focus</t>
  </si>
  <si>
    <t>G &gt; 1st Gross Profit % of Net Sales | New | All Brand | OTHER PASS</t>
  </si>
  <si>
    <t>G &gt; 1st Gross Profit % of Net Sales | New | All Brand | Ranger</t>
  </si>
  <si>
    <t>G &gt; 1st Gross Profit % of Net Sales | New | All Brand | S-Max</t>
  </si>
  <si>
    <t>G &gt; 1st Gross Profit % of Net Sales | New | All Brand | Territory</t>
  </si>
  <si>
    <t>G &gt; 1st Gross Profit % of Net Sales | New | All Brand | Transit</t>
  </si>
  <si>
    <t>G &gt; 1st Gross Profit % of Net Sales | New Fleet | all brand | All Model</t>
  </si>
  <si>
    <t>G &gt; 1st Gross Profit % of Net Sales | New Fleet | All Brand | All Model |  | SUM</t>
  </si>
  <si>
    <t>G &gt; 1st Gross Profit % of Net Sales | New Fleet | All Brand | Demo |  | SUM</t>
  </si>
  <si>
    <t>G &gt; 1st Gross Profit % of Net Sales | New Fleet | All Brand | Demo</t>
  </si>
  <si>
    <t>G &gt; 1st Gross Profit % of Net Sales | New Fleet | All Brand | Ecosport |  | SUM</t>
  </si>
  <si>
    <t>G &gt; 1st Gross Profit % of Net Sales | New Fleet | All Brand | Ecosport</t>
  </si>
  <si>
    <t>G &gt; 1st Gross Profit % of Net Sales | New Fleet | All Brand | Falcon |  | SUM</t>
  </si>
  <si>
    <t>G &gt; 1st Gross Profit % of Net Sales | New Fleet | All Brand | Falcon</t>
  </si>
  <si>
    <t>G &gt; 1st Gross Profit % of Net Sales | New Fleet | All Brand | Fiesta |  | SUM</t>
  </si>
  <si>
    <t>G &gt; 1st Gross Profit % of Net Sales | New Fleet | All Brand | Fiesta</t>
  </si>
  <si>
    <t>G &gt; 1st Gross Profit % of Net Sales | New Fleet | All Brand | Focus |  | SUM</t>
  </si>
  <si>
    <t>G &gt; 1st Gross Profit % of Net Sales | New Fleet | All Brand | Focus</t>
  </si>
  <si>
    <t>G &gt; 1st Gross Profit % of Net Sales | New Fleet | All Brand | FPV |  | SUM</t>
  </si>
  <si>
    <t>G &gt; 1st Gross Profit % of Net Sales | New Fleet | All Brand | FPV</t>
  </si>
  <si>
    <t>G &gt; 1st Gross Profit % of Net Sales | New Fleet | All Brand | Kuga |  | SUM</t>
  </si>
  <si>
    <t>G &gt; 1st Gross Profit % of Net Sales | New Fleet | All Brand | Kuga</t>
  </si>
  <si>
    <t>G &gt; 1st Gross Profit % of Net Sales | New Fleet | All Brand | Mondeo |  | SUM</t>
  </si>
  <si>
    <t>G &gt; 1st Gross Profit % of Net Sales | New Fleet | All Brand | Mondeo</t>
  </si>
  <si>
    <t>G &gt; 1st Gross Profit % of Net Sales | New Fleet | All Brand | Ranger |  | SUM</t>
  </si>
  <si>
    <t>G &gt; 1st Gross Profit % of Net Sales | New Fleet | All Brand | Ranger</t>
  </si>
  <si>
    <t>G &gt; 1st Gross Profit % of Net Sales | New Fleet | All Brand | Territory |  | SUM</t>
  </si>
  <si>
    <t>G &gt; 1st Gross Profit % of Net Sales | New Fleet | All Brand | Territory</t>
  </si>
  <si>
    <t>G &gt; 1st Gross Profit % of Net Sales | New Fleet | All Brand | Transit |  | SUM</t>
  </si>
  <si>
    <t>G &gt; 1st Gross Profit % of Net Sales | New Fleet | All Brand | Transit</t>
  </si>
  <si>
    <t>G &gt; 1st Gross Profit | New | All Brand | All Model</t>
  </si>
  <si>
    <t>G &gt; 1st Gross Profit | New | All Brand | DEMO</t>
  </si>
  <si>
    <t>G &gt; 1st Gross Profit | New | All Brand | ECOSPORT</t>
  </si>
  <si>
    <t>G &gt; 1st Gross Profit | New | All Brand | EDGE</t>
  </si>
  <si>
    <t>G &gt; 1st Gross Profit | New | All Brand | ESCAPE</t>
  </si>
  <si>
    <t>G &gt; 1st Gross Profit | New | All Brand | EVEREST</t>
  </si>
  <si>
    <t>G &gt; 1st Gross Profit | New | All Brand | EXPEDITION</t>
  </si>
  <si>
    <t>G &gt; 1st Gross Profit | New | All Brand | EXPLORER</t>
  </si>
  <si>
    <t>G &gt; 1st Gross Profit | New | All Brand | FALCON</t>
  </si>
  <si>
    <t>G &gt; 1st Gross Profit | New | All Brand | FIESTA</t>
  </si>
  <si>
    <t>G &gt; 1st Gross Profit | New | All Brand | FIGO</t>
  </si>
  <si>
    <t>G &gt; 1st Gross Profit | New | All Brand | FOCUS</t>
  </si>
  <si>
    <t>G &gt; 1st Gross Profit | New | All Brand | FPV</t>
  </si>
  <si>
    <t>G &gt; 1st Gross Profit | New | All Brand | I-MAX</t>
  </si>
  <si>
    <t>G &gt; 1st Gross Profit | New | All Brand | KUGA</t>
  </si>
  <si>
    <t>G &gt; 1st Gross Profit | New | All Brand | MONDEO</t>
  </si>
  <si>
    <t>G &gt; 1st Gross Profit | New | All Brand | RANGER</t>
  </si>
  <si>
    <t>G &gt; 1st Gross Profit | New | All Brand | S-MAX</t>
  </si>
  <si>
    <t>G &gt; 1st Gross Profit | New | All Brand | TERRITORY</t>
  </si>
  <si>
    <t>G &gt; 1st Gross Profit | New | All Brand | TRANSIT</t>
  </si>
  <si>
    <t>G &gt; 1st Gross Profit | New Fleet | All Brand | All Model</t>
  </si>
  <si>
    <t>G &gt; 1st Gross Profit | Parts | All Brand | All Model</t>
  </si>
  <si>
    <t>G &gt; 1st Gross Profit pu | New | All Brand | All Model</t>
  </si>
  <si>
    <t>G &gt; 1st Gross Profit pu | New | All Brand | Demo</t>
  </si>
  <si>
    <t>G &gt; 1st Gross Profit pu | New | All Brand | E150</t>
  </si>
  <si>
    <t>G &gt; 1st Gross Profit pu | New | All Brand | Ecosport</t>
  </si>
  <si>
    <t>G &gt; 1st Gross Profit pu | New | All Brand | Edge</t>
  </si>
  <si>
    <t>G &gt; 1st Gross Profit pu | New | All Brand | Escape</t>
  </si>
  <si>
    <t>G &gt; 1st Gross Profit pu | New | All Brand | Everest</t>
  </si>
  <si>
    <t>G &gt; 1st Gross Profit pu | New | All Brand | Expedition</t>
  </si>
  <si>
    <t>G &gt; 1st Gross Profit pu | New | All Brand | Explorer</t>
  </si>
  <si>
    <t>G &gt; 1st Gross Profit pu | New | All Brand | F250</t>
  </si>
  <si>
    <t>G &gt; 1st Gross Profit pu | New | All Brand | Falcon</t>
  </si>
  <si>
    <t>G &gt; 1st Gross Profit pu | New | All Brand | FIESTA</t>
  </si>
  <si>
    <t>G &gt; 1st Gross Profit pu | New | All Brand | FIESTA Classic</t>
  </si>
  <si>
    <t>G &gt; 1st Gross Profit pu | New | All Brand | Figo</t>
  </si>
  <si>
    <t>G &gt; 1st Gross Profit pu | New | All Brand | Focus</t>
  </si>
  <si>
    <t>G &gt; 1st Gross Profit pu | New | All Brand | FPV</t>
  </si>
  <si>
    <t>G &gt; 1st Gross Profit pu | New | All Brand | FPV UTE</t>
  </si>
  <si>
    <t>G &gt; 1st Gross Profit pu | New | All Brand | I-Max</t>
  </si>
  <si>
    <t>G &gt; 1st Gross Profit pu | New | All Brand | Ikon</t>
  </si>
  <si>
    <t>G &gt; 1st Gross Profit pu | New | All Brand | Ka</t>
  </si>
  <si>
    <t>G &gt; 1st Gross Profit pu | New | All Brand | Kuga</t>
  </si>
  <si>
    <t>G &gt; 1st Gross Profit pu | New | All Brand | Mondeo</t>
  </si>
  <si>
    <t>G &gt; 1st Gross Profit pu | New | All Brand | New Focus</t>
  </si>
  <si>
    <t>G &gt; 1st Gross Profit pu | New | All Brand | OTHER PASS</t>
  </si>
  <si>
    <t>G &gt; 1st Gross Profit pu | New | All Brand | Ranger</t>
  </si>
  <si>
    <t>G &gt; 1st Gross Profit pu | New | All Brand | S-Max</t>
  </si>
  <si>
    <t>G &gt; 1st Gross Profit pu | New | All Brand | Territory</t>
  </si>
  <si>
    <t>G &gt; 1st Gross Profit pu | New | All Brand | Transit</t>
  </si>
  <si>
    <t>G &gt; 1st Gross Profit pu | New Fleet | all brand | All Model</t>
  </si>
  <si>
    <t>G &gt; 1st Gross Profit pu | New Fleet | All Brand | All Model |  | SUM</t>
  </si>
  <si>
    <t>G &gt; 1st Gross Profit pu | New Fleet | All Brand | Demo |  | SUM</t>
  </si>
  <si>
    <t>G &gt; 1st Gross Profit pu | New Fleet | All Brand | Demo</t>
  </si>
  <si>
    <t>G &gt; 1st Gross Profit pu | New Fleet | All Brand | Ecosport |  | SUM</t>
  </si>
  <si>
    <t>G &gt; 1st Gross Profit pu | New Fleet | All Brand | Ecosport</t>
  </si>
  <si>
    <t>G &gt; 1st Gross Profit pu | New Fleet | All Brand | Falcon |  | SUM</t>
  </si>
  <si>
    <t>G &gt; 1st Gross Profit pu | New Fleet | All Brand | Falcon</t>
  </si>
  <si>
    <t>G &gt; 1st Gross Profit pu | New Fleet | All Brand | Fiesta |  | SUM</t>
  </si>
  <si>
    <t>G &gt; 1st Gross Profit pu | New Fleet | All Brand | Fiesta</t>
  </si>
  <si>
    <t>G &gt; 1st Gross Profit pu | New Fleet | All Brand | Focus |  | SUM</t>
  </si>
  <si>
    <t>G &gt; 1st Gross Profit pu | New Fleet | All Brand | Focus</t>
  </si>
  <si>
    <t>G &gt; 1st Gross Profit pu | New Fleet | All Brand | FPV |  | SUM</t>
  </si>
  <si>
    <t>G &gt; 1st Gross Profit pu | New Fleet | All Brand | FPV</t>
  </si>
  <si>
    <t>G &gt; 1st Gross Profit pu | New Fleet | All Brand | Kuga |  | SUM</t>
  </si>
  <si>
    <t>G &gt; 1st Gross Profit pu | New Fleet | All Brand | Kuga</t>
  </si>
  <si>
    <t>G &gt; 1st Gross Profit pu | New Fleet | All Brand | Mondeo |  | SUM</t>
  </si>
  <si>
    <t>G &gt; 1st Gross Profit pu | New Fleet | All Brand | Mondeo</t>
  </si>
  <si>
    <t>G &gt; 1st Gross Profit pu | New Fleet | All Brand | Ranger |  | SUM</t>
  </si>
  <si>
    <t>G &gt; 1st Gross Profit pu | New Fleet | All Brand | Ranger</t>
  </si>
  <si>
    <t>G &gt; 1st Gross Profit pu | New Fleet | All Brand | Territory |  | SUM</t>
  </si>
  <si>
    <t>G &gt; 1st Gross Profit pu | New Fleet | All Brand | Territory</t>
  </si>
  <si>
    <t>G &gt; 1st Gross Profit pu | New Fleet | All Brand | Transit |  | SUM</t>
  </si>
  <si>
    <t>G &gt; 1st Gross Profit pu | New Fleet | All Brand | Transit</t>
  </si>
  <si>
    <t>G &gt; 1st Gross Profit pu | Used | All Brand | All Model</t>
  </si>
  <si>
    <t>G &gt; Accessories GP % of Net Acc sales | Parts | All Brand | All Model</t>
  </si>
  <si>
    <t>G &gt; Accessories GP % TNS | Parts | All Brand | All Model</t>
  </si>
  <si>
    <t>G &gt; Accessories GP | New | All Brand | All Model</t>
  </si>
  <si>
    <t>G &gt; Aftercare Gross New pu | New | All Brand | All Model</t>
  </si>
  <si>
    <t>G &gt; Aftercare Gross New pu | Used | All Brand | All Model</t>
  </si>
  <si>
    <t>G &gt; Aftercare Gross pu | Aftercare | All Brand | All Model |  | SUM</t>
  </si>
  <si>
    <t>G &gt; Aftercare Gross pu | Aftercare | All Brand | All Model</t>
  </si>
  <si>
    <t>G &gt; Aftercare Gross Used pu | Used | All Brand | All Model |  | SUM</t>
  </si>
  <si>
    <t>G &gt; Aftercare Gross Used pu | Used | All Brand | All Model</t>
  </si>
  <si>
    <t>G &gt; Aftercare Mix of TGP | Aftercare | All Brand | All Model</t>
  </si>
  <si>
    <t>G &gt; Aftercare Mix of TGP | All Department | All Brand | All Model</t>
  </si>
  <si>
    <t>G &gt; Aftersales Mix of TGP | Aftersales | All Brand | All Model</t>
  </si>
  <si>
    <t>G &gt; Aftersales Mix of TGP | All Department | All Brand | All Model</t>
  </si>
  <si>
    <t>G &gt; Batteries GP % of Net Batteries sales | Parts | All Brand | All Model</t>
  </si>
  <si>
    <t>G &gt; Body Shop Mix of TGP | All Department | All Brand | All Model</t>
  </si>
  <si>
    <t>G &gt; Body Shop Mix of TGP | Body Shop | All Brand | All Model</t>
  </si>
  <si>
    <t>G &gt; Car Rental GP % of Net Car Rental sales | Body Shop | All Brand | All Model</t>
  </si>
  <si>
    <t>G &gt; Car Rental GP % of Net Car Rental sales | Service | All Brand | All Model</t>
  </si>
  <si>
    <t>G &gt; Counter retail GP % of Net Counter retail sales | Parts | All Brand | All Model</t>
  </si>
  <si>
    <t>G &gt; Extended Service Business GP % of ESB Sales | Service | All Brand | All Model</t>
  </si>
  <si>
    <t>G &gt; F&amp;I Gross New PNUR | New | All Brand | All Model</t>
  </si>
  <si>
    <t>G &gt; F&amp;I Gross PUR | Used | All Brand | All Model</t>
  </si>
  <si>
    <t>G &gt; F&amp;I Gross Used PUU | Used | All Brand | All Model</t>
  </si>
  <si>
    <t>G &gt; F&amp;I Mix of TGP | F&amp;I dept | All Brand | All Model</t>
  </si>
  <si>
    <t>G &gt; F&amp;I New Retail Financed Gross 1st yr PNRC | F&amp;I dept | All Brand | All Model</t>
  </si>
  <si>
    <t>G &gt; F&amp;I New Retail Financed Gross 1st yr PNRC | New | All Brand | All Model</t>
  </si>
  <si>
    <t>G &gt; F&amp;I New Retail Financed Gross 1st yr PNRC | Used | All Brand | All Model</t>
  </si>
  <si>
    <t>G &gt; F&amp;I New Retail Financed Gross 1st yr PNRU | New | All Brand | All Model</t>
  </si>
  <si>
    <t>G &gt; F&amp;I New Retail Financed Gross 1st yr PNRU | used | All Brand | All Model</t>
  </si>
  <si>
    <t>G &gt; F&amp;I New Retail Insurance Gross 1st yr PNRC | F&amp;I dept | All Brand | All Model</t>
  </si>
  <si>
    <t>G &gt; F&amp;I Used Financed Gross 1st yr PURU | F&amp;I dept | All Brand | All Model</t>
  </si>
  <si>
    <t>G &gt; F&amp;I Used Insurance Gross 1st yr PURU | F&amp;I dept | All Brand | All Model</t>
  </si>
  <si>
    <t>G &gt; Front End Gross | New | All Brand | All Model</t>
  </si>
  <si>
    <t>G &gt; Front End Gross | PartsNew | All Brand | All Model</t>
  </si>
  <si>
    <t>G &gt; Front End Gross Fleet (excl Acc) % TGP | New Fleet | all brand | All Model</t>
  </si>
  <si>
    <t>G &gt; Front End Gross Fleet (excl Acc) pfu | New Fleet | all brand | All Model</t>
  </si>
  <si>
    <t>G &gt; Gross Profit (excl Inc &amp; Acc GP) pu | New | All Brand | All Model</t>
  </si>
  <si>
    <t>G &gt; Gross Profit % of Sales (MIX) | NewF&amp;IAftercare | All Brand | All Model |  | SUM</t>
  </si>
  <si>
    <t>G &gt; Gross Profit % of Sales (MIX) | used | All Brand | All Model |  | SUM</t>
  </si>
  <si>
    <t>G &gt; Intercompany GP % of Net Intercompany sales | Parts | All Brand | All Model</t>
  </si>
  <si>
    <t>G &gt; Internal GP % of Net Internal sales | Parts | All Brand | All Model</t>
  </si>
  <si>
    <t>G &gt; Internal Labour GP % of ILS | Body Shop | All Brand | All Model</t>
  </si>
  <si>
    <t>G &gt; Internal Labour GP % of ILS | Service | All Brand | All Model</t>
  </si>
  <si>
    <t>G &gt; Labour GP | Body Shop | All Brand | All Model</t>
  </si>
  <si>
    <t>G &gt; Labour GP | Service | All Brand | All Model</t>
  </si>
  <si>
    <t>G &gt; Maintenance Plan Labour GP % of MLS | Service | All Brand | All Model</t>
  </si>
  <si>
    <t>G &gt; Metal GP % of Metal Labour Sales | Service | All Brand | All Model</t>
  </si>
  <si>
    <t>G &gt; New Gross Profit (incl F&amp;I &amp; Aftercare) | NewF&amp;IAftercare | All Brand | All Model |  | SUM</t>
  </si>
  <si>
    <t>G &gt; New Gross Profit (incl F&amp;I &amp; Aftercare) | NewF&amp;IAftercare | All Brand | All Model</t>
  </si>
  <si>
    <t>G &gt; New Gross Profit (incl F&amp;I &amp; Aftercare) pu | NewF&amp;IAftercare | All Brand | All Model |  | SUM</t>
  </si>
  <si>
    <t>G &gt; New Gross Profit % of Sales (incl F&amp;I &amp; Aftercare) | NewF&amp;IAftercare | All Brand | All Model |  | SUM</t>
  </si>
  <si>
    <t>G &gt; New Vehicle Mix of TGP | All Department | All Brand | All Model</t>
  </si>
  <si>
    <t>G &gt; New Vehicle Mix of TGP | New | All Brand | All Model</t>
  </si>
  <si>
    <t>G &gt; Oil Lubricants GP % of Net Oil Lubricants sales | Body Shop | All Brand | All Model</t>
  </si>
  <si>
    <t>G &gt; Oil Lubricants GP % of Net Oil Lubricants sales | Parts | All Brand | All Model</t>
  </si>
  <si>
    <t>G &gt; Other GP % of Net Other sales | Body Shop | All Brand | All Model</t>
  </si>
  <si>
    <t>G &gt; Other GP % of Net Other sales | Service | All Brand | All Model</t>
  </si>
  <si>
    <t>G &gt; Other Mix of TGP | All Department | All Brand | All Model</t>
  </si>
  <si>
    <t>G &gt; Other Mix of TGP | Other | All Brand | All Model</t>
  </si>
  <si>
    <t>G &gt; Other Part GP % of Other Part net sales | Parts | All Brand | All Model</t>
  </si>
  <si>
    <t>G &gt; Paint GP % of Net Paint sales | Service | All Brand | All Model</t>
  </si>
  <si>
    <t>G &gt; Panel GP % of Net Panel sales | Body Shop | All Brand | All Model</t>
  </si>
  <si>
    <t>G &gt; Panel GP % of Net Panel sales | Parts | All Brand | All Model</t>
  </si>
  <si>
    <t>G &gt; Panel GP % of Net Panel sales | Service | All Brand | All Model</t>
  </si>
  <si>
    <t>G &gt; Parts Mix of TGP | All Department | All Brand | All Model</t>
  </si>
  <si>
    <t>G &gt; Parts Mix of TGP | Parts | All Brand | All model</t>
  </si>
  <si>
    <t>G &gt; Retail Labour GP % of RLS | Service | All Brand | All Model</t>
  </si>
  <si>
    <t>G &gt; Service Mix of TGP | All Department | All Brand | All Model</t>
  </si>
  <si>
    <t>G &gt; Service Mix of TGP | Service | All Brand | All model</t>
  </si>
  <si>
    <t>G &gt; Sublet GP (Mix) | Service | All Brand | All Model</t>
  </si>
  <si>
    <t>G &gt; Sundry GP % of Sundry net sales | Body Shop | All Brand | All Model</t>
  </si>
  <si>
    <t>G &gt; Sundry GP % of Sundry net sales | Service | All Brand | All Model</t>
  </si>
  <si>
    <t>G &gt; Towing GP % of Net Towing sales | Body Shop | All Brand | All Model</t>
  </si>
  <si>
    <t>G &gt; Towing GP % of Net Towing sales | Service | All Brand | All Model</t>
  </si>
  <si>
    <t>G &gt; Tyres and Tubes GP % of Net Tyres and Tubes sales | Body Shop | All Brand | All Model</t>
  </si>
  <si>
    <t>G &gt; Tyres and Tubes GP % of Net Tyres and Tubes sales | Parts | All Brand | All Model</t>
  </si>
  <si>
    <t>G &gt; Tyres and Tubes GP % of Net Tyres and Tubes sales | Service | All Brand | All Model</t>
  </si>
  <si>
    <t>G &gt; Used Gross Profit (incl F&amp;I &amp; Aftercare) | used | All Brand | All Model |  | SUM</t>
  </si>
  <si>
    <t>G &gt; Used Gross Profit (incl F&amp;I &amp; Aftercare) | used | All Brand | All Model</t>
  </si>
  <si>
    <t>G &gt; Used Vehicle Mix of TGP | Used | All Brand | All Model</t>
  </si>
  <si>
    <t>G &gt; Variable Selling Gross pu | Used | All Brand | All Model</t>
  </si>
  <si>
    <t>G &gt; Warranty GP % of Net Warranty sales | Parts | All Brand | All Model</t>
  </si>
  <si>
    <t>G &gt; Warranty Labour GP % of WLS | Body Shop | All Brand | All Model</t>
  </si>
  <si>
    <t>G &gt; Warranty Labour GP % of WLS | Service | All Brand | All Model</t>
  </si>
  <si>
    <t>G &gt; Wheel Alignment GP % of Net Wheel Alignment sales | Body Shop | All Brand | All Model</t>
  </si>
  <si>
    <t>G &gt; Wholesale GP % of Net Wholesale sales | Parts | All Brand | All Model</t>
  </si>
  <si>
    <t>G &gt; Workshop GP % of Net Workshop sales | Parts | All Brand | All Model</t>
  </si>
  <si>
    <t>I &gt; Floorplan Interest | Admin | All Brand | All Model</t>
  </si>
  <si>
    <t>I &gt; Interest | Admin | All Brand | All Model</t>
  </si>
  <si>
    <t>I &gt; Other Interest | Admin | All Brand | All Model</t>
  </si>
  <si>
    <t>I &gt; Other Interest | All Department | All Brand | All Model</t>
  </si>
  <si>
    <t>INTERNAL Current Liabilities Non-Current Liabilities Cash &amp; Cash Equivalent | All Department | All Brand | All Model |  | CLOSE</t>
  </si>
  <si>
    <t>INTERNAL Current Liabilities Non-Current Liabilities Cash &amp; Cash Equivalent | All Department | All Brand | All Model</t>
  </si>
  <si>
    <t>NCA &gt; Equipment &amp; Other NBV | All Department | All Brand | All Model |  | CLOSE</t>
  </si>
  <si>
    <t>NCA &gt; Goodwill | All Department | All Brand | All Model |  | CLOSE</t>
  </si>
  <si>
    <t>NCA &gt; Investments | All Department | All Brand | All Model |  | CLOSE</t>
  </si>
  <si>
    <t>NCA &gt; Land &amp; Buildings | All Department | All Brand | All Model |  | CLOSE</t>
  </si>
  <si>
    <t>NCA &gt; Non-Current Assets | All Department | All Brand | All Model |  | CLOSE</t>
  </si>
  <si>
    <t>NCL &gt; Long-term Loans &gt; Shareholders | All Department | All Brand | All Model |  | CLOSE</t>
  </si>
  <si>
    <t>NCL &gt; Non-Current Liabilities | All Department | All Brand | All Model |  | CLOSE</t>
  </si>
  <si>
    <t>OI &gt; ADJ &gt; Pricing Adjustments | Parts | All Brand | All Model</t>
  </si>
  <si>
    <t>OI &gt; Incentives | Parts | All Brand | All Model</t>
  </si>
  <si>
    <t>OI &gt; Indirect Incentives | Parts | All Brand | All Model</t>
  </si>
  <si>
    <t>PE &gt; PBT per Salary and Wages | All Department | All Brand | All Model</t>
  </si>
  <si>
    <t>PE &gt; Personnel Expenses | Admin | All Brand | All Model</t>
  </si>
  <si>
    <t>PE &gt; Personnel Expenses ph | All Department | All Brand | All Model</t>
  </si>
  <si>
    <t>PE &gt; Salary and Wages | Admin | All Brand | All Model</t>
  </si>
  <si>
    <t>PE &gt; Salary and Wages | Aftercare | All Brand | All Model</t>
  </si>
  <si>
    <t>PE &gt; Salary and Wages | Body Shop | All Brand | All Model</t>
  </si>
  <si>
    <t>PE &gt; Salary and Wages | F&amp;I Dept | All Brand | All Model</t>
  </si>
  <si>
    <t>PE &gt; Salary and Wages | New | All Brand | All Model</t>
  </si>
  <si>
    <t>PE &gt; Salary and Wages | Other | All Brand | All Model</t>
  </si>
  <si>
    <t>PE &gt; Salary and Wages | Parts | All Brand | All Model</t>
  </si>
  <si>
    <t>PE &gt; Salary and Wages | Service | All Brand | All Model</t>
  </si>
  <si>
    <t>PE &gt; Salary and Wages | Used | All Brand | All Model</t>
  </si>
  <si>
    <t>PE &gt; Salary and Wages Other | All Department | All Brand | All Model</t>
  </si>
  <si>
    <t>PE &gt; Salary and Wages ph | All Department | All Brand | All Model</t>
  </si>
  <si>
    <t>PE &gt; Salary and Wages Productives | All Department | All Brand | All Model</t>
  </si>
  <si>
    <t>Sales Effort % | New | All Brand | Demo</t>
  </si>
  <si>
    <t>Sales Effort % | New | All Brand | E150</t>
  </si>
  <si>
    <t>Sales Effort % | New | All Brand | Ecosport</t>
  </si>
  <si>
    <t>Sales Effort % | New | All Brand | Edge</t>
  </si>
  <si>
    <t>Sales Effort % | New | All Brand | Escape</t>
  </si>
  <si>
    <t>Sales Effort % | New | All Brand | Everest</t>
  </si>
  <si>
    <t>Sales Effort % | New | All Brand | Expedition</t>
  </si>
  <si>
    <t>Sales Effort % | New | All Brand | Explorer</t>
  </si>
  <si>
    <t>Sales Effort % | New | All Brand | F250</t>
  </si>
  <si>
    <t>Sales Effort % | New | All Brand | Falcon</t>
  </si>
  <si>
    <t>Sales Effort % | New | All Brand | FIESTA</t>
  </si>
  <si>
    <t>Sales Effort % | New | All Brand | FIESTA Classic</t>
  </si>
  <si>
    <t>Sales Effort % | New | All Brand | Figo</t>
  </si>
  <si>
    <t>Sales Effort % | New | All Brand | Focus</t>
  </si>
  <si>
    <t>Sales Effort % | New | All Brand | FPV</t>
  </si>
  <si>
    <t>Sales Effort % | New | All Brand | FPV UTE</t>
  </si>
  <si>
    <t>Sales Effort % | New | All Brand | I-Max</t>
  </si>
  <si>
    <t>Sales Effort % | New | All Brand | Ikon</t>
  </si>
  <si>
    <t>Sales Effort % | New | All Brand | Ka</t>
  </si>
  <si>
    <t>Sales Effort % | New | All Brand | Kuga</t>
  </si>
  <si>
    <t>Sales Effort % | New | All Brand | Mondeo</t>
  </si>
  <si>
    <t>Sales Effort % | New | All Brand | New Focus</t>
  </si>
  <si>
    <t>Sales Effort % | New | All Brand | OTHER PASS</t>
  </si>
  <si>
    <t>Sales Effort % | New | All Brand | Ranger</t>
  </si>
  <si>
    <t>Sales Effort % | New | All Brand | S-Max</t>
  </si>
  <si>
    <t>Sales Effort % | New | All Brand | Territory</t>
  </si>
  <si>
    <t>Sales Effort % | New | All Brand | Transit</t>
  </si>
  <si>
    <t>Sales Effort % | New Fleet | all brand | All Model</t>
  </si>
  <si>
    <t>Sales Effort % | New Fleet | All Brand | All Model |  | SUM</t>
  </si>
  <si>
    <t>Sales Effort % | New Fleet | All Brand | Demo |  | SUM</t>
  </si>
  <si>
    <t>Sales Effort % | New Fleet | All Brand | Demo</t>
  </si>
  <si>
    <t>Sales Effort % | New Fleet | All Brand | Ecosport |  | SUM</t>
  </si>
  <si>
    <t>Sales Effort % | New Fleet | All Brand | Ecosport</t>
  </si>
  <si>
    <t>Sales Effort % | New Fleet | All Brand | Falcon |  | SUM</t>
  </si>
  <si>
    <t>Sales Effort % | New Fleet | All Brand | Falcon</t>
  </si>
  <si>
    <t>Sales Effort % | New Fleet | All Brand | Fiesta |  | SUM</t>
  </si>
  <si>
    <t>Sales Effort % | New Fleet | All Brand | Fiesta</t>
  </si>
  <si>
    <t>Sales Effort % | New Fleet | All Brand | Focus |  | SUM</t>
  </si>
  <si>
    <t>Sales Effort % | New Fleet | All Brand | Focus</t>
  </si>
  <si>
    <t>Sales Effort % | New Fleet | All Brand | FPV |  | SUM</t>
  </si>
  <si>
    <t>Sales Effort % | New Fleet | All Brand | FPV</t>
  </si>
  <si>
    <t>Sales Effort % | New Fleet | All Brand | Kuga |  | SUM</t>
  </si>
  <si>
    <t>Sales Effort % | New Fleet | All Brand | Kuga</t>
  </si>
  <si>
    <t>Sales Effort % | New Fleet | All Brand | Mondeo |  | SUM</t>
  </si>
  <si>
    <t>Sales Effort % | New Fleet | All Brand | Mondeo</t>
  </si>
  <si>
    <t>Sales Effort % | New Fleet | All Brand | Ranger |  | SUM</t>
  </si>
  <si>
    <t>Sales Effort % | New Fleet | All Brand | Ranger</t>
  </si>
  <si>
    <t>Sales Effort % | New Fleet | All Brand | Territory |  | SUM</t>
  </si>
  <si>
    <t>Sales Effort % | New Fleet | All Brand | Territory</t>
  </si>
  <si>
    <t>Sales Effort % | New Fleet | All Brand | Transit |  | SUM</t>
  </si>
  <si>
    <t>Sales Effort % | New Fleet | All Brand | Transit</t>
  </si>
  <si>
    <t>Staff &gt; Clerical | Admin | All Brand | All Model |  | AVG</t>
  </si>
  <si>
    <t>Staff &gt; Clerical | Admin | All Brand | All Model</t>
  </si>
  <si>
    <t>Staff &gt; Managers | Admin | All Brand | All Model |  | AVG</t>
  </si>
  <si>
    <t>Staff &gt; Managers | Admin | All Brand | All Model</t>
  </si>
  <si>
    <t>Staff &gt; Non-Productives | Admin | All Brand | All Model |  | AVG</t>
  </si>
  <si>
    <t>Staff &gt; Non-Productives | Admin | All Brand | All Model</t>
  </si>
  <si>
    <t>Staff &gt; Non-Productives | Aftercare | All Brand | All Model |  | AVG</t>
  </si>
  <si>
    <t>Staff &gt; Non-Productives | Aftercare | All Brand | All Model</t>
  </si>
  <si>
    <t>Staff &gt; Non-Productives | Body Shop | All Brand | All Model |  | AVG</t>
  </si>
  <si>
    <t>Staff &gt; Non-Productives | Body Shop | All Brand | All Model</t>
  </si>
  <si>
    <t>Staff &gt; Non-Productives | F&amp;I Dept | All Brand | All Model |  | AVG</t>
  </si>
  <si>
    <t>Staff &gt; Non-Productives | F&amp;I Dept | All Brand | All Model</t>
  </si>
  <si>
    <t>Staff &gt; Non-Productives | New | All Brand | All Model |  | AVG</t>
  </si>
  <si>
    <t>Staff &gt; Non-Productives | New | All Brand | All Model</t>
  </si>
  <si>
    <t>Staff &gt; Non-Productives | Parts | All Brand | All Model |  | AVG</t>
  </si>
  <si>
    <t>Staff &gt; Non-Productives | Parts | All Brand | All Model</t>
  </si>
  <si>
    <t>Staff &gt; Non-Productives | Service | All Brand | All Model |  | AVG</t>
  </si>
  <si>
    <t>Staff &gt; Non-Productives | Service | All Brand | All Model</t>
  </si>
  <si>
    <t>Staff &gt; Non-Productives | Used | All Brand | All Model |  | AVG</t>
  </si>
  <si>
    <t>Staff &gt; Non-Productives | Used | All Brand | All Model</t>
  </si>
  <si>
    <t>Staff &gt; Other Productives Vehicle | Admin | All Brand | All Model |  | AVG</t>
  </si>
  <si>
    <t>Staff &gt; Other Productives Vehicle | Admin | All Brand | All Model</t>
  </si>
  <si>
    <t>Staff &gt; Other staff | Admin | All Brand | All Model |  | AVG</t>
  </si>
  <si>
    <t>Staff &gt; Other staff | Admin | All Brand | All Model</t>
  </si>
  <si>
    <t>Staff &gt; Productives (Ave) | Admin | All Brand | All Model |  | AVG</t>
  </si>
  <si>
    <t>Staff &gt; Productives (Ave) | Admin | All Brand | All Model</t>
  </si>
  <si>
    <t>Staff &gt; Productives | Admin | All Brand | All Model |  | AVG</t>
  </si>
  <si>
    <t>Staff &gt; Productives | Admin | All Brand | All Model</t>
  </si>
  <si>
    <t>Staff &gt; Productives | Body Shop | All Brand | All Model |  | AVG</t>
  </si>
  <si>
    <t>Staff &gt; Productives | F&amp;I Dept | All Brand | All Model |  | AVG</t>
  </si>
  <si>
    <t>Staff &gt; Productives | F&amp;I Dept | All Brand | All Model</t>
  </si>
  <si>
    <t>Staff &gt; Productives | New | All Brand | All Model |  | AVG</t>
  </si>
  <si>
    <t>Staff &gt; Productives | Parts | All Brand | All Model |  | AVG</t>
  </si>
  <si>
    <t>Staff &gt; Productives | Parts | All Brand | All Model</t>
  </si>
  <si>
    <t>Staff &gt; Productives | Service | All Brand | All Model |  | AVG</t>
  </si>
  <si>
    <t>Staff &gt; Productives | Used | All Brand | All Model |  | AVG</t>
  </si>
  <si>
    <t>Staff &gt; Salesperson | Admin | All Brand | All Model |  | AVG</t>
  </si>
  <si>
    <t>Staff &gt; Salesperson | Admin | All Brand | All Model</t>
  </si>
  <si>
    <t>Staff &gt; Total Employees | Admin | All Brand | All Model |  | AVG</t>
  </si>
  <si>
    <t>Staff &gt; Total Employees | Admin | All Brand | All Model</t>
  </si>
  <si>
    <t>Staff &gt; Total Employees | All Department | All Brand | All Model |  | AVG</t>
  </si>
  <si>
    <t>STAT &gt; Age Analysis &gt; 0-90 days | Parts | All Brand | All Model |  | AVG</t>
  </si>
  <si>
    <t>STAT &gt; Age Analysis &gt; 0-90 days | Parts | All Brand | All Model</t>
  </si>
  <si>
    <t>STAT &gt; Age Analysis &gt; 0-90 days MIX | Parts | All Brand | All Model |  | AVG</t>
  </si>
  <si>
    <t>STAT &gt; Age Analysis &gt; 181-365 days | Parts | All Brand | All Model |  | AVG</t>
  </si>
  <si>
    <t>STAT &gt; Age Analysis &gt; 181-365 days | Parts | All Brand | All Model</t>
  </si>
  <si>
    <t>STAT &gt; Age Analysis &gt; 181-365 days MIX | Parts | All Brand | All Model |  | AVG</t>
  </si>
  <si>
    <t>STAT &gt; Age Analysis &gt; 365+ days | Parts | All Brand | All Model |  | AVG</t>
  </si>
  <si>
    <t>STAT &gt; Age Analysis &gt; 365+ days | Parts | All Brand | All Model</t>
  </si>
  <si>
    <t>STAT &gt; Age Analysis &gt; 365+ days MIX | Parts | All Brand | All Model |  | AVG</t>
  </si>
  <si>
    <t>STAT &gt; Age Analysis &gt; 91-180 days | Parts | All Brand | All Model |  | AVG</t>
  </si>
  <si>
    <t>STAT &gt; Age Analysis &gt; 91-180 days | Parts | All Brand | All Model</t>
  </si>
  <si>
    <t>STAT &gt; Age Analysis &gt; 91-180 days MIX | Parts | All Brand | All Model |  | AVG</t>
  </si>
  <si>
    <t>STAT &gt; Age Analysis | Parts | All Brand | All Model |  | AVG</t>
  </si>
  <si>
    <t>STAT &gt; Age Analysis | Parts | All Brand | All Model</t>
  </si>
  <si>
    <t>STAT &gt; Asset Activity | All Department | All Brand | All Model |  | AVG</t>
  </si>
  <si>
    <t>STAT &gt; Ave Monthly PBT per Employee | All Department | All Brand | All Model |  | AVG</t>
  </si>
  <si>
    <t>STAT &gt; Ave Monthly TGP per Employee | All Department | All Brand | All Model |  | AVG</t>
  </si>
  <si>
    <t>STAT &gt; Ave Monthly TGP per Productive | Aftercare | All Brand | All Model |  | AVG</t>
  </si>
  <si>
    <t>STAT &gt; Ave Monthly TGP per Productive | Aftersales | All Brand | All Model |  | AVG</t>
  </si>
  <si>
    <t>STAT &gt; Ave Monthly TGP per Productive | Aftersales | All Brand | All Model</t>
  </si>
  <si>
    <t>STAT &gt; Ave Monthly TGP per Productive | All Department | All Brand | All Model |  | AVG</t>
  </si>
  <si>
    <t>STAT &gt; Ave Monthly TGP per Productive | Body Shop | All Brand | All Model |  | AVG</t>
  </si>
  <si>
    <t>STAT &gt; Ave Monthly TGP per Productive | F&amp;I Dept | All Brand | All Model |  | AVG</t>
  </si>
  <si>
    <t>STAT &gt; Ave Monthly TGP per Productive | New | All Brand | All Model |  | AVG</t>
  </si>
  <si>
    <t>STAT &gt; Ave Monthly TGP per Productive | Parts | All Brand | All Model |  | AVG</t>
  </si>
  <si>
    <t>STAT &gt; Ave Monthly TGP per Productive | Service | All Brand | All Model |  | AVG</t>
  </si>
  <si>
    <t>STAT &gt; Ave Monthly TGP per Productive | Used | All Brand | All Model |  | AVG</t>
  </si>
  <si>
    <t>STAT &gt; Ave Repair Orders pd | Body Shop | All Brand | All Model |  | AVG</t>
  </si>
  <si>
    <t>STAT &gt; Ave Repair Orders pd | Body Shop | All Brand | All Model</t>
  </si>
  <si>
    <t>STAT &gt; Ave Repair Orders pd | Service | All Brand | All Model |  | AVG</t>
  </si>
  <si>
    <t>STAT &gt; Ave Repair Orders pd | Service | All Brand | All Model</t>
  </si>
  <si>
    <t>STAT &gt; Ave Repair Orders pd p Technician | Body Shop | All Brand | All Model |  | AVG</t>
  </si>
  <si>
    <t>STAT &gt; Ave Repair Orders pd p Technician | Service | All Brand | All Model |  | AVG</t>
  </si>
  <si>
    <t>STAT &gt; Average Labour Sales per productive | Body Shop | All Brand | All Model |  | AVG</t>
  </si>
  <si>
    <t>STAT &gt; Average Labour Sales per productive | Service | All Brand | All Model |  | AVG</t>
  </si>
  <si>
    <t>STAT &gt; Average Operational Assets | All Department | All Brand | All Model |  | AVG</t>
  </si>
  <si>
    <t>STAT &gt; Body Shop Labour Sales per Productive | Body Shop | All Brand | All Model |  | AVG</t>
  </si>
  <si>
    <t>STAT &gt; Cost Recovery | Aftercare | All Brand | All Model</t>
  </si>
  <si>
    <t>STAT &gt; Cost Recovery | Aftersales | All Brand | All Model</t>
  </si>
  <si>
    <t>STAT &gt; Cost Recovery | All Department | All Brand | All Model</t>
  </si>
  <si>
    <t>STAT &gt; Cost Recovery | Body Shop | All Brand | All Model</t>
  </si>
  <si>
    <t>STAT &gt; Cost Recovery | F&amp;I Dept | All Brand | All Model</t>
  </si>
  <si>
    <t>STAT &gt; Cost Recovery | New | All Brand | All Model</t>
  </si>
  <si>
    <t>STAT &gt; Cost Recovery | Other | All Brand | All Model</t>
  </si>
  <si>
    <t>STAT &gt; Cost Recovery | Parts | All Brand | All Model</t>
  </si>
  <si>
    <t>STAT &gt; Cost Recovery | Service | All Brand | All Model</t>
  </si>
  <si>
    <t>STAT &gt; Cost Recovery | Used | All Brand | All Model</t>
  </si>
  <si>
    <t>STAT &gt; Cost Recovery | VehicleSales | All Brand | All Model</t>
  </si>
  <si>
    <t>STAT &gt; F&amp;I Contracts 1st yr New Retail - Financed | F&amp;I Dept | All Brand | All Model</t>
  </si>
  <si>
    <t>STAT &gt; F&amp;I Contracts 1st yr New Retail - Insurance | F&amp;I Dept | All Brand | All Model</t>
  </si>
  <si>
    <t>STAT &gt; F&amp;I Contracts 1st yr Used - Financed | F&amp;I Dept | All Brand | All Model</t>
  </si>
  <si>
    <t>STAT &gt; F&amp;I Contracts 1st yr Used - Insurance | F&amp;I Dept | All Brand | All Model</t>
  </si>
  <si>
    <t>STAT &gt; Hours Available Not Factorised | Body Shop | All Brand | All Model</t>
  </si>
  <si>
    <t>STAT &gt; Hours Available Not Factorised | Service | All Brand | All Model</t>
  </si>
  <si>
    <t>STAT &gt; Hours Clocked (Not Factorized) | Body Shop | All Brand | All Model</t>
  </si>
  <si>
    <t>STAT &gt; Hours Clocked (Not Factorized) | Service | All Brand | All Model</t>
  </si>
  <si>
    <t>STAT &gt; Hours Sold | Body Shop | All Brand | All Model</t>
  </si>
  <si>
    <t>STAT &gt; Hours Sold | Service | All Brand | All Model</t>
  </si>
  <si>
    <t>STAT &gt; In Dealer Units | New Fleet | All Brand | All Model |  | SUM</t>
  </si>
  <si>
    <t>STAT &gt; In Dealer Units | New Fleet | All Brand | All Model</t>
  </si>
  <si>
    <t>STAT &gt; Inventory Units &gt; 0 - 30 days | New | All Brand | All Model |  | CLOSE</t>
  </si>
  <si>
    <t>STAT &gt; Inventory Units &gt; 0 - 30 days | New | All Brand | All Model</t>
  </si>
  <si>
    <t>STAT &gt; Inventory Units &gt; 0 - 30 days | Used | All Brand | All Model |  | CLOSE</t>
  </si>
  <si>
    <t>STAT &gt; Inventory Units &gt; 0 - 30 days | Used | All Brand | All Model</t>
  </si>
  <si>
    <t>STAT &gt; Inventory Units &gt; 31 - 60 days | New | All Brand | All Model |  | CLOSE</t>
  </si>
  <si>
    <t>STAT &gt; Inventory Units &gt; 31 - 60 days | New | All Brand | All Model</t>
  </si>
  <si>
    <t>STAT &gt; Inventory Units &gt; 31 - 60 days | Used | All Brand | All Model |  | CLOSE</t>
  </si>
  <si>
    <t>STAT &gt; Inventory Units &gt; 31 - 60 days | Used | All Brand | All Model</t>
  </si>
  <si>
    <t>STAT &gt; Inventory Units &gt; 61 - 90 days | New | All Brand | All Model |  | CLOSE</t>
  </si>
  <si>
    <t>STAT &gt; Inventory Units &gt; 61 - 90 days | New | All Brand | All Model</t>
  </si>
  <si>
    <t>STAT &gt; Inventory Units &gt; 61 - 90 days | Used | All Brand | All Model |  | CLOSE</t>
  </si>
  <si>
    <t>STAT &gt; Inventory Units &gt; 61 - 90 days | Used | All Brand | All Model</t>
  </si>
  <si>
    <t>STAT &gt; Inventory Units &gt; 90+ days | New | All Brand | All Model |  | CLOSE</t>
  </si>
  <si>
    <t>STAT &gt; Inventory Units &gt; 90+ days | New | All Brand | All Model</t>
  </si>
  <si>
    <t>STAT &gt; Inventory Units &gt; 90+ days | Used | All Brand | All Model |  | CLOSE</t>
  </si>
  <si>
    <t>STAT &gt; Inventory Units &gt; 90+ days | Used | All Brand | All Model</t>
  </si>
  <si>
    <t>STAT &gt; Inventory Units | New | All Brand | All Model |  | CLOSE</t>
  </si>
  <si>
    <t>STAT &gt; Inventory Units | New | All Brand | All Model</t>
  </si>
  <si>
    <t>STAT &gt; Inventory Value &gt; 0 - 30 days | New | All Brand | All Model |  | CLOSE</t>
  </si>
  <si>
    <t>STAT &gt; Inventory Value &gt; 0 - 30 days | New | All Brand | All Model</t>
  </si>
  <si>
    <t>STAT &gt; Inventory Value &gt; 0 - 30 days | Used | All Brand | All Model |  | CLOSE</t>
  </si>
  <si>
    <t>STAT &gt; Inventory Value &gt; 0 - 30 days | Used | All Brand | All Model</t>
  </si>
  <si>
    <t>STAT &gt; Inventory Value &gt; 0 - 30 days MIX | New | All Brand | All Model |  | CLOSE</t>
  </si>
  <si>
    <t>STAT &gt; Inventory Value &gt; 0 - 30 days MIX | Used | All Brand | All Model |  | CLOSE</t>
  </si>
  <si>
    <t>STAT &gt; Inventory Value &gt; 31 - 60 days | New | All Brand | All Model |  | CLOSE</t>
  </si>
  <si>
    <t>STAT &gt; Inventory Value &gt; 31 - 60 days | New | All Brand | All Model</t>
  </si>
  <si>
    <t>STAT &gt; Inventory Value &gt; 31 - 60 days | Used | All Brand | All Model |  | CLOSE</t>
  </si>
  <si>
    <t>STAT &gt; Inventory Value &gt; 31 - 60 days | Used | All Brand | All Model</t>
  </si>
  <si>
    <t>STAT &gt; Inventory Value &gt; 31 - 60 days MIX | New | All Brand | All Model |  | CLOSE</t>
  </si>
  <si>
    <t>STAT &gt; Inventory Value &gt; 31 - 60 days MIX | Used | All Brand | All Model |  | CLOSE</t>
  </si>
  <si>
    <t>STAT &gt; Inventory Value &gt; 61 - 90 days | New | All Brand | All Model |  | CLOSE</t>
  </si>
  <si>
    <t>STAT &gt; Inventory Value &gt; 61 - 90 days | New | All Brand | All Model</t>
  </si>
  <si>
    <t>STAT &gt; Inventory Value &gt; 61 - 90 days | Used | All Brand | All Model |  | CLOSE</t>
  </si>
  <si>
    <t>STAT &gt; Inventory Value &gt; 61 - 90 days | Used | All Brand | All Model</t>
  </si>
  <si>
    <t>STAT &gt; Inventory Value &gt; 61 - 90 days MIX | New | All Brand | All Model |  | CLOSE</t>
  </si>
  <si>
    <t>STAT &gt; Inventory Value &gt; 61 - 90 days MIX | Parts | All Brand | All Model |  | CLOSE</t>
  </si>
  <si>
    <t>STAT &gt; Inventory Value &gt; 61 - 90 days MIX | Parts | All Brand | All Model</t>
  </si>
  <si>
    <t>STAT &gt; Inventory Value &gt; 61 - 90 days MIX | Used | All Brand | All Model |  | CLOSE</t>
  </si>
  <si>
    <t>STAT &gt; Inventory Value &gt; 90+ days | New | All Brand | All Model |  | CLOSE</t>
  </si>
  <si>
    <t>STAT &gt; Inventory Value &gt; 90+ days | New | All Brand | All Model</t>
  </si>
  <si>
    <t>STAT &gt; Inventory Value &gt; 90+ days | Used | All Brand | All Model |  | CLOSE</t>
  </si>
  <si>
    <t>STAT &gt; Inventory Value &gt; 90+ days | Used | All Brand | All Model</t>
  </si>
  <si>
    <t>STAT &gt; Inventory Value &gt; 90+ days MIX | New | All Brand | All Model |  | CLOSE</t>
  </si>
  <si>
    <t>STAT &gt; Inventory Value &gt; 90+ days MIX | Parts | All Brand | All Model |  | CLOSE</t>
  </si>
  <si>
    <t>STAT &gt; Inventory Value &gt; 90+ days MIX | Parts | All Brand | All Model</t>
  </si>
  <si>
    <t>STAT &gt; Inventory Value &gt; 90+ days MIX | Used | All Brand | All Model |  | CLOSE</t>
  </si>
  <si>
    <t>STAT &gt; Inventory Value | New | All Brand | All Model |  | CLOSE</t>
  </si>
  <si>
    <t>STAT &gt; Inventory Value | Used | All Brand | All Model |  | CLOSE</t>
  </si>
  <si>
    <t>STAT &gt; Net Inventories | Parts | All Brand | All Model |  | CLOSE</t>
  </si>
  <si>
    <t>STAT &gt; Number of Workbays | Service | All Brand | All Model |  | AVG</t>
  </si>
  <si>
    <t>STAT &gt; Parts net sales per Productive | Parts | All Brand | All Model |  | AVG</t>
  </si>
  <si>
    <t>STAT &gt; Ratio Productive to Non-Productive staff | Admin | All Brand | All Model</t>
  </si>
  <si>
    <t>STAT &gt; Sales Target Achieved Fleet | New | All Brand | All Model</t>
  </si>
  <si>
    <t>STAT &gt; Sales Target Achieved Retail | New | All Brand | All Model</t>
  </si>
  <si>
    <t>STAT &gt; Service Advisor | Body Shop | All Brand | All Model |  | AVG</t>
  </si>
  <si>
    <t>STAT &gt; Service Advisor | Body Shop | All Brand | All Model</t>
  </si>
  <si>
    <t>STAT &gt; Service Advisor | Service | All Brand | All Model |  | AVG</t>
  </si>
  <si>
    <t>STAT &gt; Service Advisor | Service | All Brand | All Model</t>
  </si>
  <si>
    <t>STAT &gt; Service Labour Sales per Productive | Body Shop | All Brand | All Model |  | AVG</t>
  </si>
  <si>
    <t>STAT &gt; Service Labour Sales per Productive | Body Shop | All Brand | All Model</t>
  </si>
  <si>
    <t>STAT &gt; Service Labour Sales per Productive | Service | All Brand | All Model |  | AVG</t>
  </si>
  <si>
    <t>STAT &gt; Units | New | All Brand | Demo</t>
  </si>
  <si>
    <t>STAT &gt; Units | New | All Brand | E150</t>
  </si>
  <si>
    <t>STAT &gt; Units | New | All Brand | Ecosport</t>
  </si>
  <si>
    <t>STAT &gt; Units | New | All Brand | Edge</t>
  </si>
  <si>
    <t>STAT &gt; Units | New | All Brand | Escape</t>
  </si>
  <si>
    <t>STAT &gt; Units | New | All Brand | Everest</t>
  </si>
  <si>
    <t>STAT &gt; Units | New | All Brand | Expedition</t>
  </si>
  <si>
    <t>STAT &gt; Units | New | All Brand | Explorer</t>
  </si>
  <si>
    <t>STAT &gt; Units | New | All Brand | F250</t>
  </si>
  <si>
    <t>STAT &gt; Units | New | All Brand | Falcon</t>
  </si>
  <si>
    <t>STAT &gt; Units | New | All Brand | FIESTA</t>
  </si>
  <si>
    <t>STAT &gt; Units | New | All Brand | FIESTA Classic</t>
  </si>
  <si>
    <t>STAT &gt; Units | New | All Brand | Figo</t>
  </si>
  <si>
    <t>STAT &gt; Units | New | All Brand | Focus</t>
  </si>
  <si>
    <t>STAT &gt; Units | New | All Brand | FPV</t>
  </si>
  <si>
    <t>STAT &gt; Units | New | All Brand | FPV UTE</t>
  </si>
  <si>
    <t>STAT &gt; Units | New | All Brand | I-Max</t>
  </si>
  <si>
    <t>STAT &gt; Units | New | All Brand | Ikon</t>
  </si>
  <si>
    <t>STAT &gt; Units | New | All Brand | Ka</t>
  </si>
  <si>
    <t>STAT &gt; Units | New | All Brand | Kuga</t>
  </si>
  <si>
    <t>STAT &gt; Units | New | All Brand | Mondeo</t>
  </si>
  <si>
    <t>STAT &gt; Units | New | All Brand | New Focus</t>
  </si>
  <si>
    <t>STAT &gt; Units | New | All Brand | OTHER PASS</t>
  </si>
  <si>
    <t>STAT &gt; Units | New | All Brand | Ranger</t>
  </si>
  <si>
    <t>STAT &gt; Units | New | All Brand | S-Max</t>
  </si>
  <si>
    <t>STAT &gt; Units | New | All Brand | Territory</t>
  </si>
  <si>
    <t>STAT &gt; Units | New | All Brand | Transit</t>
  </si>
  <si>
    <t>STAT &gt; Units | New Fleet | All Brand | Demo |  | SUM</t>
  </si>
  <si>
    <t>STAT &gt; Units | New Fleet | All Brand | Demo</t>
  </si>
  <si>
    <t>STAT &gt; Units | New Fleet | All Brand | Ecosport |  | SUM</t>
  </si>
  <si>
    <t>STAT &gt; Units | New Fleet | All Brand | Ecosport</t>
  </si>
  <si>
    <t>STAT &gt; Units | New Fleet | All Brand | Falcon |  | SUM</t>
  </si>
  <si>
    <t>STAT &gt; Units | New Fleet | All Brand | Falcon</t>
  </si>
  <si>
    <t>STAT &gt; Units | New Fleet | All Brand | Fiesta |  | SUM</t>
  </si>
  <si>
    <t>STAT &gt; Units | New Fleet | All Brand | Fiesta</t>
  </si>
  <si>
    <t>STAT &gt; Units | New Fleet | All Brand | Focus |  | SUM</t>
  </si>
  <si>
    <t>STAT &gt; Units | New Fleet | All Brand | Focus</t>
  </si>
  <si>
    <t>STAT &gt; Units | New Fleet | All Brand | FPV |  | SUM</t>
  </si>
  <si>
    <t>STAT &gt; Units | New Fleet | All Brand | FPV</t>
  </si>
  <si>
    <t>STAT &gt; Units | New Fleet | All Brand | Kuga |  | SUM</t>
  </si>
  <si>
    <t>STAT &gt; Units | New Fleet | All Brand | Kuga</t>
  </si>
  <si>
    <t>STAT &gt; Units | New Fleet | All Brand | Mondeo |  | SUM</t>
  </si>
  <si>
    <t>STAT &gt; Units | New Fleet | All Brand | Mondeo</t>
  </si>
  <si>
    <t>STAT &gt; Units | New Fleet | All Brand | Ranger |  | SUM</t>
  </si>
  <si>
    <t>STAT &gt; Units | New Fleet | All Brand | Ranger</t>
  </si>
  <si>
    <t>STAT &gt; Units | New Fleet | All Brand | Territory |  | SUM</t>
  </si>
  <si>
    <t>STAT &gt; Units | New Fleet | All Brand | Territory</t>
  </si>
  <si>
    <t>STAT &gt; Units | New Fleet | All Brand | Transit |  | SUM</t>
  </si>
  <si>
    <t>STAT &gt; Units | New Fleet | All Brand | Transit</t>
  </si>
  <si>
    <t>STAT &gt; Units Fleet | New Fleet | all brand | All Model</t>
  </si>
  <si>
    <t>STAT &gt; Units Mix % (Brand) | New | All Brand | All Model</t>
  </si>
  <si>
    <t>STAT &gt; Units Mix % (Brand) | New | All Brand | Demo</t>
  </si>
  <si>
    <t>STAT &gt; Units Mix % (Brand) | New | All Brand | E150</t>
  </si>
  <si>
    <t>STAT &gt; Units Mix % (Brand) | New | All Brand | Ecosport</t>
  </si>
  <si>
    <t>STAT &gt; Units Mix % (Brand) | New | All Brand | Edge</t>
  </si>
  <si>
    <t>STAT &gt; Units Mix % (Brand) | New | All Brand | Escape</t>
  </si>
  <si>
    <t>STAT &gt; Units Mix % (Brand) | New | All Brand | Everest</t>
  </si>
  <si>
    <t>STAT &gt; Units Mix % (Brand) | New | All Brand | Expedition</t>
  </si>
  <si>
    <t>STAT &gt; Units Mix % (Brand) | New | All Brand | Explorer</t>
  </si>
  <si>
    <t>STAT &gt; Units Mix % (Brand) | New | All Brand | F250</t>
  </si>
  <si>
    <t>STAT &gt; Units Mix % (Brand) | New | All Brand | Falcon</t>
  </si>
  <si>
    <t>STAT &gt; Units Mix % (Brand) | New | All Brand | FIESTA</t>
  </si>
  <si>
    <t>STAT &gt; Units Mix % (Brand) | New | All Brand | FIESTA Classic</t>
  </si>
  <si>
    <t>STAT &gt; Units Mix % (Brand) | New | All Brand | Figo</t>
  </si>
  <si>
    <t>STAT &gt; Units Mix % (Brand) | New | All Brand | Focus</t>
  </si>
  <si>
    <t>STAT &gt; Units Mix % (Brand) | New | All Brand | FPV</t>
  </si>
  <si>
    <t>STAT &gt; Units Mix % (Brand) | New | All Brand | FPV UTE</t>
  </si>
  <si>
    <t>STAT &gt; Units Mix % (Brand) | New | All Brand | I-Max</t>
  </si>
  <si>
    <t>STAT &gt; Units Mix % (Brand) | New | All Brand | Ikon</t>
  </si>
  <si>
    <t>STAT &gt; Units Mix % (Brand) | New | All Brand | Ka</t>
  </si>
  <si>
    <t>STAT &gt; Units Mix % (Brand) | New | All Brand | Kuga</t>
  </si>
  <si>
    <t>STAT &gt; Units Mix % (Brand) | New | All Brand | Mondeo</t>
  </si>
  <si>
    <t>STAT &gt; Units Mix % (Brand) | New | All Brand | New Focus</t>
  </si>
  <si>
    <t>STAT &gt; Units Mix % (Brand) | New | All Brand | OTHER PASS</t>
  </si>
  <si>
    <t>STAT &gt; Units Mix % (Brand) | New | All Brand | Ranger</t>
  </si>
  <si>
    <t>STAT &gt; Units Mix % (Brand) | New | All Brand | S-Max</t>
  </si>
  <si>
    <t>STAT &gt; Units Mix % (Brand) | New | All Brand | Territory</t>
  </si>
  <si>
    <t>STAT &gt; Units Mix % (Brand) | New | All Brand | Transit</t>
  </si>
  <si>
    <t>STAT &gt; Units Mix % (Brand) | New Fleet | All Brand | All Model |  | SUM</t>
  </si>
  <si>
    <t>STAT &gt; Units Mix % (Brand) | New Fleet | All Brand | Demo |  | SUM</t>
  </si>
  <si>
    <t>STAT &gt; Units Mix % (Brand) | New Fleet | All Brand | Demo</t>
  </si>
  <si>
    <t>STAT &gt; Units Mix % (Brand) | New Fleet | All Brand | Ecosport |  | SUM</t>
  </si>
  <si>
    <t>STAT &gt; Units Mix % (Brand) | New Fleet | All Brand | Ecosport</t>
  </si>
  <si>
    <t>STAT &gt; Units Mix % (Brand) | New Fleet | All Brand | Falcon |  | SUM</t>
  </si>
  <si>
    <t>STAT &gt; Units Mix % (Brand) | New Fleet | All Brand | Falcon</t>
  </si>
  <si>
    <t>STAT &gt; Units Mix % (Brand) | New Fleet | All Brand | Fiesta |  | SUM</t>
  </si>
  <si>
    <t>STAT &gt; Units Mix % (Brand) | New Fleet | All Brand | Fiesta</t>
  </si>
  <si>
    <t>STAT &gt; Units Mix % (Brand) | New Fleet | All Brand | Focus |  | SUM</t>
  </si>
  <si>
    <t>STAT &gt; Units Mix % (Brand) | New Fleet | All Brand | Focus</t>
  </si>
  <si>
    <t>STAT &gt; Units Mix % (Brand) | New Fleet | All Brand | FPV |  | SUM</t>
  </si>
  <si>
    <t>STAT &gt; Units Mix % (Brand) | New Fleet | All Brand | FPV</t>
  </si>
  <si>
    <t>STAT &gt; Units Mix % (Brand) | New Fleet | All Brand | Kuga |  | SUM</t>
  </si>
  <si>
    <t>STAT &gt; Units Mix % (Brand) | New Fleet | All Brand | Kuga</t>
  </si>
  <si>
    <t>STAT &gt; Units Mix % (Brand) | New Fleet | All Brand | Mondeo |  | SUM</t>
  </si>
  <si>
    <t>STAT &gt; Units Mix % (Brand) | New Fleet | All Brand | Mondeo</t>
  </si>
  <si>
    <t>STAT &gt; Units Mix % (Brand) | New Fleet | All Brand | Ranger |  | SUM</t>
  </si>
  <si>
    <t>STAT &gt; Units Mix % (Brand) | New Fleet | All Brand | Ranger</t>
  </si>
  <si>
    <t>STAT &gt; Units Mix % (Brand) | New Fleet | All Brand | Territory |  | SUM</t>
  </si>
  <si>
    <t>STAT &gt; Units Mix % (Brand) | New Fleet | All Brand | Territory</t>
  </si>
  <si>
    <t>STAT &gt; Units Mix % (Brand) | New Fleet | All Brand | Transit |  | SUM</t>
  </si>
  <si>
    <t>STAT &gt; Units Mix % (Brand) | New Fleet | All Brand | Transit</t>
  </si>
  <si>
    <t>TNS &gt; Accessories (Mix) | Parts | All Brand | All Model</t>
  </si>
  <si>
    <t>TNS &gt; Accessories Net sales | Parts | All Brand | All Model</t>
  </si>
  <si>
    <t>TNS &gt; Accessories Net sales pu | New | All Brand | All Model</t>
  </si>
  <si>
    <t>TNS &gt; Aftercare Mix of Sales | Aftercare | All Brand | All Model</t>
  </si>
  <si>
    <t>TNS &gt; Aftercare Net Sales New pu | New | All Brand | All Model</t>
  </si>
  <si>
    <t>TNS &gt; Aftercare Net Sales pu | New | All Brand | All Model</t>
  </si>
  <si>
    <t>TNS &gt; Aftercare Net Sales pu | Used | All Brand | All Model</t>
  </si>
  <si>
    <t>TNS &gt; Aftercare Net Sales Used pu | Used | All Brand | All Model</t>
  </si>
  <si>
    <t>TNS &gt; Aftersales Mix of Sales | Aftersales | All Brand | All Model</t>
  </si>
  <si>
    <t>TNS &gt; Batteries (Mix) | Parts | All Brand | All Model</t>
  </si>
  <si>
    <t>TNS &gt; Batteries net sales | Parts | All Brand | All Model</t>
  </si>
  <si>
    <t>TNS &gt; Body Shop Mix of Sales | Body Shop | All Brand | All Model</t>
  </si>
  <si>
    <t>TNS &gt; Car Rental (Mix) | Service | All Brand | All Model</t>
  </si>
  <si>
    <t>TNS &gt; Car Rental net sales | Body Shop | All Brand | All Model</t>
  </si>
  <si>
    <t>TNS &gt; Counter Retail (Mix) | Parts | All Brand | All Model</t>
  </si>
  <si>
    <t>TNS &gt; Counter retail net sales | Parts | All Brand | All Model</t>
  </si>
  <si>
    <t>TNS &gt; D &gt; Discounts (excl Acc) % of Gross Sales | New | All Brand | All Model</t>
  </si>
  <si>
    <t>TNS &gt; D &gt; Discounts (excl Acc) | New | All Brand | All Model</t>
  </si>
  <si>
    <t>TNS &gt; D &gt; Discounts | New | All Brand | All Model</t>
  </si>
  <si>
    <t>TNS &gt; Extended Service Business (Mix) | Service | All Brand | All Model</t>
  </si>
  <si>
    <t>TNS &gt; F&amp;I Mix of Sales | F&amp;I Dept | All Brand | All Model</t>
  </si>
  <si>
    <t>TNS &gt; F&amp;I Net Sales New PNU | New | All Brand | All Model</t>
  </si>
  <si>
    <t>TNS &gt; F&amp;I Net Sales New Retail PNRU | New | All Brand | All Model</t>
  </si>
  <si>
    <t>TNS &gt; F&amp;I Net Sales Used PURU | Used | All Brand | All Model</t>
  </si>
  <si>
    <t>TNS &gt; F&amp;I Net Sales Used PUWU | Used | All Brand | All Model</t>
  </si>
  <si>
    <t>TNS &gt; GS &gt; Gross Sales (excl Acc) | New | All Brand | All Model</t>
  </si>
  <si>
    <t>TNS &gt; GS &gt; Gross Sales (excl Acc) pu | New | All Brand | All Model</t>
  </si>
  <si>
    <t>TNS &gt; GS &gt; Gross Sales | New | All Brand | All Model</t>
  </si>
  <si>
    <t>TNS &gt; GS &gt; Gross Sales pu | New | All Brand | All Model</t>
  </si>
  <si>
    <t>TNS &gt; Intercompany (Mix) | Parts | All Brand | All Model</t>
  </si>
  <si>
    <t>TNS &gt; Intercompany net sales | Parts | All Brand | All Model</t>
  </si>
  <si>
    <t>TNS &gt; Internal (Mix) | Parts | All Brand | All Model</t>
  </si>
  <si>
    <t>TNS &gt; Internal Labour MIX | Service | All Brand | All Model</t>
  </si>
  <si>
    <t>TNS &gt; Internal Labour sales | Body Shop | All Brand | All Model</t>
  </si>
  <si>
    <t>TNS &gt; Internal Labour sales | Service | All Brand | All Model</t>
  </si>
  <si>
    <t>TNS &gt; Internal net sales | Parts | All Brand | All Model</t>
  </si>
  <si>
    <t>TNS &gt; Labour Sales MIX | Service | All Brand | All Model</t>
  </si>
  <si>
    <t>TNS &gt; Maintenance Plan Labour MIX | Service | All Brand | All Model</t>
  </si>
  <si>
    <t>TNS &gt; Maintenance Plan Labour sales | Body Shop | All Brand | All Model</t>
  </si>
  <si>
    <t>TNS &gt; Maintenance Plan Labour sales | Service | All Brand | All Model</t>
  </si>
  <si>
    <t>TNS &gt; Net Sales pu | New | All Brand | DEMO</t>
  </si>
  <si>
    <t>TNS &gt; Net Sales pu | New | All Brand | ECOSPORT</t>
  </si>
  <si>
    <t>TNS &gt; Net Sales pu | New | All Brand | EDGE</t>
  </si>
  <si>
    <t>TNS &gt; Net Sales pu | New | All Brand | ESCAPE</t>
  </si>
  <si>
    <t>TNS &gt; Net Sales pu | New | All Brand | EVEREST</t>
  </si>
  <si>
    <t>TNS &gt; Net Sales pu | New | All Brand | EXPEDITION</t>
  </si>
  <si>
    <t>TNS &gt; Net Sales pu | New | All Brand | EXPLORER</t>
  </si>
  <si>
    <t>TNS &gt; Net Sales pu | New | All Brand | FALCON</t>
  </si>
  <si>
    <t>TNS &gt; Net Sales pu | New | All Brand | FIESTA</t>
  </si>
  <si>
    <t>TNS &gt; Net Sales pu | New | All Brand | FIGO</t>
  </si>
  <si>
    <t>TNS &gt; Net Sales pu | New | All Brand | FOCUS</t>
  </si>
  <si>
    <t>TNS &gt; Net Sales pu | New | All Brand | FPV</t>
  </si>
  <si>
    <t>TNS &gt; Net Sales pu | New | All Brand | I-MAX</t>
  </si>
  <si>
    <t>TNS &gt; Net Sales pu | New | All Brand | KUGA</t>
  </si>
  <si>
    <t>TNS &gt; Net Sales pu | New | All Brand | MONDEO</t>
  </si>
  <si>
    <t>TNS &gt; Net Sales pu | New | All Brand | RANGER</t>
  </si>
  <si>
    <t>TNS &gt; Net Sales pu | New | All Brand | S-MAX</t>
  </si>
  <si>
    <t>TNS &gt; Net Sales pu | New | All Brand | TERRITORY</t>
  </si>
  <si>
    <t>TNS &gt; Net Sales pu | New | All Brand | TRANSIT</t>
  </si>
  <si>
    <t>TNS &gt; Net Sales pu | New Fleet | All Brand | Demo |  | SUM</t>
  </si>
  <si>
    <t>TNS &gt; Net Sales pu | New Fleet | All Brand | Demo</t>
  </si>
  <si>
    <t>TNS &gt; Net Sales pu | New Fleet | All Brand | Ecosport |  | SUM</t>
  </si>
  <si>
    <t>TNS &gt; Net Sales pu | New Fleet | All Brand | Ecosport</t>
  </si>
  <si>
    <t>TNS &gt; Net Sales pu | New Fleet | All Brand | Falcon |  | SUM</t>
  </si>
  <si>
    <t>TNS &gt; Net Sales pu | New Fleet | All Brand | Falcon</t>
  </si>
  <si>
    <t>TNS &gt; Net Sales pu | New Fleet | All Brand | Fiesta |  | SUM</t>
  </si>
  <si>
    <t>TNS &gt; Net Sales pu | New Fleet | All Brand | Fiesta</t>
  </si>
  <si>
    <t>TNS &gt; Net Sales pu | New Fleet | All Brand | Focus |  | SUM</t>
  </si>
  <si>
    <t>TNS &gt; Net Sales pu | New Fleet | All Brand | Focus</t>
  </si>
  <si>
    <t>TNS &gt; Net Sales pu | New Fleet | All Brand | FPV |  | SUM</t>
  </si>
  <si>
    <t>TNS &gt; Net Sales pu | New Fleet | All Brand | FPV</t>
  </si>
  <si>
    <t>TNS &gt; Net Sales pu | New Fleet | All Brand | Kuga |  | SUM</t>
  </si>
  <si>
    <t>TNS &gt; Net Sales pu | New Fleet | All Brand | Kuga</t>
  </si>
  <si>
    <t>TNS &gt; Net Sales pu | New Fleet | All Brand | Mondeo |  | SUM</t>
  </si>
  <si>
    <t>TNS &gt; Net Sales pu | New Fleet | All Brand | Mondeo</t>
  </si>
  <si>
    <t>TNS &gt; Net Sales pu | New Fleet | All Brand | Ranger |  | SUM</t>
  </si>
  <si>
    <t>TNS &gt; Net Sales pu | New Fleet | All Brand | Ranger</t>
  </si>
  <si>
    <t>TNS &gt; Net Sales pu | New Fleet | All Brand | Territory |  | SUM</t>
  </si>
  <si>
    <t>TNS &gt; Net Sales pu | New Fleet | All Brand | Territory</t>
  </si>
  <si>
    <t>TNS &gt; Net Sales pu | New Fleet | All Brand | Transit |  | SUM</t>
  </si>
  <si>
    <t>TNS &gt; Net Sales pu | New Fleet | All Brand | Transit</t>
  </si>
  <si>
    <t>TNS &gt; New Vehicle Mix of Sales | New | All Brand | All Model</t>
  </si>
  <si>
    <t>TNS &gt; Oil Lubricants (Mix) | Parts | All Brand | All Model</t>
  </si>
  <si>
    <t>TNS &gt; Oil Lubricants (Mix) | Service | All Brand | All Model</t>
  </si>
  <si>
    <t>TNS &gt; Oil Lubricants net sale | Body Shop | All Brand | All Model</t>
  </si>
  <si>
    <t>TNS &gt; Oil Lubricants net sale | Parts | All Brand | All Model</t>
  </si>
  <si>
    <t>TNS &gt; Oil Lubricants net sale | Service | All Brand | All Model</t>
  </si>
  <si>
    <t>TNS &gt; Other Mix of Sales | Other | All Brand | All Model</t>
  </si>
  <si>
    <t>TNS &gt; Other net sales | Body Shop | All Brand | All Model</t>
  </si>
  <si>
    <t>TNS &gt; Other net sales | Parts | All Brand | All Model</t>
  </si>
  <si>
    <t>TNS &gt; Other net sales | Service | All Brand | All Model</t>
  </si>
  <si>
    <t>TNS &gt; Other Part (Mix) | Parts | All Brand | All Model</t>
  </si>
  <si>
    <t>TNS &gt; Paint net sales | Body Shop | All Brand | All Model</t>
  </si>
  <si>
    <t>TNS &gt; Panel (Mix) | Parts | All Brand | All Model</t>
  </si>
  <si>
    <t>TNS &gt; Panel net sales | Body Shop | All Brand | All Model</t>
  </si>
  <si>
    <t>TNS &gt; Panel net sales | Parts | All Brand | All Model</t>
  </si>
  <si>
    <t>TNS &gt; Panel Part &amp; Paint (MIX) | Service | All Brand | All Model</t>
  </si>
  <si>
    <t>TNS &gt; Parts Mix of Sales | Parts | All Brand | All Model</t>
  </si>
  <si>
    <t>TNS &gt; Projected Annualised Sales | All Department | All Brand | All Model |  | AVG</t>
  </si>
  <si>
    <t>TNS &gt; Retail Labour MIX | Service | All Brand | All Model</t>
  </si>
  <si>
    <t>TNS &gt; Retail Labour sales | Body Shop | All Brand | All Model</t>
  </si>
  <si>
    <t>TNS &gt; Retail Labour sales | Service | All Brand | All Model</t>
  </si>
  <si>
    <t>TNS &gt; Service Mix of Sales | Service | All Brand | All Model</t>
  </si>
  <si>
    <t>TNS &gt; Sublet net sales | Body Shop | All Brand | All Model</t>
  </si>
  <si>
    <t>TNS &gt; Sublet net sales | Service | All Brand | All Model</t>
  </si>
  <si>
    <t>TNS &gt; Sundry (Mix) | Service | All Brand | All Model</t>
  </si>
  <si>
    <t>TNS &gt; Sundry net sales | Body Shop | All Brand | All Model</t>
  </si>
  <si>
    <t>TNS &gt; Sundry net sales | Service | All Brand | All Model</t>
  </si>
  <si>
    <t>TNS &gt; Towing (Mix) | Service | All Brand | All Model</t>
  </si>
  <si>
    <t>TNS &gt; Towing net sales | Body Shop | All Brand | All Model</t>
  </si>
  <si>
    <t>TNS &gt; Tyres and Tubes (Mix) | Parts | All Brand | All Model</t>
  </si>
  <si>
    <t>TNS &gt; Tyres and Tubes net sales | Body Shop | All Brand | All Model</t>
  </si>
  <si>
    <t>TNS &gt; Tyres and Tubes net sales | Parts | All Brand | All Model</t>
  </si>
  <si>
    <t>TNS &gt; Tyres and Tubes net sales | Service | All Brand | All Model</t>
  </si>
  <si>
    <t>TNS &gt; Used Vehicle Mix of Sales | Used | All Brand | All Model</t>
  </si>
  <si>
    <t>TNS &gt; Warranty (Mix) | Parts | All Brand | All Model</t>
  </si>
  <si>
    <t>TNS &gt; Warranty Labour MIX | Service | All Brand | All Model</t>
  </si>
  <si>
    <t>TNS &gt; Warranty Labour sales | Body Shop | All Brand | All Model</t>
  </si>
  <si>
    <t>TNS &gt; Warranty Labour sales | Service | All Brand | All Model</t>
  </si>
  <si>
    <t>TNS &gt; Warranty net sales | Parts | All Brand | All Model</t>
  </si>
  <si>
    <t>TNS &gt; Wheel Alignment (Mix) | Service | All Brand | All Model</t>
  </si>
  <si>
    <t>TNS &gt; Wheel Alignment net sales | Body Shop | All Brand | All Model</t>
  </si>
  <si>
    <t>TNS &gt; Wholesale (Mix) | Parts | All Brand | All Model</t>
  </si>
  <si>
    <t>TNS &gt; Wholesale net sales | Parts | All Brand | All Model</t>
  </si>
  <si>
    <t>TNS &gt; Workshop (Mix) | Parts | All Brand | All Model</t>
  </si>
  <si>
    <t>TNS &gt; Workshop net sales | Parts | All Brand | All Model</t>
  </si>
  <si>
    <t>TNS &gt; Workshop net sales | Service | All Brand | All Model</t>
  </si>
  <si>
    <t>TSVE &gt; Total Semi Variable Expenses % of TGP | All Department | All Brand | All Model</t>
  </si>
  <si>
    <t>TSVE &gt; Total Semi Variable Expenses | All Department | All Brand | All Model</t>
  </si>
  <si>
    <t>VE &gt; Sales Commission | New | All Brand | All Model</t>
  </si>
  <si>
    <t>CA &gt; Receivables Non-Vehicles Total | All Department | All Brand | All Model |  | CLOSE</t>
  </si>
  <si>
    <t>TNS &gt; Net Sales (excl Acc) | New | All Brand | All Model |  | SUM</t>
  </si>
  <si>
    <t>TNS &gt; Net Sales (excl Acc) | New | All Brand | All Model</t>
  </si>
  <si>
    <t>TNS &gt; Net Sales (excl Acc) | New Fleet | All Brand | All Model |  | SUM</t>
  </si>
  <si>
    <t>TNS &gt; Net Sales (excl Acc) | New Fleet | All Brand | All Model</t>
  </si>
  <si>
    <t>TNS &gt; Net Sales (excl Acc) | New Retail | All Brand | All Model |  | SUM</t>
  </si>
  <si>
    <t>TNS &gt; Net Sales (excl Acc) | New Retail | All Brand | All Model</t>
  </si>
  <si>
    <t>TNS &gt; Net Sales (excl Acc) | Used | All Brand | All Model |  | SUM</t>
  </si>
  <si>
    <t>TNS &gt; Net Sales (excl Acc) | Used | All Brand | All Model</t>
  </si>
  <si>
    <t>CUST &gt; Ford Overhead Expenses | All Department | All Brand | All Model |  | SUM</t>
  </si>
  <si>
    <t>STAT &gt; Working Capital | All Department | All Brand | All Model |  | CLOSE</t>
  </si>
  <si>
    <t>G &gt; Front End Gross (excl Acc) | New | All Brand | All Model |  | SUM</t>
  </si>
  <si>
    <t>G &gt; Front End Gross (excl Acc) | New | All Brand | All Model</t>
  </si>
  <si>
    <t>G &gt; Front End Gross (excl Acc) % of Gross Sales | New | All Brand | All Model |  | SUM</t>
  </si>
  <si>
    <t>G &gt; Front End Gross (excl Acc) % of Gross Sales | New | All Brand | All Model</t>
  </si>
  <si>
    <t>G &gt; Front End Gross (excl Acc) | Used | All Brand | All Model |  | SUM</t>
  </si>
  <si>
    <t>G &gt; Front End Gross (excl Acc) | Used | All Brand | All Model</t>
  </si>
  <si>
    <t>G &gt; Front End Gross (excl Acc) % of Gross Sales | Used | All Brand | All Model |  | SUM</t>
  </si>
  <si>
    <t>G &gt; Front End Gross (excl Acc) % of Gross Sales | Used | All Brand | All Model</t>
  </si>
  <si>
    <t>G &gt; Gross Profit (New GP (incl New F&amp;I)) | New | All Brand | All Model |  | SUM</t>
  </si>
  <si>
    <t>G &gt; Gross Profit (New GP (incl New F&amp;I)) | New | All Brand | All Model</t>
  </si>
  <si>
    <t>G &gt; Gross Profit (New GP (incl New F&amp;I)) % of TNS | New | All Brand | All Model |  | SUM</t>
  </si>
  <si>
    <t>G &gt; Gross Profit (New GP (incl New F&amp;I)) % of TNS | New | All Brand | All Model</t>
  </si>
  <si>
    <t>G &gt; Gross Profit (Used GP (incl Used F&amp;I)) | Used | All Brand | All Model |  | SUM</t>
  </si>
  <si>
    <t>G &gt; Gross Profit (Used GP (incl Used F&amp;I)) | Used | All Brand | All Model</t>
  </si>
  <si>
    <t>G &gt; Gross Profit (Used GP (incl Used F&amp;I)) pu | Used | All Brand | All Model |  | SUM</t>
  </si>
  <si>
    <t>G &gt; Gross Profit (Used GP (incl Used F&amp;I)) pu | Used | All Brand | All Model</t>
  </si>
  <si>
    <t>G &gt; Gross Profit (Used GP (incl Used F&amp;I)) % UVS | Used | All Brand | All Model |  | SUM</t>
  </si>
  <si>
    <t>G &gt; Gross Profit (Used GP (incl Used F&amp;I)) % UVS | Used | All Brand | All Model</t>
  </si>
  <si>
    <t>G &gt; 1st Gross Profit (excl Acc) pu | New | All Brand | All Model |  | SUM</t>
  </si>
  <si>
    <t>G &gt; 1st Gross Profit (excl Acc) pu | Used | All Brand | All Model |  | SUM</t>
  </si>
  <si>
    <t>G &gt; 1st Gross Profit (excl Acc) % of Net Sales | New | All Brand | All Model |  | SUM</t>
  </si>
  <si>
    <t>G &gt; 1st Gross Profit (excl Acc) % of Net Sales | New | All Brand | All Model</t>
  </si>
  <si>
    <t>New Vehicle GP% (incl. F&amp;I &amp; Aftercare)</t>
  </si>
  <si>
    <t>Used Vehicle GP% (incl F&amp;I &amp; Aftercare)</t>
  </si>
  <si>
    <t>Used Vehicle GP% (excl. F&amp;I &amp; Aftercare)</t>
  </si>
  <si>
    <t>New Vehicle GP% (excl. F&amp;I &amp; Aftercare)</t>
  </si>
  <si>
    <t>G &gt; Aftercare Extended Warranty Used Gross pu | UsedAftercare | All Brand | All Model |  | SUM</t>
  </si>
  <si>
    <t>G &gt; Aftercare Extended Warranty Used Gross pu | UsedAftercare | All Brand | All Model</t>
  </si>
  <si>
    <t>G &gt; Aftercare Gross New p warranty contract | NewAftercare | All Brand | All Model |  | SUM</t>
  </si>
  <si>
    <t>G &gt; Aftercare Gross New p warranty contract | NewAftercare | All Brand | All Model</t>
  </si>
  <si>
    <t>G &gt; Aftercare Gross New pu | NewAftercare | All Brand | All Model |  | SUM</t>
  </si>
  <si>
    <t>G &gt; Aftercare Gross New pu | NewAftercare | All Brand | All Model</t>
  </si>
  <si>
    <t>G &gt; Aftercare Gross Used pu | UsedAftercare | All Brand | All Model |  | SUM</t>
  </si>
  <si>
    <t>G &gt; Aftercare Gross Used pu | UsedAftercare | All Brand | All Model</t>
  </si>
  <si>
    <t>G &gt; Aftercare Other income Gross New pu | NewAftercare | All Brand | All Model |  | SUM</t>
  </si>
  <si>
    <t>G &gt; Aftercare Other income Gross New pu | NewAftercare | All Brand | All Model</t>
  </si>
  <si>
    <t>G &gt; Aftercare Other income Gross Used | UsedAftercare | All Brand | All Model |  | SUM</t>
  </si>
  <si>
    <t>G &gt; Aftercare Other income Gross Used | UsedAftercare | All Brand | All Model</t>
  </si>
  <si>
    <t>G &gt; Aftercare Protection / Window Tinting Gross New pu | NewAftercare | All Brand | All Model |  | SUM</t>
  </si>
  <si>
    <t>G &gt; Aftercare Protection / Window Tinting Gross New pu | NewAftercare | All Brand | All Model</t>
  </si>
  <si>
    <t>G &gt; Aftercare Protection / Window Tinting Gross Used pu | UsedAftercare | All Brand | All Model |  | SUM</t>
  </si>
  <si>
    <t>G &gt; Aftercare Protection / Window Tinting Gross Used pu | UsedAftercare | All Brand | All Model</t>
  </si>
  <si>
    <t>G &gt; Front End Gross (excl Acc) % of Net Sales | New | All Brand | All Model |  | SUM</t>
  </si>
  <si>
    <t>G &gt; Front End Gross (excl Acc) % of Net Sales | New | All Brand | All Model</t>
  </si>
  <si>
    <t>G &gt; Front End Gross (excl Acc) % of Net Sales | Used | All Brand | All Model |  | SUM</t>
  </si>
  <si>
    <t>G &gt; Front End Gross (excl Acc) % of Net Sales | Used | All Brand | All Model</t>
  </si>
  <si>
    <t>G &gt; Gross Profit pu | NewF&amp;IAftercare | All Brand | All Model</t>
  </si>
  <si>
    <t>OI &gt; Indirect Incentives | New | All Brand | All Model |  | SUM</t>
  </si>
  <si>
    <t>OI &gt; Indirect Incentives | New | All Brand | All Model</t>
  </si>
  <si>
    <t>OI &gt; Indirect Incentives | Used | All Brand | All Model |  | SUM</t>
  </si>
  <si>
    <t>OI &gt; Indirect Incentives | Used | All Brand | All Model</t>
  </si>
  <si>
    <t>G &gt; Gross Profit pu | NewF&amp;IAftercare | All Brand | All Model |  | SUM</t>
  </si>
  <si>
    <t>TNS &gt; Net Sales (excl Acc) pu | New | All Brand | All Model |  | SUM</t>
  </si>
  <si>
    <t>TNS &gt; Net Sales (excl Acc) pu | New | All Brand | All Model</t>
  </si>
  <si>
    <t>TNS &gt; Net Sales (excl Acc) pu | Used | All Brand | All Model |  | SUM</t>
  </si>
  <si>
    <t>TNS &gt; Net Sales (excl Acc) pu | Used | All Brand | All Model</t>
  </si>
  <si>
    <t>OI &gt; Indirect Incentives pu | New | All Brand | All Model |  | SUM</t>
  </si>
  <si>
    <t>OI &gt; Indirect Incentives pu | New | All Brand | All Model</t>
  </si>
  <si>
    <t>OI &gt; Indirect Incentives pu | Used | All Brand | All Model |  | SUM</t>
  </si>
  <si>
    <t>OI &gt; Indirect Incentives pu | Used | All Brand | All Model</t>
  </si>
  <si>
    <t>Other (swap)</t>
  </si>
  <si>
    <t>G &gt; 1st &gt; Reconditioning Retail pu | Used | All Brand | All Model</t>
  </si>
  <si>
    <t>G &gt; Gross Profit pu | UsedF&amp;IAftercare | All Brand | All Model</t>
  </si>
  <si>
    <t>UV Department (</t>
  </si>
  <si>
    <t>G &gt; 1st &gt; Reconditioning Retail pu | Used | All Brand | All Model |  | SUM</t>
  </si>
  <si>
    <t>G &gt; 1st &gt; Reconditioning pu | Used | All Brand | All Model |  | SUM</t>
  </si>
  <si>
    <t>G &gt; 1st &gt; Reconditioning pu | Used | All Brand | All Model</t>
  </si>
  <si>
    <t>FMA51150</t>
  </si>
  <si>
    <t>FMA36420</t>
  </si>
  <si>
    <t>FMA28120</t>
  </si>
  <si>
    <t>FMA35470</t>
  </si>
  <si>
    <t>FOA PG Group 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</si>
  <si>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</si>
  <si>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</si>
  <si>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</si>
  <si>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</si>
  <si>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</si>
  <si>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</si>
  <si>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</si>
  <si>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</si>
  <si>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</si>
  <si>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</si>
  <si>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</si>
  <si>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</si>
  <si>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STAT &gt; Breakeven Units (incl Aftersales GP) | New | All Brand | All Model</t>
  </si>
  <si>
    <t>G &gt; Used Vehicle Mix of TGP | All Department | All Brand | All Model</t>
  </si>
  <si>
    <t>G &gt; Gross Profit % of Sales (MIX) | UsedF&amp;IAftercare | All Brand | All Model</t>
  </si>
  <si>
    <t>STAT &gt; Breakeven Units | New | All Brand | All Model</t>
  </si>
  <si>
    <t>STAT &gt; Ratio New : Used | All department | All Brand | All Model</t>
  </si>
  <si>
    <t>G &gt; Aftercare Warranty Contracts | NewAftercare | All Brand | All Model</t>
  </si>
  <si>
    <t>G &gt; Aftercare Warranty Contracts | UsedAftercare | All Brand | All Model</t>
  </si>
  <si>
    <t>New Vehicle</t>
  </si>
  <si>
    <t>New Vehicle Retail</t>
  </si>
  <si>
    <t>STAT &gt; F&amp;I Contracts 1st yr New Retail - Financed | F&amp;I Dept | All Brand | All model</t>
  </si>
  <si>
    <t>STAT &gt; F&amp;I Contracts 1st yr New Retail - Insurance | F&amp;I Dept | All Brand | All model</t>
  </si>
  <si>
    <t>STAT &gt; F&amp;I Contracts 1st yr Used - Financed | F&amp;I Dept | All Brand | All model</t>
  </si>
  <si>
    <t>STAT &gt; F&amp;I Contracts 1st yr Used - Insurance | F&amp;I Dept | All Brand | All model</t>
  </si>
  <si>
    <t>G &gt; F&amp;I New Retail Financed Gross 1st yr PNRC | F&amp;I Dept | All Brand | All Model</t>
  </si>
  <si>
    <t>G &gt; F&amp;I New Retail Insurance Gross 1st yr PNRC | F&amp;I Dept | All Brand | All Model</t>
  </si>
  <si>
    <t>G &gt; F&amp;I Used Financed Gross 1st yr PURU | UsedF&amp;I | All Brand | All Model</t>
  </si>
  <si>
    <t>G &gt; F&amp;I Used Insurance Gross 1st yr PURU | UsedF&amp;I | All Brand | All Model</t>
  </si>
  <si>
    <t>FMA41050</t>
  </si>
  <si>
    <t>FMA41240</t>
  </si>
  <si>
    <t>Dealer 1 FYTD</t>
  </si>
  <si>
    <t>Dealer 2 FYTD</t>
  </si>
  <si>
    <t>Dealer 3 FYTD</t>
  </si>
  <si>
    <t>Dealer 4 FYTD</t>
  </si>
  <si>
    <t>Dealer 5 FYTD</t>
  </si>
  <si>
    <t>Dealer 6 FYTD</t>
  </si>
  <si>
    <t>Dealer 7 FYTD</t>
  </si>
  <si>
    <t>Dealer FYTD</t>
  </si>
  <si>
    <t>FBM PIP Template All Brand</t>
  </si>
  <si>
    <t>Month(s):</t>
  </si>
  <si>
    <t>June 2017</t>
  </si>
  <si>
    <t>Adrian Brien Ford</t>
  </si>
  <si>
    <t>CYTD Jun 2017</t>
  </si>
  <si>
    <t>FMA41190 CYTD Jun 2017</t>
  </si>
  <si>
    <t>Ford of Australia (FOA)</t>
  </si>
  <si>
    <t>FMA41190</t>
  </si>
  <si>
    <t>FYTD Jun 2017</t>
  </si>
  <si>
    <t>FMA41190 FYTD Jun 2017</t>
  </si>
  <si>
    <t>QRT Jun 2017</t>
  </si>
  <si>
    <t>FMA41190 QRT Jun 2017</t>
  </si>
  <si>
    <t>CYTD May 2017</t>
  </si>
  <si>
    <t>FMA41190 CYTD May 2017</t>
  </si>
  <si>
    <t>FYTD May 2017</t>
  </si>
  <si>
    <t>FMA41190 FYTD May 2017</t>
  </si>
  <si>
    <t>QRT Mar 2017</t>
  </si>
  <si>
    <t>FMA41190 QRT Mar 2017</t>
  </si>
  <si>
    <t>CYTD Apr 2017</t>
  </si>
  <si>
    <t>FMA41190 CYTD Apr 2017</t>
  </si>
  <si>
    <t>FYTD Apr 2017</t>
  </si>
  <si>
    <t>FMA41190 FYTD Apr 2017</t>
  </si>
  <si>
    <t>QRT Dec 2016</t>
  </si>
  <si>
    <t>FMA41190 QRT Dec 2016</t>
  </si>
  <si>
    <t>CYTD Mar 2017</t>
  </si>
  <si>
    <t>FMA41190 CYTD Mar 2017</t>
  </si>
  <si>
    <t>FYTD Mar 2017</t>
  </si>
  <si>
    <t>FMA41190 FYTD Mar 2017</t>
  </si>
  <si>
    <t>QRT Sep 2016</t>
  </si>
  <si>
    <t>FMA41190 QRT Sep 2016</t>
  </si>
  <si>
    <t>CYTD Feb 2017</t>
  </si>
  <si>
    <t>FMA41190 CYTD Feb 2017</t>
  </si>
  <si>
    <t>FYTD Feb 2017</t>
  </si>
  <si>
    <t>FMA41190 FYTD Feb 2017</t>
  </si>
  <si>
    <t>QRT Jun 2016</t>
  </si>
  <si>
    <t>FMA41190 QRT Jun 2016</t>
  </si>
  <si>
    <t>CYTD Jan 2017</t>
  </si>
  <si>
    <t>FMA41190 CYTD Jan 2017</t>
  </si>
  <si>
    <t>FYTD Jan 2017</t>
  </si>
  <si>
    <t>FMA41190 FYTD Jan 2017</t>
  </si>
  <si>
    <t>QRT Mar 2016</t>
  </si>
  <si>
    <t>FMA41190 QRT Mar 2016</t>
  </si>
  <si>
    <t>CYTD Dec 2016</t>
  </si>
  <si>
    <t>FMA41190 CYTD Dec 2016</t>
  </si>
  <si>
    <t>FYTD Dec 2016</t>
  </si>
  <si>
    <t>FMA41190 FYTD Dec 2016</t>
  </si>
  <si>
    <t>CYTD Nov 2016</t>
  </si>
  <si>
    <t>FMA41190 CYTD Nov 2016</t>
  </si>
  <si>
    <t>FYTD Nov 2016</t>
  </si>
  <si>
    <t>FMA41190 FYTD Nov 2016</t>
  </si>
  <si>
    <t>CYTD Oct 2016</t>
  </si>
  <si>
    <t>FMA41190 CYTD Oct 2016</t>
  </si>
  <si>
    <t>FYTD Oct 2016</t>
  </si>
  <si>
    <t>FMA41190 FYTD Oct 2016</t>
  </si>
  <si>
    <t>CYTD Sep 2016</t>
  </si>
  <si>
    <t>FMA41190 CYTD Sep 2016</t>
  </si>
  <si>
    <t>FYTD Sep 2016</t>
  </si>
  <si>
    <t>FMA41190 FYTD Sep 2016</t>
  </si>
  <si>
    <t>CYTD Aug 2016</t>
  </si>
  <si>
    <t>FMA41190 CYTD Aug 2016</t>
  </si>
  <si>
    <t>FYTD Aug 2016</t>
  </si>
  <si>
    <t>FMA41190 FYTD Aug 2016</t>
  </si>
  <si>
    <t>CYTD Jul 2016</t>
  </si>
  <si>
    <t>FMA41190 CYTD Jul 2016</t>
  </si>
  <si>
    <t>FYTD Jul 2016</t>
  </si>
  <si>
    <t>FMA41190 FYTD Jul 2016</t>
  </si>
  <si>
    <t>CYTD Jun 2016</t>
  </si>
  <si>
    <t>FMA41190 CYTD Jun 2016</t>
  </si>
  <si>
    <t>FYTD Jun 2016</t>
  </si>
  <si>
    <t>FMA41190 FYTD Jun 2016</t>
  </si>
  <si>
    <t>National Value Jun 2017</t>
  </si>
  <si>
    <t>National Median Jun 2017</t>
  </si>
  <si>
    <t>A &gt; Additions &amp; Deductions | All Department | All Brand | All Model |  | SUM</t>
  </si>
  <si>
    <t>A &gt; Additions &amp; Deductions | All Department | All Brand | All Model</t>
  </si>
  <si>
    <t>FE &gt; Depreciation % of TGP | All Department | All Brand | All Model |  | SUM</t>
  </si>
  <si>
    <t>FE &gt; Depreciation % of TGP | All Department | All Brand | All Model</t>
  </si>
  <si>
    <t>I &gt; Floorplan Interest % of Gross Profit | All Department | All Brand | All Model |  | SUM</t>
  </si>
  <si>
    <t>I &gt; Floorplan Interest % of Gross Profit | All Department | All Brand | All Model</t>
  </si>
  <si>
    <t>I &gt; Other Interest % of Gross Profit | All Department | All Brand | All Model |  | SUM</t>
  </si>
  <si>
    <t>I &gt; Other Interest % of Gross Profit | All Department | All Brand | All Model</t>
  </si>
  <si>
    <t>OPI &gt; Operational Income % of Sales | All Department | All Brand | All Model |  | SUM</t>
  </si>
  <si>
    <t>OPI &gt; Operational Income % of Sales | All Department | All Brand | All Model</t>
  </si>
  <si>
    <t>STAT &gt; Return on Operational Assets (ROOA) | All Department | All Brand | All Model |  | AVG</t>
  </si>
  <si>
    <t>STAT &gt; Debtors days | All Department | All Brand | All Model |  | AVG</t>
  </si>
  <si>
    <t>STAT &gt; Debt to Equity | All Department | All Brand | All Model |  | CLOSE</t>
  </si>
  <si>
    <t>TNS &gt; Projected Annualised Sales | All Department | All Brand | All Model |  | SUM</t>
  </si>
  <si>
    <t>STAT &gt; Net Inventories | All Department | All Brand | All Model |  | AVG</t>
  </si>
  <si>
    <t>STAT &gt; Net Inventories | All Department | All Brand | All Model</t>
  </si>
  <si>
    <t>STAT &gt; Net Inventories | New | All Brand | All Model |  | AVG</t>
  </si>
  <si>
    <t>STAT &gt; Net Inventories | New | All Brand | All Model</t>
  </si>
  <si>
    <t>STAT &gt; Net Inventories | Used | All Brand | All Model |  | AVG</t>
  </si>
  <si>
    <t>STAT &gt; Net Inventories | Used | All Brand | All Model</t>
  </si>
  <si>
    <t>STAT &gt; Net Inventories | Parts | All Brand | All Model |  | AVG</t>
  </si>
  <si>
    <t>STAT &gt; Net Inventories | OtherAP | All Brand | All Model |  | AVG</t>
  </si>
  <si>
    <t>STAT &gt; Net Inventories | OtherAP | All Brand | All Model</t>
  </si>
  <si>
    <t>CA &gt; Trade and Other Receivables | All Department | All Brand | All Model |  | AVG</t>
  </si>
  <si>
    <t>CA &gt; Receivables Vehicles | All Department | All Brand | All Model |  | AVG</t>
  </si>
  <si>
    <t>CA &gt; Cash &amp; Cash Equivalent | All Department | All Brand | All Model |  | AVG</t>
  </si>
  <si>
    <t>CA &gt; Other Current assets | All Department | All Brand | All Model |  | AVG</t>
  </si>
  <si>
    <t>NCA &gt; Equipment &amp; Other NBV | All Department | All Brand | All Model |  | AVG</t>
  </si>
  <si>
    <t>STAT &gt; Net Inventories | All Department | All Brand | All Model |  | CLOSE</t>
  </si>
  <si>
    <t>STAT &gt; Net Inventories | New | All Brand | All Model |  | CLOSE</t>
  </si>
  <si>
    <t>STAT &gt; Net Inventories | Used | All Brand | All Model |  | CLOSE</t>
  </si>
  <si>
    <t>STAT &gt; Net Inventories | Service | All Brand | All Model |  | CLOSE</t>
  </si>
  <si>
    <t>STAT &gt; Net Inventories | Service | All Brand | All Model</t>
  </si>
  <si>
    <t>STAT &gt; Net Inventories | Body Shop | All Brand | All Model |  | CLOSE</t>
  </si>
  <si>
    <t>STAT &gt; Net Inventories | Body Shop | All Brand | All Model</t>
  </si>
  <si>
    <t>STAT &gt; Net Inventories | Admin | All Brand | All Model |  | CLOSE</t>
  </si>
  <si>
    <t>STAT &gt; Net Inventories | Admin | All Brand | All Model</t>
  </si>
  <si>
    <t>STAT &gt; Net Inventories | Aftercare | All Brand | All Model |  | CLOSE</t>
  </si>
  <si>
    <t>STAT &gt; Net Inventories | Aftercare | All Brand | All Model</t>
  </si>
  <si>
    <t>STAT &gt; Net Inventories | OtherAP | All Brand | All Model |  | CLOSE</t>
  </si>
  <si>
    <t>CA &gt; Net Inventories Mix | All Department | All Brand | All Model |  | AVG</t>
  </si>
  <si>
    <t>CA &gt; Net Inventories Mix | All Department | All Brand | All Model</t>
  </si>
  <si>
    <t>CA &gt; Total Receivables Mix | All Department | All Brand | All Model |  | AVG</t>
  </si>
  <si>
    <t>CA &gt; Cash &amp; Cash Equivalent Mix | All Department | All Brand | All Model |  | AVG</t>
  </si>
  <si>
    <t>CA &gt; Cash &amp; Cash Equivalent Mix | All Department | All Brand | All Model</t>
  </si>
  <si>
    <t>CA &gt; Other Current Asset Mix | All Department | All Brand | All Model |  | AVG</t>
  </si>
  <si>
    <t>CA &gt; Equipment and Other Fixed Assets Mix | All Department | All Brand | All Model |  | AVG</t>
  </si>
  <si>
    <t>CL &gt; Trade and Other Payables | All Department | All Brand | All Model |  | CLOSE</t>
  </si>
  <si>
    <t>CL &gt; Trade and Other Payables | All Department | All Brand | All Model</t>
  </si>
  <si>
    <t>BS &gt; Liabilities | All Department | All Brand | All Model |  | CLOSE</t>
  </si>
  <si>
    <t>NCL &gt; Long-term Loans &gt; Inter company | All Department | All Brand | All Model |  | CLOSE</t>
  </si>
  <si>
    <t>NCL &gt; Long-term Loans &gt; Inter company | All Department | All Brand | All Model</t>
  </si>
  <si>
    <t>NCL &gt; Long-term Loans &gt; Mortgage | All Department | All Brand | All Model |  | CLOSE</t>
  </si>
  <si>
    <t>NCL &gt; Long-term Loans &gt; Mortgage | All Department | All Brand | All Model</t>
  </si>
  <si>
    <t>NCL &gt; Long-term Loans &gt; Other | All Department | All Brand | All Model |  | CLOSE</t>
  </si>
  <si>
    <t>NCL &gt; Long-term Loans &gt; Other | All Department | All Brand | All Model</t>
  </si>
  <si>
    <t>G &gt; New Gross Profit (incl F&amp;I &amp; Aftercare) | New | All Brand | All Model |  | SUM</t>
  </si>
  <si>
    <t>G &gt; New Gross Profit (incl F&amp;I &amp; Aftercare) | New | All Brand | All Model</t>
  </si>
  <si>
    <t>VE &gt; Variable Expenses pu | NewF&amp;IAftercare | All Brand | All Model |  | SUM</t>
  </si>
  <si>
    <t>VE &gt; Variable Expenses pu | NewF&amp;IAftercare | All Brand | All Model</t>
  </si>
  <si>
    <t>VE &gt; Sales Commission pu | NewF&amp;IAftercare | All Brand | All Model |  | SUM</t>
  </si>
  <si>
    <t>VE &gt; Sales Commission pu | NewF&amp;IAftercare | All Brand | All Model</t>
  </si>
  <si>
    <t>VE &gt; Variable Expenses (Excl Commission) pu | NewF&amp;IAftercare | All Brand | All Model |  | SUM</t>
  </si>
  <si>
    <t>VE &gt; Variable Expenses (Excl Commission) pu | NewF&amp;IAftercare | All Brand | All Model</t>
  </si>
  <si>
    <t>VE &gt; Direct Advertising pu | NewF&amp;IAftercare | All Brand | All Model |  | SUM</t>
  </si>
  <si>
    <t>VE &gt; Direct Advertising pu | NewF&amp;IAftercare | All Brand | All Model</t>
  </si>
  <si>
    <t>G &gt; Variable Selling Gross pu | NewF&amp;IAftercare | All Brand | All Model |  | SUM</t>
  </si>
  <si>
    <t>G &gt; Variable Selling Gross pu | NewF&amp;IAftercare | All Brand | All Model</t>
  </si>
  <si>
    <t>G &gt; Variable Selling Gross % of TGP | NewF&amp;IAftercare | All Brand | All Model |  | SUM</t>
  </si>
  <si>
    <t>G &gt; Variable Selling Gross % of TGP | NewF&amp;IAftercare | All Brand | All Model</t>
  </si>
  <si>
    <t>I &gt; Floorplan Interest | NewF&amp;IAftercare | All Brand | All Model |  | SUM</t>
  </si>
  <si>
    <t>I &gt; Floorplan Interest | NewF&amp;IAftercare | All Brand | All Model</t>
  </si>
  <si>
    <t>I &gt; Floorplan Interest pu | NewF&amp;IAftercare | All Brand | All Model |  | SUM</t>
  </si>
  <si>
    <t>I &gt; Floorplan Interest pu | NewF&amp;IAftercare | All Brand | All Model</t>
  </si>
  <si>
    <t>I &gt; Floorplan Interest % of Gross Profit | NewF&amp;IAftercare | All Brand | All Model |  | SUM</t>
  </si>
  <si>
    <t>I &gt; Floorplan Interest % of Gross Profit | NewF&amp;IAftercare | All Brand | All Model</t>
  </si>
  <si>
    <t>VE &gt; Variable Expenses % of TGP | NewF&amp;IAftercare | All Brand | All Model |  | SUM</t>
  </si>
  <si>
    <t>VE &gt; Variable Expenses % of TGP | NewF&amp;IAftercare | All Brand | All Model</t>
  </si>
  <si>
    <t>CUST &gt; Ford Breakeven Units | New | All Brand | All Model |  | SUM</t>
  </si>
  <si>
    <t>CUST &gt; Ford Breakeven Units | New | All Brand | All Model</t>
  </si>
  <si>
    <t>STAT &gt; Units per Productive | New | All Brand | All Model |  | AVG</t>
  </si>
  <si>
    <t>STAT &gt; Units per Productive | New | All Brand | All Model</t>
  </si>
  <si>
    <t>Sales Effort pu | New | All Brand | All Model |  | SUM</t>
  </si>
  <si>
    <t>Sales Effort pu | New | All Brand | All Model</t>
  </si>
  <si>
    <t>G &gt; Gross Profit (New GP (incl New F&amp;I)) % of (TNS (inc New F&amp;I)) | NewF&amp;I | All Brand | All Model |  | SUM</t>
  </si>
  <si>
    <t>G &gt; Gross Profit (New GP (incl New F&amp;I)) % of (TNS (inc New F&amp;I)) | NewF&amp;I | All Brand | All Model</t>
  </si>
  <si>
    <t>OI &gt; Dealer Swaps GP pu | New | All Brand | All Model |  | SUM</t>
  </si>
  <si>
    <t>OI &gt; Dealer Swaps GP pu | New | All Brand | All Model</t>
  </si>
  <si>
    <t>G &gt; Gross Profit (New GP (incl New F&amp;I)) pu | New | All Brand | All Model |  | SUM</t>
  </si>
  <si>
    <t>G &gt; Gross Profit (New GP (incl New F&amp;I)) pu | New | All Brand | All Model</t>
  </si>
  <si>
    <t>G &gt; Aftercare Gross New pu | Aftercare | All Brand | All Model |  | SUM</t>
  </si>
  <si>
    <t>G &gt; Aftercare Gross New pu | Aftercare | All Brand | All Model</t>
  </si>
  <si>
    <t>G &gt; New Gross Profit (incl F&amp;I &amp; Aftercare) pu | New | All Brand | All Model |  | SUM</t>
  </si>
  <si>
    <t>G &gt; New Gross Profit (incl F&amp;I &amp; Aftercare) pu | New | All Brand | All Model</t>
  </si>
  <si>
    <t>VE &gt; Variable Expenses (Excl Commission) pu | New | All Brand | All Model |  | SUM</t>
  </si>
  <si>
    <t>VE &gt; Variable Expenses (Excl Commission) pu | New | All Brand | All Model</t>
  </si>
  <si>
    <t>VE &gt; Direct Advertising pu | New | All Brand | All Model |  | SUM</t>
  </si>
  <si>
    <t>VE &gt; Direct Advertising pu | New | All Brand | All Model</t>
  </si>
  <si>
    <t>STAT &gt; Inventory days | New | All Brand | All Model |  | AVG</t>
  </si>
  <si>
    <t>STAT &gt; Units per Productive | Used | All Brand | All Model |  | AVG</t>
  </si>
  <si>
    <t>STAT &gt; Units per Productive | Used | All Brand | All Model</t>
  </si>
  <si>
    <t>G &gt; Gross Profit (Used GP (incl Used F&amp;I)) % (UVS (incl Used F&amp;I)) | UsedF&amp;I | All Brand | All Model |  | SUM</t>
  </si>
  <si>
    <t>G &gt; Gross Profit (Used GP (incl Used F&amp;I)) % (UVS (incl Used F&amp;I)) | UsedF&amp;I | All Brand | All Model</t>
  </si>
  <si>
    <t>G &gt; Used Gross Profit % of Sales (incl F&amp;I &amp; Aftercare) | UsedF&amp;IAftercare | All Brand | All Model |  | SUM</t>
  </si>
  <si>
    <t>OI &gt; Dealer Swaps GP pu | Used | All Brand | All Model |  | SUM</t>
  </si>
  <si>
    <t>OI &gt; Dealer Swaps GP pu | Used | All Brand | All Model</t>
  </si>
  <si>
    <t>G &gt; Aftercare Gross Used pu | Aftercare | All Brand | All Model |  | SUM</t>
  </si>
  <si>
    <t>G &gt; Aftercare Gross Used pu | Aftercare | All Brand | All Model</t>
  </si>
  <si>
    <t>G &gt; Gross Profit Used Aftercare F&amp;I pu | Used | All Brand | All Model |  | SUM</t>
  </si>
  <si>
    <t>G &gt; Gross Profit Used Aftercare F&amp;I pu | Used | All Brand | All Model</t>
  </si>
  <si>
    <t>VE &gt; Variable Expenses (Excl Commission) pu | Used | All Brand | All Model |  | SUM</t>
  </si>
  <si>
    <t>VE &gt; Variable Expenses (Excl Commission) pu | Used | All Brand | All Model</t>
  </si>
  <si>
    <t>VE &gt; Direct Advertising pu | Used | All Brand | All Model |  | SUM</t>
  </si>
  <si>
    <t>VE &gt; Direct Advertising pu | Used | All Brand | All Model</t>
  </si>
  <si>
    <t>STAT &gt; Inventory days | Used | All Brand | All Model |  | AVG</t>
  </si>
  <si>
    <t>STAT &gt; Return on Stock Investment (ROSI) | Used | All Brand | All Model |  | AVG</t>
  </si>
  <si>
    <t>G &gt; F&amp;I Gross New | F&amp;I Dept | All Brand | All Model |  | SUM</t>
  </si>
  <si>
    <t>G &gt; F&amp;I Gross New | F&amp;I Dept | All Brand | All Model</t>
  </si>
  <si>
    <t>G &gt; F&amp;I New Retail Financed Gross 1st yr PNRU | F&amp;I Dept | All Brand | All Model |  | SUM</t>
  </si>
  <si>
    <t>G &gt; F&amp;I New Retail Financed Gross 1st yr PNRU | F&amp;I Dept | All Brand | All Model</t>
  </si>
  <si>
    <t>G &gt; F&amp;I New Retail Insurance Gross 1st yr PNRU | F&amp;I Dept | All Brand | All Model |  | SUM</t>
  </si>
  <si>
    <t>G &gt; F&amp;I New Retail Insurance Gross 1st yr PNRU | F&amp;I Dept | All Brand | All Model</t>
  </si>
  <si>
    <t>G &gt; F&amp;I Gross Used | F&amp;I Dept | All Brand | All Model |  | SUM</t>
  </si>
  <si>
    <t>G &gt; F&amp;I Gross Used | F&amp;I Dept | All Brand | All Model</t>
  </si>
  <si>
    <t>VE &gt; Variable Expenses pu | F&amp;I Dept | All Brand | All Model |  | SUM</t>
  </si>
  <si>
    <t>VE &gt; Variable Expenses pu | F&amp;I Dept | All Brand | All Model</t>
  </si>
  <si>
    <t>VE &gt; Sales Commission pu | F&amp;I Dept | All Brand | All Model |  | SUM</t>
  </si>
  <si>
    <t>VE &gt; Sales Commission pu | F&amp;I Dept | All Brand | All Model</t>
  </si>
  <si>
    <t>VE &gt; Variable Expenses (Excl Commission) pu | F&amp;I Dept | All Brand | All Model |  | SUM</t>
  </si>
  <si>
    <t>VE &gt; Variable Expenses (Excl Commission) pu | F&amp;I Dept | All Brand | All Model</t>
  </si>
  <si>
    <t>VE &gt; Direct Advertising pu | F&amp;I Dept | All Brand | All Model |  | SUM</t>
  </si>
  <si>
    <t>VE &gt; Direct Advertising pu | F&amp;I Dept | All Brand | All Model</t>
  </si>
  <si>
    <t>VE &gt; Variable Expenses pu | Aftercare | All Brand | All Model |  | SUM</t>
  </si>
  <si>
    <t>VE &gt; Variable Expenses pu | Aftercare | All Brand | All Model</t>
  </si>
  <si>
    <t>VE &gt; Sales Commission pu | Aftercare | All Brand | All Model |  | SUM</t>
  </si>
  <si>
    <t>VE &gt; Sales Commission pu | Aftercare | All Brand | All Model</t>
  </si>
  <si>
    <t>VE &gt; Variable Expenses (Excl Commission) pu | Aftercare | All Brand | All Model |  | SUM</t>
  </si>
  <si>
    <t>VE &gt; Variable Expenses (Excl Commission) pu | Aftercare | All Brand | All Model</t>
  </si>
  <si>
    <t>VE &gt; Direct Advertising pu | Aftercare | All Brand | All Model |  | SUM</t>
  </si>
  <si>
    <t>VE &gt; Direct Advertising pu | Aftercare | All Brand | All Model</t>
  </si>
  <si>
    <t>STAT &gt; Fixed Operation Absorption | Aftersales | All Brand | All Model |  | SUM</t>
  </si>
  <si>
    <t>STAT &gt; Fixed Operation Absorption | Aftersales | All Brand | All Model</t>
  </si>
  <si>
    <t>TE &gt; Overhead Expenses FOA | All Department | All Brand | All Model |  | SUM</t>
  </si>
  <si>
    <t>TE &gt; Overhead Expenses FOA | All Department | All Brand | All Model</t>
  </si>
  <si>
    <t>TNS &gt; Parts Body Shop Retail Net Sales | Parts | All Brand | All Model |  | SUM</t>
  </si>
  <si>
    <t>TNS &gt; Parts Body Shop Retail Net Sales | Parts | All Brand | All Model</t>
  </si>
  <si>
    <t>TNS &gt; Parts Body Shop Internal Net Sales | Parts | All Brand | All Model |  | SUM</t>
  </si>
  <si>
    <t>TNS &gt; Parts Body Shop Internal Net Sales | Parts | All Brand | All Model</t>
  </si>
  <si>
    <t>TNS &gt; Parts Body Shop Warranty Net Sales | Parts | All Brand | All Model |  | SUM</t>
  </si>
  <si>
    <t>TNS &gt; Parts Body Shop Warranty Net Sales | Parts | All Brand | All Model</t>
  </si>
  <si>
    <t>STAT &gt; Inventory days | Parts | All Brand | All Model |  | AVG</t>
  </si>
  <si>
    <t>STAT &gt; Age Analysis &gt; 0-90 days MIX | Parts | All Brand | All Model |  | CLOSE</t>
  </si>
  <si>
    <t>STAT &gt; Age Analysis &gt; 91-180 days MIX | Parts | All Brand | All Model |  | CLOSE</t>
  </si>
  <si>
    <t>STAT &gt; Age Analysis &gt; 181-365 days MIX | Parts | All Brand | All Model |  | CLOSE</t>
  </si>
  <si>
    <t>STAT &gt; Age Analysis &gt; 365+ days MIX | Parts | All Brand | All Model |  | CLOSE</t>
  </si>
  <si>
    <t>TNS &gt; Wheel Alignment net sales | Service | All Brand | All Model |  | SUM</t>
  </si>
  <si>
    <t>TNS &gt; Wheel Alignment net sales | Service | All Brand | All Model</t>
  </si>
  <si>
    <t>TNS &gt; Car Rental net sales | Service | All Brand | All Model |  | SUM</t>
  </si>
  <si>
    <t>TNS &gt; Car Rental net sales | Service | All Brand | All Model</t>
  </si>
  <si>
    <t>TNS &gt; Sublet Sales % of Total Labour Sales | Service | All Brand | All Model |  | SUM</t>
  </si>
  <si>
    <t>TNS &gt; Sublet Sales % of Total Labour Sales | Service | All Brand | All Model</t>
  </si>
  <si>
    <t>TNS &gt; COS &gt; Labour COS | Service | All Brand | All Model |  | SUM</t>
  </si>
  <si>
    <t>TNS &gt; COS &gt; Labour COS | Service | All Brand | All Model</t>
  </si>
  <si>
    <t>STAT &gt; Labour COS p Technician | Service | All Brand | All Model |  | AVG</t>
  </si>
  <si>
    <t>STAT &gt; Labour COS p Technician | Service | All Brand | All Model</t>
  </si>
  <si>
    <t>STAT &gt; Number of Workbays | Service | All Brand | All Model |  | CLOSE</t>
  </si>
  <si>
    <t>STAT &gt; Workbay utilization | Service | All Brand | All Model |  | AVG</t>
  </si>
  <si>
    <t>STAT &gt; Ave Repair Orders pd | Service | All Brand | All Model |  | SUM</t>
  </si>
  <si>
    <t>STAT &gt; Ave Repair Orders pd p Productive | Service | All Brand | All Model |  | AVG</t>
  </si>
  <si>
    <t>STAT &gt; Ave Repair Orders pd p Productive | Service | All Brand | All Model</t>
  </si>
  <si>
    <t>STAT &gt; Labour COS p Technician | Body Shop | All Brand | All Model |  | AVG</t>
  </si>
  <si>
    <t>STAT &gt; Labour COS p Technician | Body Shop | All Brand | All Model</t>
  </si>
  <si>
    <t>STAT &gt; Ave Repair Orders pd | Body Shop | All Brand | All Model |  | SUM</t>
  </si>
  <si>
    <t>STAT &gt; Ave Repair Orders pd p Productive | Body Shop | All Brand | All Model |  | AVG</t>
  </si>
  <si>
    <t>STAT &gt; Ave Repair Orders pd p Productive | Body Shop | All Brand | All Model</t>
  </si>
  <si>
    <t>TNS &gt; Net Sales | OtherAP | All Brand | All Model |  | SUM</t>
  </si>
  <si>
    <t>TNS &gt; Net Sales | OtherAP | All Brand | All Model</t>
  </si>
  <si>
    <t>G &gt; Gross Profit | OtherAP | All Brand | All Model |  | SUM</t>
  </si>
  <si>
    <t>G &gt; Gross Profit | OtherAP | All Brand | All Model</t>
  </si>
  <si>
    <t>STAT &gt; Ratio Productive to Non-Productive staff | All Department | All Brand | All Model |  | AVG</t>
  </si>
  <si>
    <t>STAT &gt; Ratio Productive to Non-Productive staff | All Department | All Brand | All Model |  | CLOSE</t>
  </si>
  <si>
    <t>STAT &gt; Ave Monthly TGP per Productive | OtherAP | All Brand | All Model |  | AVG</t>
  </si>
  <si>
    <t>STAT &gt; Ave Monthly TGP per Productive | OtherAP | All Brand | All Model</t>
  </si>
  <si>
    <t>Staff &gt; Total Employees | All Department | All Brand | All Model |  | CLOSE</t>
  </si>
  <si>
    <t>Staff &gt; Total Productives | All Department | All Brand | All Model |  | CLOSE</t>
  </si>
  <si>
    <t>Staff &gt; Total Productives | All Department | All Brand | All Model</t>
  </si>
  <si>
    <t>Staff &gt; Non-Productives | All Department | All Brand | All Model |  | CLOSE</t>
  </si>
  <si>
    <t>Staff &gt; Non-Productives | All Department | All Brand | All Model</t>
  </si>
  <si>
    <t>Staff &gt; Total Employees | New | All Brand | All Model |  | CLOSE</t>
  </si>
  <si>
    <t>Staff &gt; Total Employees | New | All Brand | All Model</t>
  </si>
  <si>
    <t>Staff &gt; Productives | New | All Brand | All Model |  | CLOSE</t>
  </si>
  <si>
    <t>Staff &gt; Non-Productives | New | All Brand | All Model |  | CLOSE</t>
  </si>
  <si>
    <t>Staff &gt; Total Employees | Used | All Brand | All Model |  | CLOSE</t>
  </si>
  <si>
    <t>Staff &gt; Total Employees | Used | All Brand | All Model</t>
  </si>
  <si>
    <t>Staff &gt; Productives | Used | All Brand | All Model |  | CLOSE</t>
  </si>
  <si>
    <t>Staff &gt; Non-Productives | Used | All Brand | All Model |  | CLOSE</t>
  </si>
  <si>
    <t>Staff &gt; Total Employees | F&amp;I Dept | All Brand | All Model |  | CLOSE</t>
  </si>
  <si>
    <t>Staff &gt; Total Employees | F&amp;I Dept | All Brand | All Model</t>
  </si>
  <si>
    <t>Staff &gt; Total Employees | Aftercare | All Brand | All Model |  | CLOSE</t>
  </si>
  <si>
    <t>Staff &gt; Total Employees | Aftercare | All Brand | All Model</t>
  </si>
  <si>
    <t>Staff &gt; Total Employees | Parts | All Brand | All Model |  | CLOSE</t>
  </si>
  <si>
    <t>Staff &gt; Total Employees | Parts | All Brand | All Model</t>
  </si>
  <si>
    <t>Staff &gt; Productives | Parts | All Brand | All Model |  | CLOSE</t>
  </si>
  <si>
    <t>Staff &gt; Non-Productives | Parts | All Brand | All Model |  | CLOSE</t>
  </si>
  <si>
    <t>Staff &gt; Total Employees | Service | All Brand | All Model |  | CLOSE</t>
  </si>
  <si>
    <t>Staff &gt; Total Employees | Service | All Brand | All Model</t>
  </si>
  <si>
    <t>Staff &gt; Workshop Productives | Service | All Brand | All Model |  | CLOSE</t>
  </si>
  <si>
    <t>Staff &gt; Workshop Productives | Service | All Brand | All Model</t>
  </si>
  <si>
    <t>Staff &gt; Non-Productives | Service | All Brand | All Model |  | CLOSE</t>
  </si>
  <si>
    <t>STAT &gt; Service Advisor | Service | All Brand | All Model |  | CLOSE</t>
  </si>
  <si>
    <t>Staff &gt; Total Employees | Body Shop | All Brand | All Model |  | CLOSE</t>
  </si>
  <si>
    <t>Staff &gt; Total Employees | Body Shop | All Brand | All Model</t>
  </si>
  <si>
    <t>Staff &gt; Workshop Productives | Body Shop | All Brand | All Model |  | CLOSE</t>
  </si>
  <si>
    <t>Staff &gt; Workshop Productives | Body Shop | All Brand | All Model</t>
  </si>
  <si>
    <t>Staff &gt; Non-Productives | Body Shop | All Brand | All Model |  | CLOSE</t>
  </si>
  <si>
    <t>STAT &gt; Service Advisor | Body Shop | All Brand | All Model |  | CLOSE</t>
  </si>
  <si>
    <t>Staff &gt; Total Employees | Admin | All Brand | All Model |  | CLOSE</t>
  </si>
  <si>
    <t>Staff &gt; Total Employees | OtherAP | All Brand | All Model |  | CLOSE</t>
  </si>
  <si>
    <t>Staff &gt; Total Employees | OtherAP | All Brand | All Model</t>
  </si>
  <si>
    <t>Staff &gt; Total Productives | All Department | All Brand | All Model |  | AVG</t>
  </si>
  <si>
    <t>Staff &gt; Non-Productives | All Department | All Brand | All Model |  | AVG</t>
  </si>
  <si>
    <t>Staff &gt; Total Employees | New | All Brand | All Model |  | AVG</t>
  </si>
  <si>
    <t>Staff &gt; Total Employees | Used | All Brand | All Model |  | AVG</t>
  </si>
  <si>
    <t>Staff &gt; Total Employees | F&amp;I Dept | All Brand | All Model |  | AVG</t>
  </si>
  <si>
    <t>Staff &gt; Total Employees | Aftercare | All Brand | All Model |  | AVG</t>
  </si>
  <si>
    <t>Staff &gt; Total Employees | Parts | All Brand | All Model |  | AVG</t>
  </si>
  <si>
    <t>Staff &gt; Total Employees | Service | All Brand | All Model |  | AVG</t>
  </si>
  <si>
    <t>Staff &gt; Workshop Productives | Service | All Brand | All Model |  | AVG</t>
  </si>
  <si>
    <t>Staff &gt; Total Employees | Body Shop | All Brand | All Model |  | AVG</t>
  </si>
  <si>
    <t>Staff &gt; Workshop Productives | Body Shop | All Brand | All Model |  | AVG</t>
  </si>
  <si>
    <t>Staff &gt; Total Employees | OtherAP | All Brand | All Model |  | AVG</t>
  </si>
  <si>
    <t>Staff &gt; Total Employees | All Department | All Brand | All Model |  | SUM</t>
  </si>
  <si>
    <t>Staff &gt; Total Employees | New | All Brand | All Model |  | SUM</t>
  </si>
  <si>
    <t>Staff &gt; Productives | New | All Brand | All Model |  | SUM</t>
  </si>
  <si>
    <t>Staff &gt; Total Employees | Used | All Brand | All Model |  | SUM</t>
  </si>
  <si>
    <t>Staff &gt; Total Employees | F&amp;I Dept | All Brand | All Model |  | SUM</t>
  </si>
  <si>
    <t>Staff &gt; Total Employees | Aftercare | All Brand | All Model |  | SUM</t>
  </si>
  <si>
    <t>Staff &gt; Total Employees | Parts | All Brand | All Model |  | SUM</t>
  </si>
  <si>
    <t>Staff &gt; Workshop Productives | Service | All Brand | All Model |  | SUM</t>
  </si>
  <si>
    <t>Staff &gt; Non-Productives | Service | All Brand | All Model |  | SUM</t>
  </si>
  <si>
    <t>Staff &gt; Workshop Productives | Body Shop | All Brand | All Model |  | SUM</t>
  </si>
  <si>
    <t>Staff &gt; Non-Productives | Body Shop | All Brand | All Model |  | SUM</t>
  </si>
  <si>
    <t>Staff &gt; Total Employees | Admin | All Brand | All Model |  | SUM</t>
  </si>
  <si>
    <t>PE &gt; Personnel Expenses ph | All Department | All Brand | All Model |  | AVG</t>
  </si>
  <si>
    <t>PE &gt; Personnel Expenses ph | New | All Brand | All Model |  | AVG</t>
  </si>
  <si>
    <t>PE &gt; Personnel Expenses ph | New | All Brand | All Model</t>
  </si>
  <si>
    <t>PE &gt; Personnel Expenses ph | Used | All Brand | All Model |  | AVG</t>
  </si>
  <si>
    <t>PE &gt; Personnel Expenses ph | Used | All Brand | All Model</t>
  </si>
  <si>
    <t>PE &gt; Personnel Expenses ph | F&amp;I Dept | All Brand | All Model |  | AVG</t>
  </si>
  <si>
    <t>PE &gt; Personnel Expenses ph | F&amp;I Dept | All Brand | All Model</t>
  </si>
  <si>
    <t>PE &gt; Personnel Expenses ph | Aftercare | All Brand | All Model |  | AVG</t>
  </si>
  <si>
    <t>PE &gt; Personnel Expenses ph | Aftercare | All Brand | All Model</t>
  </si>
  <si>
    <t>PE &gt; Personnel Expenses ph | Parts | All Brand | All Model |  | AVG</t>
  </si>
  <si>
    <t>PE &gt; Personnel Expenses ph | Parts | All Brand | All Model</t>
  </si>
  <si>
    <t>PE &gt; Personnel Expenses ph-Non Productive | Service | All Brand | All Model |  | AVG</t>
  </si>
  <si>
    <t>PE &gt; Personnel Expenses ph-Non Productive | Service | All Brand | All Model</t>
  </si>
  <si>
    <t>PE &gt; Personnel Expenses ph-Non Productive | Body Shop | All Brand | All Model |  | AVG</t>
  </si>
  <si>
    <t>PE &gt; Personnel Expenses ph-Non Productive | Body Shop | All Brand | All Model</t>
  </si>
  <si>
    <t>PE &gt; Personnel Expenses ph | OtherAP | All Brand | All Model |  | AVG</t>
  </si>
  <si>
    <t>PE &gt; Personnel Expenses ph | OtherAP | All Brand | All Model</t>
  </si>
  <si>
    <t>PE &gt; Personnel Expenses ph | Admin | All Brand | All Model |  | AVG</t>
  </si>
  <si>
    <t>PE &gt; Personnel Expenses ph | Admin | All Brand | All Model</t>
  </si>
  <si>
    <t>PE &gt; Salary and Wages ph | All Department | All Brand | All Model |  | AVG</t>
  </si>
  <si>
    <t>PE &gt; Salary and Wages ph | New | All Brand | All Model |  | AVG</t>
  </si>
  <si>
    <t>PE &gt; Salary and Wages ph | New | All Brand | All Model</t>
  </si>
  <si>
    <t>PE &gt; Salary and Wages ph | Used | All Brand | All Model |  | AVG</t>
  </si>
  <si>
    <t>PE &gt; Salary and Wages ph | Used | All Brand | All Model</t>
  </si>
  <si>
    <t>PE &gt; Salary and Wages ph | F&amp;I Dept | All Brand | All Model |  | AVG</t>
  </si>
  <si>
    <t>PE &gt; Salary and Wages ph | F&amp;I Dept | All Brand | All Model</t>
  </si>
  <si>
    <t>PE &gt; Salary and Wages ph | Aftercare | All Brand | All Model |  | AVG</t>
  </si>
  <si>
    <t>PE &gt; Salary and Wages ph | Aftercare | All Brand | All Model</t>
  </si>
  <si>
    <t>PE &gt; Salary and Wages ph | Parts | All Brand | All Model |  | AVG</t>
  </si>
  <si>
    <t>PE &gt; Salary and Wages ph | Parts | All Brand | All Model</t>
  </si>
  <si>
    <t>PE &gt; Salary and Wages ph-Non Productive | Service | All Brand | All Model |  | AVG</t>
  </si>
  <si>
    <t>PE &gt; Salary and Wages ph-Non Productive | Service | All Brand | All Model</t>
  </si>
  <si>
    <t>PE &gt; Salary and Wages ph-Non Productive | Body Shop | All Brand | All Model |  | AVG</t>
  </si>
  <si>
    <t>PE &gt; Salary and Wages ph-Non Productive | Body Shop | All Brand | All Model</t>
  </si>
  <si>
    <t>PE &gt; Salary and Wages ph | OtherAP | All Brand | All Model |  | AVG</t>
  </si>
  <si>
    <t>PE &gt; Salary and Wages ph | OtherAP | All Brand | All Model</t>
  </si>
  <si>
    <t>PE &gt; Salary and Wages ph | Admin | All Brand | All Model |  | AVG</t>
  </si>
  <si>
    <t>PE &gt; Salary and Wages ph | Admin | All Brand | All Model</t>
  </si>
  <si>
    <t>MS &gt; Sales Target % Achieved - New Total Units | New | All Brand | All Model |  | AVG</t>
  </si>
  <si>
    <t>MS &gt; Sales Target % Achieved - New Total Units | New | All Brand | All Model</t>
  </si>
  <si>
    <t>Sales Effort pu | New Fleet | All Brand | All Model |  | SUM</t>
  </si>
  <si>
    <t>Sales Effort pu | New Fleet | All Brand | All Model</t>
  </si>
  <si>
    <t>G &gt; 1st Gross Profit (excl Acc) pu | New Fleet | All Brand | All Model |  | SUM</t>
  </si>
  <si>
    <t>G &gt; 1st Gross Profit (excl Acc) pu | New Fleet | All Brand | All Model</t>
  </si>
  <si>
    <t>G &gt; 1st Gross Profit (excl Acc) % of Net Sales | New Fleet | All Brand | All Model |  | SUM</t>
  </si>
  <si>
    <t>G &gt; 1st Gross Profit (excl Acc) % of Net Sales | New Fleet | All Brand | All Model</t>
  </si>
  <si>
    <t>STAT &gt; In Dealer Units | New Retail | All Brand | Fiesta |  | SUM</t>
  </si>
  <si>
    <t>STAT &gt; In Dealer Units | New Retail | All Brand | Fiesta</t>
  </si>
  <si>
    <t>Sales Effort pu | New Retail | All Brand | Fiesta |  | SUM</t>
  </si>
  <si>
    <t>Sales Effort pu | New Retail | All Brand | Fiesta</t>
  </si>
  <si>
    <t>G &gt; 1st Gross Profit (excl Acc) pu | New Retail | All Brand | Fiesta |  | SUM</t>
  </si>
  <si>
    <t>G &gt; 1st Gross Profit (excl Acc) pu | New Retail | All Brand | Fiesta</t>
  </si>
  <si>
    <t>G &gt; 1st Gross Profit (excl Acc) % of Net Sales | New Retail | All Brand | Fiesta |  | SUM</t>
  </si>
  <si>
    <t>G &gt; 1st Gross Profit (excl Acc) % of Net Sales | New Retail | All Brand | Fiesta</t>
  </si>
  <si>
    <t>STAT &gt; In Dealer Units | New Retail | All Brand | Focus |  | SUM</t>
  </si>
  <si>
    <t>STAT &gt; In Dealer Units | New Retail | All Brand | Focus</t>
  </si>
  <si>
    <t>Sales Effort pu | New Retail | All Brand | Focus |  | SUM</t>
  </si>
  <si>
    <t>Sales Effort pu | New Retail | All Brand | Focus</t>
  </si>
  <si>
    <t>G &gt; 1st Gross Profit (excl Acc) pu | New Retail | All Brand | Focus |  | SUM</t>
  </si>
  <si>
    <t>G &gt; 1st Gross Profit (excl Acc) pu | New Retail | All Brand | Focus</t>
  </si>
  <si>
    <t>G &gt; 1st Gross Profit (excl Acc) % of Net Sales | New Retail | All Brand | Focus |  | SUM</t>
  </si>
  <si>
    <t>G &gt; 1st Gross Profit (excl Acc) % of Net Sales | New Retail | All Brand | Focus</t>
  </si>
  <si>
    <t>STAT &gt; In Dealer Units | New Retail | All Brand | New Focus |  | SUM</t>
  </si>
  <si>
    <t>STAT &gt; In Dealer Units | New Retail | All Brand | New Focus</t>
  </si>
  <si>
    <t>Sales Effort pu | New Retail | All Brand | New Focus |  | SUM</t>
  </si>
  <si>
    <t>Sales Effort pu | New Retail | All Brand | New Focus</t>
  </si>
  <si>
    <t>G &gt; 1st Gross Profit (excl Acc) pu | New Retail | All Brand | New Focus |  | SUM</t>
  </si>
  <si>
    <t>G &gt; 1st Gross Profit (excl Acc) pu | New Retail | All Brand | New Focus</t>
  </si>
  <si>
    <t>G &gt; 1st Gross Profit (excl Acc) % of Net Sales | New Retail | All Brand | New Focus |  | SUM</t>
  </si>
  <si>
    <t>G &gt; 1st Gross Profit (excl Acc) % of Net Sales | New Retail | All Brand | New Focus</t>
  </si>
  <si>
    <t>STAT &gt; In Dealer Units | New Retail | All Brand | Mondeo |  | SUM</t>
  </si>
  <si>
    <t>STAT &gt; In Dealer Units | New Retail | All Brand | Mondeo</t>
  </si>
  <si>
    <t>Sales Effort pu | New Retail | All Brand | Mondeo |  | SUM</t>
  </si>
  <si>
    <t>Sales Effort pu | New Retail | All Brand | Mondeo</t>
  </si>
  <si>
    <t>G &gt; 1st Gross Profit (excl Acc) pu | New Retail | All Brand | Mondeo |  | SUM</t>
  </si>
  <si>
    <t>G &gt; 1st Gross Profit (excl Acc) pu | New Retail | All Brand | Mondeo</t>
  </si>
  <si>
    <t>G &gt; 1st Gross Profit (excl Acc) % of Net Sales | New Retail | All Brand | Mondeo |  | SUM</t>
  </si>
  <si>
    <t>G &gt; 1st Gross Profit (excl Acc) % of Net Sales | New Retail | All Brand | Mondeo</t>
  </si>
  <si>
    <t>STAT &gt; In Dealer Units | New Retail | All Brand | New Mondeo |  | SUM</t>
  </si>
  <si>
    <t>STAT &gt; In Dealer Units | New Retail | All Brand | New Mondeo</t>
  </si>
  <si>
    <t>Sales Effort pu | New Retail | All Brand | New Mondeo |  | SUM</t>
  </si>
  <si>
    <t>Sales Effort pu | New Retail | All Brand | New Mondeo</t>
  </si>
  <si>
    <t>G &gt; 1st Gross Profit (excl Acc) pu | New Retail | All Brand | New Mondeo |  | SUM</t>
  </si>
  <si>
    <t>G &gt; 1st Gross Profit (excl Acc) pu | New Retail | All Brand | New Mondeo</t>
  </si>
  <si>
    <t>G &gt; 1st Gross Profit (excl Acc) % of Net Sales | New Retail | All Brand | New Mondeo |  | SUM</t>
  </si>
  <si>
    <t>G &gt; 1st Gross Profit (excl Acc) % of Net Sales | New Retail | All Brand | New Mondeo</t>
  </si>
  <si>
    <t>STAT &gt; In Dealer Units | New Retail | All Brand | Falcon |  | SUM</t>
  </si>
  <si>
    <t>STAT &gt; In Dealer Units | New Retail | All Brand | Falcon</t>
  </si>
  <si>
    <t>Sales Effort pu | New Retail | All Brand | Falcon |  | SUM</t>
  </si>
  <si>
    <t>Sales Effort pu | New Retail | All Brand | Falcon</t>
  </si>
  <si>
    <t>G &gt; 1st Gross Profit (excl Acc) pu | New Retail | All Brand | Falcon |  | SUM</t>
  </si>
  <si>
    <t>G &gt; 1st Gross Profit (excl Acc) pu | New Retail | All Brand | Falcon</t>
  </si>
  <si>
    <t>G &gt; 1st Gross Profit (excl Acc) % of Net Sales | New Retail | All Brand | Falcon |  | SUM</t>
  </si>
  <si>
    <t>G &gt; 1st Gross Profit (excl Acc) % of Net Sales | New Retail | All Brand | Falcon</t>
  </si>
  <si>
    <t>STAT &gt; In Dealer Units | New Retail | All Brand | Mustang |  | SUM</t>
  </si>
  <si>
    <t>STAT &gt; In Dealer Units | New Retail | All Brand | Mustang</t>
  </si>
  <si>
    <t>Sales Effort pu | New Retail | All Brand | Mustang |  | SUM</t>
  </si>
  <si>
    <t>Sales Effort pu | New Retail | All Brand | Mustang</t>
  </si>
  <si>
    <t>G &gt; 1st Gross Profit (excl Acc) pu | New Retail | All Brand | Mustang |  | SUM</t>
  </si>
  <si>
    <t>G &gt; 1st Gross Profit (excl Acc) pu | New Retail | All Brand | Mustang</t>
  </si>
  <si>
    <t>G &gt; 1st Gross Profit (excl Acc) % of Net Sales | New Retail | All Brand | Mustang |  | SUM</t>
  </si>
  <si>
    <t>G &gt; 1st Gross Profit (excl Acc) % of Net Sales | New Retail | All Brand | Mustang</t>
  </si>
  <si>
    <t>STAT &gt; In Dealer Units | New Retail | All Brand | Fiesta Classic |  | SUM</t>
  </si>
  <si>
    <t>STAT &gt; In Dealer Units | New Retail | All Brand | Fiesta Classic</t>
  </si>
  <si>
    <t>Sales Effort pu | New Retail | All Brand | Fiesta Classic |  | SUM</t>
  </si>
  <si>
    <t>Sales Effort pu | New Retail | All Brand | Fiesta Classic</t>
  </si>
  <si>
    <t>G &gt; 1st Gross Profit (excl Acc) pu | New Retail | All Brand | Fiesta Classic |  | SUM</t>
  </si>
  <si>
    <t>G &gt; 1st Gross Profit (excl Acc) pu | New Retail | All Brand | Fiesta Classic</t>
  </si>
  <si>
    <t>G &gt; 1st Gross Profit (excl Acc) % of Net Sales | New Retail | All Brand | Fiesta Classic |  | SUM</t>
  </si>
  <si>
    <t>G &gt; 1st Gross Profit (excl Acc) % of Net Sales | New Retail | All Brand | Fiesta Classic</t>
  </si>
  <si>
    <t>STAT &gt; In Dealer Units | New Retail | All Brand | Figo |  | SUM</t>
  </si>
  <si>
    <t>STAT &gt; In Dealer Units | New Retail | All Brand | Figo</t>
  </si>
  <si>
    <t>Sales Effort pu | New Retail | All Brand | Figo |  | SUM</t>
  </si>
  <si>
    <t>Sales Effort pu | New Retail | All Brand | Figo</t>
  </si>
  <si>
    <t>G &gt; 1st Gross Profit (excl Acc) pu | New Retail | All Brand | Figo |  | SUM</t>
  </si>
  <si>
    <t>G &gt; 1st Gross Profit (excl Acc) pu | New Retail | All Brand | Figo</t>
  </si>
  <si>
    <t>G &gt; 1st Gross Profit (excl Acc) % of Net Sales | New Retail | All Brand | Figo |  | SUM</t>
  </si>
  <si>
    <t>G &gt; 1st Gross Profit (excl Acc) % of Net Sales | New Retail | All Brand | Figo</t>
  </si>
  <si>
    <t>STAT &gt; In Dealer Units | New Retail | All Brand | Aspire |  | SUM</t>
  </si>
  <si>
    <t>STAT &gt; In Dealer Units | New Retail | All Brand | Aspire</t>
  </si>
  <si>
    <t>Sales Effort pu | New Retail | All Brand | Aspire |  | SUM</t>
  </si>
  <si>
    <t>Sales Effort pu | New Retail | All Brand | Aspire</t>
  </si>
  <si>
    <t>G &gt; 1st Gross Profit (excl Acc) pu | New Retail | All Brand | Aspire |  | SUM</t>
  </si>
  <si>
    <t>G &gt; 1st Gross Profit (excl Acc) pu | New Retail | All Brand | Aspire</t>
  </si>
  <si>
    <t>G &gt; 1st Gross Profit (excl Acc) % of Net Sales | New Retail | All Brand | Aspire |  | SUM</t>
  </si>
  <si>
    <t>G &gt; 1st Gross Profit (excl Acc) % of Net Sales | New Retail | All Brand | Aspire</t>
  </si>
  <si>
    <t>STAT &gt; In Dealer Units | New Retail | All Brand | S-Max |  | SUM</t>
  </si>
  <si>
    <t>STAT &gt; In Dealer Units | New Retail | All Brand | S-Max</t>
  </si>
  <si>
    <t>Sales Effort pu | New Retail | All Brand | S-Max |  | SUM</t>
  </si>
  <si>
    <t>Sales Effort pu | New Retail | All Brand | S-Max</t>
  </si>
  <si>
    <t>G &gt; 1st Gross Profit (excl Acc) pu | New Retail | All Brand | S-Max |  | SUM</t>
  </si>
  <si>
    <t>G &gt; 1st Gross Profit (excl Acc) pu | New Retail | All Brand | S-Max</t>
  </si>
  <si>
    <t>G &gt; 1st Gross Profit (excl Acc) % of Net Sales | New Retail | All Brand | S-Max |  | SUM</t>
  </si>
  <si>
    <t>G &gt; 1st Gross Profit (excl Acc) % of Net Sales | New Retail | All Brand | S-Max</t>
  </si>
  <si>
    <t>STAT &gt; In Dealer Units | New Retail | All Brand | Escort |  | SUM</t>
  </si>
  <si>
    <t>STAT &gt; In Dealer Units | New Retail | All Brand | Escort</t>
  </si>
  <si>
    <t>Sales Effort pu | New Retail | All Brand | Escort |  | SUM</t>
  </si>
  <si>
    <t>Sales Effort pu | New Retail | All Brand | Escort</t>
  </si>
  <si>
    <t>G &gt; 1st Gross Profit (excl Acc) pu | New Retail | All Brand | Escort |  | SUM</t>
  </si>
  <si>
    <t>G &gt; 1st Gross Profit (excl Acc) pu | New Retail | All Brand | Escort</t>
  </si>
  <si>
    <t>G &gt; 1st Gross Profit (excl Acc) % of Net Sales | New Retail | All Brand | Escort |  | SUM</t>
  </si>
  <si>
    <t>G &gt; 1st Gross Profit (excl Acc) % of Net Sales | New Retail | All Brand | Escort</t>
  </si>
  <si>
    <t>STAT &gt; In Dealer Units | New Retail | All Brand | Ecosport |  | SUM</t>
  </si>
  <si>
    <t>STAT &gt; In Dealer Units | New Retail | All Brand | Ecosport</t>
  </si>
  <si>
    <t>Sales Effort pu | New Retail | All Brand | Ecosport |  | SUM</t>
  </si>
  <si>
    <t>Sales Effort pu | New Retail | All Brand | Ecosport</t>
  </si>
  <si>
    <t>G &gt; 1st Gross Profit (excl Acc) pu | New Retail | All Brand | Ecosport |  | SUM</t>
  </si>
  <si>
    <t>G &gt; 1st Gross Profit (excl Acc) pu | New Retail | All Brand | Ecosport</t>
  </si>
  <si>
    <t>G &gt; 1st Gross Profit (excl Acc) % of Net Sales | New Retail | All Brand | Ecosport |  | SUM</t>
  </si>
  <si>
    <t>G &gt; 1st Gross Profit (excl Acc) % of Net Sales | New Retail | All Brand | Ecosport</t>
  </si>
  <si>
    <t>STAT &gt; In Dealer Units | New Retail | All Brand | Kuga |  | SUM</t>
  </si>
  <si>
    <t>STAT &gt; In Dealer Units | New Retail | All Brand | Kuga</t>
  </si>
  <si>
    <t>Sales Effort pu | New Retail | All Brand | Kuga |  | SUM</t>
  </si>
  <si>
    <t>Sales Effort pu | New Retail | All Brand | Kuga</t>
  </si>
  <si>
    <t>G &gt; 1st Gross Profit (excl Acc) pu | New Retail | All Brand | Kuga |  | SUM</t>
  </si>
  <si>
    <t>G &gt; 1st Gross Profit (excl Acc) pu | New Retail | All Brand | Kuga</t>
  </si>
  <si>
    <t>G &gt; 1st Gross Profit (excl Acc) % of Net Sales | New Retail | All Brand | Kuga |  | SUM</t>
  </si>
  <si>
    <t>G &gt; 1st Gross Profit (excl Acc) % of Net Sales | New Retail | All Brand | Kuga</t>
  </si>
  <si>
    <t>STAT &gt; In Dealer Units | New Retail | All Brand | Territory |  | SUM</t>
  </si>
  <si>
    <t>STAT &gt; In Dealer Units | New Retail | All Brand | Territory</t>
  </si>
  <si>
    <t>Sales Effort pu | New Retail | All Brand | Territory |  | SUM</t>
  </si>
  <si>
    <t>Sales Effort pu | New Retail | All Brand | Territory</t>
  </si>
  <si>
    <t>G &gt; 1st Gross Profit (excl Acc) pu | New Retail | All Brand | Territory |  | SUM</t>
  </si>
  <si>
    <t>G &gt; 1st Gross Profit (excl Acc) pu | New Retail | All Brand | Territory</t>
  </si>
  <si>
    <t>G &gt; 1st Gross Profit (excl Acc) % of Net Sales | New Retail | All Brand | Territory |  | SUM</t>
  </si>
  <si>
    <t>G &gt; 1st Gross Profit (excl Acc) % of Net Sales | New Retail | All Brand | Territory</t>
  </si>
  <si>
    <t>STAT &gt; In Dealer Units | New Retail | All Brand | Escape |  | SUM</t>
  </si>
  <si>
    <t>STAT &gt; In Dealer Units | New Retail | All Brand | Escape</t>
  </si>
  <si>
    <t>Sales Effort pu | New Retail | All Brand | Escape |  | SUM</t>
  </si>
  <si>
    <t>Sales Effort pu | New Retail | All Brand | Escape</t>
  </si>
  <si>
    <t>G &gt; 1st Gross Profit (excl Acc) pu | New Retail | All Brand | Escape |  | SUM</t>
  </si>
  <si>
    <t>G &gt; 1st Gross Profit (excl Acc) pu | New Retail | All Brand | Escape</t>
  </si>
  <si>
    <t>G &gt; 1st Gross Profit (excl Acc) % of Net Sales | New Retail | All Brand | Escape |  | SUM</t>
  </si>
  <si>
    <t>G &gt; 1st Gross Profit (excl Acc) % of Net Sales | New Retail | All Brand | Escape</t>
  </si>
  <si>
    <t>STAT &gt; In Dealer Units | New Retail | All Brand | Everest |  | SUM</t>
  </si>
  <si>
    <t>STAT &gt; In Dealer Units | New Retail | All Brand | Everest</t>
  </si>
  <si>
    <t>Sales Effort pu | New Retail | All Brand | Everest |  | SUM</t>
  </si>
  <si>
    <t>Sales Effort pu | New Retail | All Brand | Everest</t>
  </si>
  <si>
    <t>G &gt; 1st Gross Profit (excl Acc) pu | New Retail | All Brand | Everest |  | SUM</t>
  </si>
  <si>
    <t>G &gt; 1st Gross Profit (excl Acc) pu | New Retail | All Brand | Everest</t>
  </si>
  <si>
    <t>G &gt; 1st Gross Profit (excl Acc) % of Net Sales | New Retail | All Brand | Everest |  | SUM</t>
  </si>
  <si>
    <t>G &gt; 1st Gross Profit (excl Acc) % of Net Sales | New Retail | All Brand | Everest</t>
  </si>
  <si>
    <t>STAT &gt; In Dealer Units | New Retail | All Brand | Expedition |  | SUM</t>
  </si>
  <si>
    <t>STAT &gt; In Dealer Units | New Retail | All Brand | Expedition</t>
  </si>
  <si>
    <t>Sales Effort pu | New Retail | All Brand | Expedition |  | SUM</t>
  </si>
  <si>
    <t>Sales Effort pu | New Retail | All Brand | Expedition</t>
  </si>
  <si>
    <t>G &gt; 1st Gross Profit (excl Acc) pu | New Retail | All Brand | Expedition |  | SUM</t>
  </si>
  <si>
    <t>G &gt; 1st Gross Profit (excl Acc) pu | New Retail | All Brand | Expedition</t>
  </si>
  <si>
    <t>G &gt; 1st Gross Profit (excl Acc) % of Net Sales | New Retail | All Brand | Expedition |  | SUM</t>
  </si>
  <si>
    <t>G &gt; 1st Gross Profit (excl Acc) % of Net Sales | New Retail | All Brand | Expedition</t>
  </si>
  <si>
    <t>STAT &gt; In Dealer Units | New Retail | All Brand | Explorer |  | SUM</t>
  </si>
  <si>
    <t>STAT &gt; In Dealer Units | New Retail | All Brand | Explorer</t>
  </si>
  <si>
    <t>Sales Effort pu | New Retail | All Brand | Explorer |  | SUM</t>
  </si>
  <si>
    <t>Sales Effort pu | New Retail | All Brand | Explorer</t>
  </si>
  <si>
    <t>G &gt; 1st Gross Profit (excl Acc) pu | New Retail | All Brand | Explorer |  | SUM</t>
  </si>
  <si>
    <t>G &gt; 1st Gross Profit (excl Acc) pu | New Retail | All Brand | Explorer</t>
  </si>
  <si>
    <t>G &gt; 1st Gross Profit (excl Acc) % of Net Sales | New Retail | All Brand | Explorer |  | SUM</t>
  </si>
  <si>
    <t>G &gt; 1st Gross Profit (excl Acc) % of Net Sales | New Retail | All Brand | Explorer</t>
  </si>
  <si>
    <t>STAT &gt; In Dealer Units | New Retail | All Brand | Edge |  | SUM</t>
  </si>
  <si>
    <t>STAT &gt; In Dealer Units | New Retail | All Brand | Edge</t>
  </si>
  <si>
    <t>Sales Effort pu | New Retail | All Brand | Edge |  | SUM</t>
  </si>
  <si>
    <t>Sales Effort pu | New Retail | All Brand | Edge</t>
  </si>
  <si>
    <t>G &gt; 1st Gross Profit (excl Acc) pu | New Retail | All Brand | Edge |  | SUM</t>
  </si>
  <si>
    <t>G &gt; 1st Gross Profit (excl Acc) pu | New Retail | All Brand | Edge</t>
  </si>
  <si>
    <t>G &gt; 1st Gross Profit (excl Acc) % of Net Sales | New Retail | All Brand | Edge |  | SUM</t>
  </si>
  <si>
    <t>G &gt; 1st Gross Profit (excl Acc) % of Net Sales | New Retail | All Brand | Edge</t>
  </si>
  <si>
    <t>STAT &gt; In Dealer Units | New Retail | All Brand | Econovan |  | SUM</t>
  </si>
  <si>
    <t>STAT &gt; In Dealer Units | New Retail | All Brand | Econovan</t>
  </si>
  <si>
    <t>Sales Effort pu | New Retail | All Brand | Econovan |  | SUM</t>
  </si>
  <si>
    <t>Sales Effort pu | New Retail | All Brand | Econovan</t>
  </si>
  <si>
    <t>G &gt; 1st Gross Profit (excl Acc) pu | New Retail | All Brand | Econovan |  | SUM</t>
  </si>
  <si>
    <t>G &gt; 1st Gross Profit (excl Acc) pu | New Retail | All Brand | Econovan</t>
  </si>
  <si>
    <t>G &gt; 1st Gross Profit (excl Acc) % of Net Sales | New Retail | All Brand | Econovan |  | SUM</t>
  </si>
  <si>
    <t>G &gt; 1st Gross Profit (excl Acc) % of Net Sales | New Retail | All Brand | Econovan</t>
  </si>
  <si>
    <t>STAT &gt; In Dealer Units | New Retail | All Brand | UTE |  | SUM</t>
  </si>
  <si>
    <t>STAT &gt; In Dealer Units | New Retail | All Brand | UTE</t>
  </si>
  <si>
    <t>Sales Effort pu | New Retail | All Brand | UTE |  | SUM</t>
  </si>
  <si>
    <t>Sales Effort pu | New Retail | All Brand | UTE</t>
  </si>
  <si>
    <t>G &gt; 1st Gross Profit (excl Acc) pu | New Retail | All Brand | UTE |  | SUM</t>
  </si>
  <si>
    <t>G &gt; 1st Gross Profit (excl Acc) pu | New Retail | All Brand | UTE</t>
  </si>
  <si>
    <t>G &gt; 1st Gross Profit (excl Acc) % of Net Sales | New Retail | All Brand | UTE |  | SUM</t>
  </si>
  <si>
    <t>G &gt; 1st Gross Profit (excl Acc) % of Net Sales | New Retail | All Brand | UTE</t>
  </si>
  <si>
    <t>STAT &gt; In Dealer Units | New Retail | All Brand | Ranger |  | SUM</t>
  </si>
  <si>
    <t>STAT &gt; In Dealer Units | New Retail | All Brand | Ranger</t>
  </si>
  <si>
    <t>Sales Effort pu | New Retail | All Brand | Ranger |  | SUM</t>
  </si>
  <si>
    <t>Sales Effort pu | New Retail | All Brand | Ranger</t>
  </si>
  <si>
    <t>G &gt; 1st Gross Profit (excl Acc) pu | New Retail | All Brand | Ranger |  | SUM</t>
  </si>
  <si>
    <t>G &gt; 1st Gross Profit (excl Acc) pu | New Retail | All Brand | Ranger</t>
  </si>
  <si>
    <t>G &gt; 1st Gross Profit (excl Acc) % of Net Sales | New Retail | All Brand | Ranger |  | SUM</t>
  </si>
  <si>
    <t>G &gt; 1st Gross Profit (excl Acc) % of Net Sales | New Retail | All Brand | Ranger</t>
  </si>
  <si>
    <t>STAT &gt; In Dealer Units | New Retail | All Brand | Transit |  | SUM</t>
  </si>
  <si>
    <t>STAT &gt; In Dealer Units | New Retail | All Brand | Transit</t>
  </si>
  <si>
    <t>Sales Effort pu | New Retail | All Brand | Transit |  | SUM</t>
  </si>
  <si>
    <t>Sales Effort pu | New Retail | All Brand | Transit</t>
  </si>
  <si>
    <t>G &gt; 1st Gross Profit (excl Acc) pu | New Retail | All Brand | Transit |  | SUM</t>
  </si>
  <si>
    <t>G &gt; 1st Gross Profit (excl Acc) pu | New Retail | All Brand | Transit</t>
  </si>
  <si>
    <t>G &gt; 1st Gross Profit (excl Acc) % of Net Sales | New Retail | All Brand | Transit |  | SUM</t>
  </si>
  <si>
    <t>G &gt; 1st Gross Profit (excl Acc) % of Net Sales | New Retail | All Brand | Transit</t>
  </si>
  <si>
    <t>STAT &gt; In Dealer Units | New Retail | All Brand | E-150 |  | SUM</t>
  </si>
  <si>
    <t>STAT &gt; In Dealer Units | New Retail | All Brand | E-150</t>
  </si>
  <si>
    <t>Sales Effort pu | New Retail | All Brand | E-150 |  | SUM</t>
  </si>
  <si>
    <t>Sales Effort pu | New Retail | All Brand | E-150</t>
  </si>
  <si>
    <t>G &gt; 1st Gross Profit (excl Acc) pu | New Retail | All Brand | E-150 |  | SUM</t>
  </si>
  <si>
    <t>G &gt; 1st Gross Profit (excl Acc) pu | New Retail | All Brand | E-150</t>
  </si>
  <si>
    <t>G &gt; 1st Gross Profit (excl Acc) % of Net Sales | New Retail | All Brand | E-150 |  | SUM</t>
  </si>
  <si>
    <t>G &gt; 1st Gross Profit (excl Acc) % of Net Sales | New Retail | All Brand | E-150</t>
  </si>
  <si>
    <t>STAT &gt; In Dealer Units | New Retail | All Brand | FPV |  | SUM</t>
  </si>
  <si>
    <t>STAT &gt; In Dealer Units | New Retail | All Brand | FPV</t>
  </si>
  <si>
    <t>Sales Effort pu | New Retail | All Brand | FPV |  | SUM</t>
  </si>
  <si>
    <t>Sales Effort pu | New Retail | All Brand | FPV</t>
  </si>
  <si>
    <t>G &gt; 1st Gross Profit (excl Acc) pu | New Retail | All Brand | FPV |  | SUM</t>
  </si>
  <si>
    <t>G &gt; 1st Gross Profit (excl Acc) pu | New Retail | All Brand | FPV</t>
  </si>
  <si>
    <t>G &gt; 1st Gross Profit (excl Acc) % of Net Sales | New Retail | All Brand | FPV |  | SUM</t>
  </si>
  <si>
    <t>G &gt; 1st Gross Profit (excl Acc) % of Net Sales | New Retail | All Brand | FPV</t>
  </si>
  <si>
    <t>STAT &gt; In Dealer Units | New Retail | All Brand | Demo Vehicles |  | SUM</t>
  </si>
  <si>
    <t>STAT &gt; In Dealer Units | New Retail | All Brand | Demo Vehicles</t>
  </si>
  <si>
    <t>Sales Effort pu | New Retail | All Brand | Demo Vehicles |  | SUM</t>
  </si>
  <si>
    <t>Sales Effort pu | New Retail | All Brand | Demo Vehicles</t>
  </si>
  <si>
    <t>G &gt; 1st Gross Profit (excl Acc) pu | New Retail | All Brand | Demo Vehicles |  | SUM</t>
  </si>
  <si>
    <t>G &gt; 1st Gross Profit (excl Acc) pu | New Retail | All Brand | Demo Vehicles</t>
  </si>
  <si>
    <t>G &gt; 1st Gross Profit (excl Acc) % of Net Sales | New Retail | All Brand | Demo Vehicles |  | SUM</t>
  </si>
  <si>
    <t>G &gt; 1st Gross Profit (excl Acc) % of Net Sales | New Retail | All Brand | Demo Vehicles</t>
  </si>
  <si>
    <t>STAT &gt; In Dealer Units | New Retail | All Brand | Other / BU |  | SUM</t>
  </si>
  <si>
    <t>STAT &gt; In Dealer Units | New Retail | All Brand | Other / BU</t>
  </si>
  <si>
    <t>Sales Effort pu | New Retail | All Brand | Other / BU |  | SUM</t>
  </si>
  <si>
    <t>Sales Effort pu | New Retail | All Brand | Other / BU</t>
  </si>
  <si>
    <t>G &gt; 1st Gross Profit (excl Acc) pu | New Retail | All Brand | Other / BU |  | SUM</t>
  </si>
  <si>
    <t>G &gt; 1st Gross Profit (excl Acc) pu | New Retail | All Brand | Other / BU</t>
  </si>
  <si>
    <t>G &gt; 1st Gross Profit (excl Acc) % of Net Sales | New Retail | All Brand | Other / BU |  | SUM</t>
  </si>
  <si>
    <t>G &gt; 1st Gross Profit (excl Acc) % of Net Sales | New Retail | All Brand | Other / BU</t>
  </si>
  <si>
    <t>STAT &gt; In Dealer Units | New Retail | All Brand | Taurus |  | SUM</t>
  </si>
  <si>
    <t>STAT &gt; In Dealer Units | New Retail | All Brand | Taurus</t>
  </si>
  <si>
    <t>Sales Effort pu | New Retail | All Brand | Taurus |  | SUM</t>
  </si>
  <si>
    <t>Sales Effort pu | New Retail | All Brand | Taurus</t>
  </si>
  <si>
    <t>G &gt; 1st Gross Profit (excl Acc) pu | New Retail | All Brand | Taurus |  | SUM</t>
  </si>
  <si>
    <t>G &gt; 1st Gross Profit (excl Acc) pu | New Retail | All Brand | Taurus</t>
  </si>
  <si>
    <t>G &gt; 1st Gross Profit (excl Acc) % of Net Sales | New Retail | All Brand | Taurus |  | SUM</t>
  </si>
  <si>
    <t>G &gt; 1st Gross Profit (excl Acc) % of Net Sales | New Retail | All Brand | Taurus</t>
  </si>
  <si>
    <t>STAT &gt; In Dealer Units | New Retail | All Brand | MKS |  | SUM</t>
  </si>
  <si>
    <t>STAT &gt; In Dealer Units | New Retail | All Brand | MKS</t>
  </si>
  <si>
    <t>Sales Effort pu | New Retail | All Brand | MKS |  | SUM</t>
  </si>
  <si>
    <t>Sales Effort pu | New Retail | All Brand | MKS</t>
  </si>
  <si>
    <t>G &gt; 1st Gross Profit (excl Acc) pu | New Retail | All Brand | MKS |  | SUM</t>
  </si>
  <si>
    <t>G &gt; 1st Gross Profit (excl Acc) pu | New Retail | All Brand | MKS</t>
  </si>
  <si>
    <t>G &gt; 1st Gross Profit (excl Acc) % of Net Sales | New Retail | All Brand | MKS |  | SUM</t>
  </si>
  <si>
    <t>G &gt; 1st Gross Profit (excl Acc) % of Net Sales | New Retail | All Brand | MKS</t>
  </si>
  <si>
    <t>STAT &gt; In Dealer Units | New Retail | All Brand | MKX |  | SUM</t>
  </si>
  <si>
    <t>STAT &gt; In Dealer Units | New Retail | All Brand | MKX</t>
  </si>
  <si>
    <t>Sales Effort pu | New Retail | All Brand | MKX |  | SUM</t>
  </si>
  <si>
    <t>Sales Effort pu | New Retail | All Brand | MKX</t>
  </si>
  <si>
    <t>G &gt; 1st Gross Profit (excl Acc) pu | New Retail | All Brand | MKX |  | SUM</t>
  </si>
  <si>
    <t>G &gt; 1st Gross Profit (excl Acc) pu | New Retail | All Brand | MKX</t>
  </si>
  <si>
    <t>G &gt; 1st Gross Profit (excl Acc) % of Net Sales | New Retail | All Brand | MKX |  | SUM</t>
  </si>
  <si>
    <t>G &gt; 1st Gross Profit (excl Acc) % of Net Sales | New Retail | All Brand | MKX</t>
  </si>
  <si>
    <t>STAT &gt; In Dealer Units | New Retail | All Brand | MKZ |  | SUM</t>
  </si>
  <si>
    <t>STAT &gt; In Dealer Units | New Retail | All Brand | MKZ</t>
  </si>
  <si>
    <t>Sales Effort pu | New Retail | All Brand | MKZ |  | SUM</t>
  </si>
  <si>
    <t>Sales Effort pu | New Retail | All Brand | MKZ</t>
  </si>
  <si>
    <t>G &gt; 1st Gross Profit (excl Acc) pu | New Retail | All Brand | MKZ |  | SUM</t>
  </si>
  <si>
    <t>G &gt; 1st Gross Profit (excl Acc) pu | New Retail | All Brand | MKZ</t>
  </si>
  <si>
    <t>G &gt; 1st Gross Profit (excl Acc) % of Net Sales | New Retail | All Brand | MKZ |  | SUM</t>
  </si>
  <si>
    <t>G &gt; 1st Gross Profit (excl Acc) % of Net Sales | New Retail | All Brand | MKZ</t>
  </si>
  <si>
    <t>STAT &gt; In Dealer Units | New Retail | All Brand | MKC |  | SUM</t>
  </si>
  <si>
    <t>STAT &gt; In Dealer Units | New Retail | All Brand | MKC</t>
  </si>
  <si>
    <t>Sales Effort pu | New Retail | All Brand | MKC |  | SUM</t>
  </si>
  <si>
    <t>Sales Effort pu | New Retail | All Brand | MKC</t>
  </si>
  <si>
    <t>G &gt; 1st Gross Profit (excl Acc) pu | New Retail | All Brand | MKC |  | SUM</t>
  </si>
  <si>
    <t>G &gt; 1st Gross Profit (excl Acc) pu | New Retail | All Brand | MKC</t>
  </si>
  <si>
    <t>G &gt; 1st Gross Profit (excl Acc) % of Net Sales | New Retail | All Brand | MKC |  | SUM</t>
  </si>
  <si>
    <t>G &gt; 1st Gross Profit (excl Acc) % of Net Sales | New Retail | All Brand | MKC</t>
  </si>
  <si>
    <t>STAT &gt; In Dealer Units | New Retail | All Brand | Fusion |  | SUM</t>
  </si>
  <si>
    <t>STAT &gt; In Dealer Units | New Retail | All Brand | Fusion</t>
  </si>
  <si>
    <t>Sales Effort pu | New Retail | All Brand | Fusion |  | SUM</t>
  </si>
  <si>
    <t>Sales Effort pu | New Retail | All Brand | Fusion</t>
  </si>
  <si>
    <t>G &gt; 1st Gross Profit (excl Acc) pu | New Retail | All Brand | Fusion |  | SUM</t>
  </si>
  <si>
    <t>G &gt; 1st Gross Profit (excl Acc) pu | New Retail | All Brand | Fusion</t>
  </si>
  <si>
    <t>G &gt; 1st Gross Profit (excl Acc) % of Net Sales | New Retail | All Brand | Fusion |  | SUM</t>
  </si>
  <si>
    <t>G &gt; 1st Gross Profit (excl Acc) % of Net Sales | New Retail | All Brand | Fusion</t>
  </si>
  <si>
    <t>STAT &gt; In Dealer Units | New Retail | All Brand | Ikon |  | SUM</t>
  </si>
  <si>
    <t>STAT &gt; In Dealer Units | New Retail | All Brand | Ikon</t>
  </si>
  <si>
    <t>Sales Effort pu | New Retail | All Brand | Ikon |  | SUM</t>
  </si>
  <si>
    <t>Sales Effort pu | New Retail | All Brand | Ikon</t>
  </si>
  <si>
    <t>G &gt; 1st Gross Profit (excl Acc) pu | New Retail | All Brand | Ikon |  | SUM</t>
  </si>
  <si>
    <t>G &gt; 1st Gross Profit (excl Acc) pu | New Retail | All Brand | Ikon</t>
  </si>
  <si>
    <t>G &gt; 1st Gross Profit (excl Acc) % of Net Sales | New Retail | All Brand | Ikon |  | SUM</t>
  </si>
  <si>
    <t>G &gt; 1st Gross Profit (excl Acc) % of Net Sales | New Retail | All Brand | Ikon</t>
  </si>
  <si>
    <t>MS &gt; Sales Target % Achieved - New Total Units | New | Ford | All Model |  | AVG</t>
  </si>
  <si>
    <t>MS &gt; Sales Target % Achieved - New Total Units | New | Ford | All Model</t>
  </si>
  <si>
    <t>STAT &gt; Units per Sales Consultant | New | All Brand | All Model |  | AVG</t>
  </si>
  <si>
    <t>STAT &gt; Units per Sales Consultant | Used | All Brand | All Model |  | AVG</t>
  </si>
  <si>
    <t>STAT &gt; No of Months | All Department | All Brand | All Model |  | SUM</t>
  </si>
  <si>
    <t>STAT &gt; No of Months | All Department | All Brand | All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</si>
</sst>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5" formatCode="&quot;$&quot;#,##0;\-&quot;$&quot;#,##0"/>
    <numFmt numFmtId="6" formatCode="&quot;$&quot;#,##0;[Red]\-&quot;$&quot;#,##0"/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£&quot;#,##0;[Red]\-&quot;£&quot;#,##0"/>
    <numFmt numFmtId="165" formatCode="&quot;£&quot;#,##0.00;[Red]\-&quot;£&quot;#,##0.00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0.0%"/>
    <numFmt numFmtId="170" formatCode="[$USD]\ #,##0.00"/>
    <numFmt numFmtId="171" formatCode="#,##0.0"/>
    <numFmt numFmtId="172" formatCode="0.0\ \ \:\ \1"/>
    <numFmt numFmtId="173" formatCode="\+0.0%;\-0.0%"/>
    <numFmt numFmtId="174" formatCode="#,##0_);[Red]\ \(#,##0\)"/>
    <numFmt numFmtId="175" formatCode="#,##0&quot;£&quot;_);\(#,##0&quot;£&quot;\)"/>
    <numFmt numFmtId="176" formatCode="\$#,##0.00;[Red]\-\$#,##0.00"/>
    <numFmt numFmtId="177" formatCode="0#\-##\-##"/>
    <numFmt numFmtId="178" formatCode="[$-409]dd/mmm/yy;@"/>
    <numFmt numFmtId="179" formatCode="#,##0;\(#,##0\)"/>
    <numFmt numFmtId="180" formatCode="#,##0.000_);\(#,##0.000\)"/>
    <numFmt numFmtId="181" formatCode="#,##0.0_);\(#,##0.0\)"/>
    <numFmt numFmtId="182" formatCode="_(* #,##0.0000_);_(* \(#,##0.0000\);_(* &quot;-&quot;??_);_(@_)"/>
    <numFmt numFmtId="183" formatCode="_([$€-2]* #,##0.00_);_([$€-2]* \(#,##0.00\);_([$€-2]* &quot;-&quot;??_)"/>
    <numFmt numFmtId="184" formatCode="##,##0.0_);\(#,##0.0\)"/>
    <numFmt numFmtId="185" formatCode="#,##0.0000_)"/>
    <numFmt numFmtId="186" formatCode="#,###.0_);\(#,##0.0\)"/>
    <numFmt numFmtId="187" formatCode="#,##0\)"/>
    <numFmt numFmtId="188" formatCode="0.00_)"/>
    <numFmt numFmtId="189" formatCode="[$IDR]\ #,##0"/>
    <numFmt numFmtId="190" formatCode="[$-409]d/mmm/yy;@"/>
    <numFmt numFmtId="191" formatCode="[$-409]d\-mmm\-yy;@"/>
    <numFmt numFmtId="192" formatCode="&quot;$&quot;#,\);\(&quot;$&quot;#,##0\)"/>
    <numFmt numFmtId="193" formatCode="#,##0.0000_);[Red]\(#,##0.0000\)"/>
    <numFmt numFmtId="194" formatCode="_ * #,##0.00_)\ _u_s_d_ ;_ * \(#,##0.00\)\ _u_s_d_ ;_ * &quot;-&quot;??_)\ _u_s_d_ ;_ @_ "/>
    <numFmt numFmtId="195" formatCode="_ * #,##0.00_)\ &quot;usd&quot;_ ;_ * \(#,##0.00\)\ &quot;usd&quot;_ ;_ * &quot;-&quot;??_)\ &quot;usd&quot;_ ;_ @_ "/>
    <numFmt numFmtId="196" formatCode="0.0"/>
    <numFmt numFmtId="197" formatCode="\+0.0;\-0.0"/>
    <numFmt numFmtId="198" formatCode="&quot;÷ &quot;#,##0"/>
    <numFmt numFmtId="199" formatCode="#,##0&quot; dlr.&quot;"/>
    <numFmt numFmtId="200" formatCode="#,##0.00000"/>
  </numFmts>
  <fonts count="138" x14ac:knownFonts="1">
    <font>
      <sz val="11"/>
      <name val="Arial"/>
      <family val="1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0"/>
      <name val="Arial"/>
      <family val="2"/>
    </font>
    <font>
      <sz val="12"/>
      <color theme="1"/>
      <name val="Calibri"/>
      <family val="2"/>
      <charset val="134"/>
    </font>
    <font>
      <b/>
      <sz val="10"/>
      <color rgb="FFFFFFFF"/>
      <name val="Arial"/>
      <family val="2"/>
    </font>
    <font>
      <b/>
      <sz val="10"/>
      <color indexed="8"/>
      <name val="Arial"/>
      <family val="2"/>
    </font>
    <font>
      <sz val="12"/>
      <color indexed="8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000000"/>
      <name val="Arial"/>
      <family val="2"/>
    </font>
    <font>
      <b/>
      <u/>
      <sz val="8"/>
      <color theme="10"/>
      <name val="Arial"/>
      <family val="2"/>
    </font>
    <font>
      <sz val="8.5"/>
      <name val="LinePrinter"/>
    </font>
    <font>
      <sz val="8"/>
      <name val="Arial"/>
      <family val="2"/>
    </font>
    <font>
      <sz val="10"/>
      <name val="MS Sans Serif"/>
      <family val="2"/>
      <charset val="222"/>
    </font>
    <font>
      <sz val="11"/>
      <color theme="1"/>
      <name val="Calibri"/>
      <family val="2"/>
    </font>
    <font>
      <sz val="12"/>
      <name val="Helv"/>
    </font>
    <font>
      <sz val="8"/>
      <name val="Times New Roman"/>
      <family val="1"/>
    </font>
    <font>
      <b/>
      <sz val="10"/>
      <name val="Helv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name val="MS Sans Serif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2"/>
      <name val="VNI-Times"/>
    </font>
    <font>
      <sz val="10"/>
      <color indexed="16"/>
      <name val="MS Serif"/>
      <family val="1"/>
    </font>
    <font>
      <sz val="10"/>
      <name val="Verdana"/>
      <family val="2"/>
    </font>
    <font>
      <sz val="11"/>
      <name val="‚l‚r ‚oƒSƒVƒbƒN"/>
      <charset val="128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8"/>
      <name val="MS Sans Serif"/>
      <family val="2"/>
      <charset val="222"/>
    </font>
    <font>
      <b/>
      <sz val="8"/>
      <name val="MS Sans Serif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Calibri"/>
      <family val="2"/>
    </font>
    <font>
      <u/>
      <sz val="11"/>
      <color theme="10"/>
      <name val="Tahoma"/>
      <family val="2"/>
    </font>
    <font>
      <sz val="12"/>
      <color indexed="9"/>
      <name val="Helv"/>
    </font>
    <font>
      <b/>
      <sz val="11"/>
      <name val="Helv"/>
    </font>
    <font>
      <sz val="12"/>
      <color rgb="FF9C6500"/>
      <name val="Calibri"/>
      <family val="2"/>
      <charset val="134"/>
      <scheme val="minor"/>
    </font>
    <font>
      <sz val="12"/>
      <color rgb="FF9C6500"/>
      <name val="Calibri"/>
      <family val="2"/>
    </font>
    <font>
      <b/>
      <i/>
      <sz val="16"/>
      <name val="Helv"/>
    </font>
    <font>
      <sz val="11"/>
      <name val="‚l‚r –¾’©"/>
      <charset val="128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Wingdings"/>
      <charset val="2"/>
    </font>
    <font>
      <sz val="14"/>
      <name val="Cordia New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0"/>
      <name val="細明體"/>
      <family val="3"/>
      <charset val="136"/>
    </font>
    <font>
      <sz val="11"/>
      <name val="ＭＳ Ｐゴシック"/>
      <charset val="128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Arial"/>
      <family val="1"/>
    </font>
    <font>
      <sz val="10"/>
      <color rgb="FFFF0066"/>
      <name val="Arial"/>
      <family val="2"/>
    </font>
    <font>
      <sz val="10"/>
      <color rgb="FFFF3399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color rgb="FF0070C0"/>
      <name val="Arial"/>
      <family val="2"/>
    </font>
    <font>
      <sz val="10"/>
      <color rgb="FF00B0F0"/>
      <name val="Arial"/>
      <family val="2"/>
    </font>
    <font>
      <u/>
      <sz val="10"/>
      <color theme="1"/>
      <name val="Arial"/>
      <family val="2"/>
    </font>
    <font>
      <b/>
      <sz val="18"/>
      <color indexed="8"/>
      <name val="Arial"/>
      <family val="2"/>
    </font>
    <font>
      <u/>
      <sz val="11"/>
      <color theme="10"/>
      <name val="Arial"/>
      <family val="1"/>
    </font>
    <font>
      <sz val="10"/>
      <color theme="1" tint="0.499984740745262"/>
      <name val="Arial"/>
      <family val="2"/>
    </font>
    <font>
      <sz val="10"/>
      <color rgb="FF0033CC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rgb="FFFF0066"/>
      <name val="Calibri"/>
      <family val="2"/>
    </font>
    <font>
      <b/>
      <sz val="10.5"/>
      <color theme="0"/>
      <name val="Calibri"/>
      <family val="2"/>
    </font>
    <font>
      <sz val="10.5"/>
      <color theme="0"/>
      <name val="Calibri"/>
      <family val="2"/>
    </font>
    <font>
      <sz val="10.5"/>
      <color theme="1"/>
      <name val="Calibri"/>
      <family val="2"/>
    </font>
    <font>
      <sz val="10.5"/>
      <color rgb="FFFF0066"/>
      <name val="Calibri"/>
      <family val="2"/>
    </font>
    <font>
      <sz val="10.5"/>
      <color rgb="FF3366FF"/>
      <name val="Calibri"/>
      <family val="2"/>
    </font>
    <font>
      <b/>
      <sz val="10.5"/>
      <color rgb="FF3366FF"/>
      <name val="Calibri"/>
      <family val="2"/>
    </font>
    <font>
      <sz val="10.5"/>
      <color rgb="FF0066FF"/>
      <name val="Calibri"/>
      <family val="2"/>
    </font>
    <font>
      <b/>
      <sz val="10.5"/>
      <color theme="1"/>
      <name val="Calibri"/>
      <family val="2"/>
    </font>
    <font>
      <sz val="10.5"/>
      <name val="Calibri"/>
      <family val="2"/>
    </font>
    <font>
      <b/>
      <sz val="10.5"/>
      <color rgb="FFFF0000"/>
      <name val="Calibri"/>
      <family val="2"/>
    </font>
    <font>
      <b/>
      <u/>
      <sz val="10.5"/>
      <color theme="10"/>
      <name val="Calibri"/>
      <family val="2"/>
    </font>
    <font>
      <b/>
      <u/>
      <sz val="10.5"/>
      <color theme="0"/>
      <name val="Calibri"/>
      <family val="2"/>
    </font>
    <font>
      <b/>
      <sz val="14"/>
      <color rgb="FF0066FF"/>
      <name val="Calibri"/>
      <family val="2"/>
    </font>
    <font>
      <sz val="10"/>
      <color rgb="FF0066FF"/>
      <name val="Arial"/>
      <family val="2"/>
    </font>
    <font>
      <sz val="10.5"/>
      <color rgb="FFFF0000"/>
      <name val="Calibri"/>
      <family val="2"/>
    </font>
    <font>
      <sz val="10.5"/>
      <color theme="0" tint="-0.499984740745262"/>
      <name val="Calibri"/>
      <family val="2"/>
    </font>
    <font>
      <b/>
      <sz val="10.5"/>
      <color rgb="FFFF0066"/>
      <name val="Calibri"/>
      <family val="2"/>
    </font>
    <font>
      <b/>
      <sz val="20"/>
      <color rgb="FFFF0000"/>
      <name val="Calibri"/>
      <family val="2"/>
    </font>
    <font>
      <b/>
      <sz val="10.5"/>
      <color rgb="FF008000"/>
      <name val="Calibri"/>
      <family val="2"/>
    </font>
    <font>
      <sz val="10.5"/>
      <color rgb="FF0000FF"/>
      <name val="Calibri"/>
      <family val="2"/>
    </font>
    <font>
      <b/>
      <sz val="10.5"/>
      <color rgb="FF0000FF"/>
      <name val="Calibri"/>
      <family val="2"/>
    </font>
    <font>
      <sz val="10.5"/>
      <color theme="1" tint="0.34998626667073579"/>
      <name val="Calibri"/>
      <family val="2"/>
    </font>
    <font>
      <b/>
      <sz val="10.5"/>
      <color theme="0" tint="-0.499984740745262"/>
      <name val="Calibri"/>
      <family val="2"/>
    </font>
    <font>
      <sz val="10.5"/>
      <color rgb="FF008000"/>
      <name val="Calibri"/>
      <family val="2"/>
    </font>
    <font>
      <b/>
      <sz val="15"/>
      <color rgb="FFFF0066"/>
      <name val="Calibri"/>
      <family val="2"/>
    </font>
    <font>
      <sz val="10.5"/>
      <color rgb="FFFF61A1"/>
      <name val="Calibri"/>
      <family val="2"/>
    </font>
    <font>
      <b/>
      <u/>
      <sz val="10.5"/>
      <color theme="1"/>
      <name val="Calibri"/>
      <family val="2"/>
    </font>
    <font>
      <b/>
      <sz val="20"/>
      <name val="Arial"/>
      <family val="2"/>
    </font>
    <font>
      <sz val="10.5"/>
      <color rgb="FF000000"/>
      <name val="Calibri"/>
      <family val="2"/>
    </font>
    <font>
      <b/>
      <sz val="10.5"/>
      <color rgb="FFFFFFFF"/>
      <name val="Calibri"/>
      <family val="2"/>
    </font>
    <font>
      <b/>
      <u/>
      <sz val="10.5"/>
      <color rgb="FF0000FF"/>
      <name val="Calibri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i/>
      <sz val="10"/>
      <color theme="0" tint="-0.49998474074526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28"/>
      <color theme="1"/>
      <name val="Arial"/>
      <family val="2"/>
    </font>
    <font>
      <sz val="36"/>
      <color theme="1"/>
      <name val="Arial"/>
      <family val="2"/>
    </font>
    <font>
      <sz val="28"/>
      <color theme="0" tint="-0.499984740745262"/>
      <name val="Arial"/>
      <family val="2"/>
    </font>
    <font>
      <sz val="11"/>
      <name val="Calibri"/>
    </font>
    <font>
      <name val="Calibri"/>
      <sz val="11.0"/>
    </font>
    <font>
      <name val="Calibri"/>
      <sz val="11.0"/>
    </font>
  </fonts>
  <fills count="5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1A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00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indexed="64"/>
      </patternFill>
    </fill>
  </fills>
  <borders count="27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double">
        <color auto="1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double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/>
      <diagonal/>
    </border>
    <border>
      <left/>
      <right style="thin">
        <color theme="1" tint="0.499984740745262"/>
      </right>
      <top style="thin">
        <color theme="0" tint="-0.14996795556505021"/>
      </top>
      <bottom/>
      <diagonal/>
    </border>
    <border>
      <left style="thin">
        <color theme="1" tint="0.499984740745262"/>
      </left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rgb="FF425968"/>
      </right>
      <top/>
      <bottom/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 style="thin">
        <color theme="1" tint="0.499984740745262"/>
      </left>
      <right style="thin">
        <color rgb="FF425968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rgb="FF425968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425968"/>
      </left>
      <right/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rgb="FF425968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425968"/>
      </left>
      <right/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rgb="FF425968"/>
      </bottom>
      <diagonal/>
    </border>
    <border>
      <left style="thin">
        <color theme="1" tint="0.499984740745262"/>
      </left>
      <right/>
      <top style="thin">
        <color rgb="FF425968"/>
      </top>
      <bottom/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1499679555650502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/>
      <diagonal/>
    </border>
    <border>
      <left/>
      <right style="thin">
        <color theme="0" tint="-0.24994659260841701"/>
      </right>
      <top style="thin">
        <color theme="0" tint="-0.1499679555650502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0" tint="-0.2499465926084170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/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double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double">
        <color theme="1" tint="0.499984740745262"/>
      </bottom>
      <diagonal/>
    </border>
    <border>
      <left style="thin">
        <color rgb="FF808080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F2F2F2"/>
      </bottom>
      <diagonal/>
    </border>
    <border>
      <left style="thin">
        <color rgb="FF808080"/>
      </left>
      <right style="thin">
        <color rgb="FFD9D9D9"/>
      </right>
      <top/>
      <bottom style="thin">
        <color rgb="FFBFBFBF"/>
      </bottom>
      <diagonal/>
    </border>
    <border>
      <left/>
      <right style="thin">
        <color rgb="FFD9D9D9"/>
      </right>
      <top/>
      <bottom style="thin">
        <color rgb="FFBFBFBF"/>
      </bottom>
      <diagonal/>
    </border>
    <border>
      <left style="thin">
        <color rgb="FF808080"/>
      </left>
      <right style="thin">
        <color rgb="FFD9D9D9"/>
      </right>
      <top style="thin">
        <color rgb="FFBFBFBF"/>
      </top>
      <bottom style="thin">
        <color rgb="FFBFBFBF"/>
      </bottom>
      <diagonal/>
    </border>
    <border>
      <left/>
      <right style="thin">
        <color rgb="FFD9D9D9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808080"/>
      </left>
      <right style="thin">
        <color rgb="FFD9D9D9"/>
      </right>
      <top/>
      <bottom style="thin">
        <color rgb="FF808080"/>
      </bottom>
      <diagonal/>
    </border>
    <border>
      <left/>
      <right style="thin">
        <color rgb="FFD9D9D9"/>
      </right>
      <top/>
      <bottom style="thin">
        <color rgb="FF80808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double">
        <color theme="0" tint="-0.2499465926084170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1" tint="0.499984740745262"/>
      </top>
      <bottom style="double">
        <color theme="0" tint="-0.2499465926084170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9847407452621"/>
      </top>
      <bottom/>
      <diagonal/>
    </border>
    <border>
      <left style="thin">
        <color theme="1" tint="0.499984740745262"/>
      </left>
      <right/>
      <top style="double">
        <color theme="0" tint="-0.24994659260841701"/>
      </top>
      <bottom/>
      <diagonal/>
    </border>
    <border>
      <left/>
      <right style="thin">
        <color theme="1" tint="0.499984740745262"/>
      </right>
      <top style="double">
        <color theme="0" tint="-0.24994659260841701"/>
      </top>
      <bottom/>
      <diagonal/>
    </border>
    <border>
      <left style="thin">
        <color rgb="FF425968"/>
      </left>
      <right/>
      <top style="thin">
        <color theme="1" tint="0.499984740745262"/>
      </top>
      <bottom/>
      <diagonal/>
    </border>
    <border>
      <left style="thin">
        <color rgb="FF425968"/>
      </left>
      <right/>
      <top/>
      <bottom/>
      <diagonal/>
    </border>
    <border>
      <left style="thin">
        <color rgb="FF425968"/>
      </left>
      <right/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14996795556505021"/>
      </right>
      <top/>
      <bottom style="double">
        <color theme="1" tint="0.499984740745262"/>
      </bottom>
      <diagonal/>
    </border>
    <border>
      <left style="thin">
        <color rgb="FF808080"/>
      </left>
      <right style="thin">
        <color theme="0" tint="-0.14996795556505021"/>
      </right>
      <top/>
      <bottom style="thin">
        <color rgb="FFBFBFBF"/>
      </bottom>
      <diagonal/>
    </border>
    <border>
      <left style="thin">
        <color rgb="FF808080"/>
      </left>
      <right style="thin">
        <color theme="0" tint="-0.14996795556505021"/>
      </right>
      <top style="thin">
        <color rgb="FFBFBFBF"/>
      </top>
      <bottom style="thin">
        <color rgb="FFBFBFBF"/>
      </bottom>
      <diagonal/>
    </border>
    <border>
      <left style="thin">
        <color rgb="FF808080"/>
      </left>
      <right style="thin">
        <color theme="0" tint="-0.14996795556505021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BFBFBF"/>
      </bottom>
      <diagonal/>
    </border>
    <border>
      <left style="thin">
        <color rgb="FF808080"/>
      </left>
      <right/>
      <top style="thin">
        <color rgb="FFBFBFBF"/>
      </top>
      <bottom style="thin">
        <color rgb="FFBFBFBF"/>
      </bottom>
      <diagonal/>
    </border>
    <border>
      <left style="thin">
        <color rgb="FF808080"/>
      </left>
      <right/>
      <top style="thin">
        <color rgb="FFBFBFBF"/>
      </top>
      <bottom style="thin">
        <color rgb="FF80808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1" tint="0.499984740745262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4659260841701"/>
      </right>
      <top/>
      <bottom style="double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double">
        <color theme="1" tint="0.499984740745262"/>
      </bottom>
      <diagonal/>
    </border>
    <border>
      <left style="thin">
        <color rgb="FF425968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425968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rgb="FF425968"/>
      </left>
      <right style="thin">
        <color theme="0" tint="-0.14996795556505021"/>
      </right>
      <top style="thin">
        <color theme="1" tint="0.499984740745262"/>
      </top>
      <bottom style="double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theme="1" tint="0.499984740745262"/>
      </bottom>
      <diagonal/>
    </border>
    <border>
      <left style="thin">
        <color rgb="FF425968"/>
      </left>
      <right style="thin">
        <color theme="0" tint="-0.14996795556505021"/>
      </right>
      <top style="double">
        <color theme="0" tint="-0.24994659260841701"/>
      </top>
      <bottom/>
      <diagonal/>
    </border>
    <border>
      <left style="thin">
        <color theme="0" tint="-0.14996795556505021"/>
      </left>
      <right style="thin">
        <color theme="1" tint="0.499984740745262"/>
      </right>
      <top style="double">
        <color theme="0" tint="-0.24994659260841701"/>
      </top>
      <bottom/>
      <diagonal/>
    </border>
    <border>
      <left style="thin">
        <color rgb="FF425968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rgb="FF425968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14996795556505021"/>
      </top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/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 style="thin">
        <color theme="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1"/>
      </right>
      <top/>
      <bottom/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double">
        <color theme="1"/>
      </bottom>
      <diagonal/>
    </border>
    <border>
      <left style="thin">
        <color theme="1"/>
      </left>
      <right style="thin">
        <color theme="0" tint="-0.14996795556505021"/>
      </right>
      <top/>
      <bottom style="double">
        <color theme="1"/>
      </bottom>
      <diagonal/>
    </border>
    <border>
      <left style="thin">
        <color theme="0" tint="-0.14996795556505021"/>
      </left>
      <right style="thin">
        <color theme="1"/>
      </right>
      <top/>
      <bottom style="double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/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double">
        <color theme="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double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 style="thin">
        <color theme="0" tint="-0.14993743705557422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A6A6A6"/>
      </left>
      <right style="thin">
        <color rgb="FFA6A6A6"/>
      </right>
      <top/>
      <bottom/>
      <diagonal/>
    </border>
    <border>
      <left/>
      <right/>
      <top style="thin">
        <color theme="1" tint="0.499984740745262"/>
      </top>
      <bottom style="thin">
        <color auto="1"/>
      </bottom>
      <diagonal/>
    </border>
    <border>
      <left/>
      <right style="thin">
        <color auto="1"/>
      </right>
      <top style="thin">
        <color theme="1" tint="0.499984740745262"/>
      </top>
      <bottom style="thin">
        <color auto="1"/>
      </bottom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 tint="0.499984740745262"/>
      </right>
      <top style="double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49998474074526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499984740745262"/>
      </right>
      <top/>
      <bottom style="double">
        <color theme="1" tint="0.499984740745262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1" tint="0.499984740745262"/>
      </right>
      <top style="double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499984740745262"/>
      </right>
      <top/>
      <bottom/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0" tint="-0.14996795556505021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auto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medium">
        <color theme="1" tint="0.499984740745262"/>
      </left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theme="0" tint="-0.14996795556505021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theme="1" tint="0.499984740745262"/>
      </left>
      <right style="thin">
        <color theme="0" tint="-0.14996795556505021"/>
      </right>
      <top/>
      <bottom/>
      <diagonal/>
    </border>
    <border>
      <left style="medium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medium">
        <color theme="1" tint="0.499984740745262"/>
      </right>
      <top/>
      <bottom style="thin">
        <color rgb="FFBFBFBF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rgb="FFBFBFBF"/>
      </top>
      <bottom style="thin">
        <color rgb="FFBFBFBF"/>
      </bottom>
      <diagonal/>
    </border>
    <border>
      <left style="thin">
        <color theme="0" tint="-0.14996795556505021"/>
      </left>
      <right style="medium">
        <color theme="1" tint="0.499984740745262"/>
      </right>
      <top/>
      <bottom style="thin">
        <color rgb="FF808080"/>
      </bottom>
      <diagonal/>
    </border>
    <border>
      <left style="medium">
        <color theme="1" tint="0.499984740745262"/>
      </left>
      <right style="thin">
        <color theme="0" tint="-0.14996795556505021"/>
      </right>
      <top/>
      <bottom style="thin">
        <color rgb="FFBFBFBF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rgb="FFBFBFBF"/>
      </bottom>
      <diagonal/>
    </border>
    <border>
      <left style="medium">
        <color theme="1" tint="0.499984740745262"/>
      </left>
      <right style="thin">
        <color theme="0" tint="-0.14996795556505021"/>
      </right>
      <top style="thin">
        <color rgb="FFBFBFBF"/>
      </top>
      <bottom style="thin">
        <color rgb="FFBFBFBF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rgb="FFBFBFBF"/>
      </top>
      <bottom style="thin">
        <color rgb="FFBFBFBF"/>
      </bottom>
      <diagonal/>
    </border>
    <border>
      <left style="medium">
        <color theme="1" tint="0.499984740745262"/>
      </left>
      <right style="thin">
        <color theme="0" tint="-0.14996795556505021"/>
      </right>
      <top/>
      <bottom style="thin">
        <color rgb="FF808080"/>
      </bottom>
      <diagonal/>
    </border>
    <border>
      <left style="thin">
        <color theme="0" tint="-0.14996795556505021"/>
      </left>
      <right style="thin">
        <color theme="1" tint="0.499984740745262"/>
      </right>
      <top/>
      <bottom style="thin">
        <color rgb="FF808080"/>
      </bottom>
      <diagonal/>
    </border>
    <border>
      <left style="medium">
        <color theme="1" tint="0.499984740745262"/>
      </left>
      <right/>
      <top/>
      <bottom style="thin">
        <color rgb="FFBFBFBF"/>
      </bottom>
      <diagonal/>
    </border>
    <border>
      <left style="medium">
        <color theme="1" tint="0.499984740745262"/>
      </left>
      <right/>
      <top style="thin">
        <color rgb="FFBFBFBF"/>
      </top>
      <bottom style="thin">
        <color rgb="FFBFBFBF"/>
      </bottom>
      <diagonal/>
    </border>
    <border>
      <left style="medium">
        <color theme="1" tint="0.499984740745262"/>
      </left>
      <right/>
      <top style="thin">
        <color rgb="FFBFBFBF"/>
      </top>
      <bottom style="thin">
        <color rgb="FF808080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0" tint="-0.14996795556505021"/>
      </top>
      <bottom style="double">
        <color theme="1" tint="0.499984740745262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1" tint="0.499984740745262"/>
      </top>
      <bottom style="double">
        <color theme="0" tint="-0.24994659260841701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0" tint="-0.14996795556505021"/>
      </top>
      <bottom style="double">
        <color theme="0" tint="-0.24994659260841701"/>
      </bottom>
      <diagonal/>
    </border>
    <border>
      <left style="medium">
        <color theme="1" tint="0.499984740745262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0" tint="-0.14996795556505021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0" tint="-0.14996795556505021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theme="0" tint="-0.14996795556505021"/>
      </right>
      <top style="thin">
        <color theme="1" tint="0.499984740745262"/>
      </top>
      <bottom style="double">
        <color theme="0" tint="-0.24994659260841701"/>
      </bottom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1" tint="0.499984740745262"/>
      </top>
      <bottom style="double">
        <color theme="0" tint="-0.2499465926084170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double">
        <color theme="0" tint="-0.24994659260841701"/>
      </bottom>
      <diagonal/>
    </border>
    <border>
      <left style="medium">
        <color theme="1" tint="0.499984740745262"/>
      </left>
      <right style="thin">
        <color theme="0" tint="-0.24994659260841701"/>
      </right>
      <top/>
      <bottom/>
      <diagonal/>
    </border>
    <border>
      <left style="medium">
        <color theme="1" tint="0.499984740745262"/>
      </left>
      <right style="thin">
        <color theme="0" tint="-0.24994659260841701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0" tint="-0.14996795556505021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1" tint="0.499984740745262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808080"/>
      </top>
      <bottom/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0" tint="-0.14996795556505021"/>
      </top>
      <bottom style="thin">
        <color theme="0" tint="-0.14999847407452621"/>
      </bottom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theme="0" tint="-0.14996795556505021"/>
      </right>
      <top style="thin">
        <color theme="0" tint="-0.149998474074526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1" tint="0.499984740745262"/>
      </right>
      <top style="thin">
        <color theme="0" tint="-0.1499984740745262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14999847407452621"/>
      </top>
      <bottom style="thin">
        <color theme="1" tint="0.499984740745262"/>
      </bottom>
      <diagonal/>
    </border>
    <border>
      <left style="thin">
        <color theme="0" tint="-0.14996795556505021"/>
      </left>
      <right style="medium">
        <color theme="1" tint="0.499984740745262"/>
      </right>
      <top style="thin">
        <color theme="0" tint="-0.14999847407452621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0" tint="-0.24994659260841701"/>
      </right>
      <top style="thin">
        <color theme="0" tint="-0.1499984740745262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6414">
    <xf numFmtId="0" fontId="0" fillId="0" borderId="0"/>
    <xf numFmtId="9" fontId="8" fillId="0" borderId="0" applyFont="0" applyFill="0" applyBorder="0" applyAlignment="0" applyProtection="0"/>
    <xf numFmtId="3" fontId="11" fillId="0" borderId="0"/>
    <xf numFmtId="0" fontId="12" fillId="0" borderId="0"/>
    <xf numFmtId="0" fontId="11" fillId="0" borderId="0"/>
    <xf numFmtId="9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70" fontId="18" fillId="0" borderId="0"/>
    <xf numFmtId="168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8" fillId="0" borderId="0"/>
    <xf numFmtId="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/>
    <xf numFmtId="0" fontId="18" fillId="0" borderId="0" applyFont="0" applyFill="0" applyBorder="0" applyAlignment="0" applyProtection="0"/>
    <xf numFmtId="0" fontId="24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7" fillId="15" borderId="0" applyNumberFormat="0" applyBorder="0" applyAlignment="0" applyProtection="0"/>
    <xf numFmtId="0" fontId="27" fillId="0" borderId="9" applyBorder="0"/>
    <xf numFmtId="0" fontId="28" fillId="0" borderId="0">
      <alignment horizontal="center" wrapText="1"/>
      <protection locked="0"/>
    </xf>
    <xf numFmtId="175" fontId="18" fillId="0" borderId="0" applyFill="0" applyBorder="0" applyAlignment="0"/>
    <xf numFmtId="0" fontId="29" fillId="0" borderId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8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1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7" fontId="18" fillId="0" borderId="0" applyFont="0" applyFill="0" applyBorder="0" applyAlignment="0" applyProtection="0">
      <alignment horizontal="right"/>
    </xf>
    <xf numFmtId="40" fontId="25" fillId="0" borderId="0" applyFont="0" applyFill="0" applyBorder="0" applyAlignment="0" applyProtection="0"/>
    <xf numFmtId="40" fontId="33" fillId="0" borderId="0" applyFont="0" applyFill="0" applyBorder="0" applyAlignment="0" applyProtection="0"/>
    <xf numFmtId="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34" fillId="0" borderId="0" applyNumberFormat="0" applyAlignment="0">
      <alignment horizontal="left"/>
    </xf>
    <xf numFmtId="0" fontId="35" fillId="0" borderId="0" applyNumberFormat="0" applyAlignment="0"/>
    <xf numFmtId="176" fontId="36" fillId="0" borderId="0">
      <alignment horizontal="center"/>
    </xf>
    <xf numFmtId="4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5" fontId="37" fillId="0" borderId="0" applyFont="0" applyFill="0" applyBorder="0" applyAlignment="0" applyProtection="0"/>
    <xf numFmtId="5" fontId="3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0" fontId="25" fillId="0" borderId="0"/>
    <xf numFmtId="182" fontId="18" fillId="0" borderId="0" applyFont="0" applyFill="0" applyBorder="0" applyAlignment="0" applyProtection="0"/>
    <xf numFmtId="0" fontId="38" fillId="0" borderId="0" applyNumberFormat="0" applyAlignment="0">
      <alignment horizontal="left"/>
    </xf>
    <xf numFmtId="183" fontId="39" fillId="0" borderId="0" applyFont="0" applyFill="0" applyBorder="0" applyAlignment="0" applyProtection="0"/>
    <xf numFmtId="2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38" fontId="24" fillId="19" borderId="0" applyNumberFormat="0" applyBorder="0" applyAlignment="0" applyProtection="0"/>
    <xf numFmtId="0" fontId="41" fillId="0" borderId="0">
      <alignment horizontal="left"/>
    </xf>
    <xf numFmtId="0" fontId="42" fillId="0" borderId="10" applyNumberFormat="0" applyAlignment="0" applyProtection="0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2" fillId="0" borderId="6">
      <alignment horizontal="left" vertical="center"/>
    </xf>
    <xf numFmtId="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178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178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8">
      <alignment horizontal="center"/>
    </xf>
    <xf numFmtId="0" fontId="45" fillId="0" borderId="8">
      <alignment horizontal="center"/>
    </xf>
    <xf numFmtId="0" fontId="44" fillId="0" borderId="0">
      <alignment horizontal="center"/>
    </xf>
    <xf numFmtId="0" fontId="45" fillId="0" borderId="0">
      <alignment horizontal="center"/>
    </xf>
    <xf numFmtId="0" fontId="22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3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0" fontId="24" fillId="19" borderId="5" applyNumberFormat="0" applyBorder="0" applyAlignment="0" applyProtection="0"/>
    <xf numFmtId="181" fontId="27" fillId="22" borderId="0"/>
    <xf numFmtId="181" fontId="50" fillId="23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0" fontId="51" fillId="0" borderId="8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0" fontId="52" fillId="2" borderId="0" applyNumberFormat="0" applyBorder="0" applyAlignment="0" applyProtection="0"/>
    <xf numFmtId="0" fontId="53" fillId="2" borderId="0" applyNumberFormat="0" applyBorder="0" applyAlignment="0" applyProtection="0"/>
    <xf numFmtId="188" fontId="54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26" fillId="0" borderId="0"/>
    <xf numFmtId="178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0" fontId="24" fillId="0" borderId="0"/>
    <xf numFmtId="0" fontId="24" fillId="0" borderId="0"/>
    <xf numFmtId="0" fontId="24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0" fontId="7" fillId="0" borderId="0"/>
    <xf numFmtId="0" fontId="7" fillId="0" borderId="0"/>
    <xf numFmtId="170" fontId="26" fillId="0" borderId="0"/>
    <xf numFmtId="170" fontId="26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26" fillId="0" borderId="0"/>
    <xf numFmtId="178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0" fontId="7" fillId="0" borderId="0"/>
    <xf numFmtId="0" fontId="7" fillId="0" borderId="0"/>
    <xf numFmtId="170" fontId="26" fillId="0" borderId="0"/>
    <xf numFmtId="170" fontId="26" fillId="0" borderId="0"/>
    <xf numFmtId="0" fontId="7" fillId="0" borderId="0"/>
    <xf numFmtId="178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12" fillId="0" borderId="0"/>
    <xf numFmtId="0" fontId="12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26" fillId="0" borderId="0"/>
    <xf numFmtId="178" fontId="26" fillId="0" borderId="0"/>
    <xf numFmtId="0" fontId="12" fillId="0" borderId="0"/>
    <xf numFmtId="0" fontId="12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189" fontId="7" fillId="0" borderId="0"/>
    <xf numFmtId="189" fontId="7" fillId="0" borderId="0"/>
    <xf numFmtId="0" fontId="26" fillId="0" borderId="0"/>
    <xf numFmtId="0" fontId="26" fillId="0" borderId="0"/>
    <xf numFmtId="0" fontId="7" fillId="0" borderId="0"/>
    <xf numFmtId="189" fontId="7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26" fillId="0" borderId="0"/>
    <xf numFmtId="189" fontId="26" fillId="0" borderId="0"/>
    <xf numFmtId="189" fontId="7" fillId="0" borderId="0"/>
    <xf numFmtId="189" fontId="7" fillId="0" borderId="0"/>
    <xf numFmtId="189" fontId="7" fillId="0" borderId="0"/>
    <xf numFmtId="189" fontId="26" fillId="0" borderId="0"/>
    <xf numFmtId="189" fontId="26" fillId="0" borderId="0"/>
    <xf numFmtId="189" fontId="7" fillId="0" borderId="0"/>
    <xf numFmtId="0" fontId="7" fillId="0" borderId="0"/>
    <xf numFmtId="0" fontId="7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26" fillId="0" borderId="0"/>
    <xf numFmtId="189" fontId="26" fillId="0" borderId="0"/>
    <xf numFmtId="189" fontId="7" fillId="0" borderId="0"/>
    <xf numFmtId="189" fontId="7" fillId="0" borderId="0"/>
    <xf numFmtId="189" fontId="7" fillId="0" borderId="0"/>
    <xf numFmtId="189" fontId="26" fillId="0" borderId="0"/>
    <xf numFmtId="189" fontId="26" fillId="0" borderId="0"/>
    <xf numFmtId="189" fontId="7" fillId="0" borderId="0"/>
    <xf numFmtId="189" fontId="7" fillId="0" borderId="0"/>
    <xf numFmtId="189" fontId="7" fillId="0" borderId="0"/>
    <xf numFmtId="189" fontId="7" fillId="0" borderId="0"/>
    <xf numFmtId="189" fontId="26" fillId="0" borderId="0"/>
    <xf numFmtId="189" fontId="26" fillId="0" borderId="0"/>
    <xf numFmtId="189" fontId="7" fillId="0" borderId="0"/>
    <xf numFmtId="189" fontId="7" fillId="0" borderId="0"/>
    <xf numFmtId="189" fontId="7" fillId="0" borderId="0"/>
    <xf numFmtId="189" fontId="26" fillId="0" borderId="0"/>
    <xf numFmtId="189" fontId="26" fillId="0" borderId="0"/>
    <xf numFmtId="18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26" fillId="0" borderId="0"/>
    <xf numFmtId="183" fontId="26" fillId="0" borderId="0"/>
    <xf numFmtId="183" fontId="7" fillId="0" borderId="0"/>
    <xf numFmtId="183" fontId="7" fillId="0" borderId="0"/>
    <xf numFmtId="183" fontId="7" fillId="0" borderId="0"/>
    <xf numFmtId="183" fontId="26" fillId="0" borderId="0"/>
    <xf numFmtId="183" fontId="26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26" fillId="0" borderId="0"/>
    <xf numFmtId="183" fontId="26" fillId="0" borderId="0"/>
    <xf numFmtId="183" fontId="7" fillId="0" borderId="0"/>
    <xf numFmtId="183" fontId="7" fillId="0" borderId="0"/>
    <xf numFmtId="183" fontId="7" fillId="0" borderId="0"/>
    <xf numFmtId="183" fontId="26" fillId="0" borderId="0"/>
    <xf numFmtId="183" fontId="26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26" fillId="0" borderId="0"/>
    <xf numFmtId="183" fontId="26" fillId="0" borderId="0"/>
    <xf numFmtId="183" fontId="7" fillId="0" borderId="0"/>
    <xf numFmtId="183" fontId="7" fillId="0" borderId="0"/>
    <xf numFmtId="3" fontId="13" fillId="0" borderId="0"/>
    <xf numFmtId="183" fontId="7" fillId="0" borderId="0"/>
    <xf numFmtId="3" fontId="30" fillId="0" borderId="0"/>
    <xf numFmtId="3" fontId="30" fillId="0" borderId="0"/>
    <xf numFmtId="3" fontId="13" fillId="0" borderId="0"/>
    <xf numFmtId="18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26" fillId="0" borderId="0"/>
    <xf numFmtId="178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8" fontId="7" fillId="0" borderId="0"/>
    <xf numFmtId="170" fontId="26" fillId="0" borderId="0"/>
    <xf numFmtId="170" fontId="26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19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26" fillId="0" borderId="0"/>
    <xf numFmtId="178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8" fontId="7" fillId="0" borderId="0"/>
    <xf numFmtId="170" fontId="26" fillId="0" borderId="0"/>
    <xf numFmtId="170" fontId="26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26" fillId="0" borderId="0"/>
    <xf numFmtId="191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91" fontId="7" fillId="0" borderId="0"/>
    <xf numFmtId="191" fontId="7" fillId="0" borderId="0"/>
    <xf numFmtId="178" fontId="26" fillId="0" borderId="0"/>
    <xf numFmtId="178" fontId="26" fillId="0" borderId="0"/>
    <xf numFmtId="191" fontId="7" fillId="0" borderId="0"/>
    <xf numFmtId="191" fontId="7" fillId="0" borderId="0"/>
    <xf numFmtId="19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26" fillId="0" borderId="0"/>
    <xf numFmtId="178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8" fontId="7" fillId="0" borderId="0"/>
    <xf numFmtId="170" fontId="26" fillId="0" borderId="0"/>
    <xf numFmtId="170" fontId="26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26" fillId="0" borderId="0"/>
    <xf numFmtId="191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91" fontId="7" fillId="0" borderId="0"/>
    <xf numFmtId="191" fontId="7" fillId="0" borderId="0"/>
    <xf numFmtId="178" fontId="26" fillId="0" borderId="0"/>
    <xf numFmtId="178" fontId="26" fillId="0" borderId="0"/>
    <xf numFmtId="191" fontId="7" fillId="0" borderId="0"/>
    <xf numFmtId="191" fontId="7" fillId="0" borderId="0"/>
    <xf numFmtId="19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83" fontId="7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83" fontId="7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83" fontId="7" fillId="0" borderId="0"/>
    <xf numFmtId="183" fontId="7" fillId="0" borderId="0"/>
    <xf numFmtId="183" fontId="7" fillId="0" borderId="0"/>
    <xf numFmtId="183" fontId="26" fillId="0" borderId="0"/>
    <xf numFmtId="183" fontId="26" fillId="0" borderId="0"/>
    <xf numFmtId="183" fontId="7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83" fontId="7" fillId="0" borderId="0"/>
    <xf numFmtId="183" fontId="7" fillId="0" borderId="0"/>
    <xf numFmtId="191" fontId="26" fillId="0" borderId="0"/>
    <xf numFmtId="183" fontId="26" fillId="0" borderId="0"/>
    <xf numFmtId="183" fontId="26" fillId="0" borderId="0"/>
    <xf numFmtId="183" fontId="7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26" fillId="0" borderId="0"/>
    <xf numFmtId="183" fontId="26" fillId="0" borderId="0"/>
    <xf numFmtId="183" fontId="7" fillId="0" borderId="0"/>
    <xf numFmtId="183" fontId="7" fillId="0" borderId="0"/>
    <xf numFmtId="183" fontId="7" fillId="0" borderId="0"/>
    <xf numFmtId="183" fontId="26" fillId="0" borderId="0"/>
    <xf numFmtId="183" fontId="26" fillId="0" borderId="0"/>
    <xf numFmtId="183" fontId="7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83" fontId="7" fillId="0" borderId="0"/>
    <xf numFmtId="183" fontId="7" fillId="0" borderId="0"/>
    <xf numFmtId="183" fontId="7" fillId="0" borderId="0"/>
    <xf numFmtId="183" fontId="26" fillId="0" borderId="0"/>
    <xf numFmtId="183" fontId="26" fillId="0" borderId="0"/>
    <xf numFmtId="183" fontId="7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11" fillId="0" borderId="0"/>
    <xf numFmtId="0" fontId="13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83" fontId="7" fillId="0" borderId="0"/>
    <xf numFmtId="183" fontId="7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13" fillId="0" borderId="0"/>
    <xf numFmtId="183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11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11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83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7" fillId="0" borderId="0"/>
    <xf numFmtId="0" fontId="7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26" fillId="0" borderId="0"/>
    <xf numFmtId="0" fontId="26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7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170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0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0" fontId="12" fillId="0" borderId="0"/>
    <xf numFmtId="170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17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17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26" fillId="0" borderId="0"/>
    <xf numFmtId="178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0" fontId="7" fillId="0" borderId="0"/>
    <xf numFmtId="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0" fontId="7" fillId="0" borderId="0"/>
    <xf numFmtId="0" fontId="7" fillId="0" borderId="0"/>
    <xf numFmtId="170" fontId="26" fillId="0" borderId="0"/>
    <xf numFmtId="17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26" fillId="0" borderId="0"/>
    <xf numFmtId="191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26" fillId="0" borderId="0"/>
    <xf numFmtId="191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0" fontId="7" fillId="0" borderId="0"/>
    <xf numFmtId="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0" fontId="7" fillId="0" borderId="0"/>
    <xf numFmtId="0" fontId="7" fillId="0" borderId="0"/>
    <xf numFmtId="191" fontId="26" fillId="0" borderId="0"/>
    <xf numFmtId="191" fontId="26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0" fontId="7" fillId="0" borderId="0"/>
    <xf numFmtId="0" fontId="7" fillId="0" borderId="0"/>
    <xf numFmtId="191" fontId="26" fillId="0" borderId="0"/>
    <xf numFmtId="191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26" fillId="0" borderId="0"/>
    <xf numFmtId="191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26" fillId="0" borderId="0"/>
    <xf numFmtId="178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0" fontId="7" fillId="0" borderId="0"/>
    <xf numFmtId="0" fontId="7" fillId="0" borderId="0"/>
    <xf numFmtId="170" fontId="26" fillId="0" borderId="0"/>
    <xf numFmtId="170" fontId="26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26" fillId="0" borderId="0"/>
    <xf numFmtId="178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0" fontId="7" fillId="0" borderId="0"/>
    <xf numFmtId="170" fontId="7" fillId="0" borderId="0"/>
    <xf numFmtId="178" fontId="7" fillId="0" borderId="0"/>
    <xf numFmtId="170" fontId="26" fillId="0" borderId="0"/>
    <xf numFmtId="170" fontId="26" fillId="0" borderId="0"/>
    <xf numFmtId="17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170" fontId="7" fillId="0" borderId="0"/>
    <xf numFmtId="170" fontId="7" fillId="0" borderId="0"/>
    <xf numFmtId="170" fontId="26" fillId="0" borderId="0"/>
    <xf numFmtId="170" fontId="26" fillId="0" borderId="0"/>
    <xf numFmtId="170" fontId="7" fillId="0" borderId="0"/>
    <xf numFmtId="0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26" fillId="0" borderId="0"/>
    <xf numFmtId="191" fontId="26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7" fillId="0" borderId="0"/>
    <xf numFmtId="191" fontId="26" fillId="0" borderId="0"/>
    <xf numFmtId="191" fontId="26" fillId="0" borderId="0"/>
    <xf numFmtId="191" fontId="7" fillId="0" borderId="0"/>
    <xf numFmtId="191" fontId="7" fillId="0" borderId="0"/>
    <xf numFmtId="191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91" fontId="7" fillId="0" borderId="0"/>
    <xf numFmtId="191" fontId="7" fillId="0" borderId="0"/>
    <xf numFmtId="178" fontId="26" fillId="0" borderId="0"/>
    <xf numFmtId="178" fontId="26" fillId="0" borderId="0"/>
    <xf numFmtId="191" fontId="7" fillId="0" borderId="0"/>
    <xf numFmtId="191" fontId="7" fillId="0" borderId="0"/>
    <xf numFmtId="19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178" fontId="7" fillId="0" borderId="0"/>
    <xf numFmtId="178" fontId="26" fillId="0" borderId="0"/>
    <xf numFmtId="178" fontId="26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6" fillId="0" borderId="0"/>
    <xf numFmtId="178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26" fillId="3" borderId="1" applyNumberFormat="0" applyFont="0" applyAlignment="0" applyProtection="0"/>
    <xf numFmtId="0" fontId="26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26" fillId="3" borderId="1" applyNumberFormat="0" applyFont="0" applyAlignment="0" applyProtection="0"/>
    <xf numFmtId="0" fontId="26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26" fillId="3" borderId="1" applyNumberFormat="0" applyFont="0" applyAlignment="0" applyProtection="0"/>
    <xf numFmtId="0" fontId="26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26" fillId="3" borderId="1" applyNumberFormat="0" applyFont="0" applyAlignment="0" applyProtection="0"/>
    <xf numFmtId="0" fontId="26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26" fillId="3" borderId="1" applyNumberFormat="0" applyFont="0" applyAlignment="0" applyProtection="0"/>
    <xf numFmtId="0" fontId="26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7" fillId="3" borderId="1" applyNumberFormat="0" applyFont="0" applyAlignment="0" applyProtection="0"/>
    <xf numFmtId="0" fontId="26" fillId="3" borderId="1" applyNumberFormat="0" applyFont="0" applyAlignment="0" applyProtection="0"/>
    <xf numFmtId="0" fontId="26" fillId="3" borderId="1" applyNumberFormat="0" applyFont="0" applyAlignment="0" applyProtection="0"/>
    <xf numFmtId="0" fontId="7" fillId="3" borderId="1" applyNumberFormat="0" applyFont="0" applyAlignment="0" applyProtection="0"/>
    <xf numFmtId="40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14" fontId="28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33" fillId="0" borderId="0" applyFont="0" applyFill="0" applyBorder="0" applyAlignment="0" applyProtection="0"/>
    <xf numFmtId="192" fontId="18" fillId="0" borderId="0" applyFont="0" applyFill="0" applyBorder="0" applyAlignment="0" applyProtection="0"/>
    <xf numFmtId="37" fontId="25" fillId="0" borderId="0"/>
    <xf numFmtId="0" fontId="56" fillId="0" borderId="11" applyAlignment="0">
      <alignment vertical="center" wrapText="1"/>
    </xf>
    <xf numFmtId="0" fontId="56" fillId="0" borderId="11" applyAlignment="0">
      <alignment vertical="center" wrapText="1"/>
    </xf>
    <xf numFmtId="0" fontId="56" fillId="0" borderId="11" applyAlignment="0">
      <alignment vertical="center" wrapText="1"/>
    </xf>
    <xf numFmtId="0" fontId="56" fillId="0" borderId="11" applyAlignment="0">
      <alignment vertical="center" wrapText="1"/>
    </xf>
    <xf numFmtId="0" fontId="56" fillId="0" borderId="11" applyAlignment="0">
      <alignment vertical="center" wrapText="1"/>
    </xf>
    <xf numFmtId="0" fontId="56" fillId="0" borderId="11" applyAlignment="0">
      <alignment vertical="center" wrapText="1"/>
    </xf>
    <xf numFmtId="0" fontId="57" fillId="0" borderId="12">
      <alignment horizontal="center" vertical="center" wrapText="1"/>
    </xf>
    <xf numFmtId="0" fontId="57" fillId="0" borderId="12">
      <alignment horizontal="center" vertical="center" wrapText="1"/>
    </xf>
    <xf numFmtId="0" fontId="57" fillId="0" borderId="12">
      <alignment horizontal="center" vertical="center" wrapText="1"/>
    </xf>
    <xf numFmtId="0" fontId="57" fillId="0" borderId="12">
      <alignment horizontal="center" vertical="center" wrapText="1"/>
    </xf>
    <xf numFmtId="0" fontId="57" fillId="0" borderId="12">
      <alignment horizontal="center" vertical="center" wrapText="1"/>
    </xf>
    <xf numFmtId="0" fontId="57" fillId="0" borderId="12">
      <alignment horizontal="center" vertical="center" wrapText="1"/>
    </xf>
    <xf numFmtId="0" fontId="57" fillId="0" borderId="11">
      <alignment horizontal="center" vertical="center" wrapText="1"/>
    </xf>
    <xf numFmtId="0" fontId="57" fillId="0" borderId="11">
      <alignment horizontal="center" vertical="center" wrapText="1"/>
    </xf>
    <xf numFmtId="0" fontId="57" fillId="0" borderId="11">
      <alignment horizontal="center" vertical="center" wrapText="1"/>
    </xf>
    <xf numFmtId="0" fontId="57" fillId="0" borderId="11">
      <alignment horizontal="center" vertical="center" wrapText="1"/>
    </xf>
    <xf numFmtId="0" fontId="57" fillId="0" borderId="11">
      <alignment horizontal="center" vertical="center" wrapText="1"/>
    </xf>
    <xf numFmtId="0" fontId="57" fillId="0" borderId="11">
      <alignment horizontal="center" vertical="center" wrapText="1"/>
    </xf>
    <xf numFmtId="0" fontId="58" fillId="0" borderId="0"/>
    <xf numFmtId="19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25" fillId="0" borderId="0"/>
    <xf numFmtId="0" fontId="51" fillId="0" borderId="0"/>
    <xf numFmtId="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178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18" fillId="0" borderId="13" applyNumberFormat="0" applyFont="0" applyFill="0" applyAlignment="0" applyProtection="0"/>
    <xf numFmtId="0" fontId="24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12" fillId="0" borderId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59" fillId="0" borderId="0"/>
    <xf numFmtId="0" fontId="60" fillId="0" borderId="0"/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62" fillId="0" borderId="0"/>
    <xf numFmtId="6" fontId="37" fillId="0" borderId="0" applyFont="0" applyFill="0" applyBorder="0" applyAlignment="0" applyProtection="0"/>
    <xf numFmtId="7" fontId="37" fillId="0" borderId="0" applyFont="0" applyFill="0" applyBorder="0" applyAlignment="0" applyProtection="0"/>
    <xf numFmtId="194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0" fontId="63" fillId="0" borderId="0"/>
    <xf numFmtId="0" fontId="64" fillId="0" borderId="0"/>
    <xf numFmtId="0" fontId="65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112" applyNumberFormat="0" applyFill="0" applyAlignment="0" applyProtection="0"/>
    <xf numFmtId="0" fontId="68" fillId="0" borderId="113" applyNumberFormat="0" applyFill="0" applyAlignment="0" applyProtection="0"/>
    <xf numFmtId="0" fontId="69" fillId="0" borderId="114" applyNumberFormat="0" applyFill="0" applyAlignment="0" applyProtection="0"/>
    <xf numFmtId="0" fontId="69" fillId="0" borderId="0" applyNumberFormat="0" applyFill="0" applyBorder="0" applyAlignment="0" applyProtection="0"/>
    <xf numFmtId="0" fontId="70" fillId="28" borderId="0" applyNumberFormat="0" applyBorder="0" applyAlignment="0" applyProtection="0"/>
    <xf numFmtId="0" fontId="71" fillId="29" borderId="0" applyNumberFormat="0" applyBorder="0" applyAlignment="0" applyProtection="0"/>
    <xf numFmtId="0" fontId="72" fillId="2" borderId="0" applyNumberFormat="0" applyBorder="0" applyAlignment="0" applyProtection="0"/>
    <xf numFmtId="0" fontId="73" fillId="30" borderId="115" applyNumberFormat="0" applyAlignment="0" applyProtection="0"/>
    <xf numFmtId="0" fontId="74" fillId="31" borderId="116" applyNumberFormat="0" applyAlignment="0" applyProtection="0"/>
    <xf numFmtId="0" fontId="75" fillId="31" borderId="115" applyNumberFormat="0" applyAlignment="0" applyProtection="0"/>
    <xf numFmtId="0" fontId="76" fillId="0" borderId="117" applyNumberFormat="0" applyFill="0" applyAlignment="0" applyProtection="0"/>
    <xf numFmtId="0" fontId="77" fillId="32" borderId="118" applyNumberFormat="0" applyAlignment="0" applyProtection="0"/>
    <xf numFmtId="0" fontId="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119" applyNumberFormat="0" applyFill="0" applyAlignment="0" applyProtection="0"/>
    <xf numFmtId="0" fontId="10" fillId="3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0" fillId="44" borderId="0" applyNumberFormat="0" applyBorder="0" applyAlignment="0" applyProtection="0"/>
    <xf numFmtId="0" fontId="6" fillId="0" borderId="0"/>
    <xf numFmtId="0" fontId="6" fillId="3" borderId="1" applyNumberFormat="0" applyFont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0" fontId="5" fillId="0" borderId="0"/>
    <xf numFmtId="189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5" fillId="0" borderId="0"/>
    <xf numFmtId="178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8" fillId="0" borderId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178" fontId="4" fillId="0" borderId="0"/>
    <xf numFmtId="9" fontId="3" fillId="0" borderId="0" applyFont="0" applyFill="0" applyBorder="0" applyAlignment="0" applyProtection="0"/>
    <xf numFmtId="0" fontId="3" fillId="0" borderId="0"/>
    <xf numFmtId="178" fontId="3" fillId="0" borderId="0"/>
    <xf numFmtId="9" fontId="3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78" fontId="2" fillId="0" borderId="0"/>
    <xf numFmtId="0" fontId="1" fillId="0" borderId="0"/>
    <xf numFmtId="9" fontId="5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0" fillId="0" borderId="0" applyNumberFormat="0" applyFill="0" applyBorder="0" applyAlignment="0" applyProtection="0"/>
  </cellStyleXfs>
  <cellXfs count="1147">
    <xf numFmtId="0" fontId="0" fillId="0" borderId="0" xfId="0"/>
    <xf numFmtId="0" fontId="19" fillId="0" borderId="0" xfId="15985" applyFont="1" applyAlignment="1">
      <alignment vertical="center"/>
    </xf>
    <xf numFmtId="0" fontId="19" fillId="0" borderId="0" xfId="15985" applyFont="1" applyAlignment="1">
      <alignment horizontal="left" vertical="center"/>
    </xf>
    <xf numFmtId="0" fontId="104" fillId="0" borderId="0" xfId="0" applyFont="1" applyAlignment="1">
      <alignment vertical="center"/>
    </xf>
    <xf numFmtId="3" fontId="98" fillId="0" borderId="0" xfId="5587" applyFont="1" applyBorder="1" applyAlignment="1">
      <alignment vertical="center"/>
    </xf>
    <xf numFmtId="3" fontId="96" fillId="50" borderId="129" xfId="5587" applyFont="1" applyFill="1" applyBorder="1" applyAlignment="1">
      <alignment vertical="center"/>
    </xf>
    <xf numFmtId="0" fontId="104" fillId="0" borderId="0" xfId="0" applyFont="1" applyBorder="1" applyAlignment="1">
      <alignment vertical="center"/>
    </xf>
    <xf numFmtId="0" fontId="107" fillId="50" borderId="61" xfId="5075" applyFont="1" applyFill="1" applyBorder="1" applyAlignment="1">
      <alignment horizontal="left" vertical="center"/>
    </xf>
    <xf numFmtId="0" fontId="97" fillId="50" borderId="61" xfId="5075" applyFont="1" applyFill="1" applyBorder="1" applyAlignment="1">
      <alignment horizontal="left" vertical="center"/>
    </xf>
    <xf numFmtId="3" fontId="97" fillId="50" borderId="61" xfId="5587" applyFont="1" applyFill="1" applyBorder="1" applyAlignment="1">
      <alignment horizontal="left" vertical="center"/>
    </xf>
    <xf numFmtId="3" fontId="108" fillId="16" borderId="129" xfId="5587" applyFont="1" applyFill="1" applyBorder="1" applyAlignment="1">
      <alignment vertical="center"/>
    </xf>
    <xf numFmtId="3" fontId="98" fillId="16" borderId="129" xfId="5587" applyFont="1" applyFill="1" applyBorder="1" applyAlignment="1">
      <alignment vertical="center"/>
    </xf>
    <xf numFmtId="3" fontId="106" fillId="16" borderId="129" xfId="4276" applyNumberFormat="1" applyFont="1" applyFill="1" applyBorder="1" applyAlignment="1" applyProtection="1">
      <alignment vertical="center"/>
    </xf>
    <xf numFmtId="0" fontId="107" fillId="50" borderId="128" xfId="5075" applyFont="1" applyFill="1" applyBorder="1" applyAlignment="1">
      <alignment horizontal="left" vertical="center"/>
    </xf>
    <xf numFmtId="3" fontId="98" fillId="0" borderId="143" xfId="5587" applyFont="1" applyFill="1" applyBorder="1" applyAlignment="1">
      <alignment vertical="center"/>
    </xf>
    <xf numFmtId="3" fontId="98" fillId="0" borderId="145" xfId="5587" applyFont="1" applyFill="1" applyBorder="1" applyAlignment="1">
      <alignment vertical="center"/>
    </xf>
    <xf numFmtId="3" fontId="98" fillId="0" borderId="146" xfId="5587" applyFont="1" applyFill="1" applyBorder="1" applyAlignment="1">
      <alignment vertical="center"/>
    </xf>
    <xf numFmtId="3" fontId="98" fillId="0" borderId="147" xfId="5587" applyFont="1" applyFill="1" applyBorder="1" applyAlignment="1">
      <alignment vertical="center"/>
    </xf>
    <xf numFmtId="3" fontId="98" fillId="0" borderId="148" xfId="5587" applyFont="1" applyFill="1" applyBorder="1" applyAlignment="1">
      <alignment vertical="center"/>
    </xf>
    <xf numFmtId="3" fontId="98" fillId="0" borderId="144" xfId="5587" applyFont="1" applyFill="1" applyBorder="1" applyAlignment="1">
      <alignment vertical="center"/>
    </xf>
    <xf numFmtId="3" fontId="102" fillId="16" borderId="129" xfId="5587" applyFont="1" applyFill="1" applyBorder="1" applyAlignment="1">
      <alignment vertical="center"/>
    </xf>
    <xf numFmtId="0" fontId="102" fillId="0" borderId="0" xfId="0" applyFont="1" applyAlignment="1">
      <alignment vertical="center"/>
    </xf>
    <xf numFmtId="3" fontId="96" fillId="50" borderId="129" xfId="5587" applyFont="1" applyFill="1" applyBorder="1" applyAlignment="1">
      <alignment horizontal="left" vertical="center"/>
    </xf>
    <xf numFmtId="0" fontId="97" fillId="50" borderId="61" xfId="0" applyFont="1" applyFill="1" applyBorder="1" applyAlignment="1">
      <alignment horizontal="left" vertical="center"/>
    </xf>
    <xf numFmtId="0" fontId="97" fillId="50" borderId="130" xfId="0" applyFont="1" applyFill="1" applyBorder="1" applyAlignment="1">
      <alignment horizontal="left" vertical="center"/>
    </xf>
    <xf numFmtId="0" fontId="104" fillId="0" borderId="0" xfId="0" applyFont="1" applyAlignment="1">
      <alignment horizontal="left" vertical="center"/>
    </xf>
    <xf numFmtId="3" fontId="97" fillId="50" borderId="130" xfId="5587" applyFont="1" applyFill="1" applyBorder="1" applyAlignment="1">
      <alignment horizontal="left" vertical="center"/>
    </xf>
    <xf numFmtId="3" fontId="102" fillId="0" borderId="0" xfId="0" applyNumberFormat="1" applyFont="1" applyAlignment="1">
      <alignment vertical="center"/>
    </xf>
    <xf numFmtId="0" fontId="97" fillId="50" borderId="61" xfId="5075" applyFont="1" applyFill="1" applyBorder="1" applyAlignment="1">
      <alignment horizontal="right" vertical="center" indent="1"/>
    </xf>
    <xf numFmtId="3" fontId="96" fillId="50" borderId="61" xfId="5587" applyFont="1" applyFill="1" applyBorder="1" applyAlignment="1">
      <alignment horizontal="left" vertical="center"/>
    </xf>
    <xf numFmtId="3" fontId="102" fillId="0" borderId="149" xfId="0" applyNumberFormat="1" applyFont="1" applyBorder="1" applyAlignment="1">
      <alignment vertical="center"/>
    </xf>
    <xf numFmtId="3" fontId="102" fillId="0" borderId="0" xfId="0" applyNumberFormat="1" applyFont="1" applyBorder="1" applyAlignment="1">
      <alignment vertical="center"/>
    </xf>
    <xf numFmtId="3" fontId="98" fillId="0" borderId="143" xfId="5587" applyFont="1" applyFill="1" applyBorder="1" applyAlignment="1">
      <alignment horizontal="left" vertical="center"/>
    </xf>
    <xf numFmtId="3" fontId="98" fillId="0" borderId="148" xfId="5587" applyFont="1" applyFill="1" applyBorder="1" applyAlignment="1">
      <alignment horizontal="left" vertical="center"/>
    </xf>
    <xf numFmtId="9" fontId="98" fillId="16" borderId="129" xfId="1" applyFont="1" applyFill="1" applyBorder="1" applyAlignment="1">
      <alignment horizontal="left" vertical="center"/>
    </xf>
    <xf numFmtId="0" fontId="19" fillId="0" borderId="0" xfId="15985" applyFont="1" applyFill="1" applyAlignment="1">
      <alignment vertical="center"/>
    </xf>
    <xf numFmtId="198" fontId="83" fillId="16" borderId="133" xfId="15985" applyNumberFormat="1" applyFont="1" applyFill="1" applyBorder="1" applyAlignment="1" applyProtection="1">
      <alignment horizontal="center" vertical="center" shrinkToFit="1"/>
      <protection hidden="1"/>
    </xf>
    <xf numFmtId="198" fontId="19" fillId="16" borderId="133" xfId="15985" applyNumberFormat="1" applyFont="1" applyFill="1" applyBorder="1" applyAlignment="1" applyProtection="1">
      <alignment horizontal="center" vertical="center" shrinkToFit="1"/>
      <protection hidden="1"/>
    </xf>
    <xf numFmtId="198" fontId="19" fillId="24" borderId="133" xfId="15985" applyNumberFormat="1" applyFont="1" applyFill="1" applyBorder="1" applyAlignment="1" applyProtection="1">
      <alignment horizontal="center" vertical="center" shrinkToFit="1"/>
      <protection hidden="1"/>
    </xf>
    <xf numFmtId="199" fontId="19" fillId="16" borderId="133" xfId="15985" applyNumberFormat="1" applyFont="1" applyFill="1" applyBorder="1" applyAlignment="1" applyProtection="1">
      <alignment horizontal="center" vertical="center" shrinkToFit="1"/>
      <protection hidden="1"/>
    </xf>
    <xf numFmtId="199" fontId="19" fillId="24" borderId="133" xfId="15985" applyNumberFormat="1" applyFont="1" applyFill="1" applyBorder="1" applyAlignment="1" applyProtection="1">
      <alignment horizontal="center" vertical="center" shrinkToFit="1"/>
      <protection hidden="1"/>
    </xf>
    <xf numFmtId="0" fontId="19" fillId="0" borderId="0" xfId="15985" applyFont="1" applyAlignment="1" applyProtection="1">
      <alignment vertical="center"/>
      <protection hidden="1"/>
    </xf>
    <xf numFmtId="0" fontId="19" fillId="0" borderId="0" xfId="15985" applyFont="1" applyFill="1" applyAlignment="1" applyProtection="1">
      <alignment vertical="center"/>
      <protection hidden="1"/>
    </xf>
    <xf numFmtId="0" fontId="19" fillId="0" borderId="0" xfId="15985" applyFont="1" applyAlignment="1" applyProtection="1">
      <alignment horizontal="left" vertical="center"/>
      <protection hidden="1"/>
    </xf>
    <xf numFmtId="3" fontId="93" fillId="24" borderId="131" xfId="5587" applyFont="1" applyFill="1" applyBorder="1" applyAlignment="1" applyProtection="1">
      <alignment vertical="center"/>
      <protection hidden="1"/>
    </xf>
    <xf numFmtId="3" fontId="82" fillId="0" borderId="0" xfId="5587" applyFont="1" applyAlignment="1" applyProtection="1">
      <alignment vertical="center"/>
      <protection hidden="1"/>
    </xf>
    <xf numFmtId="3" fontId="19" fillId="24" borderId="132" xfId="5587" applyFont="1" applyFill="1" applyBorder="1" applyAlignment="1" applyProtection="1">
      <alignment horizontal="center" vertical="center"/>
      <protection hidden="1"/>
    </xf>
    <xf numFmtId="0" fontId="19" fillId="47" borderId="0" xfId="15985" applyFont="1" applyFill="1" applyAlignment="1" applyProtection="1">
      <alignment vertical="center"/>
      <protection hidden="1"/>
    </xf>
    <xf numFmtId="3" fontId="85" fillId="50" borderId="131" xfId="5587" applyFont="1" applyFill="1" applyBorder="1" applyAlignment="1" applyProtection="1">
      <alignment horizontal="left" vertical="center"/>
      <protection hidden="1"/>
    </xf>
    <xf numFmtId="3" fontId="19" fillId="0" borderId="0" xfId="5587" applyFont="1" applyFill="1" applyBorder="1" applyAlignment="1" applyProtection="1">
      <alignment vertical="center"/>
      <protection hidden="1"/>
    </xf>
    <xf numFmtId="0" fontId="19" fillId="0" borderId="0" xfId="15985" applyFont="1" applyFill="1" applyBorder="1" applyAlignment="1" applyProtection="1">
      <alignment horizontal="center"/>
      <protection hidden="1"/>
    </xf>
    <xf numFmtId="3" fontId="19" fillId="24" borderId="133" xfId="5587" applyFont="1" applyFill="1" applyBorder="1" applyAlignment="1" applyProtection="1">
      <alignment horizontal="right" vertical="center"/>
      <protection hidden="1"/>
    </xf>
    <xf numFmtId="3" fontId="19" fillId="24" borderId="133" xfId="5587" applyFont="1" applyFill="1" applyBorder="1" applyAlignment="1" applyProtection="1">
      <alignment horizontal="left" vertical="center"/>
      <protection hidden="1"/>
    </xf>
    <xf numFmtId="0" fontId="19" fillId="24" borderId="133" xfId="15985" applyFont="1" applyFill="1" applyBorder="1" applyAlignment="1" applyProtection="1">
      <alignment vertical="center" shrinkToFit="1"/>
      <protection hidden="1"/>
    </xf>
    <xf numFmtId="0" fontId="19" fillId="24" borderId="133" xfId="15985" applyFont="1" applyFill="1" applyBorder="1" applyAlignment="1" applyProtection="1">
      <alignment horizontal="center" vertical="center" shrinkToFit="1"/>
      <protection hidden="1"/>
    </xf>
    <xf numFmtId="0" fontId="19" fillId="0" borderId="0" xfId="15984" applyFont="1" applyFill="1" applyBorder="1" applyAlignment="1" applyProtection="1">
      <alignment horizontal="center" vertical="center"/>
      <protection hidden="1"/>
    </xf>
    <xf numFmtId="3" fontId="19" fillId="0" borderId="0" xfId="5587" applyFont="1" applyFill="1" applyAlignment="1" applyProtection="1">
      <alignment vertical="center"/>
      <protection hidden="1"/>
    </xf>
    <xf numFmtId="3" fontId="19" fillId="24" borderId="134" xfId="5587" applyFont="1" applyFill="1" applyBorder="1" applyAlignment="1" applyProtection="1">
      <alignment horizontal="right" vertical="center"/>
      <protection hidden="1"/>
    </xf>
    <xf numFmtId="0" fontId="83" fillId="24" borderId="134" xfId="15985" applyFont="1" applyFill="1" applyBorder="1" applyAlignment="1" applyProtection="1">
      <alignment horizontal="center" vertical="center" shrinkToFit="1"/>
      <protection hidden="1"/>
    </xf>
    <xf numFmtId="3" fontId="19" fillId="24" borderId="134" xfId="5587" applyFont="1" applyFill="1" applyBorder="1" applyAlignment="1" applyProtection="1">
      <alignment horizontal="left" vertical="center"/>
      <protection hidden="1"/>
    </xf>
    <xf numFmtId="3" fontId="19" fillId="0" borderId="0" xfId="5587" applyFont="1" applyFill="1" applyBorder="1" applyAlignment="1" applyProtection="1">
      <alignment horizontal="left" vertical="center"/>
      <protection hidden="1"/>
    </xf>
    <xf numFmtId="3" fontId="83" fillId="0" borderId="0" xfId="5587" applyFont="1" applyFill="1" applyBorder="1" applyAlignment="1" applyProtection="1">
      <alignment vertical="center"/>
      <protection hidden="1"/>
    </xf>
    <xf numFmtId="0" fontId="17" fillId="48" borderId="16" xfId="5587" applyNumberFormat="1" applyFont="1" applyFill="1" applyBorder="1" applyAlignment="1" applyProtection="1">
      <alignment horizontal="center" vertical="center" wrapText="1" readingOrder="1"/>
      <protection hidden="1"/>
    </xf>
    <xf numFmtId="0" fontId="84" fillId="17" borderId="19" xfId="5587" applyNumberFormat="1" applyFont="1" applyFill="1" applyBorder="1" applyAlignment="1" applyProtection="1">
      <alignment horizontal="center" vertical="center" wrapText="1" readingOrder="1"/>
      <protection hidden="1"/>
    </xf>
    <xf numFmtId="3" fontId="17" fillId="45" borderId="0" xfId="5587" applyFont="1" applyFill="1" applyAlignment="1" applyProtection="1">
      <alignment horizontal="center" vertical="center"/>
      <protection hidden="1"/>
    </xf>
    <xf numFmtId="3" fontId="92" fillId="0" borderId="0" xfId="5587" applyFont="1" applyFill="1" applyBorder="1" applyAlignment="1" applyProtection="1">
      <alignment horizontal="right" vertical="center"/>
      <protection hidden="1"/>
    </xf>
    <xf numFmtId="0" fontId="18" fillId="0" borderId="0" xfId="15985" applyFont="1" applyFill="1" applyBorder="1" applyAlignment="1" applyProtection="1">
      <alignment horizontal="right" vertical="center"/>
      <protection hidden="1"/>
    </xf>
    <xf numFmtId="0" fontId="19" fillId="0" borderId="0" xfId="15984" applyFont="1" applyFill="1" applyBorder="1" applyAlignment="1" applyProtection="1">
      <alignment vertical="center"/>
      <protection hidden="1"/>
    </xf>
    <xf numFmtId="3" fontId="19" fillId="0" borderId="0" xfId="5587" applyFont="1" applyBorder="1" applyAlignment="1" applyProtection="1">
      <alignment vertical="center"/>
      <protection hidden="1"/>
    </xf>
    <xf numFmtId="3" fontId="81" fillId="0" borderId="0" xfId="5587" applyFont="1" applyAlignment="1" applyProtection="1">
      <alignment vertical="center"/>
      <protection hidden="1"/>
    </xf>
    <xf numFmtId="3" fontId="82" fillId="0" borderId="0" xfId="5587" applyFont="1" applyAlignment="1" applyProtection="1">
      <alignment horizontal="center" vertical="center"/>
      <protection hidden="1"/>
    </xf>
    <xf numFmtId="3" fontId="15" fillId="0" borderId="0" xfId="5587" applyFont="1" applyFill="1" applyBorder="1" applyAlignment="1" applyProtection="1">
      <alignment horizontal="center" vertical="center" wrapText="1"/>
      <protection hidden="1"/>
    </xf>
    <xf numFmtId="0" fontId="19" fillId="0" borderId="0" xfId="15984" applyFont="1" applyFill="1" applyBorder="1" applyAlignment="1" applyProtection="1">
      <alignment horizontal="left" vertical="center" indent="1"/>
      <protection hidden="1"/>
    </xf>
    <xf numFmtId="3" fontId="81" fillId="0" borderId="0" xfId="5587" applyFont="1" applyAlignment="1" applyProtection="1">
      <alignment vertical="center" wrapText="1"/>
      <protection hidden="1"/>
    </xf>
    <xf numFmtId="3" fontId="19" fillId="0" borderId="0" xfId="5587" applyFont="1" applyFill="1" applyBorder="1" applyAlignment="1" applyProtection="1">
      <alignment vertical="center" wrapText="1"/>
      <protection hidden="1"/>
    </xf>
    <xf numFmtId="3" fontId="19" fillId="0" borderId="0" xfId="5587" applyFont="1" applyFill="1" applyBorder="1" applyAlignment="1" applyProtection="1">
      <alignment horizontal="left" vertical="center" wrapText="1"/>
      <protection hidden="1"/>
    </xf>
    <xf numFmtId="0" fontId="81" fillId="0" borderId="0" xfId="15741" applyFont="1" applyFill="1" applyAlignment="1" applyProtection="1">
      <alignment vertical="center"/>
      <protection hidden="1"/>
    </xf>
    <xf numFmtId="37" fontId="19" fillId="0" borderId="70" xfId="16149" applyNumberFormat="1" applyFont="1" applyFill="1" applyBorder="1" applyAlignment="1" applyProtection="1">
      <alignment horizontal="center" vertical="center"/>
      <protection hidden="1"/>
    </xf>
    <xf numFmtId="3" fontId="81" fillId="0" borderId="0" xfId="5587" applyFont="1" applyAlignment="1" applyProtection="1">
      <alignment horizontal="center" vertical="center"/>
      <protection hidden="1"/>
    </xf>
    <xf numFmtId="171" fontId="19" fillId="0" borderId="135" xfId="16149" applyNumberFormat="1" applyFont="1" applyFill="1" applyBorder="1" applyAlignment="1" applyProtection="1">
      <alignment horizontal="center" vertical="center"/>
      <protection hidden="1"/>
    </xf>
    <xf numFmtId="3" fontId="19" fillId="0" borderId="29" xfId="16149" applyNumberFormat="1" applyFont="1" applyFill="1" applyBorder="1" applyAlignment="1" applyProtection="1">
      <alignment horizontal="center" vertical="center"/>
      <protection hidden="1"/>
    </xf>
    <xf numFmtId="37" fontId="19" fillId="0" borderId="34" xfId="16149" applyNumberFormat="1" applyFont="1" applyFill="1" applyBorder="1" applyAlignment="1" applyProtection="1">
      <alignment horizontal="center" vertical="center"/>
      <protection hidden="1"/>
    </xf>
    <xf numFmtId="37" fontId="19" fillId="0" borderId="79" xfId="16149" applyNumberFormat="1" applyFont="1" applyFill="1" applyBorder="1" applyAlignment="1" applyProtection="1">
      <alignment horizontal="center" vertical="center"/>
      <protection hidden="1"/>
    </xf>
    <xf numFmtId="169" fontId="12" fillId="0" borderId="29" xfId="16149" applyNumberFormat="1" applyFont="1" applyFill="1" applyBorder="1" applyAlignment="1" applyProtection="1">
      <alignment horizontal="center" vertical="center"/>
      <protection hidden="1"/>
    </xf>
    <xf numFmtId="169" fontId="12" fillId="0" borderId="30" xfId="16149" applyNumberFormat="1" applyFont="1" applyFill="1" applyBorder="1" applyAlignment="1" applyProtection="1">
      <alignment horizontal="center" vertical="center"/>
      <protection hidden="1"/>
    </xf>
    <xf numFmtId="169" fontId="12" fillId="0" borderId="31" xfId="16149" applyNumberFormat="1" applyFont="1" applyFill="1" applyBorder="1" applyAlignment="1" applyProtection="1">
      <alignment horizontal="center" vertical="center"/>
      <protection hidden="1"/>
    </xf>
    <xf numFmtId="169" fontId="12" fillId="0" borderId="32" xfId="16149" applyNumberFormat="1" applyFont="1" applyFill="1" applyBorder="1" applyAlignment="1" applyProtection="1">
      <alignment horizontal="center" vertical="center"/>
      <protection hidden="1"/>
    </xf>
    <xf numFmtId="196" fontId="12" fillId="0" borderId="34" xfId="16149" applyNumberFormat="1" applyFont="1" applyFill="1" applyBorder="1" applyAlignment="1" applyProtection="1">
      <alignment horizontal="center" vertical="center"/>
      <protection hidden="1"/>
    </xf>
    <xf numFmtId="196" fontId="12" fillId="0" borderId="35" xfId="16149" applyNumberFormat="1" applyFont="1" applyFill="1" applyBorder="1" applyAlignment="1" applyProtection="1">
      <alignment horizontal="center" vertical="center"/>
      <protection hidden="1"/>
    </xf>
    <xf numFmtId="3" fontId="12" fillId="18" borderId="14" xfId="5587" applyFont="1" applyFill="1" applyBorder="1" applyAlignment="1" applyProtection="1">
      <alignment horizontal="left" vertical="center" wrapText="1" readingOrder="1"/>
      <protection hidden="1"/>
    </xf>
    <xf numFmtId="169" fontId="12" fillId="0" borderId="34" xfId="16149" applyNumberFormat="1" applyFont="1" applyFill="1" applyBorder="1" applyAlignment="1" applyProtection="1">
      <alignment horizontal="center" vertical="center"/>
      <protection hidden="1"/>
    </xf>
    <xf numFmtId="169" fontId="12" fillId="0" borderId="35" xfId="16149" applyNumberFormat="1" applyFont="1" applyFill="1" applyBorder="1" applyAlignment="1" applyProtection="1">
      <alignment horizontal="center" vertical="center"/>
      <protection hidden="1"/>
    </xf>
    <xf numFmtId="169" fontId="18" fillId="0" borderId="34" xfId="16149" applyNumberFormat="1" applyFont="1" applyFill="1" applyBorder="1" applyAlignment="1" applyProtection="1">
      <alignment horizontal="center" vertical="center"/>
      <protection hidden="1"/>
    </xf>
    <xf numFmtId="169" fontId="18" fillId="0" borderId="35" xfId="16149" applyNumberFormat="1" applyFont="1" applyFill="1" applyBorder="1" applyAlignment="1" applyProtection="1">
      <alignment horizontal="center" vertical="center"/>
      <protection hidden="1"/>
    </xf>
    <xf numFmtId="3" fontId="19" fillId="0" borderId="0" xfId="5587" applyFont="1" applyAlignment="1" applyProtection="1">
      <alignment vertical="center"/>
      <protection hidden="1"/>
    </xf>
    <xf numFmtId="3" fontId="83" fillId="0" borderId="0" xfId="5587" applyFont="1" applyFill="1" applyBorder="1" applyAlignment="1" applyProtection="1">
      <alignment horizontal="left" vertical="center"/>
      <protection hidden="1"/>
    </xf>
    <xf numFmtId="3" fontId="19" fillId="16" borderId="0" xfId="5587" applyFont="1" applyFill="1" applyBorder="1" applyAlignment="1" applyProtection="1">
      <alignment vertical="center"/>
      <protection hidden="1"/>
    </xf>
    <xf numFmtId="169" fontId="12" fillId="0" borderId="0" xfId="16149" applyNumberFormat="1" applyFont="1" applyFill="1" applyBorder="1" applyAlignment="1" applyProtection="1">
      <alignment horizontal="center" vertical="center"/>
      <protection hidden="1"/>
    </xf>
    <xf numFmtId="0" fontId="81" fillId="0" borderId="0" xfId="15741" applyFont="1" applyFill="1" applyAlignment="1" applyProtection="1">
      <alignment horizontal="left" vertical="center"/>
      <protection hidden="1"/>
    </xf>
    <xf numFmtId="169" fontId="18" fillId="0" borderId="0" xfId="16149" applyNumberFormat="1" applyFont="1" applyFill="1" applyBorder="1" applyAlignment="1" applyProtection="1">
      <alignment horizontal="center" vertical="center"/>
      <protection hidden="1"/>
    </xf>
    <xf numFmtId="173" fontId="19" fillId="0" borderId="0" xfId="5587" applyNumberFormat="1" applyFont="1" applyFill="1" applyBorder="1" applyAlignment="1" applyProtection="1">
      <alignment horizontal="center" vertical="center"/>
      <protection hidden="1"/>
    </xf>
    <xf numFmtId="3" fontId="92" fillId="0" borderId="0" xfId="5587" applyFont="1" applyAlignment="1" applyProtection="1">
      <alignment horizontal="center" vertical="center"/>
      <protection hidden="1"/>
    </xf>
    <xf numFmtId="169" fontId="12" fillId="0" borderId="97" xfId="15985" applyNumberFormat="1" applyFont="1" applyFill="1" applyBorder="1" applyAlignment="1" applyProtection="1">
      <alignment horizontal="center" vertical="center"/>
      <protection hidden="1"/>
    </xf>
    <xf numFmtId="169" fontId="12" fillId="0" borderId="98" xfId="15985" applyNumberFormat="1" applyFont="1" applyFill="1" applyBorder="1" applyAlignment="1" applyProtection="1">
      <alignment horizontal="center" vertical="center"/>
      <protection hidden="1"/>
    </xf>
    <xf numFmtId="169" fontId="12" fillId="0" borderId="136" xfId="15985" applyNumberFormat="1" applyFont="1" applyFill="1" applyBorder="1" applyAlignment="1" applyProtection="1">
      <alignment horizontal="center" vertical="center"/>
      <protection hidden="1"/>
    </xf>
    <xf numFmtId="169" fontId="18" fillId="0" borderId="99" xfId="15985" applyNumberFormat="1" applyFont="1" applyFill="1" applyBorder="1" applyAlignment="1" applyProtection="1">
      <alignment horizontal="center" vertical="center"/>
      <protection hidden="1"/>
    </xf>
    <xf numFmtId="169" fontId="18" fillId="0" borderId="100" xfId="15985" applyNumberFormat="1" applyFont="1" applyFill="1" applyBorder="1" applyAlignment="1" applyProtection="1">
      <alignment horizontal="center" vertical="center"/>
      <protection hidden="1"/>
    </xf>
    <xf numFmtId="169" fontId="18" fillId="0" borderId="137" xfId="15985" applyNumberFormat="1" applyFont="1" applyFill="1" applyBorder="1" applyAlignment="1" applyProtection="1">
      <alignment horizontal="center" vertical="center"/>
      <protection hidden="1"/>
    </xf>
    <xf numFmtId="169" fontId="18" fillId="0" borderId="97" xfId="15985" applyNumberFormat="1" applyFont="1" applyFill="1" applyBorder="1" applyAlignment="1" applyProtection="1">
      <alignment horizontal="center" vertical="center"/>
      <protection hidden="1"/>
    </xf>
    <xf numFmtId="169" fontId="18" fillId="0" borderId="98" xfId="15985" applyNumberFormat="1" applyFont="1" applyFill="1" applyBorder="1" applyAlignment="1" applyProtection="1">
      <alignment horizontal="center" vertical="center"/>
      <protection hidden="1"/>
    </xf>
    <xf numFmtId="169" fontId="18" fillId="0" borderId="136" xfId="15985" applyNumberFormat="1" applyFont="1" applyFill="1" applyBorder="1" applyAlignment="1" applyProtection="1">
      <alignment horizontal="center" vertical="center"/>
      <protection hidden="1"/>
    </xf>
    <xf numFmtId="169" fontId="18" fillId="0" borderId="102" xfId="15985" applyNumberFormat="1" applyFont="1" applyFill="1" applyBorder="1" applyAlignment="1" applyProtection="1">
      <alignment horizontal="center" vertical="center"/>
      <protection hidden="1"/>
    </xf>
    <xf numFmtId="169" fontId="18" fillId="0" borderId="103" xfId="15985" applyNumberFormat="1" applyFont="1" applyFill="1" applyBorder="1" applyAlignment="1" applyProtection="1">
      <alignment horizontal="center" vertical="center"/>
      <protection hidden="1"/>
    </xf>
    <xf numFmtId="169" fontId="18" fillId="0" borderId="138" xfId="15985" applyNumberFormat="1" applyFont="1" applyFill="1" applyBorder="1" applyAlignment="1" applyProtection="1">
      <alignment horizontal="center" vertical="center"/>
      <protection hidden="1"/>
    </xf>
    <xf numFmtId="169" fontId="12" fillId="26" borderId="97" xfId="15985" applyNumberFormat="1" applyFont="1" applyFill="1" applyBorder="1" applyAlignment="1" applyProtection="1">
      <alignment horizontal="center" vertical="center"/>
      <protection hidden="1"/>
    </xf>
    <xf numFmtId="169" fontId="12" fillId="26" borderId="98" xfId="15985" applyNumberFormat="1" applyFont="1" applyFill="1" applyBorder="1" applyAlignment="1" applyProtection="1">
      <alignment horizontal="center" vertical="center"/>
      <protection hidden="1"/>
    </xf>
    <xf numFmtId="169" fontId="12" fillId="26" borderId="139" xfId="15985" applyNumberFormat="1" applyFont="1" applyFill="1" applyBorder="1" applyAlignment="1" applyProtection="1">
      <alignment horizontal="center" vertical="center"/>
      <protection hidden="1"/>
    </xf>
    <xf numFmtId="169" fontId="21" fillId="25" borderId="96" xfId="15985" applyNumberFormat="1" applyFont="1" applyFill="1" applyBorder="1" applyAlignment="1" applyProtection="1">
      <alignment horizontal="left" vertical="center" indent="1"/>
      <protection hidden="1"/>
    </xf>
    <xf numFmtId="169" fontId="18" fillId="26" borderId="99" xfId="15985" applyNumberFormat="1" applyFont="1" applyFill="1" applyBorder="1" applyAlignment="1" applyProtection="1">
      <alignment horizontal="center" vertical="center"/>
      <protection hidden="1"/>
    </xf>
    <xf numFmtId="169" fontId="18" fillId="26" borderId="100" xfId="15985" applyNumberFormat="1" applyFont="1" applyFill="1" applyBorder="1" applyAlignment="1" applyProtection="1">
      <alignment horizontal="center" vertical="center"/>
      <protection hidden="1"/>
    </xf>
    <xf numFmtId="169" fontId="18" fillId="26" borderId="140" xfId="15985" applyNumberFormat="1" applyFont="1" applyFill="1" applyBorder="1" applyAlignment="1" applyProtection="1">
      <alignment horizontal="center" vertical="center"/>
      <protection hidden="1"/>
    </xf>
    <xf numFmtId="3" fontId="18" fillId="25" borderId="96" xfId="15985" applyNumberFormat="1" applyFont="1" applyFill="1" applyBorder="1" applyAlignment="1" applyProtection="1">
      <alignment horizontal="left" vertical="center" wrapText="1" indent="1"/>
      <protection hidden="1"/>
    </xf>
    <xf numFmtId="169" fontId="18" fillId="26" borderId="97" xfId="15985" applyNumberFormat="1" applyFont="1" applyFill="1" applyBorder="1" applyAlignment="1" applyProtection="1">
      <alignment horizontal="center" vertical="center"/>
      <protection hidden="1"/>
    </xf>
    <xf numFmtId="169" fontId="18" fillId="26" borderId="98" xfId="15985" applyNumberFormat="1" applyFont="1" applyFill="1" applyBorder="1" applyAlignment="1" applyProtection="1">
      <alignment horizontal="center" vertical="center"/>
      <protection hidden="1"/>
    </xf>
    <xf numFmtId="169" fontId="18" fillId="26" borderId="139" xfId="15985" applyNumberFormat="1" applyFont="1" applyFill="1" applyBorder="1" applyAlignment="1" applyProtection="1">
      <alignment horizontal="center" vertical="center"/>
      <protection hidden="1"/>
    </xf>
    <xf numFmtId="3" fontId="18" fillId="25" borderId="95" xfId="15985" applyNumberFormat="1" applyFont="1" applyFill="1" applyBorder="1" applyAlignment="1" applyProtection="1">
      <alignment horizontal="left" vertical="center" wrapText="1" indent="1"/>
      <protection hidden="1"/>
    </xf>
    <xf numFmtId="169" fontId="18" fillId="26" borderId="102" xfId="15985" applyNumberFormat="1" applyFont="1" applyFill="1" applyBorder="1" applyAlignment="1" applyProtection="1">
      <alignment horizontal="center" vertical="center"/>
      <protection hidden="1"/>
    </xf>
    <xf numFmtId="169" fontId="18" fillId="26" borderId="103" xfId="15985" applyNumberFormat="1" applyFont="1" applyFill="1" applyBorder="1" applyAlignment="1" applyProtection="1">
      <alignment horizontal="center" vertical="center"/>
      <protection hidden="1"/>
    </xf>
    <xf numFmtId="169" fontId="18" fillId="26" borderId="141" xfId="15985" applyNumberFormat="1" applyFont="1" applyFill="1" applyBorder="1" applyAlignment="1" applyProtection="1">
      <alignment horizontal="center" vertical="center"/>
      <protection hidden="1"/>
    </xf>
    <xf numFmtId="3" fontId="83" fillId="0" borderId="0" xfId="15985" applyNumberFormat="1" applyFont="1" applyAlignment="1" applyProtection="1">
      <alignment horizontal="left" vertical="center" indent="1"/>
      <protection hidden="1"/>
    </xf>
    <xf numFmtId="3" fontId="18" fillId="0" borderId="0" xfId="15985" applyNumberFormat="1" applyFont="1" applyAlignment="1" applyProtection="1">
      <alignment vertical="center"/>
      <protection hidden="1"/>
    </xf>
    <xf numFmtId="0" fontId="21" fillId="0" borderId="0" xfId="15985" applyFont="1" applyAlignment="1" applyProtection="1">
      <alignment vertical="center"/>
      <protection hidden="1"/>
    </xf>
    <xf numFmtId="169" fontId="18" fillId="0" borderId="0" xfId="15985" applyNumberFormat="1" applyFont="1" applyAlignment="1" applyProtection="1">
      <alignment horizontal="center" vertical="center"/>
      <protection hidden="1"/>
    </xf>
    <xf numFmtId="169" fontId="83" fillId="0" borderId="0" xfId="15985" applyNumberFormat="1" applyFont="1" applyAlignment="1" applyProtection="1">
      <alignment horizontal="center" vertical="center"/>
      <protection hidden="1"/>
    </xf>
    <xf numFmtId="171" fontId="12" fillId="26" borderId="97" xfId="15985" applyNumberFormat="1" applyFont="1" applyFill="1" applyBorder="1" applyAlignment="1" applyProtection="1">
      <alignment horizontal="center" vertical="center"/>
      <protection hidden="1"/>
    </xf>
    <xf numFmtId="171" fontId="12" fillId="26" borderId="98" xfId="15985" applyNumberFormat="1" applyFont="1" applyFill="1" applyBorder="1" applyAlignment="1" applyProtection="1">
      <alignment horizontal="center" vertical="center"/>
      <protection hidden="1"/>
    </xf>
    <xf numFmtId="171" fontId="12" fillId="26" borderId="136" xfId="15985" applyNumberFormat="1" applyFont="1" applyFill="1" applyBorder="1" applyAlignment="1" applyProtection="1">
      <alignment horizontal="center" vertical="center"/>
      <protection hidden="1"/>
    </xf>
    <xf numFmtId="3" fontId="18" fillId="25" borderId="88" xfId="15985" applyNumberFormat="1" applyFont="1" applyFill="1" applyBorder="1" applyAlignment="1" applyProtection="1">
      <alignment horizontal="left" vertical="center" wrapText="1" indent="1"/>
      <protection hidden="1"/>
    </xf>
    <xf numFmtId="171" fontId="18" fillId="26" borderId="99" xfId="15985" applyNumberFormat="1" applyFont="1" applyFill="1" applyBorder="1" applyAlignment="1" applyProtection="1">
      <alignment horizontal="center" vertical="center"/>
      <protection hidden="1"/>
    </xf>
    <xf numFmtId="171" fontId="18" fillId="26" borderId="100" xfId="15985" applyNumberFormat="1" applyFont="1" applyFill="1" applyBorder="1" applyAlignment="1" applyProtection="1">
      <alignment horizontal="center" vertical="center"/>
      <protection hidden="1"/>
    </xf>
    <xf numFmtId="171" fontId="18" fillId="26" borderId="137" xfId="15985" applyNumberFormat="1" applyFont="1" applyFill="1" applyBorder="1" applyAlignment="1" applyProtection="1">
      <alignment horizontal="center" vertical="center"/>
      <protection hidden="1"/>
    </xf>
    <xf numFmtId="171" fontId="18" fillId="26" borderId="97" xfId="15985" applyNumberFormat="1" applyFont="1" applyFill="1" applyBorder="1" applyAlignment="1" applyProtection="1">
      <alignment horizontal="center" vertical="center"/>
      <protection hidden="1"/>
    </xf>
    <xf numFmtId="171" fontId="18" fillId="26" borderId="98" xfId="15985" applyNumberFormat="1" applyFont="1" applyFill="1" applyBorder="1" applyAlignment="1" applyProtection="1">
      <alignment horizontal="center" vertical="center"/>
      <protection hidden="1"/>
    </xf>
    <xf numFmtId="171" fontId="18" fillId="26" borderId="136" xfId="15985" applyNumberFormat="1" applyFont="1" applyFill="1" applyBorder="1" applyAlignment="1" applyProtection="1">
      <alignment horizontal="center" vertical="center"/>
      <protection hidden="1"/>
    </xf>
    <xf numFmtId="171" fontId="18" fillId="26" borderId="102" xfId="15985" applyNumberFormat="1" applyFont="1" applyFill="1" applyBorder="1" applyAlignment="1" applyProtection="1">
      <alignment horizontal="center" vertical="center"/>
      <protection hidden="1"/>
    </xf>
    <xf numFmtId="171" fontId="18" fillId="26" borderId="103" xfId="15985" applyNumberFormat="1" applyFont="1" applyFill="1" applyBorder="1" applyAlignment="1" applyProtection="1">
      <alignment horizontal="center" vertical="center"/>
      <protection hidden="1"/>
    </xf>
    <xf numFmtId="171" fontId="18" fillId="26" borderId="138" xfId="15985" applyNumberFormat="1" applyFont="1" applyFill="1" applyBorder="1" applyAlignment="1" applyProtection="1">
      <alignment horizontal="center" vertical="center"/>
      <protection hidden="1"/>
    </xf>
    <xf numFmtId="3" fontId="21" fillId="0" borderId="0" xfId="15985" applyNumberFormat="1" applyFont="1" applyAlignment="1" applyProtection="1">
      <alignment vertical="center"/>
      <protection hidden="1"/>
    </xf>
    <xf numFmtId="171" fontId="12" fillId="46" borderId="99" xfId="15985" applyNumberFormat="1" applyFont="1" applyFill="1" applyBorder="1" applyAlignment="1" applyProtection="1">
      <alignment horizontal="center" vertical="center"/>
      <protection hidden="1"/>
    </xf>
    <xf numFmtId="171" fontId="12" fillId="46" borderId="100" xfId="15985" applyNumberFormat="1" applyFont="1" applyFill="1" applyBorder="1" applyAlignment="1" applyProtection="1">
      <alignment horizontal="center" vertical="center"/>
      <protection hidden="1"/>
    </xf>
    <xf numFmtId="171" fontId="12" fillId="26" borderId="137" xfId="15985" applyNumberFormat="1" applyFont="1" applyFill="1" applyBorder="1" applyAlignment="1" applyProtection="1">
      <alignment horizontal="center" vertical="center"/>
      <protection hidden="1"/>
    </xf>
    <xf numFmtId="172" fontId="18" fillId="26" borderId="97" xfId="15985" applyNumberFormat="1" applyFont="1" applyFill="1" applyBorder="1" applyAlignment="1" applyProtection="1">
      <alignment horizontal="center" vertical="center"/>
      <protection hidden="1"/>
    </xf>
    <xf numFmtId="172" fontId="18" fillId="26" borderId="98" xfId="15985" applyNumberFormat="1" applyFont="1" applyFill="1" applyBorder="1" applyAlignment="1" applyProtection="1">
      <alignment horizontal="center" vertical="center"/>
      <protection hidden="1"/>
    </xf>
    <xf numFmtId="172" fontId="18" fillId="26" borderId="137" xfId="15985" applyNumberFormat="1" applyFont="1" applyFill="1" applyBorder="1" applyAlignment="1" applyProtection="1">
      <alignment horizontal="center" vertical="center"/>
      <protection hidden="1"/>
    </xf>
    <xf numFmtId="3" fontId="18" fillId="26" borderId="97" xfId="15985" applyNumberFormat="1" applyFont="1" applyFill="1" applyBorder="1" applyAlignment="1" applyProtection="1">
      <alignment horizontal="center" vertical="center"/>
      <protection hidden="1"/>
    </xf>
    <xf numFmtId="3" fontId="18" fillId="26" borderId="98" xfId="15985" applyNumberFormat="1" applyFont="1" applyFill="1" applyBorder="1" applyAlignment="1" applyProtection="1">
      <alignment horizontal="center" vertical="center"/>
      <protection hidden="1"/>
    </xf>
    <xf numFmtId="3" fontId="18" fillId="26" borderId="136" xfId="15985" applyNumberFormat="1" applyFont="1" applyFill="1" applyBorder="1" applyAlignment="1" applyProtection="1">
      <alignment horizontal="center" vertical="center"/>
      <protection hidden="1"/>
    </xf>
    <xf numFmtId="3" fontId="18" fillId="26" borderId="102" xfId="15985" applyNumberFormat="1" applyFont="1" applyFill="1" applyBorder="1" applyAlignment="1" applyProtection="1">
      <alignment horizontal="center" vertical="center"/>
      <protection hidden="1"/>
    </xf>
    <xf numFmtId="3" fontId="18" fillId="26" borderId="103" xfId="15985" applyNumberFormat="1" applyFont="1" applyFill="1" applyBorder="1" applyAlignment="1" applyProtection="1">
      <alignment horizontal="center" vertical="center"/>
      <protection hidden="1"/>
    </xf>
    <xf numFmtId="3" fontId="18" fillId="26" borderId="138" xfId="15985" applyNumberFormat="1" applyFont="1" applyFill="1" applyBorder="1" applyAlignment="1" applyProtection="1">
      <alignment horizontal="center" vertical="center"/>
      <protection hidden="1"/>
    </xf>
    <xf numFmtId="169" fontId="12" fillId="0" borderId="99" xfId="16150" applyNumberFormat="1" applyFont="1" applyFill="1" applyBorder="1" applyAlignment="1" applyProtection="1">
      <alignment horizontal="center" vertical="center"/>
      <protection hidden="1"/>
    </xf>
    <xf numFmtId="169" fontId="12" fillId="0" borderId="100" xfId="16150" applyNumberFormat="1" applyFont="1" applyFill="1" applyBorder="1" applyAlignment="1" applyProtection="1">
      <alignment horizontal="center" vertical="center"/>
      <protection hidden="1"/>
    </xf>
    <xf numFmtId="169" fontId="12" fillId="0" borderId="137" xfId="16150" applyNumberFormat="1" applyFont="1" applyFill="1" applyBorder="1" applyAlignment="1" applyProtection="1">
      <alignment horizontal="center" vertical="center"/>
      <protection hidden="1"/>
    </xf>
    <xf numFmtId="169" fontId="18" fillId="0" borderId="97" xfId="16150" applyNumberFormat="1" applyFont="1" applyFill="1" applyBorder="1" applyAlignment="1" applyProtection="1">
      <alignment horizontal="center" vertical="center"/>
      <protection hidden="1"/>
    </xf>
    <xf numFmtId="169" fontId="18" fillId="0" borderId="98" xfId="16150" applyNumberFormat="1" applyFont="1" applyFill="1" applyBorder="1" applyAlignment="1" applyProtection="1">
      <alignment horizontal="center" vertical="center"/>
      <protection hidden="1"/>
    </xf>
    <xf numFmtId="169" fontId="18" fillId="0" borderId="136" xfId="16150" applyNumberFormat="1" applyFont="1" applyFill="1" applyBorder="1" applyAlignment="1" applyProtection="1">
      <alignment horizontal="center" vertical="center"/>
      <protection hidden="1"/>
    </xf>
    <xf numFmtId="172" fontId="18" fillId="0" borderId="102" xfId="16150" applyNumberFormat="1" applyFont="1" applyFill="1" applyBorder="1" applyAlignment="1" applyProtection="1">
      <alignment horizontal="center" vertical="center"/>
      <protection hidden="1"/>
    </xf>
    <xf numFmtId="172" fontId="18" fillId="0" borderId="103" xfId="16150" applyNumberFormat="1" applyFont="1" applyFill="1" applyBorder="1" applyAlignment="1" applyProtection="1">
      <alignment horizontal="center" vertical="center"/>
      <protection hidden="1"/>
    </xf>
    <xf numFmtId="172" fontId="18" fillId="0" borderId="138" xfId="16150" applyNumberFormat="1" applyFont="1" applyFill="1" applyBorder="1" applyAlignment="1" applyProtection="1">
      <alignment horizontal="center" vertical="center"/>
      <protection hidden="1"/>
    </xf>
    <xf numFmtId="3" fontId="19" fillId="24" borderId="48" xfId="16149" applyNumberFormat="1" applyFont="1" applyFill="1" applyBorder="1" applyAlignment="1" applyProtection="1">
      <alignment horizontal="left" vertical="center"/>
      <protection hidden="1"/>
    </xf>
    <xf numFmtId="3" fontId="18" fillId="20" borderId="104" xfId="16149" applyNumberFormat="1" applyFont="1" applyFill="1" applyBorder="1" applyAlignment="1" applyProtection="1">
      <alignment horizontal="center" vertical="center"/>
      <protection hidden="1"/>
    </xf>
    <xf numFmtId="3" fontId="18" fillId="20" borderId="105" xfId="16149" applyNumberFormat="1" applyFont="1" applyFill="1" applyBorder="1" applyAlignment="1" applyProtection="1">
      <alignment horizontal="center" vertical="center"/>
      <protection hidden="1"/>
    </xf>
    <xf numFmtId="3" fontId="18" fillId="20" borderId="51" xfId="16149" applyNumberFormat="1" applyFont="1" applyFill="1" applyBorder="1" applyAlignment="1" applyProtection="1">
      <alignment horizontal="center" vertical="center"/>
      <protection hidden="1"/>
    </xf>
    <xf numFmtId="3" fontId="19" fillId="20" borderId="34" xfId="16149" applyNumberFormat="1" applyFont="1" applyFill="1" applyBorder="1" applyAlignment="1" applyProtection="1">
      <alignment horizontal="center" vertical="center"/>
      <protection hidden="1"/>
    </xf>
    <xf numFmtId="3" fontId="18" fillId="20" borderId="35" xfId="16149" applyNumberFormat="1" applyFont="1" applyFill="1" applyBorder="1" applyAlignment="1" applyProtection="1">
      <alignment horizontal="center" vertical="center"/>
      <protection hidden="1"/>
    </xf>
    <xf numFmtId="3" fontId="20" fillId="18" borderId="14" xfId="5587" applyFont="1" applyFill="1" applyBorder="1" applyAlignment="1" applyProtection="1">
      <alignment horizontal="left" vertical="center" wrapText="1" indent="3" readingOrder="1"/>
      <protection hidden="1"/>
    </xf>
    <xf numFmtId="3" fontId="20" fillId="20" borderId="35" xfId="16149" applyNumberFormat="1" applyFont="1" applyFill="1" applyBorder="1" applyAlignment="1" applyProtection="1">
      <alignment horizontal="center" vertical="center"/>
      <protection hidden="1"/>
    </xf>
    <xf numFmtId="3" fontId="18" fillId="20" borderId="52" xfId="16149" applyNumberFormat="1" applyFont="1" applyFill="1" applyBorder="1" applyAlignment="1" applyProtection="1">
      <alignment horizontal="center" vertical="center"/>
      <protection hidden="1"/>
    </xf>
    <xf numFmtId="3" fontId="84" fillId="17" borderId="15" xfId="5587" applyFont="1" applyFill="1" applyBorder="1" applyAlignment="1" applyProtection="1">
      <alignment horizontal="center" vertical="center" readingOrder="1"/>
      <protection hidden="1"/>
    </xf>
    <xf numFmtId="169" fontId="18" fillId="20" borderId="63" xfId="16150" applyNumberFormat="1" applyFont="1" applyFill="1" applyBorder="1" applyAlignment="1" applyProtection="1">
      <alignment horizontal="center" vertical="center"/>
      <protection hidden="1"/>
    </xf>
    <xf numFmtId="169" fontId="18" fillId="20" borderId="51" xfId="16150" applyNumberFormat="1" applyFont="1" applyFill="1" applyBorder="1" applyAlignment="1" applyProtection="1">
      <alignment horizontal="center" vertical="center"/>
      <protection hidden="1"/>
    </xf>
    <xf numFmtId="169" fontId="18" fillId="20" borderId="64" xfId="16150" applyNumberFormat="1" applyFont="1" applyFill="1" applyBorder="1" applyAlignment="1" applyProtection="1">
      <alignment horizontal="center" vertical="center"/>
      <protection hidden="1"/>
    </xf>
    <xf numFmtId="3" fontId="20" fillId="18" borderId="14" xfId="5587" applyFont="1" applyFill="1" applyBorder="1" applyAlignment="1" applyProtection="1">
      <alignment horizontal="left" vertical="center" wrapText="1" indent="1" readingOrder="1"/>
      <protection hidden="1"/>
    </xf>
    <xf numFmtId="169" fontId="20" fillId="20" borderId="64" xfId="16150" applyNumberFormat="1" applyFont="1" applyFill="1" applyBorder="1" applyAlignment="1" applyProtection="1">
      <alignment horizontal="center" vertical="center"/>
      <protection hidden="1"/>
    </xf>
    <xf numFmtId="169" fontId="18" fillId="20" borderId="65" xfId="16150" applyNumberFormat="1" applyFont="1" applyFill="1" applyBorder="1" applyAlignment="1" applyProtection="1">
      <alignment horizontal="center" vertical="center"/>
      <protection hidden="1"/>
    </xf>
    <xf numFmtId="169" fontId="18" fillId="20" borderId="52" xfId="16150" applyNumberFormat="1" applyFont="1" applyFill="1" applyBorder="1" applyAlignment="1" applyProtection="1">
      <alignment horizontal="center" vertical="center"/>
      <protection hidden="1"/>
    </xf>
    <xf numFmtId="0" fontId="19" fillId="0" borderId="0" xfId="15984" applyFont="1" applyFill="1" applyBorder="1" applyAlignment="1" applyProtection="1">
      <alignment horizontal="right" vertical="center"/>
      <protection hidden="1"/>
    </xf>
    <xf numFmtId="3" fontId="18" fillId="20" borderId="38" xfId="16149" applyNumberFormat="1" applyFont="1" applyFill="1" applyBorder="1" applyAlignment="1" applyProtection="1">
      <alignment horizontal="center" vertical="center"/>
      <protection hidden="1"/>
    </xf>
    <xf numFmtId="3" fontId="19" fillId="20" borderId="68" xfId="16149" applyNumberFormat="1" applyFont="1" applyFill="1" applyBorder="1" applyAlignment="1" applyProtection="1">
      <alignment horizontal="center" vertical="center"/>
      <protection hidden="1"/>
    </xf>
    <xf numFmtId="3" fontId="20" fillId="20" borderId="68" xfId="16149" applyNumberFormat="1" applyFont="1" applyFill="1" applyBorder="1" applyAlignment="1" applyProtection="1">
      <alignment horizontal="center" vertical="center"/>
      <protection hidden="1"/>
    </xf>
    <xf numFmtId="3" fontId="19" fillId="20" borderId="65" xfId="16149" applyNumberFormat="1" applyFont="1" applyFill="1" applyBorder="1" applyAlignment="1" applyProtection="1">
      <alignment horizontal="center" vertical="center"/>
      <protection hidden="1"/>
    </xf>
    <xf numFmtId="3" fontId="84" fillId="17" borderId="18" xfId="5587" applyFont="1" applyFill="1" applyBorder="1" applyAlignment="1" applyProtection="1">
      <alignment horizontal="center" vertical="center" readingOrder="1"/>
      <protection hidden="1"/>
    </xf>
    <xf numFmtId="3" fontId="19" fillId="24" borderId="20" xfId="16149" applyNumberFormat="1" applyFont="1" applyFill="1" applyBorder="1" applyAlignment="1" applyProtection="1">
      <alignment horizontal="left" vertical="center"/>
      <protection hidden="1"/>
    </xf>
    <xf numFmtId="3" fontId="19" fillId="24" borderId="21" xfId="16149" applyNumberFormat="1" applyFont="1" applyFill="1" applyBorder="1" applyAlignment="1" applyProtection="1">
      <alignment horizontal="center" vertical="center"/>
      <protection hidden="1"/>
    </xf>
    <xf numFmtId="3" fontId="19" fillId="24" borderId="26" xfId="16149" applyNumberFormat="1" applyFont="1" applyFill="1" applyBorder="1" applyAlignment="1" applyProtection="1">
      <alignment horizontal="left" vertical="center"/>
      <protection hidden="1"/>
    </xf>
    <xf numFmtId="169" fontId="18" fillId="20" borderId="35" xfId="16150" applyNumberFormat="1" applyFont="1" applyFill="1" applyBorder="1" applyAlignment="1" applyProtection="1">
      <alignment horizontal="center" vertical="center"/>
      <protection hidden="1"/>
    </xf>
    <xf numFmtId="3" fontId="20" fillId="24" borderId="26" xfId="16149" applyNumberFormat="1" applyFont="1" applyFill="1" applyBorder="1" applyAlignment="1" applyProtection="1">
      <alignment horizontal="left" vertical="center"/>
      <protection hidden="1"/>
    </xf>
    <xf numFmtId="3" fontId="20" fillId="24" borderId="25" xfId="16149" applyNumberFormat="1" applyFont="1" applyFill="1" applyBorder="1" applyAlignment="1" applyProtection="1">
      <alignment horizontal="center" vertical="center"/>
      <protection hidden="1"/>
    </xf>
    <xf numFmtId="169" fontId="20" fillId="20" borderId="35" xfId="16150" applyNumberFormat="1" applyFont="1" applyFill="1" applyBorder="1" applyAlignment="1" applyProtection="1">
      <alignment horizontal="center" vertical="center"/>
      <protection hidden="1"/>
    </xf>
    <xf numFmtId="3" fontId="18" fillId="24" borderId="44" xfId="16149" applyNumberFormat="1" applyFont="1" applyFill="1" applyBorder="1" applyAlignment="1" applyProtection="1">
      <alignment horizontal="left" vertical="center"/>
      <protection hidden="1"/>
    </xf>
    <xf numFmtId="3" fontId="18" fillId="24" borderId="45" xfId="16149" applyNumberFormat="1" applyFont="1" applyFill="1" applyBorder="1" applyAlignment="1" applyProtection="1">
      <alignment horizontal="center" vertical="center"/>
      <protection hidden="1"/>
    </xf>
    <xf numFmtId="169" fontId="19" fillId="20" borderId="37" xfId="16149" applyNumberFormat="1" applyFont="1" applyFill="1" applyBorder="1" applyAlignment="1" applyProtection="1">
      <alignment horizontal="center" vertical="center"/>
      <protection hidden="1"/>
    </xf>
    <xf numFmtId="169" fontId="19" fillId="20" borderId="69" xfId="16149" applyNumberFormat="1" applyFont="1" applyFill="1" applyBorder="1" applyAlignment="1" applyProtection="1">
      <alignment horizontal="center" vertical="center"/>
      <protection hidden="1"/>
    </xf>
    <xf numFmtId="169" fontId="19" fillId="20" borderId="66" xfId="16149" applyNumberFormat="1" applyFont="1" applyFill="1" applyBorder="1" applyAlignment="1" applyProtection="1">
      <alignment horizontal="center" vertical="center"/>
      <protection hidden="1"/>
    </xf>
    <xf numFmtId="169" fontId="19" fillId="20" borderId="70" xfId="16149" applyNumberFormat="1" applyFont="1" applyFill="1" applyBorder="1" applyAlignment="1" applyProtection="1">
      <alignment horizontal="center" vertical="center"/>
      <protection hidden="1"/>
    </xf>
    <xf numFmtId="169" fontId="19" fillId="20" borderId="71" xfId="16149" applyNumberFormat="1" applyFont="1" applyFill="1" applyBorder="1" applyAlignment="1" applyProtection="1">
      <alignment horizontal="center" vertical="center"/>
      <protection hidden="1"/>
    </xf>
    <xf numFmtId="169" fontId="19" fillId="20" borderId="67" xfId="16149" applyNumberFormat="1" applyFont="1" applyFill="1" applyBorder="1" applyAlignment="1" applyProtection="1">
      <alignment horizontal="center" vertical="center"/>
      <protection hidden="1"/>
    </xf>
    <xf numFmtId="169" fontId="19" fillId="20" borderId="34" xfId="16149" applyNumberFormat="1" applyFont="1" applyFill="1" applyBorder="1" applyAlignment="1" applyProtection="1">
      <alignment horizontal="center" vertical="center"/>
      <protection hidden="1"/>
    </xf>
    <xf numFmtId="169" fontId="19" fillId="20" borderId="72" xfId="16149" applyNumberFormat="1" applyFont="1" applyFill="1" applyBorder="1" applyAlignment="1" applyProtection="1">
      <alignment horizontal="center" vertical="center"/>
      <protection hidden="1"/>
    </xf>
    <xf numFmtId="169" fontId="19" fillId="20" borderId="68" xfId="16149" applyNumberFormat="1" applyFont="1" applyFill="1" applyBorder="1" applyAlignment="1" applyProtection="1">
      <alignment horizontal="center" vertical="center"/>
      <protection hidden="1"/>
    </xf>
    <xf numFmtId="169" fontId="20" fillId="20" borderId="34" xfId="16149" applyNumberFormat="1" applyFont="1" applyFill="1" applyBorder="1" applyAlignment="1" applyProtection="1">
      <alignment horizontal="center" vertical="center"/>
      <protection hidden="1"/>
    </xf>
    <xf numFmtId="169" fontId="20" fillId="20" borderId="72" xfId="16149" applyNumberFormat="1" applyFont="1" applyFill="1" applyBorder="1" applyAlignment="1" applyProtection="1">
      <alignment horizontal="center" vertical="center"/>
      <protection hidden="1"/>
    </xf>
    <xf numFmtId="169" fontId="20" fillId="20" borderId="68" xfId="16149" applyNumberFormat="1" applyFont="1" applyFill="1" applyBorder="1" applyAlignment="1" applyProtection="1">
      <alignment horizontal="center" vertical="center"/>
      <protection hidden="1"/>
    </xf>
    <xf numFmtId="169" fontId="19" fillId="20" borderId="73" xfId="16149" applyNumberFormat="1" applyFont="1" applyFill="1" applyBorder="1" applyAlignment="1" applyProtection="1">
      <alignment horizontal="center" vertical="center"/>
      <protection hidden="1"/>
    </xf>
    <xf numFmtId="169" fontId="19" fillId="20" borderId="74" xfId="16149" applyNumberFormat="1" applyFont="1" applyFill="1" applyBorder="1" applyAlignment="1" applyProtection="1">
      <alignment horizontal="center" vertical="center"/>
      <protection hidden="1"/>
    </xf>
    <xf numFmtId="169" fontId="19" fillId="20" borderId="65" xfId="16149" applyNumberFormat="1" applyFont="1" applyFill="1" applyBorder="1" applyAlignment="1" applyProtection="1">
      <alignment horizontal="center" vertical="center"/>
      <protection hidden="1"/>
    </xf>
    <xf numFmtId="3" fontId="18" fillId="20" borderId="107" xfId="16149" applyNumberFormat="1" applyFont="1" applyFill="1" applyBorder="1" applyAlignment="1" applyProtection="1">
      <alignment horizontal="center" vertical="center"/>
      <protection hidden="1"/>
    </xf>
    <xf numFmtId="3" fontId="18" fillId="20" borderId="32" xfId="16149" applyNumberFormat="1" applyFont="1" applyFill="1" applyBorder="1" applyAlignment="1" applyProtection="1">
      <alignment horizontal="center" vertical="center"/>
      <protection hidden="1"/>
    </xf>
    <xf numFmtId="3" fontId="20" fillId="20" borderId="54" xfId="16149" applyNumberFormat="1" applyFont="1" applyFill="1" applyBorder="1" applyAlignment="1" applyProtection="1">
      <alignment horizontal="center" vertical="center"/>
      <protection hidden="1"/>
    </xf>
    <xf numFmtId="169" fontId="20" fillId="20" borderId="58" xfId="16149" applyNumberFormat="1" applyFont="1" applyFill="1" applyBorder="1" applyAlignment="1" applyProtection="1">
      <alignment horizontal="center" vertical="center"/>
      <protection hidden="1"/>
    </xf>
    <xf numFmtId="169" fontId="20" fillId="20" borderId="59" xfId="16149" applyNumberFormat="1" applyFont="1" applyFill="1" applyBorder="1" applyAlignment="1" applyProtection="1">
      <alignment horizontal="center" vertical="center"/>
      <protection hidden="1"/>
    </xf>
    <xf numFmtId="169" fontId="18" fillId="20" borderId="34" xfId="16149" applyNumberFormat="1" applyFont="1" applyFill="1" applyBorder="1" applyAlignment="1" applyProtection="1">
      <alignment horizontal="center" vertical="center"/>
      <protection hidden="1"/>
    </xf>
    <xf numFmtId="169" fontId="18" fillId="20" borderId="72" xfId="16149" applyNumberFormat="1" applyFont="1" applyFill="1" applyBorder="1" applyAlignment="1" applyProtection="1">
      <alignment horizontal="center" vertical="center"/>
      <protection hidden="1"/>
    </xf>
    <xf numFmtId="169" fontId="18" fillId="20" borderId="59" xfId="16149" applyNumberFormat="1" applyFont="1" applyFill="1" applyBorder="1" applyAlignment="1" applyProtection="1">
      <alignment horizontal="center" vertical="center"/>
      <protection hidden="1"/>
    </xf>
    <xf numFmtId="169" fontId="20" fillId="20" borderId="70" xfId="16149" applyNumberFormat="1" applyFont="1" applyFill="1" applyBorder="1" applyAlignment="1" applyProtection="1">
      <alignment horizontal="center" vertical="center"/>
      <protection hidden="1"/>
    </xf>
    <xf numFmtId="169" fontId="20" fillId="20" borderId="71" xfId="16149" applyNumberFormat="1" applyFont="1" applyFill="1" applyBorder="1" applyAlignment="1" applyProtection="1">
      <alignment horizontal="center" vertical="center"/>
      <protection hidden="1"/>
    </xf>
    <xf numFmtId="3" fontId="81" fillId="0" borderId="0" xfId="5587" applyFont="1" applyFill="1" applyAlignment="1" applyProtection="1">
      <alignment vertical="center"/>
      <protection hidden="1"/>
    </xf>
    <xf numFmtId="169" fontId="20" fillId="20" borderId="80" xfId="16149" applyNumberFormat="1" applyFont="1" applyFill="1" applyBorder="1" applyAlignment="1" applyProtection="1">
      <alignment horizontal="center" vertical="center"/>
      <protection hidden="1"/>
    </xf>
    <xf numFmtId="169" fontId="20" fillId="20" borderId="60" xfId="16149" applyNumberFormat="1" applyFont="1" applyFill="1" applyBorder="1" applyAlignment="1" applyProtection="1">
      <alignment horizontal="center" vertical="center"/>
      <protection hidden="1"/>
    </xf>
    <xf numFmtId="171" fontId="19" fillId="0" borderId="77" xfId="16149" applyNumberFormat="1" applyFont="1" applyFill="1" applyBorder="1" applyAlignment="1" applyProtection="1">
      <alignment horizontal="center" vertical="center"/>
      <protection hidden="1"/>
    </xf>
    <xf numFmtId="3" fontId="19" fillId="0" borderId="78" xfId="16149" applyNumberFormat="1" applyFont="1" applyFill="1" applyBorder="1" applyAlignment="1" applyProtection="1">
      <alignment horizontal="center" vertical="center"/>
      <protection hidden="1"/>
    </xf>
    <xf numFmtId="3" fontId="19" fillId="0" borderId="68" xfId="16149" applyNumberFormat="1" applyFont="1" applyFill="1" applyBorder="1" applyAlignment="1" applyProtection="1">
      <alignment horizontal="center" vertical="center"/>
      <protection hidden="1"/>
    </xf>
    <xf numFmtId="171" fontId="20" fillId="0" borderId="68" xfId="16149" applyNumberFormat="1" applyFont="1" applyFill="1" applyBorder="1" applyAlignment="1" applyProtection="1">
      <alignment horizontal="center" vertical="center"/>
      <protection hidden="1"/>
    </xf>
    <xf numFmtId="171" fontId="20" fillId="24" borderId="46" xfId="16149" applyNumberFormat="1" applyFont="1" applyFill="1" applyBorder="1" applyAlignment="1" applyProtection="1">
      <alignment horizontal="left" vertical="center"/>
      <protection hidden="1"/>
    </xf>
    <xf numFmtId="171" fontId="20" fillId="24" borderId="25" xfId="16149" applyNumberFormat="1" applyFont="1" applyFill="1" applyBorder="1" applyAlignment="1" applyProtection="1">
      <alignment horizontal="center" vertical="center"/>
      <protection hidden="1"/>
    </xf>
    <xf numFmtId="171" fontId="20" fillId="24" borderId="47" xfId="16149" applyNumberFormat="1" applyFont="1" applyFill="1" applyBorder="1" applyAlignment="1" applyProtection="1">
      <alignment horizontal="left" vertical="center"/>
      <protection hidden="1"/>
    </xf>
    <xf numFmtId="171" fontId="20" fillId="24" borderId="45" xfId="16149" applyNumberFormat="1" applyFont="1" applyFill="1" applyBorder="1" applyAlignment="1" applyProtection="1">
      <alignment horizontal="center" vertical="center"/>
      <protection hidden="1"/>
    </xf>
    <xf numFmtId="171" fontId="20" fillId="0" borderId="65" xfId="16149" applyNumberFormat="1" applyFont="1" applyFill="1" applyBorder="1" applyAlignment="1" applyProtection="1">
      <alignment horizontal="center" vertical="center"/>
      <protection hidden="1"/>
    </xf>
    <xf numFmtId="0" fontId="81" fillId="0" borderId="0" xfId="15741" applyFont="1" applyFill="1" applyProtection="1">
      <protection hidden="1"/>
    </xf>
    <xf numFmtId="3" fontId="86" fillId="18" borderId="41" xfId="5587" applyFont="1" applyFill="1" applyBorder="1" applyAlignment="1" applyProtection="1">
      <alignment horizontal="left" vertical="center" wrapText="1" indent="3" readingOrder="1"/>
      <protection hidden="1"/>
    </xf>
    <xf numFmtId="171" fontId="20" fillId="24" borderId="55" xfId="16149" applyNumberFormat="1" applyFont="1" applyFill="1" applyBorder="1" applyAlignment="1" applyProtection="1">
      <alignment horizontal="left" vertical="center"/>
      <protection hidden="1"/>
    </xf>
    <xf numFmtId="171" fontId="20" fillId="24" borderId="22" xfId="16149" applyNumberFormat="1" applyFont="1" applyFill="1" applyBorder="1" applyAlignment="1" applyProtection="1">
      <alignment horizontal="center" vertical="center"/>
      <protection hidden="1"/>
    </xf>
    <xf numFmtId="171" fontId="20" fillId="24" borderId="53" xfId="16149" applyNumberFormat="1" applyFont="1" applyFill="1" applyBorder="1" applyAlignment="1" applyProtection="1">
      <alignment horizontal="left" vertical="center"/>
      <protection hidden="1"/>
    </xf>
    <xf numFmtId="171" fontId="20" fillId="24" borderId="28" xfId="16149" applyNumberFormat="1" applyFont="1" applyFill="1" applyBorder="1" applyAlignment="1" applyProtection="1">
      <alignment horizontal="center" vertical="center"/>
      <protection hidden="1"/>
    </xf>
    <xf numFmtId="3" fontId="20" fillId="20" borderId="0" xfId="5587" applyFont="1" applyFill="1" applyBorder="1" applyAlignment="1" applyProtection="1">
      <alignment horizontal="left" vertical="center" wrapText="1" indent="2" readingOrder="1"/>
      <protection hidden="1"/>
    </xf>
    <xf numFmtId="169" fontId="20" fillId="20" borderId="0" xfId="16149" applyNumberFormat="1" applyFont="1" applyFill="1" applyBorder="1" applyAlignment="1" applyProtection="1">
      <alignment horizontal="center" vertical="center"/>
      <protection hidden="1"/>
    </xf>
    <xf numFmtId="169" fontId="17" fillId="20" borderId="0" xfId="16149" applyNumberFormat="1" applyFont="1" applyFill="1" applyBorder="1" applyAlignment="1" applyProtection="1">
      <alignment horizontal="center" vertical="center"/>
      <protection hidden="1"/>
    </xf>
    <xf numFmtId="3" fontId="17" fillId="0" borderId="77" xfId="16149" applyNumberFormat="1" applyFont="1" applyFill="1" applyBorder="1" applyAlignment="1" applyProtection="1">
      <alignment horizontal="center" vertical="center"/>
      <protection hidden="1"/>
    </xf>
    <xf numFmtId="3" fontId="19" fillId="0" borderId="77" xfId="16149" applyNumberFormat="1" applyFont="1" applyFill="1" applyBorder="1" applyAlignment="1" applyProtection="1">
      <alignment horizontal="center" vertical="center"/>
      <protection hidden="1"/>
    </xf>
    <xf numFmtId="3" fontId="17" fillId="0" borderId="78" xfId="16149" applyNumberFormat="1" applyFont="1" applyFill="1" applyBorder="1" applyAlignment="1" applyProtection="1">
      <alignment horizontal="center" vertical="center"/>
      <protection hidden="1"/>
    </xf>
    <xf numFmtId="3" fontId="20" fillId="0" borderId="68" xfId="16149" applyNumberFormat="1" applyFont="1" applyFill="1" applyBorder="1" applyAlignment="1" applyProtection="1">
      <alignment horizontal="center" vertical="center"/>
      <protection hidden="1"/>
    </xf>
    <xf numFmtId="3" fontId="20" fillId="0" borderId="65" xfId="16149" applyNumberFormat="1" applyFont="1" applyFill="1" applyBorder="1" applyAlignment="1" applyProtection="1">
      <alignment horizontal="center" vertical="center"/>
      <protection hidden="1"/>
    </xf>
    <xf numFmtId="3" fontId="81" fillId="0" borderId="0" xfId="5587" applyFont="1" applyFill="1" applyAlignment="1" applyProtection="1">
      <alignment vertical="center" wrapText="1"/>
      <protection hidden="1"/>
    </xf>
    <xf numFmtId="3" fontId="84" fillId="17" borderId="14" xfId="5587" applyFont="1" applyFill="1" applyBorder="1" applyAlignment="1" applyProtection="1">
      <alignment horizontal="left" vertical="center" wrapText="1" readingOrder="1"/>
      <protection hidden="1"/>
    </xf>
    <xf numFmtId="169" fontId="19" fillId="0" borderId="59" xfId="16149" applyNumberFormat="1" applyFont="1" applyFill="1" applyBorder="1" applyAlignment="1" applyProtection="1">
      <alignment horizontal="center" vertical="center"/>
      <protection hidden="1"/>
    </xf>
    <xf numFmtId="3" fontId="18" fillId="18" borderId="14" xfId="5587" applyFont="1" applyFill="1" applyBorder="1" applyAlignment="1" applyProtection="1">
      <alignment horizontal="left" vertical="center" wrapText="1" indent="1" readingOrder="1"/>
      <protection hidden="1"/>
    </xf>
    <xf numFmtId="3" fontId="19" fillId="0" borderId="59" xfId="16149" applyNumberFormat="1" applyFont="1" applyFill="1" applyBorder="1" applyAlignment="1" applyProtection="1">
      <alignment horizontal="center" vertical="center"/>
      <protection hidden="1"/>
    </xf>
    <xf numFmtId="172" fontId="19" fillId="0" borderId="34" xfId="16149" applyNumberFormat="1" applyFont="1" applyFill="1" applyBorder="1" applyAlignment="1" applyProtection="1">
      <alignment horizontal="center" vertical="center"/>
      <protection hidden="1"/>
    </xf>
    <xf numFmtId="172" fontId="19" fillId="0" borderId="72" xfId="16149" applyNumberFormat="1" applyFont="1" applyFill="1" applyBorder="1" applyAlignment="1" applyProtection="1">
      <alignment horizontal="center" vertical="center"/>
      <protection hidden="1"/>
    </xf>
    <xf numFmtId="172" fontId="19" fillId="0" borderId="59" xfId="16149" applyNumberFormat="1" applyFont="1" applyFill="1" applyBorder="1" applyAlignment="1" applyProtection="1">
      <alignment horizontal="center" vertical="center"/>
      <protection hidden="1"/>
    </xf>
    <xf numFmtId="169" fontId="19" fillId="0" borderId="34" xfId="16149" applyNumberFormat="1" applyFont="1" applyFill="1" applyBorder="1" applyAlignment="1" applyProtection="1">
      <alignment horizontal="center" vertical="center"/>
      <protection hidden="1"/>
    </xf>
    <xf numFmtId="169" fontId="19" fillId="0" borderId="72" xfId="16149" applyNumberFormat="1" applyFont="1" applyFill="1" applyBorder="1" applyAlignment="1" applyProtection="1">
      <alignment horizontal="center" vertical="center"/>
      <protection hidden="1"/>
    </xf>
    <xf numFmtId="171" fontId="19" fillId="0" borderId="34" xfId="16149" applyNumberFormat="1" applyFont="1" applyFill="1" applyBorder="1" applyAlignment="1" applyProtection="1">
      <alignment horizontal="center" vertical="center"/>
      <protection hidden="1"/>
    </xf>
    <xf numFmtId="171" fontId="19" fillId="0" borderId="72" xfId="16149" applyNumberFormat="1" applyFont="1" applyFill="1" applyBorder="1" applyAlignment="1" applyProtection="1">
      <alignment horizontal="center" vertical="center"/>
      <protection hidden="1"/>
    </xf>
    <xf numFmtId="171" fontId="19" fillId="0" borderId="59" xfId="16149" applyNumberFormat="1" applyFont="1" applyFill="1" applyBorder="1" applyAlignment="1" applyProtection="1">
      <alignment horizontal="center" vertical="center"/>
      <protection hidden="1"/>
    </xf>
    <xf numFmtId="0" fontId="85" fillId="0" borderId="34" xfId="15984" applyFont="1" applyFill="1" applyBorder="1" applyAlignment="1" applyProtection="1">
      <alignment horizontal="center" vertical="center"/>
      <protection hidden="1"/>
    </xf>
    <xf numFmtId="0" fontId="85" fillId="0" borderId="72" xfId="15984" applyFont="1" applyFill="1" applyBorder="1" applyAlignment="1" applyProtection="1">
      <alignment horizontal="center" vertical="center"/>
      <protection hidden="1"/>
    </xf>
    <xf numFmtId="0" fontId="19" fillId="0" borderId="59" xfId="15984" applyFont="1" applyFill="1" applyBorder="1" applyAlignment="1" applyProtection="1">
      <alignment horizontal="center" vertical="center"/>
      <protection hidden="1"/>
    </xf>
    <xf numFmtId="169" fontId="20" fillId="0" borderId="34" xfId="13736" applyNumberFormat="1" applyFont="1" applyFill="1" applyBorder="1" applyAlignment="1" applyProtection="1">
      <alignment horizontal="center" vertical="center"/>
      <protection hidden="1"/>
    </xf>
    <xf numFmtId="169" fontId="20" fillId="0" borderId="72" xfId="13736" applyNumberFormat="1" applyFont="1" applyFill="1" applyBorder="1" applyAlignment="1" applyProtection="1">
      <alignment horizontal="center" vertical="center"/>
      <protection hidden="1"/>
    </xf>
    <xf numFmtId="169" fontId="20" fillId="0" borderId="59" xfId="13736" applyNumberFormat="1" applyFont="1" applyFill="1" applyBorder="1" applyAlignment="1" applyProtection="1">
      <alignment horizontal="center" vertical="center"/>
      <protection hidden="1"/>
    </xf>
    <xf numFmtId="169" fontId="20" fillId="0" borderId="34" xfId="16149" applyNumberFormat="1" applyFont="1" applyFill="1" applyBorder="1" applyAlignment="1" applyProtection="1">
      <alignment horizontal="center" vertical="center"/>
      <protection hidden="1"/>
    </xf>
    <xf numFmtId="169" fontId="20" fillId="0" borderId="72" xfId="16149" applyNumberFormat="1" applyFont="1" applyFill="1" applyBorder="1" applyAlignment="1" applyProtection="1">
      <alignment horizontal="center" vertical="center"/>
      <protection hidden="1"/>
    </xf>
    <xf numFmtId="169" fontId="20" fillId="0" borderId="59" xfId="16149" applyNumberFormat="1" applyFont="1" applyFill="1" applyBorder="1" applyAlignment="1" applyProtection="1">
      <alignment horizontal="center" vertical="center"/>
      <protection hidden="1"/>
    </xf>
    <xf numFmtId="3" fontId="19" fillId="0" borderId="34" xfId="16149" applyNumberFormat="1" applyFont="1" applyFill="1" applyBorder="1" applyAlignment="1" applyProtection="1">
      <alignment horizontal="center" vertical="center"/>
      <protection hidden="1"/>
    </xf>
    <xf numFmtId="3" fontId="19" fillId="0" borderId="72" xfId="16149" applyNumberFormat="1" applyFont="1" applyFill="1" applyBorder="1" applyAlignment="1" applyProtection="1">
      <alignment horizontal="center" vertical="center"/>
      <protection hidden="1"/>
    </xf>
    <xf numFmtId="3" fontId="86" fillId="18" borderId="14" xfId="5587" applyFont="1" applyFill="1" applyBorder="1" applyAlignment="1" applyProtection="1">
      <alignment horizontal="left" vertical="center" wrapText="1" indent="2" readingOrder="1"/>
      <protection hidden="1"/>
    </xf>
    <xf numFmtId="3" fontId="86" fillId="0" borderId="34" xfId="16149" applyNumberFormat="1" applyFont="1" applyFill="1" applyBorder="1" applyAlignment="1" applyProtection="1">
      <alignment horizontal="center" vertical="center"/>
      <protection hidden="1"/>
    </xf>
    <xf numFmtId="3" fontId="86" fillId="0" borderId="72" xfId="16149" applyNumberFormat="1" applyFont="1" applyFill="1" applyBorder="1" applyAlignment="1" applyProtection="1">
      <alignment horizontal="center" vertical="center"/>
      <protection hidden="1"/>
    </xf>
    <xf numFmtId="3" fontId="86" fillId="0" borderId="59" xfId="16149" applyNumberFormat="1" applyFont="1" applyFill="1" applyBorder="1" applyAlignment="1" applyProtection="1">
      <alignment horizontal="center" vertical="center"/>
      <protection hidden="1"/>
    </xf>
    <xf numFmtId="3" fontId="20" fillId="0" borderId="34" xfId="16149" applyNumberFormat="1" applyFont="1" applyFill="1" applyBorder="1" applyAlignment="1" applyProtection="1">
      <alignment horizontal="center" vertical="center"/>
      <protection hidden="1"/>
    </xf>
    <xf numFmtId="3" fontId="20" fillId="0" borderId="72" xfId="16149" applyNumberFormat="1" applyFont="1" applyFill="1" applyBorder="1" applyAlignment="1" applyProtection="1">
      <alignment horizontal="center" vertical="center"/>
      <protection hidden="1"/>
    </xf>
    <xf numFmtId="3" fontId="20" fillId="0" borderId="59" xfId="16149" applyNumberFormat="1" applyFont="1" applyFill="1" applyBorder="1" applyAlignment="1" applyProtection="1">
      <alignment horizontal="center" vertical="center"/>
      <protection hidden="1"/>
    </xf>
    <xf numFmtId="3" fontId="19" fillId="18" borderId="14" xfId="5587" applyFont="1" applyFill="1" applyBorder="1" applyAlignment="1" applyProtection="1">
      <alignment horizontal="left" vertical="center" wrapText="1" indent="1" readingOrder="1"/>
      <protection hidden="1"/>
    </xf>
    <xf numFmtId="171" fontId="20" fillId="0" borderId="59" xfId="16149" applyNumberFormat="1" applyFont="1" applyFill="1" applyBorder="1" applyAlignment="1" applyProtection="1">
      <alignment horizontal="center" vertical="center"/>
      <protection hidden="1"/>
    </xf>
    <xf numFmtId="3" fontId="85" fillId="0" borderId="34" xfId="15984" applyNumberFormat="1" applyFont="1" applyFill="1" applyBorder="1" applyAlignment="1" applyProtection="1">
      <alignment horizontal="center" vertical="center"/>
      <protection hidden="1"/>
    </xf>
    <xf numFmtId="3" fontId="85" fillId="0" borderId="72" xfId="15984" applyNumberFormat="1" applyFont="1" applyFill="1" applyBorder="1" applyAlignment="1" applyProtection="1">
      <alignment horizontal="center" vertical="center"/>
      <protection hidden="1"/>
    </xf>
    <xf numFmtId="3" fontId="19" fillId="24" borderId="34" xfId="16149" applyNumberFormat="1" applyFont="1" applyFill="1" applyBorder="1" applyAlignment="1" applyProtection="1">
      <alignment horizontal="center" vertical="center"/>
      <protection hidden="1"/>
    </xf>
    <xf numFmtId="3" fontId="19" fillId="24" borderId="72" xfId="16149" applyNumberFormat="1" applyFont="1" applyFill="1" applyBorder="1" applyAlignment="1" applyProtection="1">
      <alignment horizontal="center" vertical="center"/>
      <protection hidden="1"/>
    </xf>
    <xf numFmtId="3" fontId="18" fillId="18" borderId="40" xfId="5587" applyFont="1" applyFill="1" applyBorder="1" applyAlignment="1" applyProtection="1">
      <alignment horizontal="left" vertical="center" wrapText="1" indent="1" readingOrder="1"/>
      <protection hidden="1"/>
    </xf>
    <xf numFmtId="169" fontId="19" fillId="0" borderId="73" xfId="16149" applyNumberFormat="1" applyFont="1" applyFill="1" applyBorder="1" applyAlignment="1" applyProtection="1">
      <alignment horizontal="center" vertical="center"/>
      <protection hidden="1"/>
    </xf>
    <xf numFmtId="169" fontId="19" fillId="0" borderId="74" xfId="16149" applyNumberFormat="1" applyFont="1" applyFill="1" applyBorder="1" applyAlignment="1" applyProtection="1">
      <alignment horizontal="center" vertical="center"/>
      <protection hidden="1"/>
    </xf>
    <xf numFmtId="169" fontId="19" fillId="0" borderId="62" xfId="16149" applyNumberFormat="1" applyFont="1" applyFill="1" applyBorder="1" applyAlignment="1" applyProtection="1">
      <alignment horizontal="center" vertical="center"/>
      <protection hidden="1"/>
    </xf>
    <xf numFmtId="3" fontId="82" fillId="0" borderId="0" xfId="5587" applyFont="1" applyFill="1" applyBorder="1" applyAlignment="1" applyProtection="1">
      <alignment vertical="center"/>
      <protection hidden="1"/>
    </xf>
    <xf numFmtId="171" fontId="19" fillId="0" borderId="91" xfId="16149" applyNumberFormat="1" applyFont="1" applyFill="1" applyBorder="1" applyAlignment="1" applyProtection="1">
      <alignment horizontal="center" vertical="center"/>
      <protection hidden="1"/>
    </xf>
    <xf numFmtId="171" fontId="19" fillId="0" borderId="92" xfId="16149" applyNumberFormat="1" applyFont="1" applyFill="1" applyBorder="1" applyAlignment="1" applyProtection="1">
      <alignment horizontal="center" vertical="center"/>
      <protection hidden="1"/>
    </xf>
    <xf numFmtId="3" fontId="82" fillId="0" borderId="0" xfId="5587" applyFont="1" applyFill="1" applyBorder="1" applyAlignment="1" applyProtection="1">
      <alignment horizontal="left" vertical="center"/>
      <protection hidden="1"/>
    </xf>
    <xf numFmtId="169" fontId="20" fillId="0" borderId="73" xfId="16149" applyNumberFormat="1" applyFont="1" applyFill="1" applyBorder="1" applyAlignment="1" applyProtection="1">
      <alignment horizontal="center" vertical="center"/>
      <protection hidden="1"/>
    </xf>
    <xf numFmtId="169" fontId="20" fillId="0" borderId="74" xfId="16149" applyNumberFormat="1" applyFont="1" applyFill="1" applyBorder="1" applyAlignment="1" applyProtection="1">
      <alignment horizontal="center" vertical="center"/>
      <protection hidden="1"/>
    </xf>
    <xf numFmtId="169" fontId="20" fillId="0" borderId="62" xfId="16149" applyNumberFormat="1" applyFont="1" applyFill="1" applyBorder="1" applyAlignment="1" applyProtection="1">
      <alignment horizontal="center" vertical="center"/>
      <protection hidden="1"/>
    </xf>
    <xf numFmtId="3" fontId="18" fillId="0" borderId="0" xfId="5587" applyFont="1" applyFill="1" applyBorder="1" applyAlignment="1" applyProtection="1">
      <alignment horizontal="left" vertical="center" wrapText="1" indent="2" readingOrder="1"/>
      <protection hidden="1"/>
    </xf>
    <xf numFmtId="171" fontId="19" fillId="0" borderId="0" xfId="16149" applyNumberFormat="1" applyFont="1" applyFill="1" applyBorder="1" applyAlignment="1" applyProtection="1">
      <alignment horizontal="center" vertical="center"/>
      <protection hidden="1"/>
    </xf>
    <xf numFmtId="169" fontId="20" fillId="0" borderId="0" xfId="16149" applyNumberFormat="1" applyFont="1" applyFill="1" applyBorder="1" applyAlignment="1" applyProtection="1">
      <alignment horizontal="center" vertical="center"/>
      <protection hidden="1"/>
    </xf>
    <xf numFmtId="3" fontId="17" fillId="0" borderId="0" xfId="5587" applyFont="1" applyFill="1" applyAlignment="1" applyProtection="1">
      <alignment horizontal="center" vertical="center"/>
      <protection hidden="1"/>
    </xf>
    <xf numFmtId="171" fontId="18" fillId="0" borderId="0" xfId="16149" applyNumberFormat="1" applyFont="1" applyFill="1" applyBorder="1" applyAlignment="1" applyProtection="1">
      <alignment horizontal="center" vertical="center"/>
      <protection hidden="1"/>
    </xf>
    <xf numFmtId="197" fontId="19" fillId="0" borderId="0" xfId="5587" applyNumberFormat="1" applyFont="1" applyFill="1" applyBorder="1" applyAlignment="1" applyProtection="1">
      <alignment horizontal="center" vertical="center"/>
      <protection hidden="1"/>
    </xf>
    <xf numFmtId="3" fontId="18" fillId="18" borderId="14" xfId="5587" applyFont="1" applyFill="1" applyBorder="1" applyAlignment="1" applyProtection="1">
      <alignment horizontal="left" vertical="center" wrapText="1" indent="2" readingOrder="1"/>
      <protection hidden="1"/>
    </xf>
    <xf numFmtId="3" fontId="18" fillId="18" borderId="40" xfId="5587" applyFont="1" applyFill="1" applyBorder="1" applyAlignment="1" applyProtection="1">
      <alignment horizontal="left" vertical="center" wrapText="1" indent="2" readingOrder="1"/>
      <protection hidden="1"/>
    </xf>
    <xf numFmtId="3" fontId="19" fillId="0" borderId="62" xfId="16149" applyNumberFormat="1" applyFont="1" applyFill="1" applyBorder="1" applyAlignment="1" applyProtection="1">
      <alignment horizontal="center" vertical="center"/>
      <protection hidden="1"/>
    </xf>
    <xf numFmtId="169" fontId="19" fillId="0" borderId="70" xfId="16150" applyNumberFormat="1" applyFont="1" applyFill="1" applyBorder="1" applyAlignment="1" applyProtection="1">
      <alignment horizontal="center" vertical="center"/>
      <protection hidden="1"/>
    </xf>
    <xf numFmtId="169" fontId="19" fillId="0" borderId="71" xfId="16150" applyNumberFormat="1" applyFont="1" applyFill="1" applyBorder="1" applyAlignment="1" applyProtection="1">
      <alignment horizontal="center" vertical="center"/>
      <protection hidden="1"/>
    </xf>
    <xf numFmtId="169" fontId="19" fillId="0" borderId="58" xfId="16150" applyNumberFormat="1" applyFont="1" applyFill="1" applyBorder="1" applyAlignment="1" applyProtection="1">
      <alignment horizontal="center" vertical="center"/>
      <protection hidden="1"/>
    </xf>
    <xf numFmtId="169" fontId="19" fillId="0" borderId="34" xfId="16150" applyNumberFormat="1" applyFont="1" applyFill="1" applyBorder="1" applyAlignment="1" applyProtection="1">
      <alignment horizontal="center" vertical="center"/>
      <protection hidden="1"/>
    </xf>
    <xf numFmtId="169" fontId="19" fillId="0" borderId="72" xfId="16150" applyNumberFormat="1" applyFont="1" applyFill="1" applyBorder="1" applyAlignment="1" applyProtection="1">
      <alignment horizontal="center" vertical="center"/>
      <protection hidden="1"/>
    </xf>
    <xf numFmtId="169" fontId="19" fillId="0" borderId="59" xfId="16150" applyNumberFormat="1" applyFont="1" applyFill="1" applyBorder="1" applyAlignment="1" applyProtection="1">
      <alignment horizontal="center" vertical="center"/>
      <protection hidden="1"/>
    </xf>
    <xf numFmtId="169" fontId="17" fillId="0" borderId="73" xfId="16150" applyNumberFormat="1" applyFont="1" applyFill="1" applyBorder="1" applyAlignment="1" applyProtection="1">
      <alignment horizontal="center" vertical="center"/>
      <protection hidden="1"/>
    </xf>
    <xf numFmtId="169" fontId="17" fillId="0" borderId="74" xfId="16150" applyNumberFormat="1" applyFont="1" applyFill="1" applyBorder="1" applyAlignment="1" applyProtection="1">
      <alignment horizontal="center" vertical="center"/>
      <protection hidden="1"/>
    </xf>
    <xf numFmtId="169" fontId="17" fillId="0" borderId="62" xfId="16150" applyNumberFormat="1" applyFont="1" applyFill="1" applyBorder="1" applyAlignment="1" applyProtection="1">
      <alignment horizontal="center" vertical="center"/>
      <protection hidden="1"/>
    </xf>
    <xf numFmtId="3" fontId="109" fillId="0" borderId="131" xfId="5587" applyFont="1" applyBorder="1" applyAlignment="1" applyProtection="1">
      <alignment horizontal="center" vertical="center"/>
      <protection hidden="1"/>
    </xf>
    <xf numFmtId="3" fontId="19" fillId="24" borderId="81" xfId="16149" applyNumberFormat="1" applyFont="1" applyFill="1" applyBorder="1" applyAlignment="1" applyProtection="1">
      <alignment horizontal="left" vertical="center"/>
      <protection hidden="1"/>
    </xf>
    <xf numFmtId="3" fontId="19" fillId="24" borderId="82" xfId="16149" applyNumberFormat="1" applyFont="1" applyFill="1" applyBorder="1" applyAlignment="1" applyProtection="1">
      <alignment horizontal="center" vertical="center"/>
      <protection hidden="1"/>
    </xf>
    <xf numFmtId="3" fontId="19" fillId="0" borderId="63" xfId="16149" applyNumberFormat="1" applyFont="1" applyFill="1" applyBorder="1" applyAlignment="1" applyProtection="1">
      <alignment horizontal="center" vertical="center"/>
      <protection hidden="1"/>
    </xf>
    <xf numFmtId="3" fontId="81" fillId="0" borderId="0" xfId="5587" applyFont="1" applyFill="1" applyAlignment="1" applyProtection="1">
      <alignment horizontal="center" vertical="center"/>
      <protection hidden="1"/>
    </xf>
    <xf numFmtId="3" fontId="12" fillId="18" borderId="14" xfId="5587" applyFont="1" applyFill="1" applyBorder="1" applyAlignment="1" applyProtection="1">
      <alignment horizontal="left" vertical="center" wrapText="1" indent="1" readingOrder="1"/>
      <protection hidden="1"/>
    </xf>
    <xf numFmtId="3" fontId="17" fillId="24" borderId="34" xfId="16149" applyNumberFormat="1" applyFont="1" applyFill="1" applyBorder="1" applyAlignment="1" applyProtection="1">
      <alignment horizontal="left" vertical="center"/>
      <protection hidden="1"/>
    </xf>
    <xf numFmtId="3" fontId="17" fillId="24" borderId="72" xfId="16149" applyNumberFormat="1" applyFont="1" applyFill="1" applyBorder="1" applyAlignment="1" applyProtection="1">
      <alignment horizontal="center" vertical="center"/>
      <protection hidden="1"/>
    </xf>
    <xf numFmtId="3" fontId="17" fillId="0" borderId="68" xfId="16149" applyNumberFormat="1" applyFont="1" applyFill="1" applyBorder="1" applyAlignment="1" applyProtection="1">
      <alignment horizontal="center" vertical="center"/>
      <protection hidden="1"/>
    </xf>
    <xf numFmtId="3" fontId="109" fillId="0" borderId="0" xfId="15741" applyNumberFormat="1" applyFont="1" applyFill="1" applyAlignment="1" applyProtection="1">
      <alignment horizontal="left" vertical="center"/>
      <protection hidden="1"/>
    </xf>
    <xf numFmtId="3" fontId="19" fillId="16" borderId="0" xfId="5587" applyFont="1" applyFill="1" applyBorder="1" applyAlignment="1" applyProtection="1">
      <alignment horizontal="center" vertical="center"/>
      <protection hidden="1"/>
    </xf>
    <xf numFmtId="3" fontId="19" fillId="24" borderId="34" xfId="16149" applyNumberFormat="1" applyFont="1" applyFill="1" applyBorder="1" applyAlignment="1" applyProtection="1">
      <alignment horizontal="left" vertical="center"/>
      <protection hidden="1"/>
    </xf>
    <xf numFmtId="3" fontId="19" fillId="0" borderId="64" xfId="16149" applyNumberFormat="1" applyFont="1" applyFill="1" applyBorder="1" applyAlignment="1" applyProtection="1">
      <alignment horizontal="center" vertical="center"/>
      <protection hidden="1"/>
    </xf>
    <xf numFmtId="3" fontId="19" fillId="0" borderId="0" xfId="5587" applyFont="1" applyFill="1" applyBorder="1" applyAlignment="1" applyProtection="1">
      <alignment horizontal="center" vertical="center"/>
      <protection hidden="1"/>
    </xf>
    <xf numFmtId="3" fontId="18" fillId="18" borderId="23" xfId="5587" applyFont="1" applyFill="1" applyBorder="1" applyAlignment="1" applyProtection="1">
      <alignment horizontal="left" vertical="center" wrapText="1" indent="1" readingOrder="1"/>
      <protection hidden="1"/>
    </xf>
    <xf numFmtId="3" fontId="19" fillId="0" borderId="151" xfId="16149" applyNumberFormat="1" applyFont="1" applyFill="1" applyBorder="1" applyAlignment="1" applyProtection="1">
      <alignment horizontal="center" vertical="center"/>
      <protection hidden="1"/>
    </xf>
    <xf numFmtId="169" fontId="17" fillId="0" borderId="68" xfId="16150" applyNumberFormat="1" applyFont="1" applyFill="1" applyBorder="1" applyAlignment="1" applyProtection="1">
      <alignment horizontal="center" vertical="center"/>
      <protection hidden="1"/>
    </xf>
    <xf numFmtId="169" fontId="19" fillId="0" borderId="68" xfId="16150" applyNumberFormat="1" applyFont="1" applyFill="1" applyBorder="1" applyAlignment="1" applyProtection="1">
      <alignment horizontal="center" vertical="center"/>
      <protection hidden="1"/>
    </xf>
    <xf numFmtId="169" fontId="19" fillId="0" borderId="68" xfId="16149" applyNumberFormat="1" applyFont="1" applyFill="1" applyBorder="1" applyAlignment="1" applyProtection="1">
      <alignment horizontal="center" vertical="center"/>
      <protection hidden="1"/>
    </xf>
    <xf numFmtId="3" fontId="19" fillId="24" borderId="85" xfId="16149" applyNumberFormat="1" applyFont="1" applyFill="1" applyBorder="1" applyAlignment="1" applyProtection="1">
      <alignment horizontal="left" vertical="center"/>
      <protection hidden="1"/>
    </xf>
    <xf numFmtId="3" fontId="19" fillId="24" borderId="86" xfId="16149" applyNumberFormat="1" applyFont="1" applyFill="1" applyBorder="1" applyAlignment="1" applyProtection="1">
      <alignment horizontal="center" vertical="center"/>
      <protection hidden="1"/>
    </xf>
    <xf numFmtId="169" fontId="19" fillId="0" borderId="87" xfId="16149" applyNumberFormat="1" applyFont="1" applyFill="1" applyBorder="1" applyAlignment="1" applyProtection="1">
      <alignment horizontal="center" vertical="center"/>
      <protection hidden="1"/>
    </xf>
    <xf numFmtId="169" fontId="19" fillId="0" borderId="20" xfId="16149" applyNumberFormat="1" applyFont="1" applyFill="1" applyBorder="1" applyAlignment="1" applyProtection="1">
      <alignment horizontal="center" vertical="center"/>
      <protection hidden="1"/>
    </xf>
    <xf numFmtId="169" fontId="19" fillId="0" borderId="71" xfId="16149" applyNumberFormat="1" applyFont="1" applyFill="1" applyBorder="1" applyAlignment="1" applyProtection="1">
      <alignment horizontal="center" vertical="center"/>
      <protection hidden="1"/>
    </xf>
    <xf numFmtId="169" fontId="19" fillId="0" borderId="67" xfId="16149" applyNumberFormat="1" applyFont="1" applyFill="1" applyBorder="1" applyAlignment="1" applyProtection="1">
      <alignment horizontal="center" vertical="center"/>
      <protection hidden="1"/>
    </xf>
    <xf numFmtId="3" fontId="17" fillId="0" borderId="26" xfId="16149" applyNumberFormat="1" applyFont="1" applyFill="1" applyBorder="1" applyAlignment="1" applyProtection="1">
      <alignment horizontal="center" vertical="center"/>
      <protection hidden="1"/>
    </xf>
    <xf numFmtId="3" fontId="17" fillId="0" borderId="72" xfId="16149" applyNumberFormat="1" applyFont="1" applyFill="1" applyBorder="1" applyAlignment="1" applyProtection="1">
      <alignment horizontal="center" vertical="center"/>
      <protection hidden="1"/>
    </xf>
    <xf numFmtId="3" fontId="19" fillId="0" borderId="26" xfId="16149" applyNumberFormat="1" applyFont="1" applyFill="1" applyBorder="1" applyAlignment="1" applyProtection="1">
      <alignment horizontal="center" vertical="center"/>
      <protection hidden="1"/>
    </xf>
    <xf numFmtId="3" fontId="18" fillId="18" borderId="90" xfId="5587" applyFont="1" applyFill="1" applyBorder="1" applyAlignment="1" applyProtection="1">
      <alignment horizontal="left" vertical="center" wrapText="1" indent="1" readingOrder="1"/>
      <protection hidden="1"/>
    </xf>
    <xf numFmtId="3" fontId="19" fillId="0" borderId="23" xfId="16149" applyNumberFormat="1" applyFont="1" applyFill="1" applyBorder="1" applyAlignment="1" applyProtection="1">
      <alignment horizontal="center" vertical="center"/>
      <protection hidden="1"/>
    </xf>
    <xf numFmtId="3" fontId="19" fillId="0" borderId="106" xfId="16149" applyNumberFormat="1" applyFont="1" applyFill="1" applyBorder="1" applyAlignment="1" applyProtection="1">
      <alignment horizontal="center" vertical="center"/>
      <protection hidden="1"/>
    </xf>
    <xf numFmtId="0" fontId="12" fillId="18" borderId="14" xfId="16151" applyNumberFormat="1" applyFont="1" applyFill="1" applyBorder="1" applyAlignment="1" applyProtection="1">
      <alignment horizontal="left" vertical="center"/>
      <protection hidden="1"/>
    </xf>
    <xf numFmtId="169" fontId="19" fillId="0" borderId="20" xfId="13736" applyNumberFormat="1" applyFont="1" applyFill="1" applyBorder="1" applyAlignment="1" applyProtection="1">
      <alignment horizontal="center" vertical="center"/>
      <protection hidden="1"/>
    </xf>
    <xf numFmtId="169" fontId="19" fillId="0" borderId="71" xfId="13736" applyNumberFormat="1" applyFont="1" applyFill="1" applyBorder="1" applyAlignment="1" applyProtection="1">
      <alignment horizontal="center" vertical="center"/>
      <protection hidden="1"/>
    </xf>
    <xf numFmtId="169" fontId="19" fillId="0" borderId="67" xfId="13736" applyNumberFormat="1" applyFont="1" applyFill="1" applyBorder="1" applyAlignment="1" applyProtection="1">
      <alignment horizontal="center" vertical="center"/>
      <protection hidden="1"/>
    </xf>
    <xf numFmtId="169" fontId="17" fillId="0" borderId="26" xfId="16149" applyNumberFormat="1" applyFont="1" applyFill="1" applyBorder="1" applyAlignment="1" applyProtection="1">
      <alignment horizontal="center" vertical="center"/>
      <protection hidden="1"/>
    </xf>
    <xf numFmtId="169" fontId="17" fillId="0" borderId="72" xfId="16149" applyNumberFormat="1" applyFont="1" applyFill="1" applyBorder="1" applyAlignment="1" applyProtection="1">
      <alignment horizontal="center" vertical="center"/>
      <protection hidden="1"/>
    </xf>
    <xf numFmtId="169" fontId="17" fillId="0" borderId="68" xfId="16149" applyNumberFormat="1" applyFont="1" applyFill="1" applyBorder="1" applyAlignment="1" applyProtection="1">
      <alignment horizontal="center" vertical="center"/>
      <protection hidden="1"/>
    </xf>
    <xf numFmtId="169" fontId="19" fillId="0" borderId="26" xfId="16149" applyNumberFormat="1" applyFont="1" applyFill="1" applyBorder="1" applyAlignment="1" applyProtection="1">
      <alignment horizontal="center" vertical="center"/>
      <protection hidden="1"/>
    </xf>
    <xf numFmtId="169" fontId="19" fillId="0" borderId="44" xfId="16149" applyNumberFormat="1" applyFont="1" applyFill="1" applyBorder="1" applyAlignment="1" applyProtection="1">
      <alignment horizontal="center" vertical="center"/>
      <protection hidden="1"/>
    </xf>
    <xf numFmtId="169" fontId="19" fillId="0" borderId="65" xfId="16149" applyNumberFormat="1" applyFont="1" applyFill="1" applyBorder="1" applyAlignment="1" applyProtection="1">
      <alignment horizontal="center" vertical="center"/>
      <protection hidden="1"/>
    </xf>
    <xf numFmtId="3" fontId="19" fillId="0" borderId="79" xfId="16149" applyNumberFormat="1" applyFont="1" applyFill="1" applyBorder="1" applyAlignment="1" applyProtection="1">
      <alignment horizontal="center" vertical="center"/>
      <protection hidden="1"/>
    </xf>
    <xf numFmtId="3" fontId="19" fillId="0" borderId="80" xfId="16149" applyNumberFormat="1" applyFont="1" applyFill="1" applyBorder="1" applyAlignment="1" applyProtection="1">
      <alignment horizontal="center" vertical="center"/>
      <protection hidden="1"/>
    </xf>
    <xf numFmtId="3" fontId="18" fillId="18" borderId="152" xfId="5587" applyFont="1" applyFill="1" applyBorder="1" applyAlignment="1" applyProtection="1">
      <alignment horizontal="left" vertical="center" wrapText="1" indent="1" readingOrder="1"/>
      <protection hidden="1"/>
    </xf>
    <xf numFmtId="3" fontId="19" fillId="0" borderId="152" xfId="16149" applyNumberFormat="1" applyFont="1" applyFill="1" applyBorder="1" applyAlignment="1" applyProtection="1">
      <alignment horizontal="center" vertical="center"/>
      <protection hidden="1"/>
    </xf>
    <xf numFmtId="3" fontId="19" fillId="0" borderId="86" xfId="16149" applyNumberFormat="1" applyFont="1" applyFill="1" applyBorder="1" applyAlignment="1" applyProtection="1">
      <alignment horizontal="center" vertical="center"/>
      <protection hidden="1"/>
    </xf>
    <xf numFmtId="3" fontId="19" fillId="0" borderId="87" xfId="16149" applyNumberFormat="1" applyFont="1" applyFill="1" applyBorder="1" applyAlignment="1" applyProtection="1">
      <alignment horizontal="center" vertical="center"/>
      <protection hidden="1"/>
    </xf>
    <xf numFmtId="3" fontId="19" fillId="24" borderId="83" xfId="16149" applyNumberFormat="1" applyFont="1" applyFill="1" applyBorder="1" applyAlignment="1" applyProtection="1">
      <alignment vertical="center"/>
      <protection hidden="1"/>
    </xf>
    <xf numFmtId="3" fontId="19" fillId="24" borderId="22" xfId="16149" applyNumberFormat="1" applyFont="1" applyFill="1" applyBorder="1" applyAlignment="1" applyProtection="1">
      <alignment vertical="center"/>
      <protection hidden="1"/>
    </xf>
    <xf numFmtId="0" fontId="19" fillId="0" borderId="84" xfId="15984" applyFont="1" applyFill="1" applyBorder="1" applyAlignment="1" applyProtection="1">
      <alignment horizontal="center" vertical="center"/>
      <protection hidden="1"/>
    </xf>
    <xf numFmtId="3" fontId="19" fillId="24" borderId="26" xfId="16149" applyNumberFormat="1" applyFont="1" applyFill="1" applyBorder="1" applyAlignment="1" applyProtection="1">
      <alignment vertical="center"/>
      <protection hidden="1"/>
    </xf>
    <xf numFmtId="3" fontId="19" fillId="24" borderId="25" xfId="16149" applyNumberFormat="1" applyFont="1" applyFill="1" applyBorder="1" applyAlignment="1" applyProtection="1">
      <alignment vertical="center"/>
      <protection hidden="1"/>
    </xf>
    <xf numFmtId="3" fontId="18" fillId="18" borderId="18" xfId="5587" applyFont="1" applyFill="1" applyBorder="1" applyAlignment="1" applyProtection="1">
      <alignment horizontal="left" vertical="center" wrapText="1" indent="1" readingOrder="1"/>
      <protection hidden="1"/>
    </xf>
    <xf numFmtId="3" fontId="17" fillId="24" borderId="26" xfId="16149" applyNumberFormat="1" applyFont="1" applyFill="1" applyBorder="1" applyAlignment="1" applyProtection="1">
      <alignment horizontal="center" vertical="center"/>
      <protection hidden="1"/>
    </xf>
    <xf numFmtId="3" fontId="17" fillId="24" borderId="25" xfId="16149" applyNumberFormat="1" applyFont="1" applyFill="1" applyBorder="1" applyAlignment="1" applyProtection="1">
      <alignment horizontal="center" vertical="center"/>
      <protection hidden="1"/>
    </xf>
    <xf numFmtId="3" fontId="19" fillId="0" borderId="83" xfId="16149" applyNumberFormat="1" applyFont="1" applyFill="1" applyBorder="1" applyAlignment="1" applyProtection="1">
      <alignment vertical="center"/>
      <protection hidden="1"/>
    </xf>
    <xf numFmtId="3" fontId="19" fillId="0" borderId="22" xfId="16149" applyNumberFormat="1" applyFont="1" applyFill="1" applyBorder="1" applyAlignment="1" applyProtection="1">
      <alignment vertical="center"/>
      <protection hidden="1"/>
    </xf>
    <xf numFmtId="3" fontId="19" fillId="20" borderId="72" xfId="16149" applyNumberFormat="1" applyFont="1" applyFill="1" applyBorder="1" applyAlignment="1" applyProtection="1">
      <alignment horizontal="center" vertical="center"/>
      <protection hidden="1"/>
    </xf>
    <xf numFmtId="3" fontId="19" fillId="0" borderId="73" xfId="16149" applyNumberFormat="1" applyFont="1" applyFill="1" applyBorder="1" applyAlignment="1" applyProtection="1">
      <alignment horizontal="center" vertical="center"/>
      <protection hidden="1"/>
    </xf>
    <xf numFmtId="3" fontId="19" fillId="0" borderId="74" xfId="16149" applyNumberFormat="1" applyFont="1" applyFill="1" applyBorder="1" applyAlignment="1" applyProtection="1">
      <alignment horizontal="center" vertical="center"/>
      <protection hidden="1"/>
    </xf>
    <xf numFmtId="3" fontId="84" fillId="17" borderId="16" xfId="5587" applyFont="1" applyFill="1" applyBorder="1" applyAlignment="1" applyProtection="1">
      <alignment horizontal="left" vertical="center" wrapText="1" readingOrder="1"/>
      <protection hidden="1"/>
    </xf>
    <xf numFmtId="3" fontId="19" fillId="0" borderId="58" xfId="16149" applyNumberFormat="1" applyFont="1" applyFill="1" applyBorder="1" applyAlignment="1" applyProtection="1">
      <alignment horizontal="center" vertical="center"/>
      <protection hidden="1"/>
    </xf>
    <xf numFmtId="0" fontId="20" fillId="18" borderId="14" xfId="16151" applyNumberFormat="1" applyFont="1" applyFill="1" applyBorder="1" applyAlignment="1" applyProtection="1">
      <alignment horizontal="left" vertical="center" indent="2"/>
      <protection hidden="1"/>
    </xf>
    <xf numFmtId="171" fontId="19" fillId="24" borderId="121" xfId="16149" applyNumberFormat="1" applyFont="1" applyFill="1" applyBorder="1" applyAlignment="1" applyProtection="1">
      <alignment horizontal="center" vertical="center"/>
      <protection hidden="1"/>
    </xf>
    <xf numFmtId="171" fontId="19" fillId="24" borderId="122" xfId="16149" applyNumberFormat="1" applyFont="1" applyFill="1" applyBorder="1" applyAlignment="1" applyProtection="1">
      <alignment horizontal="center" vertical="center"/>
      <protection hidden="1"/>
    </xf>
    <xf numFmtId="3" fontId="18" fillId="0" borderId="0" xfId="16149" applyNumberFormat="1" applyFont="1" applyFill="1" applyBorder="1" applyAlignment="1" applyProtection="1">
      <alignment horizontal="center" vertical="center"/>
      <protection hidden="1"/>
    </xf>
    <xf numFmtId="169" fontId="20" fillId="20" borderId="26" xfId="16149" applyNumberFormat="1" applyFont="1" applyFill="1" applyBorder="1" applyAlignment="1" applyProtection="1">
      <alignment horizontal="center" vertical="center"/>
      <protection hidden="1"/>
    </xf>
    <xf numFmtId="169" fontId="20" fillId="20" borderId="27" xfId="16149" applyNumberFormat="1" applyFont="1" applyFill="1" applyBorder="1" applyAlignment="1" applyProtection="1">
      <alignment horizontal="center" vertical="center"/>
      <protection hidden="1"/>
    </xf>
    <xf numFmtId="169" fontId="20" fillId="0" borderId="60" xfId="16149" applyNumberFormat="1" applyFont="1" applyFill="1" applyBorder="1" applyAlignment="1" applyProtection="1">
      <alignment horizontal="center" vertical="center"/>
      <protection hidden="1"/>
    </xf>
    <xf numFmtId="169" fontId="19" fillId="20" borderId="26" xfId="16149" applyNumberFormat="1" applyFont="1" applyFill="1" applyBorder="1" applyAlignment="1" applyProtection="1">
      <alignment horizontal="center" vertical="center"/>
      <protection hidden="1"/>
    </xf>
    <xf numFmtId="3" fontId="20" fillId="18" borderId="14" xfId="5587" applyFont="1" applyFill="1" applyBorder="1" applyAlignment="1" applyProtection="1">
      <alignment horizontal="left" vertical="center" wrapText="1" indent="2" readingOrder="1"/>
      <protection hidden="1"/>
    </xf>
    <xf numFmtId="169" fontId="20" fillId="0" borderId="26" xfId="16149" applyNumberFormat="1" applyFont="1" applyFill="1" applyBorder="1" applyAlignment="1" applyProtection="1">
      <alignment horizontal="center" vertical="center"/>
      <protection hidden="1"/>
    </xf>
    <xf numFmtId="169" fontId="20" fillId="0" borderId="27" xfId="16149" applyNumberFormat="1" applyFont="1" applyFill="1" applyBorder="1" applyAlignment="1" applyProtection="1">
      <alignment horizontal="center" vertical="center"/>
      <protection hidden="1"/>
    </xf>
    <xf numFmtId="169" fontId="20" fillId="0" borderId="80" xfId="16149" applyNumberFormat="1" applyFont="1" applyFill="1" applyBorder="1" applyAlignment="1" applyProtection="1">
      <alignment horizontal="center" vertical="center"/>
      <protection hidden="1"/>
    </xf>
    <xf numFmtId="0" fontId="18" fillId="18" borderId="14" xfId="16151" applyNumberFormat="1" applyFont="1" applyFill="1" applyBorder="1" applyAlignment="1" applyProtection="1">
      <alignment horizontal="left" vertical="center" indent="1"/>
      <protection hidden="1"/>
    </xf>
    <xf numFmtId="3" fontId="84" fillId="17" borderId="14" xfId="5587" applyFont="1" applyFill="1" applyBorder="1" applyAlignment="1" applyProtection="1">
      <alignment horizontal="left" vertical="center" wrapText="1" indent="1" readingOrder="1"/>
      <protection hidden="1"/>
    </xf>
    <xf numFmtId="3" fontId="17" fillId="0" borderId="58" xfId="16149" applyNumberFormat="1" applyFont="1" applyFill="1" applyBorder="1" applyAlignment="1" applyProtection="1">
      <alignment horizontal="center" vertical="center"/>
      <protection hidden="1"/>
    </xf>
    <xf numFmtId="169" fontId="17" fillId="20" borderId="26" xfId="16149" applyNumberFormat="1" applyFont="1" applyFill="1" applyBorder="1" applyAlignment="1" applyProtection="1">
      <alignment horizontal="center" vertical="center"/>
      <protection hidden="1"/>
    </xf>
    <xf numFmtId="169" fontId="17" fillId="20" borderId="72" xfId="16149" applyNumberFormat="1" applyFont="1" applyFill="1" applyBorder="1" applyAlignment="1" applyProtection="1">
      <alignment horizontal="center" vertical="center"/>
      <protection hidden="1"/>
    </xf>
    <xf numFmtId="169" fontId="17" fillId="0" borderId="59" xfId="16149" applyNumberFormat="1" applyFont="1" applyFill="1" applyBorder="1" applyAlignment="1" applyProtection="1">
      <alignment horizontal="center" vertical="center"/>
      <protection hidden="1"/>
    </xf>
    <xf numFmtId="169" fontId="17" fillId="20" borderId="44" xfId="16149" applyNumberFormat="1" applyFont="1" applyFill="1" applyBorder="1" applyAlignment="1" applyProtection="1">
      <alignment horizontal="center" vertical="center"/>
      <protection hidden="1"/>
    </xf>
    <xf numFmtId="169" fontId="17" fillId="20" borderId="74" xfId="16149" applyNumberFormat="1" applyFont="1" applyFill="1" applyBorder="1" applyAlignment="1" applyProtection="1">
      <alignment horizontal="center" vertical="center"/>
      <protection hidden="1"/>
    </xf>
    <xf numFmtId="169" fontId="17" fillId="0" borderId="62" xfId="16149" applyNumberFormat="1" applyFont="1" applyFill="1" applyBorder="1" applyAlignment="1" applyProtection="1">
      <alignment horizontal="center" vertical="center"/>
      <protection hidden="1"/>
    </xf>
    <xf numFmtId="3" fontId="82" fillId="0" borderId="0" xfId="5587" applyFont="1" applyFill="1" applyAlignment="1" applyProtection="1">
      <alignment horizontal="center" vertical="center"/>
      <protection hidden="1"/>
    </xf>
    <xf numFmtId="0" fontId="19" fillId="0" borderId="0" xfId="5587" applyNumberFormat="1" applyFont="1" applyBorder="1" applyAlignment="1" applyProtection="1">
      <alignment vertical="center"/>
      <protection hidden="1"/>
    </xf>
    <xf numFmtId="0" fontId="19" fillId="0" borderId="0" xfId="5587" applyNumberFormat="1" applyFont="1" applyAlignment="1" applyProtection="1">
      <alignment vertical="center"/>
      <protection hidden="1"/>
    </xf>
    <xf numFmtId="3" fontId="12" fillId="18" borderId="40" xfId="5587" applyFont="1" applyFill="1" applyBorder="1" applyAlignment="1" applyProtection="1">
      <alignment horizontal="left" vertical="center" wrapText="1" indent="1" readingOrder="1"/>
      <protection hidden="1"/>
    </xf>
    <xf numFmtId="3" fontId="12" fillId="18" borderId="14" xfId="5587" applyFont="1" applyFill="1" applyBorder="1" applyAlignment="1" applyProtection="1">
      <alignment horizontal="left" vertical="center" indent="1" readingOrder="1"/>
      <protection hidden="1"/>
    </xf>
    <xf numFmtId="3" fontId="19" fillId="0" borderId="59" xfId="16150" applyNumberFormat="1" applyFont="1" applyFill="1" applyBorder="1" applyAlignment="1" applyProtection="1">
      <alignment horizontal="center" vertical="center"/>
      <protection hidden="1"/>
    </xf>
    <xf numFmtId="3" fontId="18" fillId="18" borderId="14" xfId="5587" applyFont="1" applyFill="1" applyBorder="1" applyAlignment="1" applyProtection="1">
      <alignment horizontal="left" vertical="center" indent="2" readingOrder="1"/>
      <protection hidden="1"/>
    </xf>
    <xf numFmtId="3" fontId="18" fillId="18" borderId="14" xfId="5587" applyFont="1" applyFill="1" applyBorder="1" applyAlignment="1" applyProtection="1">
      <alignment horizontal="left" vertical="center" indent="3" readingOrder="1"/>
      <protection hidden="1"/>
    </xf>
    <xf numFmtId="3" fontId="19" fillId="0" borderId="34" xfId="16150" applyNumberFormat="1" applyFont="1" applyFill="1" applyBorder="1" applyAlignment="1" applyProtection="1">
      <alignment horizontal="center" vertical="center"/>
      <protection hidden="1"/>
    </xf>
    <xf numFmtId="3" fontId="19" fillId="0" borderId="73" xfId="16150" applyNumberFormat="1" applyFont="1" applyFill="1" applyBorder="1" applyAlignment="1" applyProtection="1">
      <alignment horizontal="center" vertical="center"/>
      <protection hidden="1"/>
    </xf>
    <xf numFmtId="0" fontId="19" fillId="47" borderId="0" xfId="15985" applyFont="1" applyFill="1" applyAlignment="1" applyProtection="1">
      <alignment horizontal="left" vertical="center"/>
      <protection hidden="1"/>
    </xf>
    <xf numFmtId="0" fontId="91" fillId="0" borderId="0" xfId="15985" applyFont="1" applyAlignment="1" applyProtection="1">
      <alignment vertical="center"/>
      <protection hidden="1"/>
    </xf>
    <xf numFmtId="3" fontId="91" fillId="0" borderId="0" xfId="5587" applyFont="1" applyFill="1" applyBorder="1" applyAlignment="1" applyProtection="1">
      <alignment vertical="center"/>
      <protection hidden="1"/>
    </xf>
    <xf numFmtId="3" fontId="91" fillId="0" borderId="0" xfId="5587" applyFont="1" applyAlignment="1" applyProtection="1">
      <alignment vertical="center"/>
      <protection hidden="1"/>
    </xf>
    <xf numFmtId="3" fontId="91" fillId="47" borderId="0" xfId="5587" applyFont="1" applyFill="1" applyAlignment="1" applyProtection="1">
      <alignment vertical="center"/>
      <protection hidden="1"/>
    </xf>
    <xf numFmtId="3" fontId="91" fillId="53" borderId="0" xfId="5587" applyFont="1" applyFill="1" applyAlignment="1" applyProtection="1">
      <alignment vertical="center"/>
      <protection hidden="1"/>
    </xf>
    <xf numFmtId="0" fontId="91" fillId="0" borderId="0" xfId="15741" applyFont="1" applyFill="1" applyAlignment="1" applyProtection="1">
      <alignment vertical="center"/>
      <protection hidden="1"/>
    </xf>
    <xf numFmtId="0" fontId="91" fillId="47" borderId="0" xfId="15985" applyFont="1" applyFill="1" applyAlignment="1" applyProtection="1">
      <alignment vertical="center"/>
      <protection hidden="1"/>
    </xf>
    <xf numFmtId="0" fontId="91" fillId="0" borderId="0" xfId="15985" applyFont="1" applyAlignment="1">
      <alignment vertical="center"/>
    </xf>
    <xf numFmtId="3" fontId="110" fillId="16" borderId="129" xfId="5587" applyFont="1" applyFill="1" applyBorder="1" applyAlignment="1">
      <alignment vertical="center"/>
    </xf>
    <xf numFmtId="3" fontId="95" fillId="0" borderId="131" xfId="5587" applyFont="1" applyBorder="1" applyAlignment="1" applyProtection="1">
      <alignment vertical="center"/>
      <protection hidden="1"/>
    </xf>
    <xf numFmtId="3" fontId="17" fillId="24" borderId="31" xfId="16149" applyNumberFormat="1" applyFont="1" applyFill="1" applyBorder="1" applyAlignment="1" applyProtection="1">
      <alignment horizontal="left" vertical="center"/>
      <protection hidden="1"/>
    </xf>
    <xf numFmtId="3" fontId="17" fillId="24" borderId="109" xfId="16149" applyNumberFormat="1" applyFont="1" applyFill="1" applyBorder="1" applyAlignment="1" applyProtection="1">
      <alignment horizontal="center" vertical="center"/>
      <protection hidden="1"/>
    </xf>
    <xf numFmtId="3" fontId="19" fillId="24" borderId="31" xfId="16149" applyNumberFormat="1" applyFont="1" applyFill="1" applyBorder="1" applyAlignment="1" applyProtection="1">
      <alignment horizontal="left" vertical="center"/>
      <protection hidden="1"/>
    </xf>
    <xf numFmtId="3" fontId="19" fillId="24" borderId="109" xfId="16149" applyNumberFormat="1" applyFont="1" applyFill="1" applyBorder="1" applyAlignment="1" applyProtection="1">
      <alignment horizontal="center" vertical="center"/>
      <protection hidden="1"/>
    </xf>
    <xf numFmtId="171" fontId="19" fillId="0" borderId="106" xfId="16149" applyNumberFormat="1" applyFont="1" applyFill="1" applyBorder="1" applyAlignment="1" applyProtection="1">
      <alignment horizontal="center" vertical="center"/>
      <protection hidden="1"/>
    </xf>
    <xf numFmtId="171" fontId="18" fillId="0" borderId="155" xfId="16149" applyNumberFormat="1" applyFont="1" applyFill="1" applyBorder="1" applyAlignment="1" applyProtection="1">
      <alignment horizontal="center" vertical="center"/>
      <protection hidden="1"/>
    </xf>
    <xf numFmtId="171" fontId="18" fillId="0" borderId="108" xfId="16149" applyNumberFormat="1" applyFont="1" applyFill="1" applyBorder="1" applyAlignment="1" applyProtection="1">
      <alignment horizontal="center" vertical="center"/>
      <protection hidden="1"/>
    </xf>
    <xf numFmtId="171" fontId="20" fillId="0" borderId="71" xfId="16149" applyNumberFormat="1" applyFont="1" applyFill="1" applyBorder="1" applyAlignment="1" applyProtection="1">
      <alignment horizontal="center" vertical="center"/>
      <protection hidden="1"/>
    </xf>
    <xf numFmtId="171" fontId="20" fillId="0" borderId="72" xfId="16149" applyNumberFormat="1" applyFont="1" applyFill="1" applyBorder="1" applyAlignment="1" applyProtection="1">
      <alignment horizontal="center" vertical="center"/>
      <protection hidden="1"/>
    </xf>
    <xf numFmtId="171" fontId="20" fillId="0" borderId="74" xfId="16149" applyNumberFormat="1" applyFont="1" applyFill="1" applyBorder="1" applyAlignment="1" applyProtection="1">
      <alignment horizontal="center" vertical="center"/>
      <protection hidden="1"/>
    </xf>
    <xf numFmtId="171" fontId="20" fillId="0" borderId="161" xfId="16149" applyNumberFormat="1" applyFont="1" applyFill="1" applyBorder="1" applyAlignment="1" applyProtection="1">
      <alignment horizontal="center" vertical="center"/>
      <protection hidden="1"/>
    </xf>
    <xf numFmtId="171" fontId="20" fillId="0" borderId="153" xfId="16149" applyNumberFormat="1" applyFont="1" applyFill="1" applyBorder="1" applyAlignment="1" applyProtection="1">
      <alignment horizontal="center" vertical="center"/>
      <protection hidden="1"/>
    </xf>
    <xf numFmtId="171" fontId="20" fillId="0" borderId="154" xfId="16149" applyNumberFormat="1" applyFont="1" applyFill="1" applyBorder="1" applyAlignment="1" applyProtection="1">
      <alignment horizontal="center" vertical="center"/>
      <protection hidden="1"/>
    </xf>
    <xf numFmtId="3" fontId="19" fillId="24" borderId="73" xfId="16149" applyNumberFormat="1" applyFont="1" applyFill="1" applyBorder="1" applyAlignment="1" applyProtection="1">
      <alignment horizontal="left" vertical="center"/>
      <protection hidden="1"/>
    </xf>
    <xf numFmtId="3" fontId="19" fillId="24" borderId="74" xfId="16149" applyNumberFormat="1" applyFont="1" applyFill="1" applyBorder="1" applyAlignment="1" applyProtection="1">
      <alignment horizontal="center" vertical="center"/>
      <protection hidden="1"/>
    </xf>
    <xf numFmtId="3" fontId="19" fillId="0" borderId="65" xfId="16149" applyNumberFormat="1" applyFont="1" applyFill="1" applyBorder="1" applyAlignment="1" applyProtection="1">
      <alignment horizontal="center" vertical="center"/>
      <protection hidden="1"/>
    </xf>
    <xf numFmtId="3" fontId="19" fillId="0" borderId="81" xfId="16149" applyNumberFormat="1" applyFont="1" applyFill="1" applyBorder="1" applyAlignment="1" applyProtection="1">
      <alignment vertical="center"/>
      <protection hidden="1"/>
    </xf>
    <xf numFmtId="3" fontId="19" fillId="0" borderId="82" xfId="16149" applyNumberFormat="1" applyFont="1" applyFill="1" applyBorder="1" applyAlignment="1" applyProtection="1">
      <alignment vertical="center"/>
      <protection hidden="1"/>
    </xf>
    <xf numFmtId="3" fontId="19" fillId="0" borderId="58" xfId="16150" applyNumberFormat="1" applyFont="1" applyFill="1" applyBorder="1" applyAlignment="1" applyProtection="1">
      <alignment horizontal="center" vertical="center"/>
      <protection hidden="1"/>
    </xf>
    <xf numFmtId="3" fontId="17" fillId="0" borderId="62" xfId="16150" applyNumberFormat="1" applyFont="1" applyFill="1" applyBorder="1" applyAlignment="1" applyProtection="1">
      <alignment horizontal="center" vertical="center"/>
      <protection hidden="1"/>
    </xf>
    <xf numFmtId="0" fontId="19" fillId="24" borderId="133" xfId="15985" applyFont="1" applyFill="1" applyBorder="1" applyAlignment="1" applyProtection="1">
      <alignment horizontal="center" vertical="center"/>
      <protection hidden="1"/>
    </xf>
    <xf numFmtId="0" fontId="19" fillId="24" borderId="134" xfId="15985" applyFont="1" applyFill="1" applyBorder="1" applyAlignment="1" applyProtection="1">
      <alignment horizontal="center" vertical="center" shrinkToFit="1"/>
      <protection hidden="1"/>
    </xf>
    <xf numFmtId="0" fontId="19" fillId="24" borderId="162" xfId="15985" applyFont="1" applyFill="1" applyBorder="1" applyAlignment="1" applyProtection="1">
      <alignment vertical="center"/>
      <protection hidden="1"/>
    </xf>
    <xf numFmtId="3" fontId="88" fillId="24" borderId="132" xfId="5587" applyFont="1" applyFill="1" applyBorder="1" applyAlignment="1" applyProtection="1">
      <alignment horizontal="left" vertical="center"/>
      <protection hidden="1"/>
    </xf>
    <xf numFmtId="3" fontId="19" fillId="18" borderId="14" xfId="16149" applyNumberFormat="1" applyFont="1" applyFill="1" applyBorder="1" applyAlignment="1" applyProtection="1">
      <alignment horizontal="left" vertical="center" indent="1" readingOrder="1"/>
      <protection hidden="1"/>
    </xf>
    <xf numFmtId="169" fontId="17" fillId="18" borderId="89" xfId="16149" applyNumberFormat="1" applyFont="1" applyFill="1" applyBorder="1" applyAlignment="1" applyProtection="1">
      <alignment horizontal="left" vertical="center" indent="1" readingOrder="1"/>
      <protection hidden="1"/>
    </xf>
    <xf numFmtId="3" fontId="12" fillId="18" borderId="90" xfId="5587" applyFont="1" applyFill="1" applyBorder="1" applyAlignment="1" applyProtection="1">
      <alignment horizontal="left" vertical="center" wrapText="1" indent="1" readingOrder="1"/>
      <protection hidden="1"/>
    </xf>
    <xf numFmtId="3" fontId="12" fillId="25" borderId="96" xfId="15985" applyNumberFormat="1" applyFont="1" applyFill="1" applyBorder="1" applyAlignment="1" applyProtection="1">
      <alignment horizontal="left" vertical="center" indent="1"/>
      <protection hidden="1"/>
    </xf>
    <xf numFmtId="3" fontId="18" fillId="25" borderId="96" xfId="15985" applyNumberFormat="1" applyFont="1" applyFill="1" applyBorder="1" applyAlignment="1" applyProtection="1">
      <alignment horizontal="left" vertical="center" indent="1"/>
      <protection hidden="1"/>
    </xf>
    <xf numFmtId="169" fontId="21" fillId="25" borderId="95" xfId="15985" applyNumberFormat="1" applyFont="1" applyFill="1" applyBorder="1" applyAlignment="1" applyProtection="1">
      <alignment horizontal="left" vertical="center" indent="1"/>
      <protection hidden="1"/>
    </xf>
    <xf numFmtId="3" fontId="12" fillId="25" borderId="96" xfId="15985" applyNumberFormat="1" applyFont="1" applyFill="1" applyBorder="1" applyAlignment="1" applyProtection="1">
      <alignment horizontal="left" vertical="center" wrapText="1" indent="1"/>
      <protection hidden="1"/>
    </xf>
    <xf numFmtId="3" fontId="12" fillId="25" borderId="88" xfId="15985" applyNumberFormat="1" applyFont="1" applyFill="1" applyBorder="1" applyAlignment="1" applyProtection="1">
      <alignment horizontal="left" vertical="center" wrapText="1" indent="1"/>
      <protection hidden="1"/>
    </xf>
    <xf numFmtId="3" fontId="18" fillId="18" borderId="36" xfId="5587" applyFont="1" applyFill="1" applyBorder="1" applyAlignment="1" applyProtection="1">
      <alignment horizontal="left" vertical="center" wrapText="1" indent="1" readingOrder="1"/>
      <protection hidden="1"/>
    </xf>
    <xf numFmtId="3" fontId="19" fillId="18" borderId="40" xfId="5587" applyFont="1" applyFill="1" applyBorder="1" applyAlignment="1" applyProtection="1">
      <alignment horizontal="left" vertical="center" wrapText="1" indent="1" readingOrder="1"/>
      <protection hidden="1"/>
    </xf>
    <xf numFmtId="3" fontId="20" fillId="18" borderId="40" xfId="5587" applyFont="1" applyFill="1" applyBorder="1" applyAlignment="1" applyProtection="1">
      <alignment horizontal="left" vertical="center" wrapText="1" indent="2" readingOrder="1"/>
      <protection hidden="1"/>
    </xf>
    <xf numFmtId="169" fontId="19" fillId="20" borderId="51" xfId="16149" applyNumberFormat="1" applyFont="1" applyFill="1" applyBorder="1" applyAlignment="1" applyProtection="1">
      <alignment horizontal="center" vertical="center"/>
      <protection hidden="1"/>
    </xf>
    <xf numFmtId="169" fontId="19" fillId="20" borderId="35" xfId="16149" applyNumberFormat="1" applyFont="1" applyFill="1" applyBorder="1" applyAlignment="1" applyProtection="1">
      <alignment horizontal="center" vertical="center"/>
      <protection hidden="1"/>
    </xf>
    <xf numFmtId="169" fontId="19" fillId="20" borderId="54" xfId="16149" applyNumberFormat="1" applyFont="1" applyFill="1" applyBorder="1" applyAlignment="1" applyProtection="1">
      <alignment horizontal="center" vertical="center" shrinkToFit="1"/>
      <protection hidden="1"/>
    </xf>
    <xf numFmtId="169" fontId="19" fillId="20" borderId="52" xfId="16149" applyNumberFormat="1" applyFont="1" applyFill="1" applyBorder="1" applyAlignment="1" applyProtection="1">
      <alignment horizontal="center" vertical="center"/>
      <protection hidden="1"/>
    </xf>
    <xf numFmtId="3" fontId="18" fillId="18" borderId="41" xfId="5587" applyFont="1" applyFill="1" applyBorder="1" applyAlignment="1" applyProtection="1">
      <alignment horizontal="left" vertical="center" wrapText="1" indent="1" readingOrder="1"/>
      <protection hidden="1"/>
    </xf>
    <xf numFmtId="3" fontId="19" fillId="18" borderId="41" xfId="5587" applyFont="1" applyFill="1" applyBorder="1" applyAlignment="1" applyProtection="1">
      <alignment horizontal="left" vertical="center" wrapText="1" indent="1" readingOrder="1"/>
      <protection hidden="1"/>
    </xf>
    <xf numFmtId="3" fontId="20" fillId="18" borderId="41" xfId="5587" applyFont="1" applyFill="1" applyBorder="1" applyAlignment="1" applyProtection="1">
      <alignment horizontal="left" vertical="center" wrapText="1" indent="2" readingOrder="1"/>
      <protection hidden="1"/>
    </xf>
    <xf numFmtId="3" fontId="19" fillId="20" borderId="63" xfId="16149" applyNumberFormat="1" applyFont="1" applyFill="1" applyBorder="1" applyAlignment="1" applyProtection="1">
      <alignment horizontal="center" vertical="center"/>
      <protection hidden="1"/>
    </xf>
    <xf numFmtId="3" fontId="19" fillId="20" borderId="64" xfId="16149" applyNumberFormat="1" applyFont="1" applyFill="1" applyBorder="1" applyAlignment="1" applyProtection="1">
      <alignment horizontal="center" vertical="center"/>
      <protection hidden="1"/>
    </xf>
    <xf numFmtId="3" fontId="19" fillId="18" borderId="43" xfId="5587" applyFont="1" applyFill="1" applyBorder="1" applyAlignment="1" applyProtection="1">
      <alignment horizontal="left" vertical="center" wrapText="1" indent="1" readingOrder="1"/>
      <protection hidden="1"/>
    </xf>
    <xf numFmtId="169" fontId="19" fillId="20" borderId="63" xfId="16149" applyNumberFormat="1" applyFont="1" applyFill="1" applyBorder="1" applyAlignment="1" applyProtection="1">
      <alignment horizontal="center" vertical="center"/>
      <protection hidden="1"/>
    </xf>
    <xf numFmtId="169" fontId="19" fillId="20" borderId="64" xfId="16149" applyNumberFormat="1" applyFont="1" applyFill="1" applyBorder="1" applyAlignment="1" applyProtection="1">
      <alignment horizontal="center" vertical="center"/>
      <protection hidden="1"/>
    </xf>
    <xf numFmtId="3" fontId="20" fillId="18" borderId="43" xfId="5587" applyFont="1" applyFill="1" applyBorder="1" applyAlignment="1" applyProtection="1">
      <alignment horizontal="left" vertical="center" wrapText="1" indent="2" readingOrder="1"/>
      <protection hidden="1"/>
    </xf>
    <xf numFmtId="169" fontId="20" fillId="0" borderId="34" xfId="16150" applyNumberFormat="1" applyFont="1" applyFill="1" applyBorder="1" applyAlignment="1" applyProtection="1">
      <alignment horizontal="center" vertical="center"/>
      <protection hidden="1"/>
    </xf>
    <xf numFmtId="169" fontId="20" fillId="0" borderId="72" xfId="16150" applyNumberFormat="1" applyFont="1" applyFill="1" applyBorder="1" applyAlignment="1" applyProtection="1">
      <alignment horizontal="center" vertical="center"/>
      <protection hidden="1"/>
    </xf>
    <xf numFmtId="169" fontId="20" fillId="0" borderId="59" xfId="16150" applyNumberFormat="1" applyFont="1" applyFill="1" applyBorder="1" applyAlignment="1" applyProtection="1">
      <alignment horizontal="center" vertical="center"/>
      <protection hidden="1"/>
    </xf>
    <xf numFmtId="0" fontId="12" fillId="18" borderId="57" xfId="16151" applyNumberFormat="1" applyFont="1" applyFill="1" applyBorder="1" applyAlignment="1" applyProtection="1">
      <alignment horizontal="left" vertical="center" indent="1"/>
      <protection hidden="1"/>
    </xf>
    <xf numFmtId="0" fontId="12" fillId="18" borderId="48" xfId="16151" applyNumberFormat="1" applyFont="1" applyFill="1" applyBorder="1" applyAlignment="1" applyProtection="1">
      <alignment horizontal="left" vertical="center" indent="1"/>
      <protection hidden="1"/>
    </xf>
    <xf numFmtId="0" fontId="17" fillId="18" borderId="14" xfId="16151" applyNumberFormat="1" applyFont="1" applyFill="1" applyBorder="1" applyAlignment="1" applyProtection="1">
      <alignment horizontal="left" vertical="center" indent="1"/>
      <protection hidden="1"/>
    </xf>
    <xf numFmtId="0" fontId="12" fillId="18" borderId="14" xfId="16151" applyNumberFormat="1" applyFont="1" applyFill="1" applyBorder="1" applyAlignment="1" applyProtection="1">
      <alignment horizontal="left" vertical="center" indent="1"/>
      <protection hidden="1"/>
    </xf>
    <xf numFmtId="3" fontId="20" fillId="18" borderId="14" xfId="5587" applyFont="1" applyFill="1" applyBorder="1" applyAlignment="1" applyProtection="1">
      <alignment horizontal="left" vertical="center" indent="3" readingOrder="1"/>
      <protection hidden="1"/>
    </xf>
    <xf numFmtId="3" fontId="20" fillId="0" borderId="59" xfId="16150" applyNumberFormat="1" applyFont="1" applyFill="1" applyBorder="1" applyAlignment="1" applyProtection="1">
      <alignment horizontal="center" vertical="center"/>
      <protection hidden="1"/>
    </xf>
    <xf numFmtId="3" fontId="12" fillId="18" borderId="156" xfId="5587" applyFont="1" applyFill="1" applyBorder="1" applyAlignment="1" applyProtection="1">
      <alignment horizontal="left" vertical="center" indent="1" readingOrder="1"/>
      <protection hidden="1"/>
    </xf>
    <xf numFmtId="3" fontId="17" fillId="0" borderId="163" xfId="16150" applyNumberFormat="1" applyFont="1" applyFill="1" applyBorder="1" applyAlignment="1" applyProtection="1">
      <alignment horizontal="center" vertical="center"/>
      <protection hidden="1"/>
    </xf>
    <xf numFmtId="3" fontId="14" fillId="27" borderId="93" xfId="15985" applyNumberFormat="1" applyFont="1" applyFill="1" applyBorder="1" applyAlignment="1" applyProtection="1">
      <alignment horizontal="center" vertical="center" wrapText="1"/>
      <protection hidden="1"/>
    </xf>
    <xf numFmtId="3" fontId="14" fillId="27" borderId="94" xfId="15985" applyNumberFormat="1" applyFont="1" applyFill="1" applyBorder="1" applyAlignment="1" applyProtection="1">
      <alignment horizontal="center" vertical="center" wrapText="1"/>
      <protection hidden="1"/>
    </xf>
    <xf numFmtId="3" fontId="84" fillId="17" borderId="15" xfId="5587" applyFont="1" applyFill="1" applyBorder="1" applyAlignment="1" applyProtection="1">
      <alignment horizontal="center" vertical="center" wrapText="1" readingOrder="1"/>
      <protection hidden="1"/>
    </xf>
    <xf numFmtId="3" fontId="84" fillId="17" borderId="18" xfId="5587" applyFont="1" applyFill="1" applyBorder="1" applyAlignment="1" applyProtection="1">
      <alignment horizontal="center" vertical="center" wrapText="1" readingOrder="1"/>
      <protection hidden="1"/>
    </xf>
    <xf numFmtId="3" fontId="19" fillId="24" borderId="49" xfId="16149" applyNumberFormat="1" applyFont="1" applyFill="1" applyBorder="1" applyAlignment="1" applyProtection="1">
      <alignment horizontal="center" vertical="center"/>
      <protection hidden="1"/>
    </xf>
    <xf numFmtId="3" fontId="19" fillId="24" borderId="25" xfId="16149" applyNumberFormat="1" applyFont="1" applyFill="1" applyBorder="1" applyAlignment="1" applyProtection="1">
      <alignment horizontal="center" vertical="center"/>
      <protection hidden="1"/>
    </xf>
    <xf numFmtId="3" fontId="84" fillId="17" borderId="14" xfId="5587" applyFont="1" applyFill="1" applyBorder="1" applyAlignment="1" applyProtection="1">
      <alignment vertical="center" wrapText="1" readingOrder="1"/>
      <protection hidden="1"/>
    </xf>
    <xf numFmtId="3" fontId="109" fillId="0" borderId="131" xfId="5587" applyFont="1" applyBorder="1" applyAlignment="1" applyProtection="1">
      <alignment horizontal="left" vertical="center"/>
      <protection hidden="1"/>
    </xf>
    <xf numFmtId="3" fontId="85" fillId="50" borderId="142" xfId="5587" applyFont="1" applyFill="1" applyBorder="1" applyAlignment="1" applyProtection="1">
      <alignment horizontal="left" vertical="center"/>
      <protection hidden="1"/>
    </xf>
    <xf numFmtId="0" fontId="81" fillId="0" borderId="131" xfId="5587" applyNumberFormat="1" applyFont="1" applyFill="1" applyBorder="1" applyAlignment="1" applyProtection="1">
      <alignment horizontal="left" vertical="center"/>
      <protection hidden="1"/>
    </xf>
    <xf numFmtId="0" fontId="98" fillId="0" borderId="0" xfId="15741" applyFont="1" applyAlignment="1">
      <alignment horizontal="center" vertical="center"/>
    </xf>
    <xf numFmtId="0" fontId="98" fillId="0" borderId="0" xfId="15741" applyFont="1" applyAlignment="1">
      <alignment vertical="center"/>
    </xf>
    <xf numFmtId="0" fontId="98" fillId="16" borderId="129" xfId="15741" applyFont="1" applyFill="1" applyBorder="1" applyAlignment="1">
      <alignment horizontal="center" vertical="center"/>
    </xf>
    <xf numFmtId="0" fontId="105" fillId="0" borderId="0" xfId="15741" applyFont="1" applyAlignment="1">
      <alignment vertical="center"/>
    </xf>
    <xf numFmtId="3" fontId="108" fillId="0" borderId="0" xfId="5587" applyFont="1" applyFill="1" applyBorder="1" applyAlignment="1">
      <alignment horizontal="left" vertical="center"/>
    </xf>
    <xf numFmtId="3" fontId="117" fillId="16" borderId="35" xfId="16229" applyNumberFormat="1" applyFont="1" applyFill="1" applyBorder="1" applyAlignment="1" applyProtection="1">
      <alignment horizontal="center" vertical="center"/>
      <protection locked="0"/>
    </xf>
    <xf numFmtId="3" fontId="117" fillId="16" borderId="51" xfId="16229" applyNumberFormat="1" applyFont="1" applyFill="1" applyBorder="1" applyAlignment="1" applyProtection="1">
      <alignment horizontal="center" vertical="center"/>
      <protection locked="0"/>
    </xf>
    <xf numFmtId="3" fontId="119" fillId="16" borderId="51" xfId="16229" applyNumberFormat="1" applyFont="1" applyFill="1" applyBorder="1" applyAlignment="1" applyProtection="1">
      <alignment horizontal="center" vertical="center"/>
      <protection locked="0"/>
    </xf>
    <xf numFmtId="3" fontId="119" fillId="16" borderId="164" xfId="16229" applyNumberFormat="1" applyFont="1" applyFill="1" applyBorder="1" applyAlignment="1" applyProtection="1">
      <alignment horizontal="center" vertical="center"/>
      <protection locked="0"/>
    </xf>
    <xf numFmtId="0" fontId="99" fillId="0" borderId="129" xfId="15741" applyFont="1" applyFill="1" applyBorder="1" applyAlignment="1">
      <alignment horizontal="center" vertical="center"/>
    </xf>
    <xf numFmtId="0" fontId="99" fillId="16" borderId="129" xfId="15741" applyFont="1" applyFill="1" applyBorder="1" applyAlignment="1">
      <alignment horizontal="center" vertical="center"/>
    </xf>
    <xf numFmtId="0" fontId="112" fillId="0" borderId="129" xfId="15741" applyFont="1" applyFill="1" applyBorder="1" applyAlignment="1">
      <alignment horizontal="center" vertical="center"/>
    </xf>
    <xf numFmtId="0" fontId="96" fillId="52" borderId="129" xfId="15741" applyFont="1" applyFill="1" applyBorder="1" applyAlignment="1">
      <alignment horizontal="center" vertical="center"/>
    </xf>
    <xf numFmtId="0" fontId="96" fillId="49" borderId="129" xfId="15741" applyFont="1" applyFill="1" applyBorder="1" applyAlignment="1">
      <alignment horizontal="center" vertical="center"/>
    </xf>
    <xf numFmtId="0" fontId="101" fillId="0" borderId="129" xfId="15741" applyFont="1" applyFill="1" applyBorder="1" applyAlignment="1">
      <alignment horizontal="center" vertical="center"/>
    </xf>
    <xf numFmtId="0" fontId="100" fillId="0" borderId="129" xfId="15741" applyFont="1" applyFill="1" applyBorder="1" applyAlignment="1">
      <alignment horizontal="center" vertical="center"/>
    </xf>
    <xf numFmtId="0" fontId="96" fillId="54" borderId="129" xfId="15741" applyFont="1" applyFill="1" applyBorder="1" applyAlignment="1">
      <alignment horizontal="center" vertical="center"/>
    </xf>
    <xf numFmtId="0" fontId="118" fillId="0" borderId="129" xfId="15741" applyFont="1" applyFill="1" applyBorder="1" applyAlignment="1">
      <alignment horizontal="center" vertical="center"/>
    </xf>
    <xf numFmtId="0" fontId="111" fillId="0" borderId="129" xfId="15741" applyFont="1" applyFill="1" applyBorder="1" applyAlignment="1">
      <alignment horizontal="center" vertical="center"/>
    </xf>
    <xf numFmtId="3" fontId="117" fillId="0" borderId="51" xfId="16229" applyNumberFormat="1" applyFont="1" applyFill="1" applyBorder="1" applyAlignment="1" applyProtection="1">
      <alignment horizontal="center" vertical="center"/>
    </xf>
    <xf numFmtId="169" fontId="115" fillId="0" borderId="35" xfId="16230" applyNumberFormat="1" applyFont="1" applyFill="1" applyBorder="1" applyAlignment="1" applyProtection="1">
      <alignment horizontal="center" vertical="center"/>
    </xf>
    <xf numFmtId="3" fontId="119" fillId="0" borderId="51" xfId="16229" applyNumberFormat="1" applyFont="1" applyFill="1" applyBorder="1" applyAlignment="1" applyProtection="1">
      <alignment horizontal="center" vertical="center"/>
    </xf>
    <xf numFmtId="3" fontId="119" fillId="0" borderId="164" xfId="16229" applyNumberFormat="1" applyFont="1" applyFill="1" applyBorder="1" applyAlignment="1" applyProtection="1">
      <alignment horizontal="center" vertical="center"/>
    </xf>
    <xf numFmtId="0" fontId="98" fillId="47" borderId="0" xfId="15741" applyFont="1" applyFill="1" applyAlignment="1">
      <alignment vertical="center"/>
    </xf>
    <xf numFmtId="3" fontId="117" fillId="16" borderId="165" xfId="16229" applyNumberFormat="1" applyFont="1" applyFill="1" applyBorder="1" applyAlignment="1" applyProtection="1">
      <alignment horizontal="center" vertical="center"/>
      <protection locked="0"/>
    </xf>
    <xf numFmtId="3" fontId="117" fillId="16" borderId="166" xfId="16229" applyNumberFormat="1" applyFont="1" applyFill="1" applyBorder="1" applyAlignment="1" applyProtection="1">
      <alignment horizontal="center" vertical="center"/>
      <protection locked="0"/>
    </xf>
    <xf numFmtId="3" fontId="117" fillId="16" borderId="167" xfId="16229" applyNumberFormat="1" applyFont="1" applyFill="1" applyBorder="1" applyAlignment="1" applyProtection="1">
      <alignment horizontal="center" vertical="center"/>
      <protection locked="0"/>
    </xf>
    <xf numFmtId="3" fontId="119" fillId="16" borderId="165" xfId="16229" applyNumberFormat="1" applyFont="1" applyFill="1" applyBorder="1" applyAlignment="1" applyProtection="1">
      <alignment horizontal="center" vertical="center"/>
      <protection locked="0"/>
    </xf>
    <xf numFmtId="3" fontId="119" fillId="16" borderId="166" xfId="16229" applyNumberFormat="1" applyFont="1" applyFill="1" applyBorder="1" applyAlignment="1" applyProtection="1">
      <alignment horizontal="center" vertical="center"/>
      <protection locked="0"/>
    </xf>
    <xf numFmtId="3" fontId="119" fillId="16" borderId="169" xfId="16229" applyNumberFormat="1" applyFont="1" applyFill="1" applyBorder="1" applyAlignment="1" applyProtection="1">
      <alignment horizontal="center" vertical="center"/>
      <protection locked="0"/>
    </xf>
    <xf numFmtId="3" fontId="119" fillId="16" borderId="170" xfId="16229" applyNumberFormat="1" applyFont="1" applyFill="1" applyBorder="1" applyAlignment="1" applyProtection="1">
      <alignment horizontal="center" vertical="center"/>
      <protection locked="0"/>
    </xf>
    <xf numFmtId="3" fontId="117" fillId="0" borderId="165" xfId="16229" applyNumberFormat="1" applyFont="1" applyFill="1" applyBorder="1" applyAlignment="1" applyProtection="1">
      <alignment horizontal="center" vertical="center"/>
    </xf>
    <xf numFmtId="3" fontId="117" fillId="0" borderId="166" xfId="16229" applyNumberFormat="1" applyFont="1" applyFill="1" applyBorder="1" applyAlignment="1" applyProtection="1">
      <alignment horizontal="center" vertical="center"/>
    </xf>
    <xf numFmtId="169" fontId="115" fillId="0" borderId="167" xfId="16230" applyNumberFormat="1" applyFont="1" applyFill="1" applyBorder="1" applyAlignment="1" applyProtection="1">
      <alignment horizontal="center" vertical="center"/>
    </xf>
    <xf numFmtId="169" fontId="115" fillId="0" borderId="168" xfId="16230" applyNumberFormat="1" applyFont="1" applyFill="1" applyBorder="1" applyAlignment="1" applyProtection="1">
      <alignment horizontal="center" vertical="center"/>
    </xf>
    <xf numFmtId="3" fontId="119" fillId="0" borderId="165" xfId="16229" applyNumberFormat="1" applyFont="1" applyFill="1" applyBorder="1" applyAlignment="1" applyProtection="1">
      <alignment horizontal="center" vertical="center"/>
    </xf>
    <xf numFmtId="3" fontId="119" fillId="0" borderId="166" xfId="16229" applyNumberFormat="1" applyFont="1" applyFill="1" applyBorder="1" applyAlignment="1" applyProtection="1">
      <alignment horizontal="center" vertical="center"/>
    </xf>
    <xf numFmtId="3" fontId="119" fillId="0" borderId="169" xfId="16229" applyNumberFormat="1" applyFont="1" applyFill="1" applyBorder="1" applyAlignment="1" applyProtection="1">
      <alignment horizontal="center" vertical="center"/>
    </xf>
    <xf numFmtId="3" fontId="119" fillId="0" borderId="170" xfId="16229" applyNumberFormat="1" applyFont="1" applyFill="1" applyBorder="1" applyAlignment="1" applyProtection="1">
      <alignment horizontal="center" vertical="center"/>
    </xf>
    <xf numFmtId="3" fontId="97" fillId="47" borderId="51" xfId="16229" applyNumberFormat="1" applyFont="1" applyFill="1" applyBorder="1" applyAlignment="1" applyProtection="1">
      <alignment horizontal="center" vertical="center"/>
    </xf>
    <xf numFmtId="3" fontId="97" fillId="47" borderId="165" xfId="16229" applyNumberFormat="1" applyFont="1" applyFill="1" applyBorder="1" applyAlignment="1" applyProtection="1">
      <alignment horizontal="center" vertical="center"/>
    </xf>
    <xf numFmtId="169" fontId="99" fillId="16" borderId="167" xfId="1" applyNumberFormat="1" applyFont="1" applyFill="1" applyBorder="1" applyAlignment="1" applyProtection="1">
      <alignment horizontal="center" vertical="center"/>
      <protection locked="0"/>
    </xf>
    <xf numFmtId="169" fontId="99" fillId="16" borderId="35" xfId="1" applyNumberFormat="1" applyFont="1" applyFill="1" applyBorder="1" applyAlignment="1" applyProtection="1">
      <alignment horizontal="center" vertical="center"/>
      <protection locked="0"/>
    </xf>
    <xf numFmtId="169" fontId="99" fillId="16" borderId="168" xfId="1" applyNumberFormat="1" applyFont="1" applyFill="1" applyBorder="1" applyAlignment="1" applyProtection="1">
      <alignment horizontal="center" vertical="center"/>
      <protection locked="0"/>
    </xf>
    <xf numFmtId="3" fontId="115" fillId="16" borderId="167" xfId="16229" applyNumberFormat="1" applyFont="1" applyFill="1" applyBorder="1" applyAlignment="1" applyProtection="1">
      <alignment horizontal="center" vertical="center"/>
      <protection locked="0"/>
    </xf>
    <xf numFmtId="3" fontId="115" fillId="16" borderId="35" xfId="16229" applyNumberFormat="1" applyFont="1" applyFill="1" applyBorder="1" applyAlignment="1" applyProtection="1">
      <alignment horizontal="center" vertical="center"/>
      <protection locked="0"/>
    </xf>
    <xf numFmtId="3" fontId="115" fillId="16" borderId="168" xfId="16229" applyNumberFormat="1" applyFont="1" applyFill="1" applyBorder="1" applyAlignment="1" applyProtection="1">
      <alignment horizontal="center" vertical="center"/>
      <protection locked="0"/>
    </xf>
    <xf numFmtId="0" fontId="115" fillId="0" borderId="0" xfId="15741" applyFont="1" applyAlignment="1">
      <alignment vertical="center"/>
    </xf>
    <xf numFmtId="3" fontId="99" fillId="16" borderId="173" xfId="16229" applyNumberFormat="1" applyFont="1" applyFill="1" applyBorder="1" applyAlignment="1" applyProtection="1">
      <alignment horizontal="center" vertical="center"/>
      <protection locked="0"/>
    </xf>
    <xf numFmtId="3" fontId="99" fillId="16" borderId="54" xfId="16229" applyNumberFormat="1" applyFont="1" applyFill="1" applyBorder="1" applyAlignment="1" applyProtection="1">
      <alignment horizontal="center" vertical="center"/>
      <protection locked="0"/>
    </xf>
    <xf numFmtId="3" fontId="99" fillId="16" borderId="174" xfId="16229" applyNumberFormat="1" applyFont="1" applyFill="1" applyBorder="1" applyAlignment="1" applyProtection="1">
      <alignment horizontal="center" vertical="center"/>
      <protection locked="0"/>
    </xf>
    <xf numFmtId="3" fontId="99" fillId="0" borderId="173" xfId="16229" applyNumberFormat="1" applyFont="1" applyFill="1" applyBorder="1" applyAlignment="1" applyProtection="1">
      <alignment horizontal="center" vertical="center"/>
    </xf>
    <xf numFmtId="3" fontId="99" fillId="0" borderId="54" xfId="16229" applyNumberFormat="1" applyFont="1" applyFill="1" applyBorder="1" applyAlignment="1" applyProtection="1">
      <alignment horizontal="center" vertical="center"/>
    </xf>
    <xf numFmtId="3" fontId="99" fillId="0" borderId="174" xfId="16229" applyNumberFormat="1" applyFont="1" applyFill="1" applyBorder="1" applyAlignment="1" applyProtection="1">
      <alignment horizontal="center" vertical="center"/>
    </xf>
    <xf numFmtId="3" fontId="99" fillId="16" borderId="176" xfId="16229" applyNumberFormat="1" applyFont="1" applyFill="1" applyBorder="1" applyAlignment="1" applyProtection="1">
      <alignment horizontal="center" vertical="center"/>
      <protection locked="0"/>
    </xf>
    <xf numFmtId="3" fontId="99" fillId="16" borderId="175" xfId="16229" applyNumberFormat="1" applyFont="1" applyFill="1" applyBorder="1" applyAlignment="1" applyProtection="1">
      <alignment horizontal="center" vertical="center"/>
      <protection locked="0"/>
    </xf>
    <xf numFmtId="3" fontId="99" fillId="16" borderId="177" xfId="16229" applyNumberFormat="1" applyFont="1" applyFill="1" applyBorder="1" applyAlignment="1" applyProtection="1">
      <alignment horizontal="center" vertical="center"/>
      <protection locked="0"/>
    </xf>
    <xf numFmtId="3" fontId="99" fillId="0" borderId="176" xfId="16229" applyNumberFormat="1" applyFont="1" applyFill="1" applyBorder="1" applyAlignment="1" applyProtection="1">
      <alignment horizontal="center" vertical="center"/>
    </xf>
    <xf numFmtId="3" fontId="99" fillId="0" borderId="175" xfId="16229" applyNumberFormat="1" applyFont="1" applyFill="1" applyBorder="1" applyAlignment="1" applyProtection="1">
      <alignment horizontal="center" vertical="center"/>
    </xf>
    <xf numFmtId="3" fontId="99" fillId="0" borderId="177" xfId="16229" applyNumberFormat="1" applyFont="1" applyFill="1" applyBorder="1" applyAlignment="1" applyProtection="1">
      <alignment horizontal="center" vertical="center"/>
    </xf>
    <xf numFmtId="3" fontId="99" fillId="16" borderId="179" xfId="16229" applyNumberFormat="1" applyFont="1" applyFill="1" applyBorder="1" applyAlignment="1" applyProtection="1">
      <alignment horizontal="center" vertical="center"/>
      <protection locked="0"/>
    </xf>
    <xf numFmtId="3" fontId="99" fillId="16" borderId="178" xfId="16229" applyNumberFormat="1" applyFont="1" applyFill="1" applyBorder="1" applyAlignment="1" applyProtection="1">
      <alignment horizontal="center" vertical="center"/>
      <protection locked="0"/>
    </xf>
    <xf numFmtId="3" fontId="99" fillId="16" borderId="180" xfId="16229" applyNumberFormat="1" applyFont="1" applyFill="1" applyBorder="1" applyAlignment="1" applyProtection="1">
      <alignment horizontal="center" vertical="center"/>
      <protection locked="0"/>
    </xf>
    <xf numFmtId="3" fontId="99" fillId="0" borderId="179" xfId="16229" applyNumberFormat="1" applyFont="1" applyFill="1" applyBorder="1" applyAlignment="1" applyProtection="1">
      <alignment horizontal="center" vertical="center"/>
    </xf>
    <xf numFmtId="3" fontId="99" fillId="0" borderId="178" xfId="16229" applyNumberFormat="1" applyFont="1" applyFill="1" applyBorder="1" applyAlignment="1" applyProtection="1">
      <alignment horizontal="center" vertical="center"/>
    </xf>
    <xf numFmtId="3" fontId="99" fillId="0" borderId="180" xfId="16229" applyNumberFormat="1" applyFont="1" applyFill="1" applyBorder="1" applyAlignment="1" applyProtection="1">
      <alignment horizontal="center" vertical="center"/>
    </xf>
    <xf numFmtId="3" fontId="98" fillId="16" borderId="179" xfId="16229" applyNumberFormat="1" applyFont="1" applyFill="1" applyBorder="1" applyAlignment="1" applyProtection="1">
      <alignment horizontal="center" vertical="center"/>
      <protection locked="0"/>
    </xf>
    <xf numFmtId="3" fontId="98" fillId="16" borderId="178" xfId="16229" applyNumberFormat="1" applyFont="1" applyFill="1" applyBorder="1" applyAlignment="1" applyProtection="1">
      <alignment horizontal="center" vertical="center"/>
      <protection locked="0"/>
    </xf>
    <xf numFmtId="3" fontId="98" fillId="16" borderId="180" xfId="16229" applyNumberFormat="1" applyFont="1" applyFill="1" applyBorder="1" applyAlignment="1" applyProtection="1">
      <alignment horizontal="center" vertical="center"/>
      <protection locked="0"/>
    </xf>
    <xf numFmtId="3" fontId="98" fillId="0" borderId="179" xfId="16229" applyNumberFormat="1" applyFont="1" applyFill="1" applyBorder="1" applyAlignment="1" applyProtection="1">
      <alignment horizontal="center" vertical="center"/>
    </xf>
    <xf numFmtId="3" fontId="98" fillId="0" borderId="178" xfId="16229" applyNumberFormat="1" applyFont="1" applyFill="1" applyBorder="1" applyAlignment="1" applyProtection="1">
      <alignment horizontal="center" vertical="center"/>
    </xf>
    <xf numFmtId="3" fontId="98" fillId="0" borderId="180" xfId="16229" applyNumberFormat="1" applyFont="1" applyFill="1" applyBorder="1" applyAlignment="1" applyProtection="1">
      <alignment horizontal="center" vertical="center"/>
    </xf>
    <xf numFmtId="0" fontId="97" fillId="0" borderId="0" xfId="15741" applyFont="1" applyAlignment="1">
      <alignment horizontal="left" vertical="center"/>
    </xf>
    <xf numFmtId="169" fontId="99" fillId="16" borderId="165" xfId="1" applyNumberFormat="1" applyFont="1" applyFill="1" applyBorder="1" applyAlignment="1" applyProtection="1">
      <alignment horizontal="center" vertical="center"/>
      <protection locked="0"/>
    </xf>
    <xf numFmtId="169" fontId="99" fillId="16" borderId="51" xfId="1" applyNumberFormat="1" applyFont="1" applyFill="1" applyBorder="1" applyAlignment="1" applyProtection="1">
      <alignment horizontal="center" vertical="center"/>
      <protection locked="0"/>
    </xf>
    <xf numFmtId="169" fontId="99" fillId="16" borderId="166" xfId="1" applyNumberFormat="1" applyFont="1" applyFill="1" applyBorder="1" applyAlignment="1" applyProtection="1">
      <alignment horizontal="center" vertical="center"/>
      <protection locked="0"/>
    </xf>
    <xf numFmtId="3" fontId="119" fillId="0" borderId="182" xfId="16229" applyNumberFormat="1" applyFont="1" applyFill="1" applyBorder="1" applyAlignment="1" applyProtection="1">
      <alignment horizontal="center" vertical="center"/>
    </xf>
    <xf numFmtId="3" fontId="119" fillId="0" borderId="181" xfId="16229" applyNumberFormat="1" applyFont="1" applyFill="1" applyBorder="1" applyAlignment="1" applyProtection="1">
      <alignment horizontal="center" vertical="center"/>
    </xf>
    <xf numFmtId="3" fontId="119" fillId="0" borderId="183" xfId="16229" applyNumberFormat="1" applyFont="1" applyFill="1" applyBorder="1" applyAlignment="1" applyProtection="1">
      <alignment horizontal="center" vertical="center"/>
    </xf>
    <xf numFmtId="3" fontId="97" fillId="47" borderId="173" xfId="16229" applyNumberFormat="1" applyFont="1" applyFill="1" applyBorder="1" applyAlignment="1" applyProtection="1">
      <alignment horizontal="center" vertical="center"/>
    </xf>
    <xf numFmtId="3" fontId="97" fillId="47" borderId="54" xfId="16229" applyNumberFormat="1" applyFont="1" applyFill="1" applyBorder="1" applyAlignment="1" applyProtection="1">
      <alignment horizontal="center" vertical="center"/>
    </xf>
    <xf numFmtId="3" fontId="97" fillId="47" borderId="182" xfId="16229" applyNumberFormat="1" applyFont="1" applyFill="1" applyBorder="1" applyAlignment="1" applyProtection="1">
      <alignment horizontal="center" vertical="center"/>
    </xf>
    <xf numFmtId="3" fontId="97" fillId="47" borderId="181" xfId="16229" applyNumberFormat="1" applyFont="1" applyFill="1" applyBorder="1" applyAlignment="1" applyProtection="1">
      <alignment horizontal="center" vertical="center"/>
    </xf>
    <xf numFmtId="0" fontId="98" fillId="0" borderId="0" xfId="15741" applyFont="1" applyAlignment="1" applyProtection="1">
      <alignment vertical="center"/>
    </xf>
    <xf numFmtId="0" fontId="98" fillId="47" borderId="0" xfId="15741" applyFont="1" applyFill="1" applyAlignment="1" applyProtection="1">
      <alignment vertical="center"/>
    </xf>
    <xf numFmtId="3" fontId="114" fillId="0" borderId="184" xfId="16229" applyNumberFormat="1" applyFont="1" applyFill="1" applyBorder="1" applyAlignment="1" applyProtection="1">
      <alignment horizontal="center" vertical="center"/>
    </xf>
    <xf numFmtId="3" fontId="112" fillId="0" borderId="184" xfId="16229" applyNumberFormat="1" applyFont="1" applyFill="1" applyBorder="1" applyAlignment="1" applyProtection="1">
      <alignment horizontal="center" vertical="center"/>
    </xf>
    <xf numFmtId="169" fontId="99" fillId="47" borderId="0" xfId="1" applyNumberFormat="1" applyFont="1" applyFill="1" applyAlignment="1" applyProtection="1">
      <alignment vertical="center"/>
    </xf>
    <xf numFmtId="0" fontId="99" fillId="47" borderId="0" xfId="15741" applyFont="1" applyFill="1" applyAlignment="1" applyProtection="1">
      <alignment vertical="center"/>
    </xf>
    <xf numFmtId="3" fontId="103" fillId="0" borderId="184" xfId="16229" applyNumberFormat="1" applyFont="1" applyFill="1" applyBorder="1" applyAlignment="1" applyProtection="1">
      <alignment horizontal="center" vertical="center"/>
    </xf>
    <xf numFmtId="169" fontId="98" fillId="47" borderId="0" xfId="1" applyNumberFormat="1" applyFont="1" applyFill="1" applyAlignment="1" applyProtection="1">
      <alignment vertical="center"/>
    </xf>
    <xf numFmtId="3" fontId="115" fillId="0" borderId="167" xfId="16229" applyNumberFormat="1" applyFont="1" applyFill="1" applyBorder="1" applyAlignment="1" applyProtection="1">
      <alignment horizontal="center" vertical="center"/>
    </xf>
    <xf numFmtId="3" fontId="115" fillId="0" borderId="35" xfId="16229" applyNumberFormat="1" applyFont="1" applyFill="1" applyBorder="1" applyAlignment="1" applyProtection="1">
      <alignment horizontal="center" vertical="center"/>
    </xf>
    <xf numFmtId="3" fontId="115" fillId="0" borderId="168" xfId="16229" applyNumberFormat="1" applyFont="1" applyFill="1" applyBorder="1" applyAlignment="1" applyProtection="1">
      <alignment horizontal="center" vertical="center"/>
    </xf>
    <xf numFmtId="3" fontId="116" fillId="0" borderId="184" xfId="16229" applyNumberFormat="1" applyFont="1" applyFill="1" applyBorder="1" applyAlignment="1" applyProtection="1">
      <alignment horizontal="center" vertical="center"/>
    </xf>
    <xf numFmtId="0" fontId="115" fillId="47" borderId="0" xfId="15741" applyFont="1" applyFill="1" applyAlignment="1" applyProtection="1">
      <alignment vertical="center"/>
    </xf>
    <xf numFmtId="0" fontId="120" fillId="16" borderId="35" xfId="15741" applyNumberFormat="1" applyFont="1" applyFill="1" applyBorder="1" applyAlignment="1" applyProtection="1">
      <alignment vertical="center"/>
      <protection locked="0"/>
    </xf>
    <xf numFmtId="0" fontId="98" fillId="16" borderId="0" xfId="15741" applyFont="1" applyFill="1" applyAlignment="1" applyProtection="1">
      <alignment horizontal="center" vertical="center"/>
    </xf>
    <xf numFmtId="0" fontId="96" fillId="52" borderId="188" xfId="15741" applyFont="1" applyFill="1" applyBorder="1" applyAlignment="1" applyProtection="1">
      <alignment horizontal="center" vertical="center"/>
    </xf>
    <xf numFmtId="0" fontId="96" fillId="52" borderId="189" xfId="15741" applyFont="1" applyFill="1" applyBorder="1" applyAlignment="1" applyProtection="1">
      <alignment horizontal="center" vertical="center"/>
    </xf>
    <xf numFmtId="0" fontId="96" fillId="52" borderId="190" xfId="15741" applyFont="1" applyFill="1" applyBorder="1" applyAlignment="1" applyProtection="1">
      <alignment horizontal="center" vertical="center"/>
    </xf>
    <xf numFmtId="0" fontId="96" fillId="49" borderId="188" xfId="15741" applyFont="1" applyFill="1" applyBorder="1" applyAlignment="1" applyProtection="1">
      <alignment horizontal="center" vertical="center"/>
    </xf>
    <xf numFmtId="0" fontId="96" fillId="49" borderId="189" xfId="15741" applyFont="1" applyFill="1" applyBorder="1" applyAlignment="1" applyProtection="1">
      <alignment horizontal="center" vertical="center"/>
    </xf>
    <xf numFmtId="0" fontId="96" fillId="49" borderId="190" xfId="15741" applyFont="1" applyFill="1" applyBorder="1" applyAlignment="1" applyProtection="1">
      <alignment horizontal="center" vertical="center"/>
    </xf>
    <xf numFmtId="0" fontId="96" fillId="54" borderId="188" xfId="15741" applyFont="1" applyFill="1" applyBorder="1" applyAlignment="1" applyProtection="1">
      <alignment horizontal="center" vertical="center"/>
    </xf>
    <xf numFmtId="0" fontId="96" fillId="54" borderId="189" xfId="15741" applyFont="1" applyFill="1" applyBorder="1" applyAlignment="1" applyProtection="1">
      <alignment horizontal="center" vertical="center"/>
    </xf>
    <xf numFmtId="0" fontId="96" fillId="54" borderId="190" xfId="15741" applyFont="1" applyFill="1" applyBorder="1" applyAlignment="1" applyProtection="1">
      <alignment horizontal="center" vertical="center"/>
    </xf>
    <xf numFmtId="3" fontId="119" fillId="0" borderId="171" xfId="16229" applyNumberFormat="1" applyFont="1" applyFill="1" applyBorder="1" applyAlignment="1" applyProtection="1">
      <alignment horizontal="center" vertical="center"/>
    </xf>
    <xf numFmtId="3" fontId="119" fillId="0" borderId="32" xfId="16229" applyNumberFormat="1" applyFont="1" applyFill="1" applyBorder="1" applyAlignment="1" applyProtection="1">
      <alignment horizontal="center" vertical="center"/>
    </xf>
    <xf numFmtId="3" fontId="119" fillId="0" borderId="172" xfId="16229" applyNumberFormat="1" applyFont="1" applyFill="1" applyBorder="1" applyAlignment="1" applyProtection="1">
      <alignment horizontal="center" vertical="center"/>
    </xf>
    <xf numFmtId="3" fontId="97" fillId="47" borderId="171" xfId="16229" applyNumberFormat="1" applyFont="1" applyFill="1" applyBorder="1" applyAlignment="1" applyProtection="1">
      <alignment horizontal="center" vertical="center"/>
    </xf>
    <xf numFmtId="3" fontId="97" fillId="47" borderId="32" xfId="16229" applyNumberFormat="1" applyFont="1" applyFill="1" applyBorder="1" applyAlignment="1" applyProtection="1">
      <alignment horizontal="center" vertical="center"/>
    </xf>
    <xf numFmtId="3" fontId="115" fillId="0" borderId="167" xfId="16229" applyNumberFormat="1" applyFont="1" applyFill="1" applyBorder="1" applyAlignment="1" applyProtection="1">
      <alignment horizontal="center" vertical="center"/>
      <protection locked="0"/>
    </xf>
    <xf numFmtId="3" fontId="115" fillId="0" borderId="35" xfId="16229" applyNumberFormat="1" applyFont="1" applyFill="1" applyBorder="1" applyAlignment="1" applyProtection="1">
      <alignment horizontal="center" vertical="center"/>
      <protection locked="0"/>
    </xf>
    <xf numFmtId="3" fontId="115" fillId="0" borderId="168" xfId="16229" applyNumberFormat="1" applyFont="1" applyFill="1" applyBorder="1" applyAlignment="1" applyProtection="1">
      <alignment horizontal="center" vertical="center"/>
      <protection locked="0"/>
    </xf>
    <xf numFmtId="0" fontId="115" fillId="47" borderId="191" xfId="15741" applyFont="1" applyFill="1" applyBorder="1" applyAlignment="1" applyProtection="1">
      <alignment vertical="center"/>
    </xf>
    <xf numFmtId="200" fontId="115" fillId="16" borderId="169" xfId="16229" applyNumberFormat="1" applyFont="1" applyFill="1" applyBorder="1" applyAlignment="1" applyProtection="1">
      <alignment horizontal="center" vertical="center"/>
      <protection locked="0"/>
    </xf>
    <xf numFmtId="200" fontId="115" fillId="16" borderId="164" xfId="16229" applyNumberFormat="1" applyFont="1" applyFill="1" applyBorder="1" applyAlignment="1" applyProtection="1">
      <alignment horizontal="center" vertical="center"/>
      <protection locked="0"/>
    </xf>
    <xf numFmtId="200" fontId="115" fillId="16" borderId="170" xfId="16229" applyNumberFormat="1" applyFont="1" applyFill="1" applyBorder="1" applyAlignment="1" applyProtection="1">
      <alignment horizontal="center" vertical="center"/>
      <protection locked="0"/>
    </xf>
    <xf numFmtId="200" fontId="115" fillId="0" borderId="169" xfId="16229" applyNumberFormat="1" applyFont="1" applyFill="1" applyBorder="1" applyAlignment="1" applyProtection="1">
      <alignment horizontal="center" vertical="center"/>
    </xf>
    <xf numFmtId="200" fontId="115" fillId="0" borderId="164" xfId="16229" applyNumberFormat="1" applyFont="1" applyFill="1" applyBorder="1" applyAlignment="1" applyProtection="1">
      <alignment horizontal="center" vertical="center"/>
    </xf>
    <xf numFmtId="200" fontId="115" fillId="0" borderId="170" xfId="16229" applyNumberFormat="1" applyFont="1" applyFill="1" applyBorder="1" applyAlignment="1" applyProtection="1">
      <alignment horizontal="center" vertical="center"/>
    </xf>
    <xf numFmtId="200" fontId="115" fillId="47" borderId="192" xfId="15741" applyNumberFormat="1" applyFont="1" applyFill="1" applyBorder="1" applyAlignment="1" applyProtection="1">
      <alignment vertical="center"/>
    </xf>
    <xf numFmtId="0" fontId="110" fillId="0" borderId="0" xfId="15741" applyFont="1" applyAlignment="1">
      <alignment vertical="center"/>
    </xf>
    <xf numFmtId="3" fontId="110" fillId="16" borderId="167" xfId="16229" applyNumberFormat="1" applyFont="1" applyFill="1" applyBorder="1" applyAlignment="1" applyProtection="1">
      <alignment horizontal="center" vertical="center"/>
      <protection locked="0"/>
    </xf>
    <xf numFmtId="3" fontId="110" fillId="16" borderId="35" xfId="16229" applyNumberFormat="1" applyFont="1" applyFill="1" applyBorder="1" applyAlignment="1" applyProtection="1">
      <alignment horizontal="center" vertical="center"/>
      <protection locked="0"/>
    </xf>
    <xf numFmtId="3" fontId="110" fillId="16" borderId="168" xfId="16229" applyNumberFormat="1" applyFont="1" applyFill="1" applyBorder="1" applyAlignment="1" applyProtection="1">
      <alignment horizontal="center" vertical="center"/>
      <protection locked="0"/>
    </xf>
    <xf numFmtId="0" fontId="110" fillId="47" borderId="0" xfId="15741" applyFont="1" applyFill="1" applyAlignment="1" applyProtection="1">
      <alignment vertical="center"/>
    </xf>
    <xf numFmtId="0" fontId="119" fillId="0" borderId="0" xfId="15741" applyFont="1" applyAlignment="1">
      <alignment vertical="center"/>
    </xf>
    <xf numFmtId="3" fontId="119" fillId="16" borderId="167" xfId="16229" applyNumberFormat="1" applyFont="1" applyFill="1" applyBorder="1" applyAlignment="1" applyProtection="1">
      <alignment horizontal="center" vertical="center"/>
      <protection locked="0"/>
    </xf>
    <xf numFmtId="3" fontId="119" fillId="16" borderId="35" xfId="16229" applyNumberFormat="1" applyFont="1" applyFill="1" applyBorder="1" applyAlignment="1" applyProtection="1">
      <alignment horizontal="center" vertical="center"/>
      <protection locked="0"/>
    </xf>
    <xf numFmtId="3" fontId="119" fillId="16" borderId="168" xfId="16229" applyNumberFormat="1" applyFont="1" applyFill="1" applyBorder="1" applyAlignment="1" applyProtection="1">
      <alignment horizontal="center" vertical="center"/>
      <protection locked="0"/>
    </xf>
    <xf numFmtId="0" fontId="119" fillId="47" borderId="0" xfId="15741" applyFont="1" applyFill="1" applyAlignment="1" applyProtection="1">
      <alignment vertical="center"/>
    </xf>
    <xf numFmtId="3" fontId="119" fillId="16" borderId="194" xfId="16229" applyNumberFormat="1" applyFont="1" applyFill="1" applyBorder="1" applyAlignment="1" applyProtection="1">
      <alignment horizontal="center" vertical="center"/>
      <protection locked="0"/>
    </xf>
    <xf numFmtId="3" fontId="119" fillId="16" borderId="195" xfId="16229" applyNumberFormat="1" applyFont="1" applyFill="1" applyBorder="1" applyAlignment="1" applyProtection="1">
      <alignment horizontal="center" vertical="center"/>
      <protection locked="0"/>
    </xf>
    <xf numFmtId="3" fontId="119" fillId="16" borderId="196" xfId="16229" applyNumberFormat="1" applyFont="1" applyFill="1" applyBorder="1" applyAlignment="1" applyProtection="1">
      <alignment horizontal="center" vertical="center"/>
      <protection locked="0"/>
    </xf>
    <xf numFmtId="0" fontId="119" fillId="47" borderId="197" xfId="15741" applyFont="1" applyFill="1" applyBorder="1" applyAlignment="1" applyProtection="1">
      <alignment vertical="center"/>
    </xf>
    <xf numFmtId="3" fontId="119" fillId="0" borderId="167" xfId="16229" applyNumberFormat="1" applyFont="1" applyFill="1" applyBorder="1" applyAlignment="1" applyProtection="1">
      <alignment horizontal="center" vertical="center"/>
      <protection hidden="1"/>
    </xf>
    <xf numFmtId="3" fontId="119" fillId="0" borderId="35" xfId="16229" applyNumberFormat="1" applyFont="1" applyFill="1" applyBorder="1" applyAlignment="1" applyProtection="1">
      <alignment horizontal="center" vertical="center"/>
      <protection hidden="1"/>
    </xf>
    <xf numFmtId="3" fontId="119" fillId="0" borderId="168" xfId="16229" applyNumberFormat="1" applyFont="1" applyFill="1" applyBorder="1" applyAlignment="1" applyProtection="1">
      <alignment horizontal="center" vertical="center"/>
      <protection hidden="1"/>
    </xf>
    <xf numFmtId="3" fontId="105" fillId="0" borderId="184" xfId="16229" applyNumberFormat="1" applyFont="1" applyFill="1" applyBorder="1" applyAlignment="1" applyProtection="1">
      <alignment horizontal="center" vertical="center"/>
    </xf>
    <xf numFmtId="3" fontId="110" fillId="0" borderId="167" xfId="16229" applyNumberFormat="1" applyFont="1" applyFill="1" applyBorder="1" applyAlignment="1" applyProtection="1">
      <alignment horizontal="center" vertical="center"/>
      <protection hidden="1"/>
    </xf>
    <xf numFmtId="3" fontId="110" fillId="0" borderId="35" xfId="16229" applyNumberFormat="1" applyFont="1" applyFill="1" applyBorder="1" applyAlignment="1" applyProtection="1">
      <alignment horizontal="center" vertical="center"/>
      <protection hidden="1"/>
    </xf>
    <xf numFmtId="3" fontId="110" fillId="0" borderId="168" xfId="16229" applyNumberFormat="1" applyFont="1" applyFill="1" applyBorder="1" applyAlignment="1" applyProtection="1">
      <alignment horizontal="center" vertical="center"/>
      <protection hidden="1"/>
    </xf>
    <xf numFmtId="3" fontId="117" fillId="0" borderId="167" xfId="16229" applyNumberFormat="1" applyFont="1" applyFill="1" applyBorder="1" applyAlignment="1" applyProtection="1">
      <alignment horizontal="center" vertical="center"/>
      <protection locked="0"/>
    </xf>
    <xf numFmtId="3" fontId="117" fillId="0" borderId="35" xfId="16229" applyNumberFormat="1" applyFont="1" applyFill="1" applyBorder="1" applyAlignment="1" applyProtection="1">
      <alignment horizontal="center" vertical="center"/>
      <protection locked="0"/>
    </xf>
    <xf numFmtId="3" fontId="117" fillId="0" borderId="168" xfId="16229" applyNumberFormat="1" applyFont="1" applyFill="1" applyBorder="1" applyAlignment="1" applyProtection="1">
      <alignment horizontal="center" vertical="center"/>
      <protection locked="0"/>
    </xf>
    <xf numFmtId="0" fontId="98" fillId="0" borderId="0" xfId="15741" applyFont="1" applyBorder="1" applyAlignment="1">
      <alignment horizontal="right" vertical="center"/>
    </xf>
    <xf numFmtId="0" fontId="115" fillId="24" borderId="198" xfId="15741" applyFont="1" applyFill="1" applyBorder="1" applyAlignment="1" applyProtection="1">
      <alignment horizontal="right" vertical="center"/>
    </xf>
    <xf numFmtId="0" fontId="119" fillId="24" borderId="199" xfId="15741" applyFont="1" applyFill="1" applyBorder="1" applyAlignment="1" applyProtection="1">
      <alignment horizontal="right" vertical="center"/>
    </xf>
    <xf numFmtId="0" fontId="99" fillId="24" borderId="32" xfId="15741" applyFont="1" applyFill="1" applyBorder="1" applyAlignment="1" applyProtection="1">
      <alignment horizontal="right" vertical="center"/>
    </xf>
    <xf numFmtId="0" fontId="98" fillId="24" borderId="32" xfId="15741" applyFont="1" applyFill="1" applyBorder="1" applyAlignment="1" applyProtection="1">
      <alignment horizontal="right" vertical="center"/>
    </xf>
    <xf numFmtId="0" fontId="115" fillId="24" borderId="32" xfId="15741" applyFont="1" applyFill="1" applyBorder="1" applyAlignment="1" applyProtection="1">
      <alignment horizontal="right" vertical="center"/>
    </xf>
    <xf numFmtId="0" fontId="119" fillId="24" borderId="32" xfId="15741" applyFont="1" applyFill="1" applyBorder="1" applyAlignment="1" applyProtection="1">
      <alignment horizontal="right" vertical="center"/>
    </xf>
    <xf numFmtId="0" fontId="110" fillId="24" borderId="32" xfId="15741" applyFont="1" applyFill="1" applyBorder="1" applyAlignment="1" applyProtection="1">
      <alignment horizontal="right" vertical="center"/>
    </xf>
    <xf numFmtId="0" fontId="103" fillId="24" borderId="32" xfId="15741" applyFont="1" applyFill="1" applyBorder="1" applyAlignment="1" applyProtection="1">
      <alignment horizontal="right" vertical="center"/>
    </xf>
    <xf numFmtId="0" fontId="110" fillId="24" borderId="200" xfId="0" applyFont="1" applyFill="1" applyBorder="1" applyAlignment="1">
      <alignment horizontal="right" vertical="center"/>
    </xf>
    <xf numFmtId="0" fontId="119" fillId="24" borderId="200" xfId="0" applyFont="1" applyFill="1" applyBorder="1" applyAlignment="1">
      <alignment horizontal="right" vertical="center"/>
    </xf>
    <xf numFmtId="0" fontId="115" fillId="24" borderId="185" xfId="15741" applyFont="1" applyFill="1" applyBorder="1" applyAlignment="1" applyProtection="1">
      <alignment vertical="center"/>
    </xf>
    <xf numFmtId="0" fontId="115" fillId="24" borderId="187" xfId="15741" applyFont="1" applyFill="1" applyBorder="1" applyAlignment="1" applyProtection="1">
      <alignment vertical="center"/>
    </xf>
    <xf numFmtId="0" fontId="119" fillId="24" borderId="185" xfId="15741" applyFont="1" applyFill="1" applyBorder="1" applyAlignment="1" applyProtection="1">
      <alignment vertical="center"/>
    </xf>
    <xf numFmtId="0" fontId="119" fillId="24" borderId="186" xfId="15741" applyFont="1" applyFill="1" applyBorder="1" applyAlignment="1" applyProtection="1">
      <alignment vertical="center"/>
    </xf>
    <xf numFmtId="0" fontId="99" fillId="24" borderId="35" xfId="15741" applyFont="1" applyFill="1" applyBorder="1" applyAlignment="1" applyProtection="1">
      <alignment vertical="center"/>
    </xf>
    <xf numFmtId="0" fontId="99" fillId="24" borderId="54" xfId="15741" applyFont="1" applyFill="1" applyBorder="1" applyAlignment="1" applyProtection="1">
      <alignment vertical="center"/>
    </xf>
    <xf numFmtId="0" fontId="99" fillId="24" borderId="178" xfId="15741" applyFont="1" applyFill="1" applyBorder="1" applyAlignment="1" applyProtection="1">
      <alignment vertical="center"/>
    </xf>
    <xf numFmtId="0" fontId="99" fillId="24" borderId="175" xfId="15741" applyFont="1" applyFill="1" applyBorder="1" applyAlignment="1" applyProtection="1">
      <alignment vertical="center"/>
    </xf>
    <xf numFmtId="0" fontId="98" fillId="24" borderId="51" xfId="15741" applyFont="1" applyFill="1" applyBorder="1" applyAlignment="1" applyProtection="1">
      <alignment vertical="center"/>
    </xf>
    <xf numFmtId="0" fontId="115" fillId="24" borderId="35" xfId="15741" applyFont="1" applyFill="1" applyBorder="1" applyAlignment="1" applyProtection="1">
      <alignment vertical="center"/>
    </xf>
    <xf numFmtId="0" fontId="98" fillId="24" borderId="35" xfId="15741" applyFont="1" applyFill="1" applyBorder="1" applyAlignment="1" applyProtection="1">
      <alignment vertical="center"/>
    </xf>
    <xf numFmtId="0" fontId="119" fillId="24" borderId="35" xfId="15741" applyFont="1" applyFill="1" applyBorder="1" applyAlignment="1" applyProtection="1">
      <alignment vertical="center"/>
    </xf>
    <xf numFmtId="0" fontId="110" fillId="24" borderId="35" xfId="15741" applyFont="1" applyFill="1" applyBorder="1" applyAlignment="1" applyProtection="1">
      <alignment vertical="center"/>
    </xf>
    <xf numFmtId="0" fontId="103" fillId="24" borderId="51" xfId="15741" applyFont="1" applyFill="1" applyBorder="1" applyAlignment="1" applyProtection="1">
      <alignment vertical="center"/>
    </xf>
    <xf numFmtId="0" fontId="110" fillId="24" borderId="184" xfId="0" applyFont="1" applyFill="1" applyBorder="1" applyAlignment="1">
      <alignment vertical="center"/>
    </xf>
    <xf numFmtId="0" fontId="119" fillId="24" borderId="184" xfId="0" applyFont="1" applyFill="1" applyBorder="1" applyAlignment="1">
      <alignment vertical="center"/>
    </xf>
    <xf numFmtId="0" fontId="119" fillId="24" borderId="193" xfId="0" applyFont="1" applyFill="1" applyBorder="1" applyAlignment="1">
      <alignment vertical="center"/>
    </xf>
    <xf numFmtId="3" fontId="122" fillId="24" borderId="0" xfId="15741" applyNumberFormat="1" applyFont="1" applyFill="1" applyAlignment="1" applyProtection="1">
      <alignment horizontal="center" vertical="center"/>
    </xf>
    <xf numFmtId="3" fontId="123" fillId="16" borderId="131" xfId="5587" applyFont="1" applyFill="1" applyBorder="1" applyAlignment="1">
      <alignment horizontal="center" vertical="center"/>
    </xf>
    <xf numFmtId="3" fontId="94" fillId="0" borderId="131" xfId="5587" applyFont="1" applyFill="1" applyBorder="1" applyAlignment="1" applyProtection="1">
      <alignment vertical="center"/>
      <protection hidden="1"/>
    </xf>
    <xf numFmtId="0" fontId="113" fillId="21" borderId="0" xfId="15741" applyFont="1" applyFill="1" applyAlignment="1">
      <alignment vertical="center"/>
    </xf>
    <xf numFmtId="3" fontId="124" fillId="0" borderId="0" xfId="0" applyNumberFormat="1" applyFont="1" applyAlignment="1">
      <alignment vertical="center"/>
    </xf>
    <xf numFmtId="3" fontId="125" fillId="55" borderId="101" xfId="0" applyNumberFormat="1" applyFont="1" applyFill="1" applyBorder="1" applyAlignment="1">
      <alignment vertical="center"/>
    </xf>
    <xf numFmtId="3" fontId="124" fillId="0" borderId="201" xfId="0" applyNumberFormat="1" applyFont="1" applyBorder="1" applyAlignment="1">
      <alignment vertical="center"/>
    </xf>
    <xf numFmtId="3" fontId="108" fillId="51" borderId="202" xfId="0" applyNumberFormat="1" applyFont="1" applyFill="1" applyBorder="1" applyAlignment="1">
      <alignment vertical="center"/>
    </xf>
    <xf numFmtId="3" fontId="124" fillId="51" borderId="202" xfId="0" applyNumberFormat="1" applyFont="1" applyFill="1" applyBorder="1" applyAlignment="1">
      <alignment vertical="center"/>
    </xf>
    <xf numFmtId="9" fontId="124" fillId="51" borderId="202" xfId="0" applyNumberFormat="1" applyFont="1" applyFill="1" applyBorder="1" applyAlignment="1">
      <alignment horizontal="left" vertical="center"/>
    </xf>
    <xf numFmtId="3" fontId="124" fillId="51" borderId="101" xfId="0" applyNumberFormat="1" applyFont="1" applyFill="1" applyBorder="1" applyAlignment="1">
      <alignment vertical="center"/>
    </xf>
    <xf numFmtId="3" fontId="126" fillId="51" borderId="202" xfId="0" applyNumberFormat="1" applyFont="1" applyFill="1" applyBorder="1" applyAlignment="1">
      <alignment vertical="center"/>
    </xf>
    <xf numFmtId="3" fontId="102" fillId="51" borderId="202" xfId="0" applyNumberFormat="1" applyFont="1" applyFill="1" applyBorder="1" applyAlignment="1">
      <alignment vertical="center"/>
    </xf>
    <xf numFmtId="3" fontId="124" fillId="0" borderId="201" xfId="0" applyNumberFormat="1" applyFont="1" applyBorder="1" applyAlignment="1">
      <alignment horizontal="left" vertical="center"/>
    </xf>
    <xf numFmtId="0" fontId="104" fillId="0" borderId="0" xfId="0" applyFont="1" applyFill="1" applyAlignment="1">
      <alignment vertical="center"/>
    </xf>
    <xf numFmtId="0" fontId="121" fillId="0" borderId="0" xfId="0" applyFont="1" applyFill="1" applyAlignment="1">
      <alignment vertical="center"/>
    </xf>
    <xf numFmtId="0" fontId="102" fillId="0" borderId="0" xfId="0" applyFont="1" applyFill="1" applyAlignment="1">
      <alignment vertical="center"/>
    </xf>
    <xf numFmtId="0" fontId="21" fillId="56" borderId="203" xfId="0" applyFont="1" applyFill="1" applyBorder="1" applyAlignment="1" applyProtection="1">
      <alignment horizontal="center" vertical="center" shrinkToFit="1"/>
      <protection hidden="1"/>
    </xf>
    <xf numFmtId="0" fontId="127" fillId="0" borderId="0" xfId="15985" applyFont="1" applyAlignment="1" applyProtection="1">
      <alignment vertical="center"/>
      <protection hidden="1"/>
    </xf>
    <xf numFmtId="3" fontId="127" fillId="24" borderId="132" xfId="5587" applyFont="1" applyFill="1" applyBorder="1" applyAlignment="1" applyProtection="1">
      <alignment horizontal="center" vertical="center"/>
      <protection hidden="1"/>
    </xf>
    <xf numFmtId="198" fontId="127" fillId="24" borderId="133" xfId="15985" applyNumberFormat="1" applyFont="1" applyFill="1" applyBorder="1" applyAlignment="1" applyProtection="1">
      <alignment horizontal="center" vertical="center" shrinkToFit="1"/>
      <protection hidden="1"/>
    </xf>
    <xf numFmtId="199" fontId="127" fillId="24" borderId="133" xfId="15985" applyNumberFormat="1" applyFont="1" applyFill="1" applyBorder="1" applyAlignment="1" applyProtection="1">
      <alignment horizontal="center" vertical="center" shrinkToFit="1"/>
      <protection hidden="1"/>
    </xf>
    <xf numFmtId="0" fontId="127" fillId="24" borderId="133" xfId="15985" applyFont="1" applyFill="1" applyBorder="1" applyAlignment="1" applyProtection="1">
      <alignment vertical="center" shrinkToFit="1"/>
      <protection hidden="1"/>
    </xf>
    <xf numFmtId="0" fontId="127" fillId="24" borderId="133" xfId="15985" applyFont="1" applyFill="1" applyBorder="1" applyAlignment="1" applyProtection="1">
      <alignment horizontal="center" vertical="center" shrinkToFit="1"/>
      <protection hidden="1"/>
    </xf>
    <xf numFmtId="0" fontId="127" fillId="24" borderId="134" xfId="15985" applyFont="1" applyFill="1" applyBorder="1" applyAlignment="1" applyProtection="1">
      <alignment horizontal="center" vertical="center" shrinkToFit="1"/>
      <protection hidden="1"/>
    </xf>
    <xf numFmtId="3" fontId="127" fillId="0" borderId="0" xfId="5587" applyFont="1" applyAlignment="1" applyProtection="1">
      <alignment vertical="center"/>
      <protection hidden="1"/>
    </xf>
    <xf numFmtId="0" fontId="127" fillId="0" borderId="0" xfId="15984" applyFont="1" applyFill="1" applyBorder="1" applyAlignment="1" applyProtection="1">
      <alignment horizontal="center" vertical="center"/>
      <protection hidden="1"/>
    </xf>
    <xf numFmtId="3" fontId="127" fillId="0" borderId="0" xfId="5587" applyFont="1" applyBorder="1" applyAlignment="1" applyProtection="1">
      <alignment vertical="center"/>
      <protection hidden="1"/>
    </xf>
    <xf numFmtId="3" fontId="128" fillId="0" borderId="0" xfId="5587" applyFont="1" applyFill="1" applyBorder="1" applyAlignment="1" applyProtection="1">
      <alignment horizontal="center" vertical="center" wrapText="1"/>
      <protection hidden="1"/>
    </xf>
    <xf numFmtId="169" fontId="127" fillId="0" borderId="0" xfId="15985" applyNumberFormat="1" applyFont="1" applyAlignment="1" applyProtection="1">
      <alignment horizontal="center" vertical="center"/>
      <protection hidden="1"/>
    </xf>
    <xf numFmtId="3" fontId="127" fillId="0" borderId="0" xfId="15985" applyNumberFormat="1" applyFont="1" applyAlignment="1" applyProtection="1">
      <alignment vertical="center"/>
      <protection hidden="1"/>
    </xf>
    <xf numFmtId="0" fontId="127" fillId="0" borderId="0" xfId="15984" applyFont="1" applyFill="1" applyBorder="1" applyAlignment="1" applyProtection="1">
      <alignment vertical="center"/>
      <protection hidden="1"/>
    </xf>
    <xf numFmtId="169" fontId="127" fillId="20" borderId="0" xfId="16149" applyNumberFormat="1" applyFont="1" applyFill="1" applyBorder="1" applyAlignment="1" applyProtection="1">
      <alignment horizontal="center" vertical="center"/>
      <protection hidden="1"/>
    </xf>
    <xf numFmtId="171" fontId="127" fillId="0" borderId="0" xfId="16149" applyNumberFormat="1" applyFont="1" applyFill="1" applyBorder="1" applyAlignment="1" applyProtection="1">
      <alignment horizontal="center" vertical="center"/>
      <protection hidden="1"/>
    </xf>
    <xf numFmtId="3" fontId="127" fillId="0" borderId="0" xfId="5587" applyFont="1" applyFill="1" applyBorder="1" applyAlignment="1" applyProtection="1">
      <alignment horizontal="center" vertical="center"/>
      <protection hidden="1"/>
    </xf>
    <xf numFmtId="3" fontId="127" fillId="0" borderId="0" xfId="5587" applyFont="1" applyFill="1" applyBorder="1" applyAlignment="1" applyProtection="1">
      <alignment vertical="center"/>
      <protection hidden="1"/>
    </xf>
    <xf numFmtId="0" fontId="127" fillId="47" borderId="0" xfId="15985" applyFont="1" applyFill="1" applyAlignment="1" applyProtection="1">
      <alignment vertical="center"/>
      <protection hidden="1"/>
    </xf>
    <xf numFmtId="0" fontId="127" fillId="0" borderId="0" xfId="15985" applyFont="1" applyAlignment="1">
      <alignment vertical="center"/>
    </xf>
    <xf numFmtId="0" fontId="127" fillId="0" borderId="0" xfId="15984" applyFont="1" applyFill="1" applyBorder="1" applyAlignment="1" applyProtection="1">
      <alignment horizontal="right" vertical="center"/>
      <protection hidden="1"/>
    </xf>
    <xf numFmtId="169" fontId="128" fillId="20" borderId="0" xfId="16149" applyNumberFormat="1" applyFont="1" applyFill="1" applyBorder="1" applyAlignment="1" applyProtection="1">
      <alignment horizontal="center" vertical="center"/>
      <protection hidden="1"/>
    </xf>
    <xf numFmtId="169" fontId="127" fillId="0" borderId="0" xfId="16149" applyNumberFormat="1" applyFont="1" applyFill="1" applyBorder="1" applyAlignment="1" applyProtection="1">
      <alignment horizontal="center" vertical="center"/>
      <protection hidden="1"/>
    </xf>
    <xf numFmtId="0" fontId="130" fillId="24" borderId="204" xfId="15984" applyFont="1" applyFill="1" applyBorder="1" applyAlignment="1" applyProtection="1">
      <protection hidden="1"/>
    </xf>
    <xf numFmtId="0" fontId="131" fillId="24" borderId="204" xfId="15984" applyFont="1" applyFill="1" applyBorder="1" applyAlignment="1" applyProtection="1">
      <protection hidden="1"/>
    </xf>
    <xf numFmtId="0" fontId="131" fillId="24" borderId="205" xfId="15984" applyFont="1" applyFill="1" applyBorder="1" applyAlignment="1" applyProtection="1">
      <protection hidden="1"/>
    </xf>
    <xf numFmtId="37" fontId="127" fillId="0" borderId="71" xfId="16149" applyNumberFormat="1" applyFont="1" applyFill="1" applyBorder="1" applyAlignment="1" applyProtection="1">
      <alignment horizontal="center" vertical="center"/>
      <protection hidden="1"/>
    </xf>
    <xf numFmtId="3" fontId="128" fillId="0" borderId="71" xfId="16149" applyNumberFormat="1" applyFont="1" applyFill="1" applyBorder="1" applyAlignment="1" applyProtection="1">
      <alignment horizontal="center" vertical="center"/>
      <protection hidden="1"/>
    </xf>
    <xf numFmtId="171" fontId="127" fillId="0" borderId="106" xfId="16149" applyNumberFormat="1" applyFont="1" applyFill="1" applyBorder="1" applyAlignment="1" applyProtection="1">
      <alignment horizontal="center" vertical="center"/>
      <protection hidden="1"/>
    </xf>
    <xf numFmtId="3" fontId="127" fillId="0" borderId="71" xfId="16149" applyNumberFormat="1" applyFont="1" applyFill="1" applyBorder="1" applyAlignment="1" applyProtection="1">
      <alignment horizontal="center" vertical="center"/>
      <protection hidden="1"/>
    </xf>
    <xf numFmtId="3" fontId="127" fillId="0" borderId="72" xfId="16149" applyNumberFormat="1" applyFont="1" applyFill="1" applyBorder="1" applyAlignment="1" applyProtection="1">
      <alignment horizontal="center" vertical="center"/>
      <protection hidden="1"/>
    </xf>
    <xf numFmtId="3" fontId="127" fillId="0" borderId="80" xfId="16149" applyNumberFormat="1" applyFont="1" applyFill="1" applyBorder="1" applyAlignment="1" applyProtection="1">
      <alignment horizontal="center" vertical="center"/>
      <protection hidden="1"/>
    </xf>
    <xf numFmtId="169" fontId="128" fillId="0" borderId="209" xfId="16149" applyNumberFormat="1" applyFont="1" applyFill="1" applyBorder="1" applyAlignment="1" applyProtection="1">
      <alignment horizontal="center" vertical="center"/>
      <protection hidden="1"/>
    </xf>
    <xf numFmtId="169" fontId="128" fillId="0" borderId="109" xfId="16149" applyNumberFormat="1" applyFont="1" applyFill="1" applyBorder="1" applyAlignment="1" applyProtection="1">
      <alignment horizontal="center" vertical="center"/>
      <protection hidden="1"/>
    </xf>
    <xf numFmtId="171" fontId="128" fillId="0" borderId="72" xfId="16149" applyNumberFormat="1" applyFont="1" applyFill="1" applyBorder="1" applyAlignment="1" applyProtection="1">
      <alignment horizontal="center" vertical="center"/>
      <protection hidden="1"/>
    </xf>
    <xf numFmtId="169" fontId="128" fillId="0" borderId="72" xfId="16149" applyNumberFormat="1" applyFont="1" applyFill="1" applyBorder="1" applyAlignment="1" applyProtection="1">
      <alignment horizontal="center" vertical="center"/>
      <protection hidden="1"/>
    </xf>
    <xf numFmtId="169" fontId="127" fillId="0" borderId="72" xfId="16149" applyNumberFormat="1" applyFont="1" applyFill="1" applyBorder="1" applyAlignment="1" applyProtection="1">
      <alignment horizontal="center" vertical="center"/>
      <protection hidden="1"/>
    </xf>
    <xf numFmtId="169" fontId="18" fillId="0" borderId="73" xfId="16149" applyNumberFormat="1" applyFont="1" applyFill="1" applyBorder="1" applyAlignment="1" applyProtection="1">
      <alignment horizontal="center" vertical="center"/>
      <protection hidden="1"/>
    </xf>
    <xf numFmtId="169" fontId="18" fillId="0" borderId="52" xfId="16149" applyNumberFormat="1" applyFont="1" applyFill="1" applyBorder="1" applyAlignment="1" applyProtection="1">
      <alignment horizontal="center" vertical="center"/>
      <protection hidden="1"/>
    </xf>
    <xf numFmtId="169" fontId="127" fillId="0" borderId="74" xfId="16149" applyNumberFormat="1" applyFont="1" applyFill="1" applyBorder="1" applyAlignment="1" applyProtection="1">
      <alignment horizontal="center" vertical="center"/>
      <protection hidden="1"/>
    </xf>
    <xf numFmtId="1" fontId="17" fillId="0" borderId="207" xfId="16150" applyNumberFormat="1" applyFont="1" applyFill="1" applyBorder="1" applyAlignment="1" applyProtection="1">
      <alignment horizontal="center" vertical="center"/>
      <protection hidden="1"/>
    </xf>
    <xf numFmtId="3" fontId="128" fillId="0" borderId="210" xfId="16149" applyNumberFormat="1" applyFont="1" applyFill="1" applyBorder="1" applyAlignment="1" applyProtection="1">
      <alignment horizontal="center" vertical="center"/>
      <protection hidden="1"/>
    </xf>
    <xf numFmtId="37" fontId="127" fillId="0" borderId="211" xfId="16149" applyNumberFormat="1" applyFont="1" applyFill="1" applyBorder="1" applyAlignment="1" applyProtection="1">
      <alignment horizontal="center" vertical="center"/>
      <protection hidden="1"/>
    </xf>
    <xf numFmtId="171" fontId="127" fillId="0" borderId="212" xfId="16149" applyNumberFormat="1" applyFont="1" applyFill="1" applyBorder="1" applyAlignment="1" applyProtection="1">
      <alignment horizontal="center" vertical="center"/>
      <protection hidden="1"/>
    </xf>
    <xf numFmtId="3" fontId="127" fillId="0" borderId="211" xfId="16149" applyNumberFormat="1" applyFont="1" applyFill="1" applyBorder="1" applyAlignment="1" applyProtection="1">
      <alignment horizontal="center" vertical="center"/>
      <protection hidden="1"/>
    </xf>
    <xf numFmtId="3" fontId="127" fillId="0" borderId="213" xfId="16149" applyNumberFormat="1" applyFont="1" applyFill="1" applyBorder="1" applyAlignment="1" applyProtection="1">
      <alignment horizontal="center" vertical="center"/>
      <protection hidden="1"/>
    </xf>
    <xf numFmtId="3" fontId="127" fillId="0" borderId="214" xfId="16149" applyNumberFormat="1" applyFont="1" applyFill="1" applyBorder="1" applyAlignment="1" applyProtection="1">
      <alignment horizontal="center" vertical="center"/>
      <protection hidden="1"/>
    </xf>
    <xf numFmtId="169" fontId="128" fillId="0" borderId="215" xfId="16149" applyNumberFormat="1" applyFont="1" applyFill="1" applyBorder="1" applyAlignment="1" applyProtection="1">
      <alignment horizontal="center" vertical="center"/>
      <protection hidden="1"/>
    </xf>
    <xf numFmtId="169" fontId="128" fillId="0" borderId="216" xfId="16149" applyNumberFormat="1" applyFont="1" applyFill="1" applyBorder="1" applyAlignment="1" applyProtection="1">
      <alignment horizontal="center" vertical="center"/>
      <protection hidden="1"/>
    </xf>
    <xf numFmtId="171" fontId="128" fillId="0" borderId="213" xfId="16149" applyNumberFormat="1" applyFont="1" applyFill="1" applyBorder="1" applyAlignment="1" applyProtection="1">
      <alignment horizontal="center" vertical="center"/>
      <protection hidden="1"/>
    </xf>
    <xf numFmtId="169" fontId="128" fillId="0" borderId="213" xfId="16149" applyNumberFormat="1" applyFont="1" applyFill="1" applyBorder="1" applyAlignment="1" applyProtection="1">
      <alignment horizontal="center" vertical="center"/>
      <protection hidden="1"/>
    </xf>
    <xf numFmtId="169" fontId="127" fillId="0" borderId="213" xfId="16149" applyNumberFormat="1" applyFont="1" applyFill="1" applyBorder="1" applyAlignment="1" applyProtection="1">
      <alignment horizontal="center" vertical="center"/>
      <protection hidden="1"/>
    </xf>
    <xf numFmtId="169" fontId="127" fillId="0" borderId="217" xfId="16149" applyNumberFormat="1" applyFont="1" applyFill="1" applyBorder="1" applyAlignment="1" applyProtection="1">
      <alignment horizontal="center" vertical="center"/>
      <protection hidden="1"/>
    </xf>
    <xf numFmtId="0" fontId="131" fillId="24" borderId="218" xfId="15984" applyFont="1" applyFill="1" applyBorder="1" applyAlignment="1" applyProtection="1">
      <protection hidden="1"/>
    </xf>
    <xf numFmtId="0" fontId="130" fillId="24" borderId="219" xfId="15984" applyFont="1" applyFill="1" applyBorder="1" applyAlignment="1" applyProtection="1">
      <protection hidden="1"/>
    </xf>
    <xf numFmtId="0" fontId="131" fillId="24" borderId="220" xfId="15984" applyFont="1" applyFill="1" applyBorder="1" applyAlignment="1" applyProtection="1">
      <protection hidden="1"/>
    </xf>
    <xf numFmtId="1" fontId="17" fillId="0" borderId="221" xfId="16150" applyNumberFormat="1" applyFont="1" applyFill="1" applyBorder="1" applyAlignment="1" applyProtection="1">
      <alignment horizontal="center" vertical="center"/>
      <protection hidden="1"/>
    </xf>
    <xf numFmtId="3" fontId="128" fillId="0" borderId="208" xfId="16149" applyNumberFormat="1" applyFont="1" applyFill="1" applyBorder="1" applyAlignment="1" applyProtection="1">
      <alignment horizontal="center" vertical="center"/>
      <protection hidden="1"/>
    </xf>
    <xf numFmtId="37" fontId="19" fillId="0" borderId="222" xfId="16149" applyNumberFormat="1" applyFont="1" applyFill="1" applyBorder="1" applyAlignment="1" applyProtection="1">
      <alignment horizontal="center" vertical="center"/>
      <protection hidden="1"/>
    </xf>
    <xf numFmtId="171" fontId="19" fillId="0" borderId="223" xfId="16149" applyNumberFormat="1" applyFont="1" applyFill="1" applyBorder="1" applyAlignment="1" applyProtection="1">
      <alignment horizontal="center" vertical="center"/>
      <protection hidden="1"/>
    </xf>
    <xf numFmtId="3" fontId="19" fillId="0" borderId="224" xfId="16149" applyNumberFormat="1" applyFont="1" applyFill="1" applyBorder="1" applyAlignment="1" applyProtection="1">
      <alignment horizontal="center" vertical="center"/>
      <protection hidden="1"/>
    </xf>
    <xf numFmtId="37" fontId="19" fillId="0" borderId="225" xfId="16149" applyNumberFormat="1" applyFont="1" applyFill="1" applyBorder="1" applyAlignment="1" applyProtection="1">
      <alignment horizontal="center" vertical="center"/>
      <protection hidden="1"/>
    </xf>
    <xf numFmtId="37" fontId="19" fillId="0" borderId="226" xfId="16149" applyNumberFormat="1" applyFont="1" applyFill="1" applyBorder="1" applyAlignment="1" applyProtection="1">
      <alignment horizontal="center" vertical="center"/>
      <protection hidden="1"/>
    </xf>
    <xf numFmtId="169" fontId="12" fillId="0" borderId="224" xfId="16149" applyNumberFormat="1" applyFont="1" applyFill="1" applyBorder="1" applyAlignment="1" applyProtection="1">
      <alignment horizontal="center" vertical="center"/>
      <protection hidden="1"/>
    </xf>
    <xf numFmtId="169" fontId="12" fillId="0" borderId="227" xfId="16149" applyNumberFormat="1" applyFont="1" applyFill="1" applyBorder="1" applyAlignment="1" applyProtection="1">
      <alignment horizontal="center" vertical="center"/>
      <protection hidden="1"/>
    </xf>
    <xf numFmtId="196" fontId="12" fillId="0" borderId="225" xfId="16149" applyNumberFormat="1" applyFont="1" applyFill="1" applyBorder="1" applyAlignment="1" applyProtection="1">
      <alignment horizontal="center" vertical="center"/>
      <protection hidden="1"/>
    </xf>
    <xf numFmtId="169" fontId="12" fillId="0" borderId="225" xfId="16149" applyNumberFormat="1" applyFont="1" applyFill="1" applyBorder="1" applyAlignment="1" applyProtection="1">
      <alignment horizontal="center" vertical="center"/>
      <protection hidden="1"/>
    </xf>
    <xf numFmtId="169" fontId="18" fillId="0" borderId="225" xfId="16149" applyNumberFormat="1" applyFont="1" applyFill="1" applyBorder="1" applyAlignment="1" applyProtection="1">
      <alignment horizontal="center" vertical="center"/>
      <protection hidden="1"/>
    </xf>
    <xf numFmtId="169" fontId="18" fillId="0" borderId="228" xfId="16149" applyNumberFormat="1" applyFont="1" applyFill="1" applyBorder="1" applyAlignment="1" applyProtection="1">
      <alignment horizontal="center" vertical="center"/>
      <protection hidden="1"/>
    </xf>
    <xf numFmtId="169" fontId="128" fillId="0" borderId="229" xfId="15985" applyNumberFormat="1" applyFont="1" applyFill="1" applyBorder="1" applyAlignment="1" applyProtection="1">
      <alignment horizontal="center" vertical="center"/>
      <protection hidden="1"/>
    </xf>
    <xf numFmtId="169" fontId="127" fillId="0" borderId="230" xfId="15985" applyNumberFormat="1" applyFont="1" applyFill="1" applyBorder="1" applyAlignment="1" applyProtection="1">
      <alignment horizontal="center" vertical="center"/>
      <protection hidden="1"/>
    </xf>
    <xf numFmtId="169" fontId="127" fillId="0" borderId="229" xfId="15985" applyNumberFormat="1" applyFont="1" applyFill="1" applyBorder="1" applyAlignment="1" applyProtection="1">
      <alignment horizontal="center" vertical="center"/>
      <protection hidden="1"/>
    </xf>
    <xf numFmtId="169" fontId="127" fillId="0" borderId="231" xfId="15985" applyNumberFormat="1" applyFont="1" applyFill="1" applyBorder="1" applyAlignment="1" applyProtection="1">
      <alignment horizontal="center" vertical="center"/>
      <protection hidden="1"/>
    </xf>
    <xf numFmtId="169" fontId="12" fillId="0" borderId="232" xfId="15985" applyNumberFormat="1" applyFont="1" applyFill="1" applyBorder="1" applyAlignment="1" applyProtection="1">
      <alignment horizontal="center" vertical="center"/>
      <protection hidden="1"/>
    </xf>
    <xf numFmtId="169" fontId="128" fillId="0" borderId="233" xfId="15985" applyNumberFormat="1" applyFont="1" applyFill="1" applyBorder="1" applyAlignment="1" applyProtection="1">
      <alignment horizontal="center" vertical="center"/>
      <protection hidden="1"/>
    </xf>
    <xf numFmtId="169" fontId="18" fillId="0" borderId="234" xfId="15985" applyNumberFormat="1" applyFont="1" applyFill="1" applyBorder="1" applyAlignment="1" applyProtection="1">
      <alignment horizontal="center" vertical="center"/>
      <protection hidden="1"/>
    </xf>
    <xf numFmtId="169" fontId="127" fillId="0" borderId="235" xfId="15985" applyNumberFormat="1" applyFont="1" applyFill="1" applyBorder="1" applyAlignment="1" applyProtection="1">
      <alignment horizontal="center" vertical="center"/>
      <protection hidden="1"/>
    </xf>
    <xf numFmtId="169" fontId="18" fillId="0" borderId="232" xfId="15985" applyNumberFormat="1" applyFont="1" applyFill="1" applyBorder="1" applyAlignment="1" applyProtection="1">
      <alignment horizontal="center" vertical="center"/>
      <protection hidden="1"/>
    </xf>
    <xf numFmtId="169" fontId="127" fillId="0" borderId="233" xfId="15985" applyNumberFormat="1" applyFont="1" applyFill="1" applyBorder="1" applyAlignment="1" applyProtection="1">
      <alignment horizontal="center" vertical="center"/>
      <protection hidden="1"/>
    </xf>
    <xf numFmtId="169" fontId="18" fillId="0" borderId="236" xfId="15985" applyNumberFormat="1" applyFont="1" applyFill="1" applyBorder="1" applyAlignment="1" applyProtection="1">
      <alignment horizontal="center" vertical="center"/>
      <protection hidden="1"/>
    </xf>
    <xf numFmtId="169" fontId="127" fillId="0" borderId="237" xfId="15985" applyNumberFormat="1" applyFont="1" applyFill="1" applyBorder="1" applyAlignment="1" applyProtection="1">
      <alignment horizontal="center" vertical="center"/>
      <protection hidden="1"/>
    </xf>
    <xf numFmtId="169" fontId="12" fillId="26" borderId="238" xfId="15985" applyNumberFormat="1" applyFont="1" applyFill="1" applyBorder="1" applyAlignment="1" applyProtection="1">
      <alignment horizontal="center" vertical="center"/>
      <protection hidden="1"/>
    </xf>
    <xf numFmtId="169" fontId="18" fillId="26" borderId="239" xfId="15985" applyNumberFormat="1" applyFont="1" applyFill="1" applyBorder="1" applyAlignment="1" applyProtection="1">
      <alignment horizontal="center" vertical="center"/>
      <protection hidden="1"/>
    </xf>
    <xf numFmtId="169" fontId="18" fillId="26" borderId="238" xfId="15985" applyNumberFormat="1" applyFont="1" applyFill="1" applyBorder="1" applyAlignment="1" applyProtection="1">
      <alignment horizontal="center" vertical="center"/>
      <protection hidden="1"/>
    </xf>
    <xf numFmtId="169" fontId="18" fillId="26" borderId="240" xfId="15985" applyNumberFormat="1" applyFont="1" applyFill="1" applyBorder="1" applyAlignment="1" applyProtection="1">
      <alignment horizontal="center" vertical="center"/>
      <protection hidden="1"/>
    </xf>
    <xf numFmtId="171" fontId="128" fillId="0" borderId="229" xfId="15985" applyNumberFormat="1" applyFont="1" applyFill="1" applyBorder="1" applyAlignment="1" applyProtection="1">
      <alignment horizontal="center" vertical="center"/>
      <protection hidden="1"/>
    </xf>
    <xf numFmtId="171" fontId="127" fillId="0" borderId="230" xfId="15985" applyNumberFormat="1" applyFont="1" applyFill="1" applyBorder="1" applyAlignment="1" applyProtection="1">
      <alignment horizontal="center" vertical="center"/>
      <protection hidden="1"/>
    </xf>
    <xf numFmtId="171" fontId="127" fillId="0" borderId="229" xfId="15985" applyNumberFormat="1" applyFont="1" applyFill="1" applyBorder="1" applyAlignment="1" applyProtection="1">
      <alignment horizontal="center" vertical="center"/>
      <protection hidden="1"/>
    </xf>
    <xf numFmtId="171" fontId="127" fillId="0" borderId="231" xfId="15985" applyNumberFormat="1" applyFont="1" applyFill="1" applyBorder="1" applyAlignment="1" applyProtection="1">
      <alignment horizontal="center" vertical="center"/>
      <protection hidden="1"/>
    </xf>
    <xf numFmtId="171" fontId="128" fillId="0" borderId="230" xfId="15985" applyNumberFormat="1" applyFont="1" applyFill="1" applyBorder="1" applyAlignment="1" applyProtection="1">
      <alignment horizontal="center" vertical="center"/>
      <protection hidden="1"/>
    </xf>
    <xf numFmtId="172" fontId="127" fillId="0" borderId="229" xfId="15985" applyNumberFormat="1" applyFont="1" applyFill="1" applyBorder="1" applyAlignment="1" applyProtection="1">
      <alignment horizontal="center" vertical="center"/>
      <protection hidden="1"/>
    </xf>
    <xf numFmtId="3" fontId="127" fillId="0" borderId="229" xfId="15985" applyNumberFormat="1" applyFont="1" applyFill="1" applyBorder="1" applyAlignment="1" applyProtection="1">
      <alignment horizontal="center" vertical="center"/>
      <protection hidden="1"/>
    </xf>
    <xf numFmtId="3" fontId="127" fillId="0" borderId="231" xfId="15985" applyNumberFormat="1" applyFont="1" applyFill="1" applyBorder="1" applyAlignment="1" applyProtection="1">
      <alignment horizontal="center" vertical="center"/>
      <protection hidden="1"/>
    </xf>
    <xf numFmtId="169" fontId="128" fillId="0" borderId="230" xfId="16150" applyNumberFormat="1" applyFont="1" applyFill="1" applyBorder="1" applyAlignment="1" applyProtection="1">
      <alignment horizontal="center" vertical="center"/>
      <protection hidden="1"/>
    </xf>
    <xf numFmtId="169" fontId="127" fillId="0" borderId="229" xfId="16150" applyNumberFormat="1" applyFont="1" applyFill="1" applyBorder="1" applyAlignment="1" applyProtection="1">
      <alignment horizontal="center" vertical="center"/>
      <protection hidden="1"/>
    </xf>
    <xf numFmtId="172" fontId="127" fillId="0" borderId="231" xfId="16150" applyNumberFormat="1" applyFont="1" applyFill="1" applyBorder="1" applyAlignment="1" applyProtection="1">
      <alignment horizontal="center" vertical="center"/>
      <protection hidden="1"/>
    </xf>
    <xf numFmtId="3" fontId="127" fillId="20" borderId="241" xfId="16149" applyNumberFormat="1" applyFont="1" applyFill="1" applyBorder="1" applyAlignment="1" applyProtection="1">
      <alignment horizontal="center" vertical="center"/>
      <protection hidden="1"/>
    </xf>
    <xf numFmtId="3" fontId="127" fillId="20" borderId="212" xfId="16149" applyNumberFormat="1" applyFont="1" applyFill="1" applyBorder="1" applyAlignment="1" applyProtection="1">
      <alignment horizontal="center" vertical="center"/>
      <protection hidden="1"/>
    </xf>
    <xf numFmtId="3" fontId="127" fillId="20" borderId="211" xfId="16149" applyNumberFormat="1" applyFont="1" applyFill="1" applyBorder="1" applyAlignment="1" applyProtection="1">
      <alignment horizontal="center" vertical="center"/>
      <protection hidden="1"/>
    </xf>
    <xf numFmtId="3" fontId="127" fillId="20" borderId="213" xfId="16149" applyNumberFormat="1" applyFont="1" applyFill="1" applyBorder="1" applyAlignment="1" applyProtection="1">
      <alignment horizontal="center" vertical="center"/>
      <protection hidden="1"/>
    </xf>
    <xf numFmtId="3" fontId="127" fillId="20" borderId="217" xfId="16149" applyNumberFormat="1" applyFont="1" applyFill="1" applyBorder="1" applyAlignment="1" applyProtection="1">
      <alignment horizontal="center" vertical="center"/>
      <protection hidden="1"/>
    </xf>
    <xf numFmtId="169" fontId="127" fillId="20" borderId="211" xfId="16150" applyNumberFormat="1" applyFont="1" applyFill="1" applyBorder="1" applyAlignment="1" applyProtection="1">
      <alignment horizontal="center" vertical="center"/>
      <protection hidden="1"/>
    </xf>
    <xf numFmtId="169" fontId="127" fillId="20" borderId="214" xfId="16150" applyNumberFormat="1" applyFont="1" applyFill="1" applyBorder="1" applyAlignment="1" applyProtection="1">
      <alignment horizontal="center" vertical="center"/>
      <protection hidden="1"/>
    </xf>
    <xf numFmtId="169" fontId="127" fillId="20" borderId="217" xfId="16150" applyNumberFormat="1" applyFont="1" applyFill="1" applyBorder="1" applyAlignment="1" applyProtection="1">
      <alignment horizontal="center" vertical="center"/>
      <protection hidden="1"/>
    </xf>
    <xf numFmtId="3" fontId="127" fillId="20" borderId="242" xfId="16149" applyNumberFormat="1" applyFont="1" applyFill="1" applyBorder="1" applyAlignment="1" applyProtection="1">
      <alignment horizontal="center" vertical="center"/>
      <protection hidden="1"/>
    </xf>
    <xf numFmtId="169" fontId="127" fillId="20" borderId="213" xfId="16150" applyNumberFormat="1" applyFont="1" applyFill="1" applyBorder="1" applyAlignment="1" applyProtection="1">
      <alignment horizontal="center" vertical="center"/>
      <protection hidden="1"/>
    </xf>
    <xf numFmtId="169" fontId="127" fillId="20" borderId="243" xfId="16149" applyNumberFormat="1" applyFont="1" applyFill="1" applyBorder="1" applyAlignment="1" applyProtection="1">
      <alignment horizontal="center" vertical="center"/>
      <protection hidden="1"/>
    </xf>
    <xf numFmtId="169" fontId="127" fillId="20" borderId="211" xfId="16149" applyNumberFormat="1" applyFont="1" applyFill="1" applyBorder="1" applyAlignment="1" applyProtection="1">
      <alignment horizontal="center" vertical="center"/>
      <protection hidden="1"/>
    </xf>
    <xf numFmtId="169" fontId="127" fillId="20" borderId="213" xfId="16149" applyNumberFormat="1" applyFont="1" applyFill="1" applyBorder="1" applyAlignment="1" applyProtection="1">
      <alignment horizontal="center" vertical="center"/>
      <protection hidden="1"/>
    </xf>
    <xf numFmtId="169" fontId="127" fillId="20" borderId="217" xfId="16149" applyNumberFormat="1" applyFont="1" applyFill="1" applyBorder="1" applyAlignment="1" applyProtection="1">
      <alignment horizontal="center" vertical="center"/>
      <protection hidden="1"/>
    </xf>
    <xf numFmtId="3" fontId="127" fillId="20" borderId="244" xfId="16149" applyNumberFormat="1" applyFont="1" applyFill="1" applyBorder="1" applyAlignment="1" applyProtection="1">
      <alignment horizontal="center" vertical="center"/>
      <protection hidden="1"/>
    </xf>
    <xf numFmtId="3" fontId="127" fillId="20" borderId="216" xfId="16149" applyNumberFormat="1" applyFont="1" applyFill="1" applyBorder="1" applyAlignment="1" applyProtection="1">
      <alignment horizontal="center" vertical="center"/>
      <protection hidden="1"/>
    </xf>
    <xf numFmtId="3" fontId="127" fillId="20" borderId="214" xfId="16149" applyNumberFormat="1" applyFont="1" applyFill="1" applyBorder="1" applyAlignment="1" applyProtection="1">
      <alignment horizontal="center" vertical="center"/>
      <protection hidden="1"/>
    </xf>
    <xf numFmtId="169" fontId="127" fillId="20" borderId="214" xfId="16149" applyNumberFormat="1" applyFont="1" applyFill="1" applyBorder="1" applyAlignment="1" applyProtection="1">
      <alignment horizontal="center" vertical="center" shrinkToFit="1"/>
      <protection hidden="1"/>
    </xf>
    <xf numFmtId="171" fontId="127" fillId="0" borderId="245" xfId="16149" applyNumberFormat="1" applyFont="1" applyFill="1" applyBorder="1" applyAlignment="1" applyProtection="1">
      <alignment horizontal="center" vertical="center"/>
      <protection hidden="1"/>
    </xf>
    <xf numFmtId="3" fontId="127" fillId="0" borderId="216" xfId="16149" applyNumberFormat="1" applyFont="1" applyFill="1" applyBorder="1" applyAlignment="1" applyProtection="1">
      <alignment horizontal="center" vertical="center"/>
      <protection hidden="1"/>
    </xf>
    <xf numFmtId="171" fontId="127" fillId="0" borderId="213" xfId="16149" applyNumberFormat="1" applyFont="1" applyFill="1" applyBorder="1" applyAlignment="1" applyProtection="1">
      <alignment horizontal="center" vertical="center"/>
      <protection hidden="1"/>
    </xf>
    <xf numFmtId="169" fontId="127" fillId="0" borderId="214" xfId="16149" applyNumberFormat="1" applyFont="1" applyFill="1" applyBorder="1" applyAlignment="1" applyProtection="1">
      <alignment horizontal="center" vertical="center"/>
      <protection hidden="1"/>
    </xf>
    <xf numFmtId="171" fontId="12" fillId="26" borderId="232" xfId="15985" applyNumberFormat="1" applyFont="1" applyFill="1" applyBorder="1" applyAlignment="1" applyProtection="1">
      <alignment horizontal="center" vertical="center"/>
      <protection hidden="1"/>
    </xf>
    <xf numFmtId="171" fontId="128" fillId="0" borderId="233" xfId="15985" applyNumberFormat="1" applyFont="1" applyFill="1" applyBorder="1" applyAlignment="1" applyProtection="1">
      <alignment horizontal="center" vertical="center"/>
      <protection hidden="1"/>
    </xf>
    <xf numFmtId="171" fontId="18" fillId="26" borderId="234" xfId="15985" applyNumberFormat="1" applyFont="1" applyFill="1" applyBorder="1" applyAlignment="1" applyProtection="1">
      <alignment horizontal="center" vertical="center"/>
      <protection hidden="1"/>
    </xf>
    <xf numFmtId="171" fontId="127" fillId="0" borderId="235" xfId="15985" applyNumberFormat="1" applyFont="1" applyFill="1" applyBorder="1" applyAlignment="1" applyProtection="1">
      <alignment horizontal="center" vertical="center"/>
      <protection hidden="1"/>
    </xf>
    <xf numFmtId="171" fontId="18" fillId="26" borderId="232" xfId="15985" applyNumberFormat="1" applyFont="1" applyFill="1" applyBorder="1" applyAlignment="1" applyProtection="1">
      <alignment horizontal="center" vertical="center"/>
      <protection hidden="1"/>
    </xf>
    <xf numFmtId="171" fontId="127" fillId="0" borderId="233" xfId="15985" applyNumberFormat="1" applyFont="1" applyFill="1" applyBorder="1" applyAlignment="1" applyProtection="1">
      <alignment horizontal="center" vertical="center"/>
      <protection hidden="1"/>
    </xf>
    <xf numFmtId="171" fontId="18" fillId="26" borderId="236" xfId="15985" applyNumberFormat="1" applyFont="1" applyFill="1" applyBorder="1" applyAlignment="1" applyProtection="1">
      <alignment horizontal="center" vertical="center"/>
      <protection hidden="1"/>
    </xf>
    <xf numFmtId="171" fontId="127" fillId="0" borderId="237" xfId="15985" applyNumberFormat="1" applyFont="1" applyFill="1" applyBorder="1" applyAlignment="1" applyProtection="1">
      <alignment horizontal="center" vertical="center"/>
      <protection hidden="1"/>
    </xf>
    <xf numFmtId="171" fontId="12" fillId="26" borderId="234" xfId="15985" applyNumberFormat="1" applyFont="1" applyFill="1" applyBorder="1" applyAlignment="1" applyProtection="1">
      <alignment horizontal="center" vertical="center"/>
      <protection hidden="1"/>
    </xf>
    <xf numFmtId="171" fontId="128" fillId="0" borderId="235" xfId="15985" applyNumberFormat="1" applyFont="1" applyFill="1" applyBorder="1" applyAlignment="1" applyProtection="1">
      <alignment horizontal="center" vertical="center"/>
      <protection hidden="1"/>
    </xf>
    <xf numFmtId="172" fontId="18" fillId="26" borderId="234" xfId="15985" applyNumberFormat="1" applyFont="1" applyFill="1" applyBorder="1" applyAlignment="1" applyProtection="1">
      <alignment horizontal="center" vertical="center"/>
      <protection hidden="1"/>
    </xf>
    <xf numFmtId="172" fontId="127" fillId="0" borderId="233" xfId="15985" applyNumberFormat="1" applyFont="1" applyFill="1" applyBorder="1" applyAlignment="1" applyProtection="1">
      <alignment horizontal="center" vertical="center"/>
      <protection hidden="1"/>
    </xf>
    <xf numFmtId="3" fontId="18" fillId="26" borderId="232" xfId="15985" applyNumberFormat="1" applyFont="1" applyFill="1" applyBorder="1" applyAlignment="1" applyProtection="1">
      <alignment horizontal="center" vertical="center"/>
      <protection hidden="1"/>
    </xf>
    <xf numFmtId="3" fontId="127" fillId="0" borderId="233" xfId="15985" applyNumberFormat="1" applyFont="1" applyFill="1" applyBorder="1" applyAlignment="1" applyProtection="1">
      <alignment horizontal="center" vertical="center"/>
      <protection hidden="1"/>
    </xf>
    <xf numFmtId="3" fontId="18" fillId="26" borderId="236" xfId="15985" applyNumberFormat="1" applyFont="1" applyFill="1" applyBorder="1" applyAlignment="1" applyProtection="1">
      <alignment horizontal="center" vertical="center"/>
      <protection hidden="1"/>
    </xf>
    <xf numFmtId="3" fontId="127" fillId="0" borderId="237" xfId="15985" applyNumberFormat="1" applyFont="1" applyFill="1" applyBorder="1" applyAlignment="1" applyProtection="1">
      <alignment horizontal="center" vertical="center"/>
      <protection hidden="1"/>
    </xf>
    <xf numFmtId="169" fontId="12" fillId="0" borderId="234" xfId="16150" applyNumberFormat="1" applyFont="1" applyFill="1" applyBorder="1" applyAlignment="1" applyProtection="1">
      <alignment horizontal="center" vertical="center"/>
      <protection hidden="1"/>
    </xf>
    <xf numFmtId="169" fontId="128" fillId="0" borderId="235" xfId="16150" applyNumberFormat="1" applyFont="1" applyFill="1" applyBorder="1" applyAlignment="1" applyProtection="1">
      <alignment horizontal="center" vertical="center"/>
      <protection hidden="1"/>
    </xf>
    <xf numFmtId="169" fontId="18" fillId="0" borderId="232" xfId="16150" applyNumberFormat="1" applyFont="1" applyFill="1" applyBorder="1" applyAlignment="1" applyProtection="1">
      <alignment horizontal="center" vertical="center"/>
      <protection hidden="1"/>
    </xf>
    <xf numFmtId="169" fontId="127" fillId="0" borderId="233" xfId="16150" applyNumberFormat="1" applyFont="1" applyFill="1" applyBorder="1" applyAlignment="1" applyProtection="1">
      <alignment horizontal="center" vertical="center"/>
      <protection hidden="1"/>
    </xf>
    <xf numFmtId="172" fontId="18" fillId="0" borderId="236" xfId="16150" applyNumberFormat="1" applyFont="1" applyFill="1" applyBorder="1" applyAlignment="1" applyProtection="1">
      <alignment horizontal="center" vertical="center"/>
      <protection hidden="1"/>
    </xf>
    <xf numFmtId="172" fontId="127" fillId="0" borderId="237" xfId="16150" applyNumberFormat="1" applyFont="1" applyFill="1" applyBorder="1" applyAlignment="1" applyProtection="1">
      <alignment horizontal="center" vertical="center"/>
      <protection hidden="1"/>
    </xf>
    <xf numFmtId="3" fontId="18" fillId="20" borderId="246" xfId="16149" applyNumberFormat="1" applyFont="1" applyFill="1" applyBorder="1" applyAlignment="1" applyProtection="1">
      <alignment horizontal="center" vertical="center"/>
      <protection hidden="1"/>
    </xf>
    <xf numFmtId="3" fontId="127" fillId="20" borderId="82" xfId="16149" applyNumberFormat="1" applyFont="1" applyFill="1" applyBorder="1" applyAlignment="1" applyProtection="1">
      <alignment horizontal="center" vertical="center"/>
      <protection hidden="1"/>
    </xf>
    <xf numFmtId="3" fontId="18" fillId="20" borderId="223" xfId="16149" applyNumberFormat="1" applyFont="1" applyFill="1" applyBorder="1" applyAlignment="1" applyProtection="1">
      <alignment horizontal="center" vertical="center"/>
      <protection hidden="1"/>
    </xf>
    <xf numFmtId="3" fontId="127" fillId="20" borderId="106" xfId="16149" applyNumberFormat="1" applyFont="1" applyFill="1" applyBorder="1" applyAlignment="1" applyProtection="1">
      <alignment horizontal="center" vertical="center"/>
      <protection hidden="1"/>
    </xf>
    <xf numFmtId="3" fontId="18" fillId="20" borderId="222" xfId="16149" applyNumberFormat="1" applyFont="1" applyFill="1" applyBorder="1" applyAlignment="1" applyProtection="1">
      <alignment horizontal="center" vertical="center"/>
      <protection hidden="1"/>
    </xf>
    <xf numFmtId="3" fontId="127" fillId="20" borderId="71" xfId="16149" applyNumberFormat="1" applyFont="1" applyFill="1" applyBorder="1" applyAlignment="1" applyProtection="1">
      <alignment horizontal="center" vertical="center"/>
      <protection hidden="1"/>
    </xf>
    <xf numFmtId="3" fontId="18" fillId="20" borderId="225" xfId="16149" applyNumberFormat="1" applyFont="1" applyFill="1" applyBorder="1" applyAlignment="1" applyProtection="1">
      <alignment horizontal="center" vertical="center"/>
      <protection hidden="1"/>
    </xf>
    <xf numFmtId="3" fontId="127" fillId="20" borderId="72" xfId="16149" applyNumberFormat="1" applyFont="1" applyFill="1" applyBorder="1" applyAlignment="1" applyProtection="1">
      <alignment horizontal="center" vertical="center"/>
      <protection hidden="1"/>
    </xf>
    <xf numFmtId="3" fontId="20" fillId="20" borderId="225" xfId="16149" applyNumberFormat="1" applyFont="1" applyFill="1" applyBorder="1" applyAlignment="1" applyProtection="1">
      <alignment horizontal="center" vertical="center"/>
      <protection hidden="1"/>
    </xf>
    <xf numFmtId="3" fontId="18" fillId="20" borderId="228" xfId="16149" applyNumberFormat="1" applyFont="1" applyFill="1" applyBorder="1" applyAlignment="1" applyProtection="1">
      <alignment horizontal="center" vertical="center"/>
      <protection hidden="1"/>
    </xf>
    <xf numFmtId="3" fontId="127" fillId="20" borderId="74" xfId="16149" applyNumberFormat="1" applyFont="1" applyFill="1" applyBorder="1" applyAlignment="1" applyProtection="1">
      <alignment horizontal="center" vertical="center"/>
      <protection hidden="1"/>
    </xf>
    <xf numFmtId="169" fontId="18" fillId="20" borderId="247" xfId="16150" applyNumberFormat="1" applyFont="1" applyFill="1" applyBorder="1" applyAlignment="1" applyProtection="1">
      <alignment horizontal="center" vertical="center"/>
      <protection hidden="1"/>
    </xf>
    <xf numFmtId="169" fontId="127" fillId="20" borderId="71" xfId="16150" applyNumberFormat="1" applyFont="1" applyFill="1" applyBorder="1" applyAlignment="1" applyProtection="1">
      <alignment horizontal="center" vertical="center"/>
      <protection hidden="1"/>
    </xf>
    <xf numFmtId="169" fontId="18" fillId="20" borderId="248" xfId="16150" applyNumberFormat="1" applyFont="1" applyFill="1" applyBorder="1" applyAlignment="1" applyProtection="1">
      <alignment horizontal="center" vertical="center"/>
      <protection hidden="1"/>
    </xf>
    <xf numFmtId="169" fontId="127" fillId="20" borderId="80" xfId="16150" applyNumberFormat="1" applyFont="1" applyFill="1" applyBorder="1" applyAlignment="1" applyProtection="1">
      <alignment horizontal="center" vertical="center"/>
      <protection hidden="1"/>
    </xf>
    <xf numFmtId="169" fontId="20" fillId="20" borderId="248" xfId="16150" applyNumberFormat="1" applyFont="1" applyFill="1" applyBorder="1" applyAlignment="1" applyProtection="1">
      <alignment horizontal="center" vertical="center"/>
      <protection hidden="1"/>
    </xf>
    <xf numFmtId="169" fontId="18" fillId="20" borderId="249" xfId="16150" applyNumberFormat="1" applyFont="1" applyFill="1" applyBorder="1" applyAlignment="1" applyProtection="1">
      <alignment horizontal="center" vertical="center"/>
      <protection hidden="1"/>
    </xf>
    <xf numFmtId="169" fontId="127" fillId="20" borderId="74" xfId="16150" applyNumberFormat="1" applyFont="1" applyFill="1" applyBorder="1" applyAlignment="1" applyProtection="1">
      <alignment horizontal="center" vertical="center"/>
      <protection hidden="1"/>
    </xf>
    <xf numFmtId="3" fontId="18" fillId="20" borderId="250" xfId="16149" applyNumberFormat="1" applyFont="1" applyFill="1" applyBorder="1" applyAlignment="1" applyProtection="1">
      <alignment horizontal="center" vertical="center"/>
      <protection hidden="1"/>
    </xf>
    <xf numFmtId="3" fontId="127" fillId="20" borderId="69" xfId="16149" applyNumberFormat="1" applyFont="1" applyFill="1" applyBorder="1" applyAlignment="1" applyProtection="1">
      <alignment horizontal="center" vertical="center"/>
      <protection hidden="1"/>
    </xf>
    <xf numFmtId="169" fontId="18" fillId="20" borderId="222" xfId="16150" applyNumberFormat="1" applyFont="1" applyFill="1" applyBorder="1" applyAlignment="1" applyProtection="1">
      <alignment horizontal="center" vertical="center"/>
      <protection hidden="1"/>
    </xf>
    <xf numFmtId="169" fontId="18" fillId="20" borderId="225" xfId="16150" applyNumberFormat="1" applyFont="1" applyFill="1" applyBorder="1" applyAlignment="1" applyProtection="1">
      <alignment horizontal="center" vertical="center"/>
      <protection hidden="1"/>
    </xf>
    <xf numFmtId="169" fontId="127" fillId="20" borderId="72" xfId="16150" applyNumberFormat="1" applyFont="1" applyFill="1" applyBorder="1" applyAlignment="1" applyProtection="1">
      <alignment horizontal="center" vertical="center"/>
      <protection hidden="1"/>
    </xf>
    <xf numFmtId="169" fontId="20" fillId="20" borderId="225" xfId="16150" applyNumberFormat="1" applyFont="1" applyFill="1" applyBorder="1" applyAlignment="1" applyProtection="1">
      <alignment horizontal="center" vertical="center"/>
      <protection hidden="1"/>
    </xf>
    <xf numFmtId="169" fontId="18" fillId="20" borderId="228" xfId="16150" applyNumberFormat="1" applyFont="1" applyFill="1" applyBorder="1" applyAlignment="1" applyProtection="1">
      <alignment horizontal="center" vertical="center"/>
      <protection hidden="1"/>
    </xf>
    <xf numFmtId="169" fontId="19" fillId="20" borderId="251" xfId="16149" applyNumberFormat="1" applyFont="1" applyFill="1" applyBorder="1" applyAlignment="1" applyProtection="1">
      <alignment horizontal="center" vertical="center"/>
      <protection hidden="1"/>
    </xf>
    <xf numFmtId="169" fontId="127" fillId="20" borderId="86" xfId="16149" applyNumberFormat="1" applyFont="1" applyFill="1" applyBorder="1" applyAlignment="1" applyProtection="1">
      <alignment horizontal="center" vertical="center"/>
      <protection hidden="1"/>
    </xf>
    <xf numFmtId="169" fontId="19" fillId="20" borderId="252" xfId="16149" applyNumberFormat="1" applyFont="1" applyFill="1" applyBorder="1" applyAlignment="1" applyProtection="1">
      <alignment horizontal="center" vertical="center"/>
      <protection hidden="1"/>
    </xf>
    <xf numFmtId="169" fontId="127" fillId="20" borderId="71" xfId="16149" applyNumberFormat="1" applyFont="1" applyFill="1" applyBorder="1" applyAlignment="1" applyProtection="1">
      <alignment horizontal="center" vertical="center"/>
      <protection hidden="1"/>
    </xf>
    <xf numFmtId="169" fontId="19" fillId="20" borderId="253" xfId="16149" applyNumberFormat="1" applyFont="1" applyFill="1" applyBorder="1" applyAlignment="1" applyProtection="1">
      <alignment horizontal="center" vertical="center"/>
      <protection hidden="1"/>
    </xf>
    <xf numFmtId="169" fontId="127" fillId="20" borderId="72" xfId="16149" applyNumberFormat="1" applyFont="1" applyFill="1" applyBorder="1" applyAlignment="1" applyProtection="1">
      <alignment horizontal="center" vertical="center"/>
      <protection hidden="1"/>
    </xf>
    <xf numFmtId="169" fontId="20" fillId="20" borderId="253" xfId="16149" applyNumberFormat="1" applyFont="1" applyFill="1" applyBorder="1" applyAlignment="1" applyProtection="1">
      <alignment horizontal="center" vertical="center"/>
      <protection hidden="1"/>
    </xf>
    <xf numFmtId="169" fontId="19" fillId="20" borderId="249" xfId="16149" applyNumberFormat="1" applyFont="1" applyFill="1" applyBorder="1" applyAlignment="1" applyProtection="1">
      <alignment horizontal="center" vertical="center"/>
      <protection hidden="1"/>
    </xf>
    <xf numFmtId="169" fontId="127" fillId="20" borderId="74" xfId="16149" applyNumberFormat="1" applyFont="1" applyFill="1" applyBorder="1" applyAlignment="1" applyProtection="1">
      <alignment horizontal="center" vertical="center"/>
      <protection hidden="1"/>
    </xf>
    <xf numFmtId="3" fontId="18" fillId="20" borderId="254" xfId="16149" applyNumberFormat="1" applyFont="1" applyFill="1" applyBorder="1" applyAlignment="1" applyProtection="1">
      <alignment horizontal="center" vertical="center"/>
      <protection hidden="1"/>
    </xf>
    <xf numFmtId="3" fontId="127" fillId="20" borderId="108" xfId="16149" applyNumberFormat="1" applyFont="1" applyFill="1" applyBorder="1" applyAlignment="1" applyProtection="1">
      <alignment horizontal="center" vertical="center"/>
      <protection hidden="1"/>
    </xf>
    <xf numFmtId="3" fontId="18" fillId="20" borderId="227" xfId="16149" applyNumberFormat="1" applyFont="1" applyFill="1" applyBorder="1" applyAlignment="1" applyProtection="1">
      <alignment horizontal="center" vertical="center"/>
      <protection hidden="1"/>
    </xf>
    <xf numFmtId="3" fontId="127" fillId="20" borderId="109" xfId="16149" applyNumberFormat="1" applyFont="1" applyFill="1" applyBorder="1" applyAlignment="1" applyProtection="1">
      <alignment horizontal="center" vertical="center"/>
      <protection hidden="1"/>
    </xf>
    <xf numFmtId="3" fontId="20" fillId="20" borderId="226" xfId="16149" applyNumberFormat="1" applyFont="1" applyFill="1" applyBorder="1" applyAlignment="1" applyProtection="1">
      <alignment horizontal="center" vertical="center"/>
      <protection hidden="1"/>
    </xf>
    <xf numFmtId="3" fontId="127" fillId="20" borderId="80" xfId="16149" applyNumberFormat="1" applyFont="1" applyFill="1" applyBorder="1" applyAlignment="1" applyProtection="1">
      <alignment horizontal="center" vertical="center"/>
      <protection hidden="1"/>
    </xf>
    <xf numFmtId="169" fontId="19" fillId="20" borderId="222" xfId="16149" applyNumberFormat="1" applyFont="1" applyFill="1" applyBorder="1" applyAlignment="1" applyProtection="1">
      <alignment horizontal="center" vertical="center"/>
      <protection hidden="1"/>
    </xf>
    <xf numFmtId="169" fontId="19" fillId="20" borderId="225" xfId="16149" applyNumberFormat="1" applyFont="1" applyFill="1" applyBorder="1" applyAlignment="1" applyProtection="1">
      <alignment horizontal="center" vertical="center"/>
      <protection hidden="1"/>
    </xf>
    <xf numFmtId="169" fontId="19" fillId="20" borderId="226" xfId="16149" applyNumberFormat="1" applyFont="1" applyFill="1" applyBorder="1" applyAlignment="1" applyProtection="1">
      <alignment horizontal="center" vertical="center" shrinkToFit="1"/>
      <protection hidden="1"/>
    </xf>
    <xf numFmtId="169" fontId="127" fillId="20" borderId="80" xfId="16149" applyNumberFormat="1" applyFont="1" applyFill="1" applyBorder="1" applyAlignment="1" applyProtection="1">
      <alignment horizontal="center" vertical="center" shrinkToFit="1"/>
      <protection hidden="1"/>
    </xf>
    <xf numFmtId="169" fontId="19" fillId="20" borderId="228" xfId="16149" applyNumberFormat="1" applyFont="1" applyFill="1" applyBorder="1" applyAlignment="1" applyProtection="1">
      <alignment horizontal="center" vertical="center"/>
      <protection hidden="1"/>
    </xf>
    <xf numFmtId="169" fontId="18" fillId="20" borderId="253" xfId="16149" applyNumberFormat="1" applyFont="1" applyFill="1" applyBorder="1" applyAlignment="1" applyProtection="1">
      <alignment horizontal="center" vertical="center"/>
      <protection hidden="1"/>
    </xf>
    <xf numFmtId="169" fontId="20" fillId="20" borderId="252" xfId="16149" applyNumberFormat="1" applyFont="1" applyFill="1" applyBorder="1" applyAlignment="1" applyProtection="1">
      <alignment horizontal="center" vertical="center"/>
      <protection hidden="1"/>
    </xf>
    <xf numFmtId="171" fontId="19" fillId="0" borderId="255" xfId="16149" applyNumberFormat="1" applyFont="1" applyFill="1" applyBorder="1" applyAlignment="1" applyProtection="1">
      <alignment horizontal="center" vertical="center"/>
      <protection hidden="1"/>
    </xf>
    <xf numFmtId="171" fontId="127" fillId="0" borderId="256" xfId="16149" applyNumberFormat="1" applyFont="1" applyFill="1" applyBorder="1" applyAlignment="1" applyProtection="1">
      <alignment horizontal="center" vertical="center"/>
      <protection hidden="1"/>
    </xf>
    <xf numFmtId="3" fontId="19" fillId="0" borderId="257" xfId="16149" applyNumberFormat="1" applyFont="1" applyFill="1" applyBorder="1" applyAlignment="1" applyProtection="1">
      <alignment horizontal="center" vertical="center"/>
      <protection hidden="1"/>
    </xf>
    <xf numFmtId="3" fontId="127" fillId="0" borderId="109" xfId="16149" applyNumberFormat="1" applyFont="1" applyFill="1" applyBorder="1" applyAlignment="1" applyProtection="1">
      <alignment horizontal="center" vertical="center"/>
      <protection hidden="1"/>
    </xf>
    <xf numFmtId="3" fontId="19" fillId="0" borderId="253" xfId="16149" applyNumberFormat="1" applyFont="1" applyFill="1" applyBorder="1" applyAlignment="1" applyProtection="1">
      <alignment horizontal="center" vertical="center"/>
      <protection hidden="1"/>
    </xf>
    <xf numFmtId="171" fontId="20" fillId="0" borderId="253" xfId="16149" applyNumberFormat="1" applyFont="1" applyFill="1" applyBorder="1" applyAlignment="1" applyProtection="1">
      <alignment horizontal="center" vertical="center"/>
      <protection hidden="1"/>
    </xf>
    <xf numFmtId="171" fontId="127" fillId="0" borderId="72" xfId="16149" applyNumberFormat="1" applyFont="1" applyFill="1" applyBorder="1" applyAlignment="1" applyProtection="1">
      <alignment horizontal="center" vertical="center"/>
      <protection hidden="1"/>
    </xf>
    <xf numFmtId="171" fontId="20" fillId="0" borderId="249" xfId="16149" applyNumberFormat="1" applyFont="1" applyFill="1" applyBorder="1" applyAlignment="1" applyProtection="1">
      <alignment horizontal="center" vertical="center"/>
      <protection hidden="1"/>
    </xf>
    <xf numFmtId="171" fontId="127" fillId="0" borderId="217" xfId="16149" applyNumberFormat="1" applyFont="1" applyFill="1" applyBorder="1" applyAlignment="1" applyProtection="1">
      <alignment horizontal="center" vertical="center"/>
      <protection hidden="1"/>
    </xf>
    <xf numFmtId="171" fontId="127" fillId="0" borderId="74" xfId="16149" applyNumberFormat="1" applyFont="1" applyFill="1" applyBorder="1" applyAlignment="1" applyProtection="1">
      <alignment horizontal="center" vertical="center"/>
      <protection hidden="1"/>
    </xf>
    <xf numFmtId="3" fontId="19" fillId="20" borderId="247" xfId="16149" applyNumberFormat="1" applyFont="1" applyFill="1" applyBorder="1" applyAlignment="1" applyProtection="1">
      <alignment horizontal="center" vertical="center"/>
      <protection hidden="1"/>
    </xf>
    <xf numFmtId="3" fontId="19" fillId="20" borderId="253" xfId="16149" applyNumberFormat="1" applyFont="1" applyFill="1" applyBorder="1" applyAlignment="1" applyProtection="1">
      <alignment horizontal="center" vertical="center"/>
      <protection hidden="1"/>
    </xf>
    <xf numFmtId="3" fontId="20" fillId="20" borderId="253" xfId="16149" applyNumberFormat="1" applyFont="1" applyFill="1" applyBorder="1" applyAlignment="1" applyProtection="1">
      <alignment horizontal="center" vertical="center"/>
      <protection hidden="1"/>
    </xf>
    <xf numFmtId="3" fontId="19" fillId="20" borderId="248" xfId="16149" applyNumberFormat="1" applyFont="1" applyFill="1" applyBorder="1" applyAlignment="1" applyProtection="1">
      <alignment horizontal="center" vertical="center"/>
      <protection hidden="1"/>
    </xf>
    <xf numFmtId="3" fontId="19" fillId="20" borderId="249" xfId="16149" applyNumberFormat="1" applyFont="1" applyFill="1" applyBorder="1" applyAlignment="1" applyProtection="1">
      <alignment horizontal="center" vertical="center"/>
      <protection hidden="1"/>
    </xf>
    <xf numFmtId="3" fontId="127" fillId="0" borderId="217" xfId="16149" applyNumberFormat="1" applyFont="1" applyFill="1" applyBorder="1" applyAlignment="1" applyProtection="1">
      <alignment horizontal="center" vertical="center"/>
      <protection hidden="1"/>
    </xf>
    <xf numFmtId="3" fontId="127" fillId="0" borderId="74" xfId="16149" applyNumberFormat="1" applyFont="1" applyFill="1" applyBorder="1" applyAlignment="1" applyProtection="1">
      <alignment horizontal="center" vertical="center"/>
      <protection hidden="1"/>
    </xf>
    <xf numFmtId="169" fontId="19" fillId="20" borderId="247" xfId="16149" applyNumberFormat="1" applyFont="1" applyFill="1" applyBorder="1" applyAlignment="1" applyProtection="1">
      <alignment horizontal="center" vertical="center"/>
      <protection hidden="1"/>
    </xf>
    <xf numFmtId="169" fontId="19" fillId="20" borderId="248" xfId="16149" applyNumberFormat="1" applyFont="1" applyFill="1" applyBorder="1" applyAlignment="1" applyProtection="1">
      <alignment horizontal="center" vertical="center"/>
      <protection hidden="1"/>
    </xf>
    <xf numFmtId="169" fontId="127" fillId="0" borderId="80" xfId="16149" applyNumberFormat="1" applyFont="1" applyFill="1" applyBorder="1" applyAlignment="1" applyProtection="1">
      <alignment horizontal="center" vertical="center"/>
      <protection hidden="1"/>
    </xf>
    <xf numFmtId="3" fontId="127" fillId="0" borderId="245" xfId="16149" applyNumberFormat="1" applyFont="1" applyFill="1" applyBorder="1" applyAlignment="1" applyProtection="1">
      <alignment horizontal="center" vertical="center"/>
      <protection hidden="1"/>
    </xf>
    <xf numFmtId="172" fontId="127" fillId="0" borderId="213" xfId="16149" applyNumberFormat="1" applyFont="1" applyFill="1" applyBorder="1" applyAlignment="1" applyProtection="1">
      <alignment horizontal="center" vertical="center"/>
      <protection hidden="1"/>
    </xf>
    <xf numFmtId="0" fontId="127" fillId="0" borderId="213" xfId="15984" applyFont="1" applyFill="1" applyBorder="1" applyAlignment="1" applyProtection="1">
      <alignment horizontal="center" vertical="center"/>
      <protection hidden="1"/>
    </xf>
    <xf numFmtId="169" fontId="127" fillId="0" borderId="213" xfId="13736" applyNumberFormat="1" applyFont="1" applyFill="1" applyBorder="1" applyAlignment="1" applyProtection="1">
      <alignment horizontal="center" vertical="center"/>
      <protection hidden="1"/>
    </xf>
    <xf numFmtId="3" fontId="129" fillId="0" borderId="213" xfId="16149" applyNumberFormat="1" applyFont="1" applyFill="1" applyBorder="1" applyAlignment="1" applyProtection="1">
      <alignment horizontal="center" vertical="center"/>
      <protection hidden="1"/>
    </xf>
    <xf numFmtId="3" fontId="19" fillId="0" borderId="255" xfId="16149" applyNumberFormat="1" applyFont="1" applyFill="1" applyBorder="1" applyAlignment="1" applyProtection="1">
      <alignment horizontal="center" vertical="center"/>
      <protection hidden="1"/>
    </xf>
    <xf numFmtId="3" fontId="127" fillId="0" borderId="256" xfId="16149" applyNumberFormat="1" applyFont="1" applyFill="1" applyBorder="1" applyAlignment="1" applyProtection="1">
      <alignment horizontal="center" vertical="center"/>
      <protection hidden="1"/>
    </xf>
    <xf numFmtId="3" fontId="20" fillId="0" borderId="253" xfId="16149" applyNumberFormat="1" applyFont="1" applyFill="1" applyBorder="1" applyAlignment="1" applyProtection="1">
      <alignment horizontal="center" vertical="center"/>
      <protection hidden="1"/>
    </xf>
    <xf numFmtId="3" fontId="20" fillId="0" borderId="249" xfId="16149" applyNumberFormat="1" applyFont="1" applyFill="1" applyBorder="1" applyAlignment="1" applyProtection="1">
      <alignment horizontal="center" vertical="center"/>
      <protection hidden="1"/>
    </xf>
    <xf numFmtId="169" fontId="19" fillId="0" borderId="253" xfId="16149" applyNumberFormat="1" applyFont="1" applyFill="1" applyBorder="1" applyAlignment="1" applyProtection="1">
      <alignment horizontal="center" vertical="center"/>
      <protection hidden="1"/>
    </xf>
    <xf numFmtId="172" fontId="19" fillId="0" borderId="253" xfId="16149" applyNumberFormat="1" applyFont="1" applyFill="1" applyBorder="1" applyAlignment="1" applyProtection="1">
      <alignment horizontal="center" vertical="center"/>
      <protection hidden="1"/>
    </xf>
    <xf numFmtId="172" fontId="127" fillId="0" borderId="72" xfId="16149" applyNumberFormat="1" applyFont="1" applyFill="1" applyBorder="1" applyAlignment="1" applyProtection="1">
      <alignment horizontal="center" vertical="center"/>
      <protection hidden="1"/>
    </xf>
    <xf numFmtId="171" fontId="19" fillId="0" borderId="253" xfId="16149" applyNumberFormat="1" applyFont="1" applyFill="1" applyBorder="1" applyAlignment="1" applyProtection="1">
      <alignment horizontal="center" vertical="center"/>
      <protection hidden="1"/>
    </xf>
    <xf numFmtId="0" fontId="19" fillId="0" borderId="253" xfId="15984" applyFont="1" applyFill="1" applyBorder="1" applyAlignment="1" applyProtection="1">
      <alignment horizontal="center" vertical="center"/>
      <protection hidden="1"/>
    </xf>
    <xf numFmtId="0" fontId="127" fillId="0" borderId="72" xfId="15984" applyFont="1" applyFill="1" applyBorder="1" applyAlignment="1" applyProtection="1">
      <alignment horizontal="center" vertical="center"/>
      <protection hidden="1"/>
    </xf>
    <xf numFmtId="169" fontId="20" fillId="0" borderId="253" xfId="13736" applyNumberFormat="1" applyFont="1" applyFill="1" applyBorder="1" applyAlignment="1" applyProtection="1">
      <alignment horizontal="center" vertical="center"/>
      <protection hidden="1"/>
    </xf>
    <xf numFmtId="169" fontId="127" fillId="0" borderId="72" xfId="13736" applyNumberFormat="1" applyFont="1" applyFill="1" applyBorder="1" applyAlignment="1" applyProtection="1">
      <alignment horizontal="center" vertical="center"/>
      <protection hidden="1"/>
    </xf>
    <xf numFmtId="169" fontId="20" fillId="0" borderId="253" xfId="16149" applyNumberFormat="1" applyFont="1" applyFill="1" applyBorder="1" applyAlignment="1" applyProtection="1">
      <alignment horizontal="center" vertical="center"/>
      <protection hidden="1"/>
    </xf>
    <xf numFmtId="3" fontId="86" fillId="0" borderId="253" xfId="16149" applyNumberFormat="1" applyFont="1" applyFill="1" applyBorder="1" applyAlignment="1" applyProtection="1">
      <alignment horizontal="center" vertical="center"/>
      <protection hidden="1"/>
    </xf>
    <xf numFmtId="3" fontId="129" fillId="0" borderId="72" xfId="16149" applyNumberFormat="1" applyFont="1" applyFill="1" applyBorder="1" applyAlignment="1" applyProtection="1">
      <alignment horizontal="center" vertical="center"/>
      <protection hidden="1"/>
    </xf>
    <xf numFmtId="169" fontId="19" fillId="0" borderId="249" xfId="16149" applyNumberFormat="1" applyFont="1" applyFill="1" applyBorder="1" applyAlignment="1" applyProtection="1">
      <alignment horizontal="center" vertical="center"/>
      <protection hidden="1"/>
    </xf>
    <xf numFmtId="169" fontId="20" fillId="0" borderId="249" xfId="16149" applyNumberFormat="1" applyFont="1" applyFill="1" applyBorder="1" applyAlignment="1" applyProtection="1">
      <alignment horizontal="center" vertical="center"/>
      <protection hidden="1"/>
    </xf>
    <xf numFmtId="169" fontId="127" fillId="0" borderId="211" xfId="16150" applyNumberFormat="1" applyFont="1" applyFill="1" applyBorder="1" applyAlignment="1" applyProtection="1">
      <alignment horizontal="center" vertical="center"/>
      <protection hidden="1"/>
    </xf>
    <xf numFmtId="169" fontId="127" fillId="0" borderId="213" xfId="16150" applyNumberFormat="1" applyFont="1" applyFill="1" applyBorder="1" applyAlignment="1" applyProtection="1">
      <alignment horizontal="center" vertical="center"/>
      <protection hidden="1"/>
    </xf>
    <xf numFmtId="169" fontId="128" fillId="0" borderId="217" xfId="16150" applyNumberFormat="1" applyFont="1" applyFill="1" applyBorder="1" applyAlignment="1" applyProtection="1">
      <alignment horizontal="center" vertical="center"/>
      <protection hidden="1"/>
    </xf>
    <xf numFmtId="3" fontId="19" fillId="0" borderId="249" xfId="16149" applyNumberFormat="1" applyFont="1" applyFill="1" applyBorder="1" applyAlignment="1" applyProtection="1">
      <alignment horizontal="center" vertical="center"/>
      <protection hidden="1"/>
    </xf>
    <xf numFmtId="169" fontId="19" fillId="0" borderId="252" xfId="16150" applyNumberFormat="1" applyFont="1" applyFill="1" applyBorder="1" applyAlignment="1" applyProtection="1">
      <alignment horizontal="center" vertical="center"/>
      <protection hidden="1"/>
    </xf>
    <xf numFmtId="169" fontId="127" fillId="0" borderId="71" xfId="16150" applyNumberFormat="1" applyFont="1" applyFill="1" applyBorder="1" applyAlignment="1" applyProtection="1">
      <alignment horizontal="center" vertical="center"/>
      <protection hidden="1"/>
    </xf>
    <xf numFmtId="169" fontId="20" fillId="0" borderId="253" xfId="16150" applyNumberFormat="1" applyFont="1" applyFill="1" applyBorder="1" applyAlignment="1" applyProtection="1">
      <alignment horizontal="center" vertical="center"/>
      <protection hidden="1"/>
    </xf>
    <xf numFmtId="169" fontId="127" fillId="0" borderId="72" xfId="16150" applyNumberFormat="1" applyFont="1" applyFill="1" applyBorder="1" applyAlignment="1" applyProtection="1">
      <alignment horizontal="center" vertical="center"/>
      <protection hidden="1"/>
    </xf>
    <xf numFmtId="169" fontId="19" fillId="0" borderId="253" xfId="16150" applyNumberFormat="1" applyFont="1" applyFill="1" applyBorder="1" applyAlignment="1" applyProtection="1">
      <alignment horizontal="center" vertical="center"/>
      <protection hidden="1"/>
    </xf>
    <xf numFmtId="169" fontId="17" fillId="0" borderId="249" xfId="16150" applyNumberFormat="1" applyFont="1" applyFill="1" applyBorder="1" applyAlignment="1" applyProtection="1">
      <alignment horizontal="center" vertical="center"/>
      <protection hidden="1"/>
    </xf>
    <xf numFmtId="169" fontId="128" fillId="0" borderId="74" xfId="16150" applyNumberFormat="1" applyFont="1" applyFill="1" applyBorder="1" applyAlignment="1" applyProtection="1">
      <alignment horizontal="center" vertical="center"/>
      <protection hidden="1"/>
    </xf>
    <xf numFmtId="3" fontId="128" fillId="0" borderId="213" xfId="16149" applyNumberFormat="1" applyFont="1" applyFill="1" applyBorder="1" applyAlignment="1" applyProtection="1">
      <alignment horizontal="center" vertical="center"/>
      <protection hidden="1"/>
    </xf>
    <xf numFmtId="169" fontId="127" fillId="0" borderId="241" xfId="13736" applyNumberFormat="1" applyFont="1" applyFill="1" applyBorder="1" applyAlignment="1" applyProtection="1">
      <alignment horizontal="center" vertical="center"/>
      <protection hidden="1"/>
    </xf>
    <xf numFmtId="169" fontId="128" fillId="0" borderId="213" xfId="16150" applyNumberFormat="1" applyFont="1" applyFill="1" applyBorder="1" applyAlignment="1" applyProtection="1">
      <alignment horizontal="center" vertical="center"/>
      <protection hidden="1"/>
    </xf>
    <xf numFmtId="169" fontId="127" fillId="0" borderId="243" xfId="13736" applyNumberFormat="1" applyFont="1" applyFill="1" applyBorder="1" applyAlignment="1" applyProtection="1">
      <alignment horizontal="center" vertical="center"/>
      <protection hidden="1"/>
    </xf>
    <xf numFmtId="3" fontId="128" fillId="0" borderId="72" xfId="16149" applyNumberFormat="1" applyFont="1" applyFill="1" applyBorder="1" applyAlignment="1" applyProtection="1">
      <alignment horizontal="center" vertical="center"/>
      <protection hidden="1"/>
    </xf>
    <xf numFmtId="3" fontId="127" fillId="0" borderId="33" xfId="5587" applyFont="1" applyFill="1" applyBorder="1" applyAlignment="1" applyProtection="1">
      <alignment horizontal="center" vertical="center"/>
      <protection hidden="1"/>
    </xf>
    <xf numFmtId="169" fontId="127" fillId="0" borderId="82" xfId="13736" applyNumberFormat="1" applyFont="1" applyFill="1" applyBorder="1" applyAlignment="1" applyProtection="1">
      <alignment horizontal="center" vertical="center"/>
      <protection hidden="1"/>
    </xf>
    <xf numFmtId="169" fontId="128" fillId="0" borderId="72" xfId="16150" applyNumberFormat="1" applyFont="1" applyFill="1" applyBorder="1" applyAlignment="1" applyProtection="1">
      <alignment horizontal="center" vertical="center"/>
      <protection hidden="1"/>
    </xf>
    <xf numFmtId="169" fontId="127" fillId="0" borderId="86" xfId="13736" applyNumberFormat="1" applyFont="1" applyFill="1" applyBorder="1" applyAlignment="1" applyProtection="1">
      <alignment horizontal="center" vertical="center"/>
      <protection hidden="1"/>
    </xf>
    <xf numFmtId="169" fontId="127" fillId="0" borderId="211" xfId="13736" applyNumberFormat="1" applyFont="1" applyFill="1" applyBorder="1" applyAlignment="1" applyProtection="1">
      <alignment horizontal="center" vertical="center"/>
      <protection hidden="1"/>
    </xf>
    <xf numFmtId="3" fontId="128" fillId="0" borderId="213" xfId="13736" applyNumberFormat="1" applyFont="1" applyFill="1" applyBorder="1" applyAlignment="1" applyProtection="1">
      <alignment horizontal="center" vertical="center"/>
      <protection hidden="1"/>
    </xf>
    <xf numFmtId="3" fontId="127" fillId="0" borderId="213" xfId="13736" applyNumberFormat="1" applyFont="1" applyFill="1" applyBorder="1" applyAlignment="1" applyProtection="1">
      <alignment horizontal="center" vertical="center"/>
      <protection hidden="1"/>
    </xf>
    <xf numFmtId="3" fontId="127" fillId="0" borderId="212" xfId="13736" applyNumberFormat="1" applyFont="1" applyFill="1" applyBorder="1" applyAlignment="1" applyProtection="1">
      <alignment horizontal="center" vertical="center"/>
      <protection hidden="1"/>
    </xf>
    <xf numFmtId="169" fontId="19" fillId="0" borderId="252" xfId="16149" applyNumberFormat="1" applyFont="1" applyFill="1" applyBorder="1" applyAlignment="1" applyProtection="1">
      <alignment horizontal="center" vertical="center"/>
      <protection hidden="1"/>
    </xf>
    <xf numFmtId="169" fontId="127" fillId="0" borderId="71" xfId="13736" applyNumberFormat="1" applyFont="1" applyFill="1" applyBorder="1" applyAlignment="1" applyProtection="1">
      <alignment horizontal="center" vertical="center"/>
      <protection hidden="1"/>
    </xf>
    <xf numFmtId="3" fontId="17" fillId="0" borderId="253" xfId="16149" applyNumberFormat="1" applyFont="1" applyFill="1" applyBorder="1" applyAlignment="1" applyProtection="1">
      <alignment horizontal="center" vertical="center"/>
      <protection hidden="1"/>
    </xf>
    <xf numFmtId="3" fontId="128" fillId="0" borderId="72" xfId="13736" applyNumberFormat="1" applyFont="1" applyFill="1" applyBorder="1" applyAlignment="1" applyProtection="1">
      <alignment horizontal="center" vertical="center"/>
      <protection hidden="1"/>
    </xf>
    <xf numFmtId="3" fontId="127" fillId="0" borderId="72" xfId="13736" applyNumberFormat="1" applyFont="1" applyFill="1" applyBorder="1" applyAlignment="1" applyProtection="1">
      <alignment horizontal="center" vertical="center"/>
      <protection hidden="1"/>
    </xf>
    <xf numFmtId="3" fontId="19" fillId="0" borderId="258" xfId="16149" applyNumberFormat="1" applyFont="1" applyFill="1" applyBorder="1" applyAlignment="1" applyProtection="1">
      <alignment horizontal="center" vertical="center"/>
      <protection hidden="1"/>
    </xf>
    <xf numFmtId="3" fontId="127" fillId="0" borderId="106" xfId="13736" applyNumberFormat="1" applyFont="1" applyFill="1" applyBorder="1" applyAlignment="1" applyProtection="1">
      <alignment horizontal="center" vertical="center"/>
      <protection hidden="1"/>
    </xf>
    <xf numFmtId="169" fontId="19" fillId="0" borderId="252" xfId="13736" applyNumberFormat="1" applyFont="1" applyFill="1" applyBorder="1" applyAlignment="1" applyProtection="1">
      <alignment horizontal="center" vertical="center"/>
      <protection hidden="1"/>
    </xf>
    <xf numFmtId="169" fontId="17" fillId="0" borderId="253" xfId="16149" applyNumberFormat="1" applyFont="1" applyFill="1" applyBorder="1" applyAlignment="1" applyProtection="1">
      <alignment horizontal="center" vertical="center"/>
      <protection hidden="1"/>
    </xf>
    <xf numFmtId="3" fontId="127" fillId="0" borderId="214" xfId="13736" applyNumberFormat="1" applyFont="1" applyFill="1" applyBorder="1" applyAlignment="1" applyProtection="1">
      <alignment horizontal="center" vertical="center"/>
      <protection hidden="1"/>
    </xf>
    <xf numFmtId="3" fontId="127" fillId="0" borderId="243" xfId="13736" applyNumberFormat="1" applyFont="1" applyFill="1" applyBorder="1" applyAlignment="1" applyProtection="1">
      <alignment horizontal="center" vertical="center"/>
      <protection hidden="1"/>
    </xf>
    <xf numFmtId="3" fontId="19" fillId="0" borderId="248" xfId="16149" applyNumberFormat="1" applyFont="1" applyFill="1" applyBorder="1" applyAlignment="1" applyProtection="1">
      <alignment horizontal="center" vertical="center"/>
      <protection hidden="1"/>
    </xf>
    <xf numFmtId="3" fontId="127" fillId="0" borderId="80" xfId="13736" applyNumberFormat="1" applyFont="1" applyFill="1" applyBorder="1" applyAlignment="1" applyProtection="1">
      <alignment horizontal="center" vertical="center"/>
      <protection hidden="1"/>
    </xf>
    <xf numFmtId="3" fontId="19" fillId="0" borderId="259" xfId="16149" applyNumberFormat="1" applyFont="1" applyFill="1" applyBorder="1" applyAlignment="1" applyProtection="1">
      <alignment horizontal="center" vertical="center"/>
      <protection hidden="1"/>
    </xf>
    <xf numFmtId="3" fontId="127" fillId="0" borderId="86" xfId="13736" applyNumberFormat="1" applyFont="1" applyFill="1" applyBorder="1" applyAlignment="1" applyProtection="1">
      <alignment horizontal="center" vertical="center"/>
      <protection hidden="1"/>
    </xf>
    <xf numFmtId="0" fontId="127" fillId="0" borderId="216" xfId="15984" applyFont="1" applyFill="1" applyBorder="1" applyAlignment="1" applyProtection="1">
      <alignment horizontal="center" vertical="center"/>
      <protection hidden="1"/>
    </xf>
    <xf numFmtId="0" fontId="19" fillId="0" borderId="260" xfId="15984" applyFont="1" applyFill="1" applyBorder="1" applyAlignment="1" applyProtection="1">
      <alignment horizontal="center" vertical="center"/>
      <protection hidden="1"/>
    </xf>
    <xf numFmtId="0" fontId="127" fillId="0" borderId="109" xfId="15984" applyFont="1" applyFill="1" applyBorder="1" applyAlignment="1" applyProtection="1">
      <alignment horizontal="center" vertical="center"/>
      <protection hidden="1"/>
    </xf>
    <xf numFmtId="3" fontId="19" fillId="0" borderId="252" xfId="16149" applyNumberFormat="1" applyFont="1" applyFill="1" applyBorder="1" applyAlignment="1" applyProtection="1">
      <alignment horizontal="center" vertical="center"/>
      <protection hidden="1"/>
    </xf>
    <xf numFmtId="169" fontId="20" fillId="0" borderId="248" xfId="16149" applyNumberFormat="1" applyFont="1" applyFill="1" applyBorder="1" applyAlignment="1" applyProtection="1">
      <alignment horizontal="center" vertical="center"/>
      <protection hidden="1"/>
    </xf>
    <xf numFmtId="3" fontId="128" fillId="0" borderId="211" xfId="16149" applyNumberFormat="1" applyFont="1" applyFill="1" applyBorder="1" applyAlignment="1" applyProtection="1">
      <alignment horizontal="center" vertical="center"/>
      <protection hidden="1"/>
    </xf>
    <xf numFmtId="169" fontId="128" fillId="0" borderId="217" xfId="16149" applyNumberFormat="1" applyFont="1" applyFill="1" applyBorder="1" applyAlignment="1" applyProtection="1">
      <alignment horizontal="center" vertical="center"/>
      <protection hidden="1"/>
    </xf>
    <xf numFmtId="3" fontId="17" fillId="0" borderId="252" xfId="16149" applyNumberFormat="1" applyFont="1" applyFill="1" applyBorder="1" applyAlignment="1" applyProtection="1">
      <alignment horizontal="center" vertical="center"/>
      <protection hidden="1"/>
    </xf>
    <xf numFmtId="169" fontId="17" fillId="0" borderId="249" xfId="16149" applyNumberFormat="1" applyFont="1" applyFill="1" applyBorder="1" applyAlignment="1" applyProtection="1">
      <alignment horizontal="center" vertical="center"/>
      <protection hidden="1"/>
    </xf>
    <xf numFmtId="169" fontId="128" fillId="0" borderId="74" xfId="16149" applyNumberFormat="1" applyFont="1" applyFill="1" applyBorder="1" applyAlignment="1" applyProtection="1">
      <alignment horizontal="center" vertical="center"/>
      <protection hidden="1"/>
    </xf>
    <xf numFmtId="3" fontId="128" fillId="0" borderId="243" xfId="16149" applyNumberFormat="1" applyFont="1" applyFill="1" applyBorder="1" applyAlignment="1" applyProtection="1">
      <alignment horizontal="center" vertical="center"/>
      <protection hidden="1"/>
    </xf>
    <xf numFmtId="3" fontId="128" fillId="0" borderId="217" xfId="16149" applyNumberFormat="1" applyFont="1" applyFill="1" applyBorder="1" applyAlignment="1" applyProtection="1">
      <alignment horizontal="center" vertical="center"/>
      <protection hidden="1"/>
    </xf>
    <xf numFmtId="3" fontId="127" fillId="0" borderId="213" xfId="16150" applyNumberFormat="1" applyFont="1" applyFill="1" applyBorder="1" applyAlignment="1" applyProtection="1">
      <alignment horizontal="center" vertical="center"/>
      <protection hidden="1"/>
    </xf>
    <xf numFmtId="3" fontId="127" fillId="0" borderId="217" xfId="16150" applyNumberFormat="1" applyFont="1" applyFill="1" applyBorder="1" applyAlignment="1" applyProtection="1">
      <alignment horizontal="center" vertical="center"/>
      <protection hidden="1"/>
    </xf>
    <xf numFmtId="3" fontId="19" fillId="0" borderId="253" xfId="16150" applyNumberFormat="1" applyFont="1" applyFill="1" applyBorder="1" applyAlignment="1" applyProtection="1">
      <alignment horizontal="center" vertical="center"/>
      <protection hidden="1"/>
    </xf>
    <xf numFmtId="3" fontId="20" fillId="0" borderId="253" xfId="16150" applyNumberFormat="1" applyFont="1" applyFill="1" applyBorder="1" applyAlignment="1" applyProtection="1">
      <alignment horizontal="center" vertical="center"/>
      <protection hidden="1"/>
    </xf>
    <xf numFmtId="3" fontId="17" fillId="0" borderId="259" xfId="16150" applyNumberFormat="1" applyFont="1" applyFill="1" applyBorder="1" applyAlignment="1" applyProtection="1">
      <alignment horizontal="center" vertical="center"/>
      <protection hidden="1"/>
    </xf>
    <xf numFmtId="3" fontId="128" fillId="0" borderId="86" xfId="16149" applyNumberFormat="1" applyFont="1" applyFill="1" applyBorder="1" applyAlignment="1" applyProtection="1">
      <alignment horizontal="center" vertical="center"/>
      <protection hidden="1"/>
    </xf>
    <xf numFmtId="3" fontId="19" fillId="0" borderId="252" xfId="16150" applyNumberFormat="1" applyFont="1" applyFill="1" applyBorder="1" applyAlignment="1" applyProtection="1">
      <alignment horizontal="center" vertical="center"/>
      <protection hidden="1"/>
    </xf>
    <xf numFmtId="3" fontId="17" fillId="0" borderId="249" xfId="16150" applyNumberFormat="1" applyFont="1" applyFill="1" applyBorder="1" applyAlignment="1" applyProtection="1">
      <alignment horizontal="center" vertical="center"/>
      <protection hidden="1"/>
    </xf>
    <xf numFmtId="3" fontId="128" fillId="0" borderId="74" xfId="16149" applyNumberFormat="1" applyFont="1" applyFill="1" applyBorder="1" applyAlignment="1" applyProtection="1">
      <alignment horizontal="center" vertical="center"/>
      <protection hidden="1"/>
    </xf>
    <xf numFmtId="3" fontId="19" fillId="0" borderId="225" xfId="16149" applyNumberFormat="1" applyFont="1" applyFill="1" applyBorder="1" applyAlignment="1" applyProtection="1">
      <alignment horizontal="center" vertical="center"/>
      <protection hidden="1"/>
    </xf>
    <xf numFmtId="3" fontId="19" fillId="0" borderId="225" xfId="16150" applyNumberFormat="1" applyFont="1" applyFill="1" applyBorder="1" applyAlignment="1" applyProtection="1">
      <alignment horizontal="center" vertical="center"/>
      <protection hidden="1"/>
    </xf>
    <xf numFmtId="3" fontId="127" fillId="0" borderId="72" xfId="16150" applyNumberFormat="1" applyFont="1" applyFill="1" applyBorder="1" applyAlignment="1" applyProtection="1">
      <alignment horizontal="center" vertical="center"/>
      <protection hidden="1"/>
    </xf>
    <xf numFmtId="169" fontId="20" fillId="0" borderId="225" xfId="16150" applyNumberFormat="1" applyFont="1" applyFill="1" applyBorder="1" applyAlignment="1" applyProtection="1">
      <alignment horizontal="center" vertical="center"/>
      <protection hidden="1"/>
    </xf>
    <xf numFmtId="3" fontId="19" fillId="0" borderId="228" xfId="16150" applyNumberFormat="1" applyFont="1" applyFill="1" applyBorder="1" applyAlignment="1" applyProtection="1">
      <alignment horizontal="center" vertical="center"/>
      <protection hidden="1"/>
    </xf>
    <xf numFmtId="3" fontId="127" fillId="0" borderId="74" xfId="16150" applyNumberFormat="1" applyFont="1" applyFill="1" applyBorder="1" applyAlignment="1" applyProtection="1">
      <alignment horizontal="center" vertical="center"/>
      <protection hidden="1"/>
    </xf>
    <xf numFmtId="3" fontId="134" fillId="0" borderId="0" xfId="5587" applyFont="1" applyBorder="1" applyAlignment="1" applyProtection="1">
      <alignment vertical="center"/>
      <protection hidden="1"/>
    </xf>
    <xf numFmtId="3" fontId="19" fillId="0" borderId="264" xfId="5587" applyFont="1" applyBorder="1" applyAlignment="1" applyProtection="1">
      <alignment vertical="center"/>
      <protection hidden="1"/>
    </xf>
    <xf numFmtId="3" fontId="127" fillId="0" borderId="264" xfId="5587" applyFont="1" applyBorder="1" applyAlignment="1" applyProtection="1">
      <alignment vertical="center"/>
      <protection hidden="1"/>
    </xf>
    <xf numFmtId="0" fontId="87" fillId="0" borderId="17" xfId="15984" applyFont="1" applyFill="1" applyBorder="1" applyAlignment="1" applyProtection="1">
      <alignment vertical="center"/>
      <protection hidden="1"/>
    </xf>
    <xf numFmtId="0" fontId="127" fillId="0" borderId="17" xfId="15984" applyFont="1" applyFill="1" applyBorder="1" applyAlignment="1" applyProtection="1">
      <alignment vertical="center"/>
      <protection hidden="1"/>
    </xf>
    <xf numFmtId="3" fontId="91" fillId="57" borderId="0" xfId="5587" applyFont="1" applyFill="1" applyAlignment="1" applyProtection="1">
      <alignment vertical="center"/>
      <protection hidden="1"/>
    </xf>
    <xf numFmtId="9" fontId="127" fillId="20" borderId="214" xfId="1" applyFont="1" applyFill="1" applyBorder="1" applyAlignment="1" applyProtection="1">
      <alignment horizontal="center" vertical="center" shrinkToFit="1"/>
      <protection hidden="1"/>
    </xf>
    <xf numFmtId="0" fontId="19" fillId="0" borderId="0" xfId="15985" applyFont="1" applyAlignment="1" applyProtection="1">
      <alignment vertical="center"/>
      <protection locked="0"/>
    </xf>
    <xf numFmtId="3" fontId="81" fillId="0" borderId="0" xfId="5587" applyFont="1" applyAlignment="1" applyProtection="1">
      <alignment horizontal="center" vertical="center"/>
      <protection locked="0"/>
    </xf>
    <xf numFmtId="0" fontId="0" fillId="0" borderId="0" xfId="0" applyFill="1"/>
    <xf numFmtId="4" fontId="135" fillId="0" borderId="0" xfId="0" applyNumberFormat="1" applyFont="1"/>
    <xf numFmtId="10" fontId="19" fillId="0" borderId="0" xfId="15985" applyNumberFormat="1" applyFont="1" applyAlignment="1" applyProtection="1">
      <alignment horizontal="left" vertical="center"/>
      <protection locked="0"/>
    </xf>
    <xf numFmtId="0" fontId="19" fillId="0" borderId="0" xfId="15985" applyFont="1" applyAlignment="1" applyProtection="1">
      <alignment horizontal="left" vertical="center"/>
      <protection locked="0"/>
    </xf>
    <xf numFmtId="169" fontId="19" fillId="0" borderId="0" xfId="1" applyNumberFormat="1" applyFont="1" applyAlignment="1" applyProtection="1">
      <alignment vertical="center"/>
      <protection locked="0"/>
    </xf>
    <xf numFmtId="3" fontId="19" fillId="0" borderId="0" xfId="15985" applyNumberFormat="1" applyFont="1" applyAlignment="1" applyProtection="1">
      <alignment vertical="center"/>
      <protection locked="0"/>
    </xf>
    <xf numFmtId="4" fontId="19" fillId="0" borderId="0" xfId="15985" applyNumberFormat="1" applyFont="1" applyAlignment="1" applyProtection="1">
      <alignment vertical="center"/>
      <protection locked="0"/>
    </xf>
    <xf numFmtId="0" fontId="0" fillId="0" borderId="0" xfId="0" applyNumberFormat="1"/>
    <xf numFmtId="3" fontId="19" fillId="20" borderId="58" xfId="16149" applyNumberFormat="1" applyFont="1" applyFill="1" applyBorder="1" applyAlignment="1" applyProtection="1">
      <alignment horizontal="center" vertical="center"/>
      <protection hidden="1"/>
    </xf>
    <xf numFmtId="3" fontId="20" fillId="20" borderId="59" xfId="16149" applyNumberFormat="1" applyFont="1" applyFill="1" applyBorder="1" applyAlignment="1" applyProtection="1">
      <alignment horizontal="center" vertical="center"/>
      <protection hidden="1"/>
    </xf>
    <xf numFmtId="169" fontId="19" fillId="20" borderId="59" xfId="16149" applyNumberFormat="1" applyFont="1" applyFill="1" applyBorder="1" applyAlignment="1" applyProtection="1">
      <alignment horizontal="center" vertical="center"/>
      <protection hidden="1"/>
    </xf>
    <xf numFmtId="3" fontId="19" fillId="20" borderId="59" xfId="16149" applyNumberFormat="1" applyFont="1" applyFill="1" applyBorder="1" applyAlignment="1" applyProtection="1">
      <alignment horizontal="center" vertical="center"/>
      <protection hidden="1"/>
    </xf>
    <xf numFmtId="171" fontId="19" fillId="20" borderId="59" xfId="16149" applyNumberFormat="1" applyFont="1" applyFill="1" applyBorder="1" applyAlignment="1" applyProtection="1">
      <alignment horizontal="center" vertical="center"/>
      <protection hidden="1"/>
    </xf>
    <xf numFmtId="172" fontId="19" fillId="20" borderId="59" xfId="16149" applyNumberFormat="1" applyFont="1" applyFill="1" applyBorder="1" applyAlignment="1" applyProtection="1">
      <alignment horizontal="center" vertical="center"/>
      <protection hidden="1"/>
    </xf>
    <xf numFmtId="3" fontId="19" fillId="20" borderId="62" xfId="16149" applyNumberFormat="1" applyFont="1" applyFill="1" applyBorder="1" applyAlignment="1" applyProtection="1">
      <alignment horizontal="center" vertical="center"/>
      <protection hidden="1"/>
    </xf>
    <xf numFmtId="169" fontId="17" fillId="20" borderId="62" xfId="16150" applyNumberFormat="1" applyFont="1" applyFill="1" applyBorder="1" applyAlignment="1" applyProtection="1">
      <alignment horizontal="center" vertical="center"/>
      <protection hidden="1"/>
    </xf>
    <xf numFmtId="169" fontId="19" fillId="20" borderId="58" xfId="16150" applyNumberFormat="1" applyFont="1" applyFill="1" applyBorder="1" applyAlignment="1" applyProtection="1">
      <alignment horizontal="center" vertical="center"/>
      <protection hidden="1"/>
    </xf>
    <xf numFmtId="169" fontId="20" fillId="20" borderId="59" xfId="16150" applyNumberFormat="1" applyFont="1" applyFill="1" applyBorder="1" applyAlignment="1" applyProtection="1">
      <alignment horizontal="center" vertical="center"/>
      <protection hidden="1"/>
    </xf>
    <xf numFmtId="169" fontId="19" fillId="20" borderId="59" xfId="16150" applyNumberFormat="1" applyFont="1" applyFill="1" applyBorder="1" applyAlignment="1" applyProtection="1">
      <alignment horizontal="center" vertical="center"/>
      <protection hidden="1"/>
    </xf>
    <xf numFmtId="0" fontId="19" fillId="20" borderId="84" xfId="15984" applyFont="1" applyFill="1" applyBorder="1" applyAlignment="1" applyProtection="1">
      <alignment horizontal="center" vertical="center"/>
      <protection hidden="1"/>
    </xf>
    <xf numFmtId="169" fontId="19" fillId="20" borderId="62" xfId="16149" applyNumberFormat="1" applyFont="1" applyFill="1" applyBorder="1" applyAlignment="1" applyProtection="1">
      <alignment horizontal="center" vertical="center"/>
      <protection hidden="1"/>
    </xf>
    <xf numFmtId="0" fontId="19" fillId="20" borderId="59" xfId="15984" applyFont="1" applyFill="1" applyBorder="1" applyAlignment="1" applyProtection="1">
      <alignment horizontal="center" vertical="center"/>
      <protection hidden="1"/>
    </xf>
    <xf numFmtId="10" fontId="20" fillId="20" borderId="59" xfId="16149" applyNumberFormat="1" applyFont="1" applyFill="1" applyBorder="1" applyAlignment="1" applyProtection="1">
      <alignment horizontal="center" vertical="center"/>
      <protection hidden="1"/>
    </xf>
    <xf numFmtId="3" fontId="19" fillId="20" borderId="34" xfId="16150" applyNumberFormat="1" applyFont="1" applyFill="1" applyBorder="1" applyAlignment="1" applyProtection="1">
      <alignment horizontal="center" vertical="center"/>
      <protection hidden="1"/>
    </xf>
    <xf numFmtId="169" fontId="20" fillId="20" borderId="34" xfId="16150" applyNumberFormat="1" applyFont="1" applyFill="1" applyBorder="1" applyAlignment="1" applyProtection="1">
      <alignment horizontal="center" vertical="center"/>
      <protection hidden="1"/>
    </xf>
    <xf numFmtId="3" fontId="19" fillId="20" borderId="59" xfId="16150" applyNumberFormat="1" applyFont="1" applyFill="1" applyBorder="1" applyAlignment="1" applyProtection="1">
      <alignment horizontal="center" vertical="center"/>
      <protection hidden="1"/>
    </xf>
    <xf numFmtId="3" fontId="17" fillId="20" borderId="62" xfId="16150" applyNumberFormat="1" applyFont="1" applyFill="1" applyBorder="1" applyAlignment="1" applyProtection="1">
      <alignment horizontal="center" vertical="center"/>
      <protection hidden="1"/>
    </xf>
    <xf numFmtId="3" fontId="20" fillId="20" borderId="59" xfId="16150" applyNumberFormat="1" applyFont="1" applyFill="1" applyBorder="1" applyAlignment="1" applyProtection="1">
      <alignment horizontal="center" vertical="center"/>
      <protection hidden="1"/>
    </xf>
    <xf numFmtId="3" fontId="17" fillId="20" borderId="163" xfId="16150" applyNumberFormat="1" applyFont="1" applyFill="1" applyBorder="1" applyAlignment="1" applyProtection="1">
      <alignment horizontal="center" vertical="center"/>
      <protection hidden="1"/>
    </xf>
    <xf numFmtId="3" fontId="17" fillId="20" borderId="58" xfId="16149" applyNumberFormat="1" applyFont="1" applyFill="1" applyBorder="1" applyAlignment="1" applyProtection="1">
      <alignment horizontal="center" vertical="center"/>
      <protection hidden="1"/>
    </xf>
    <xf numFmtId="169" fontId="17" fillId="20" borderId="59" xfId="16149" applyNumberFormat="1" applyFont="1" applyFill="1" applyBorder="1" applyAlignment="1" applyProtection="1">
      <alignment horizontal="center" vertical="center"/>
      <protection hidden="1"/>
    </xf>
    <xf numFmtId="169" fontId="17" fillId="20" borderId="62" xfId="16149" applyNumberFormat="1" applyFont="1" applyFill="1" applyBorder="1" applyAlignment="1" applyProtection="1">
      <alignment horizontal="center" vertical="center"/>
      <protection hidden="1"/>
    </xf>
    <xf numFmtId="169" fontId="20" fillId="20" borderId="59" xfId="13736" applyNumberFormat="1" applyFont="1" applyFill="1" applyBorder="1" applyAlignment="1" applyProtection="1">
      <alignment horizontal="center" vertical="center"/>
      <protection hidden="1"/>
    </xf>
    <xf numFmtId="3" fontId="86" fillId="20" borderId="59" xfId="16149" applyNumberFormat="1" applyFont="1" applyFill="1" applyBorder="1" applyAlignment="1" applyProtection="1">
      <alignment horizontal="center" vertical="center"/>
      <protection hidden="1"/>
    </xf>
    <xf numFmtId="171" fontId="20" fillId="20" borderId="59" xfId="16149" applyNumberFormat="1" applyFont="1" applyFill="1" applyBorder="1" applyAlignment="1" applyProtection="1">
      <alignment horizontal="center" vertical="center"/>
      <protection hidden="1"/>
    </xf>
    <xf numFmtId="171" fontId="19" fillId="20" borderId="77" xfId="16149" applyNumberFormat="1" applyFont="1" applyFill="1" applyBorder="1" applyAlignment="1" applyProtection="1">
      <alignment horizontal="center" vertical="center"/>
      <protection hidden="1"/>
    </xf>
    <xf numFmtId="3" fontId="19" fillId="20" borderId="78" xfId="16149" applyNumberFormat="1" applyFont="1" applyFill="1" applyBorder="1" applyAlignment="1" applyProtection="1">
      <alignment horizontal="center" vertical="center"/>
      <protection hidden="1"/>
    </xf>
    <xf numFmtId="171" fontId="20" fillId="20" borderId="68" xfId="16149" applyNumberFormat="1" applyFont="1" applyFill="1" applyBorder="1" applyAlignment="1" applyProtection="1">
      <alignment horizontal="center" vertical="center"/>
      <protection hidden="1"/>
    </xf>
    <xf numFmtId="171" fontId="20" fillId="20" borderId="65" xfId="16149" applyNumberFormat="1" applyFont="1" applyFill="1" applyBorder="1" applyAlignment="1" applyProtection="1">
      <alignment horizontal="center" vertical="center"/>
      <protection hidden="1"/>
    </xf>
    <xf numFmtId="169" fontId="18" fillId="20" borderId="136" xfId="16150" applyNumberFormat="1" applyFont="1" applyFill="1" applyBorder="1" applyAlignment="1" applyProtection="1">
      <alignment horizontal="center" vertical="center"/>
      <protection hidden="1"/>
    </xf>
    <xf numFmtId="37" fontId="19" fillId="20" borderId="34" xfId="16149" applyNumberFormat="1" applyFont="1" applyFill="1" applyBorder="1" applyAlignment="1" applyProtection="1">
      <alignment horizontal="center" vertical="center"/>
      <protection hidden="1"/>
    </xf>
    <xf numFmtId="172" fontId="18" fillId="20" borderId="138" xfId="16150" applyNumberFormat="1" applyFont="1" applyFill="1" applyBorder="1" applyAlignment="1" applyProtection="1">
      <alignment horizontal="center" vertical="center"/>
      <protection hidden="1"/>
    </xf>
    <xf numFmtId="169" fontId="12" fillId="20" borderId="136" xfId="15985" applyNumberFormat="1" applyFont="1" applyFill="1" applyBorder="1" applyAlignment="1" applyProtection="1">
      <alignment horizontal="center" vertical="center"/>
      <protection hidden="1"/>
    </xf>
    <xf numFmtId="169" fontId="18" fillId="20" borderId="137" xfId="15985" applyNumberFormat="1" applyFont="1" applyFill="1" applyBorder="1" applyAlignment="1" applyProtection="1">
      <alignment horizontal="center" vertical="center"/>
      <protection hidden="1"/>
    </xf>
    <xf numFmtId="169" fontId="18" fillId="20" borderId="136" xfId="15985" applyNumberFormat="1" applyFont="1" applyFill="1" applyBorder="1" applyAlignment="1" applyProtection="1">
      <alignment horizontal="center" vertical="center"/>
      <protection hidden="1"/>
    </xf>
    <xf numFmtId="3" fontId="19" fillId="20" borderId="29" xfId="16149" applyNumberFormat="1" applyFont="1" applyFill="1" applyBorder="1" applyAlignment="1" applyProtection="1">
      <alignment horizontal="center" vertical="center"/>
      <protection hidden="1"/>
    </xf>
    <xf numFmtId="37" fontId="19" fillId="20" borderId="79" xfId="16149" applyNumberFormat="1" applyFont="1" applyFill="1" applyBorder="1" applyAlignment="1" applyProtection="1">
      <alignment horizontal="center" vertical="center"/>
      <protection hidden="1"/>
    </xf>
    <xf numFmtId="169" fontId="12" fillId="20" borderId="29" xfId="16149" applyNumberFormat="1" applyFont="1" applyFill="1" applyBorder="1" applyAlignment="1" applyProtection="1">
      <alignment horizontal="center" vertical="center"/>
      <protection hidden="1"/>
    </xf>
    <xf numFmtId="169" fontId="12" fillId="20" borderId="31" xfId="16149" applyNumberFormat="1" applyFont="1" applyFill="1" applyBorder="1" applyAlignment="1" applyProtection="1">
      <alignment horizontal="center" vertical="center"/>
      <protection hidden="1"/>
    </xf>
    <xf numFmtId="196" fontId="12" fillId="20" borderId="34" xfId="16149" applyNumberFormat="1" applyFont="1" applyFill="1" applyBorder="1" applyAlignment="1" applyProtection="1">
      <alignment horizontal="center" vertical="center"/>
      <protection hidden="1"/>
    </xf>
    <xf numFmtId="169" fontId="12" fillId="20" borderId="34" xfId="16149" applyNumberFormat="1" applyFont="1" applyFill="1" applyBorder="1" applyAlignment="1" applyProtection="1">
      <alignment horizontal="center" vertical="center"/>
      <protection hidden="1"/>
    </xf>
    <xf numFmtId="169" fontId="18" fillId="20" borderId="73" xfId="16149" applyNumberFormat="1" applyFont="1" applyFill="1" applyBorder="1" applyAlignment="1" applyProtection="1">
      <alignment horizontal="center" vertical="center"/>
      <protection hidden="1"/>
    </xf>
    <xf numFmtId="1" fontId="17" fillId="20" borderId="207" xfId="16150" applyNumberFormat="1" applyFont="1" applyFill="1" applyBorder="1" applyAlignment="1" applyProtection="1">
      <alignment horizontal="center" vertical="center"/>
      <protection hidden="1"/>
    </xf>
    <xf numFmtId="171" fontId="19" fillId="20" borderId="135" xfId="16149" applyNumberFormat="1" applyFont="1" applyFill="1" applyBorder="1" applyAlignment="1" applyProtection="1">
      <alignment horizontal="center" vertical="center"/>
      <protection hidden="1"/>
    </xf>
    <xf numFmtId="3" fontId="19" fillId="20" borderId="73" xfId="16150" applyNumberFormat="1" applyFont="1" applyFill="1" applyBorder="1" applyAlignment="1" applyProtection="1">
      <alignment horizontal="center" vertical="center"/>
      <protection hidden="1"/>
    </xf>
    <xf numFmtId="9" fontId="19" fillId="20" borderId="54" xfId="1" applyFont="1" applyFill="1" applyBorder="1" applyAlignment="1" applyProtection="1">
      <alignment horizontal="center" vertical="center" shrinkToFit="1"/>
      <protection hidden="1"/>
    </xf>
    <xf numFmtId="37" fontId="19" fillId="20" borderId="70" xfId="16149" applyNumberFormat="1" applyFont="1" applyFill="1" applyBorder="1" applyAlignment="1" applyProtection="1">
      <alignment horizontal="center" vertical="center"/>
      <protection hidden="1"/>
    </xf>
    <xf numFmtId="3" fontId="19" fillId="20" borderId="77" xfId="16149" applyNumberFormat="1" applyFont="1" applyFill="1" applyBorder="1" applyAlignment="1" applyProtection="1">
      <alignment horizontal="center" vertical="center"/>
      <protection hidden="1"/>
    </xf>
    <xf numFmtId="169" fontId="20" fillId="20" borderId="265" xfId="16149" applyNumberFormat="1" applyFont="1" applyFill="1" applyBorder="1" applyAlignment="1" applyProtection="1">
      <alignment horizontal="center" vertical="center"/>
      <protection hidden="1"/>
    </xf>
    <xf numFmtId="169" fontId="20" fillId="20" borderId="266" xfId="16149" applyNumberFormat="1" applyFont="1" applyFill="1" applyBorder="1" applyAlignment="1" applyProtection="1">
      <alignment horizontal="center" vertical="center"/>
      <protection hidden="1"/>
    </xf>
    <xf numFmtId="169" fontId="20" fillId="20" borderId="267" xfId="16149" applyNumberFormat="1" applyFont="1" applyFill="1" applyBorder="1" applyAlignment="1" applyProtection="1">
      <alignment horizontal="center" vertical="center"/>
      <protection hidden="1"/>
    </xf>
    <xf numFmtId="169" fontId="127" fillId="20" borderId="268" xfId="16149" applyNumberFormat="1" applyFont="1" applyFill="1" applyBorder="1" applyAlignment="1" applyProtection="1">
      <alignment horizontal="center" vertical="center"/>
      <protection hidden="1"/>
    </xf>
    <xf numFmtId="169" fontId="20" fillId="20" borderId="269" xfId="16149" applyNumberFormat="1" applyFont="1" applyFill="1" applyBorder="1" applyAlignment="1" applyProtection="1">
      <alignment horizontal="center" vertical="center"/>
      <protection hidden="1"/>
    </xf>
    <xf numFmtId="169" fontId="127" fillId="20" borderId="266" xfId="16149" applyNumberFormat="1" applyFont="1" applyFill="1" applyBorder="1" applyAlignment="1" applyProtection="1">
      <alignment horizontal="center" vertical="center"/>
      <protection hidden="1"/>
    </xf>
    <xf numFmtId="169" fontId="20" fillId="20" borderId="270" xfId="16149" applyNumberFormat="1" applyFont="1" applyFill="1" applyBorder="1" applyAlignment="1" applyProtection="1">
      <alignment horizontal="center" vertical="center"/>
      <protection hidden="1"/>
    </xf>
    <xf numFmtId="169" fontId="20" fillId="20" borderId="271" xfId="16149" applyNumberFormat="1" applyFont="1" applyFill="1" applyBorder="1" applyAlignment="1" applyProtection="1">
      <alignment horizontal="center" vertical="center"/>
      <protection hidden="1"/>
    </xf>
    <xf numFmtId="169" fontId="20" fillId="20" borderId="272" xfId="16149" applyNumberFormat="1" applyFont="1" applyFill="1" applyBorder="1" applyAlignment="1" applyProtection="1">
      <alignment horizontal="center" vertical="center"/>
      <protection hidden="1"/>
    </xf>
    <xf numFmtId="169" fontId="127" fillId="20" borderId="273" xfId="16149" applyNumberFormat="1" applyFont="1" applyFill="1" applyBorder="1" applyAlignment="1" applyProtection="1">
      <alignment horizontal="center" vertical="center"/>
      <protection hidden="1"/>
    </xf>
    <xf numFmtId="169" fontId="20" fillId="20" borderId="274" xfId="16149" applyNumberFormat="1" applyFont="1" applyFill="1" applyBorder="1" applyAlignment="1" applyProtection="1">
      <alignment horizontal="center" vertical="center"/>
      <protection hidden="1"/>
    </xf>
    <xf numFmtId="169" fontId="127" fillId="20" borderId="271" xfId="16149" applyNumberFormat="1" applyFont="1" applyFill="1" applyBorder="1" applyAlignment="1" applyProtection="1">
      <alignment horizontal="center" vertical="center"/>
      <protection hidden="1"/>
    </xf>
    <xf numFmtId="3" fontId="95" fillId="0" borderId="131" xfId="5587" applyFont="1" applyBorder="1" applyAlignment="1" applyProtection="1">
      <alignment horizontal="left" vertical="center"/>
      <protection hidden="1"/>
    </xf>
    <xf numFmtId="3" fontId="19" fillId="0" borderId="17" xfId="5587" applyFont="1" applyBorder="1" applyAlignment="1" applyProtection="1">
      <alignment vertical="center"/>
      <protection hidden="1"/>
    </xf>
    <xf numFmtId="3" fontId="127" fillId="0" borderId="17" xfId="5587" applyFont="1" applyBorder="1" applyAlignment="1" applyProtection="1">
      <alignment vertical="center"/>
      <protection hidden="1"/>
    </xf>
    <xf numFmtId="3" fontId="110" fillId="51" borderId="101" xfId="0" applyNumberFormat="1" applyFont="1" applyFill="1" applyBorder="1" applyAlignment="1">
      <alignment vertical="center"/>
    </xf>
    <xf numFmtId="3" fontId="127" fillId="0" borderId="275" xfId="16149" applyNumberFormat="1" applyFont="1" applyFill="1" applyBorder="1" applyAlignment="1" applyProtection="1">
      <alignment horizontal="center" vertical="center"/>
      <protection hidden="1"/>
    </xf>
    <xf numFmtId="171" fontId="18" fillId="26" borderId="97" xfId="15985" applyNumberFormat="1" applyFont="1" applyFill="1" applyBorder="1" applyAlignment="1" applyProtection="1">
      <alignment horizontal="center" vertical="center"/>
      <protection locked="0" hidden="1"/>
    </xf>
    <xf numFmtId="171" fontId="18" fillId="26" borderId="98" xfId="15985" applyNumberFormat="1" applyFont="1" applyFill="1" applyBorder="1" applyAlignment="1" applyProtection="1">
      <alignment horizontal="center" vertical="center"/>
      <protection locked="0" hidden="1"/>
    </xf>
    <xf numFmtId="171" fontId="20" fillId="0" borderId="153" xfId="16149" applyNumberFormat="1" applyFont="1" applyFill="1" applyBorder="1" applyAlignment="1" applyProtection="1">
      <alignment horizontal="center" vertical="center"/>
      <protection locked="0" hidden="1"/>
    </xf>
    <xf numFmtId="171" fontId="20" fillId="0" borderId="72" xfId="16149" applyNumberFormat="1" applyFont="1" applyFill="1" applyBorder="1" applyAlignment="1" applyProtection="1">
      <alignment horizontal="center" vertical="center"/>
      <protection locked="0" hidden="1"/>
    </xf>
    <xf numFmtId="171" fontId="19" fillId="0" borderId="91" xfId="16149" applyNumberFormat="1" applyFont="1" applyFill="1" applyBorder="1" applyAlignment="1" applyProtection="1">
      <alignment horizontal="center" vertical="center"/>
      <protection locked="0" hidden="1"/>
    </xf>
    <xf numFmtId="171" fontId="19" fillId="0" borderId="92" xfId="16149" applyNumberFormat="1" applyFont="1" applyFill="1" applyBorder="1" applyAlignment="1" applyProtection="1">
      <alignment horizontal="center" vertical="center"/>
      <protection locked="0" hidden="1"/>
    </xf>
    <xf numFmtId="171" fontId="19" fillId="24" borderId="26" xfId="16149" applyNumberFormat="1" applyFont="1" applyFill="1" applyBorder="1" applyAlignment="1" applyProtection="1">
      <alignment horizontal="center" vertical="center"/>
      <protection hidden="1"/>
    </xf>
    <xf numFmtId="171" fontId="19" fillId="24" borderId="25" xfId="16149" applyNumberFormat="1" applyFont="1" applyFill="1" applyBorder="1" applyAlignment="1" applyProtection="1">
      <alignment horizontal="center" vertical="center"/>
      <protection hidden="1"/>
    </xf>
    <xf numFmtId="171" fontId="19" fillId="24" borderId="27" xfId="16149" applyNumberFormat="1" applyFont="1" applyFill="1" applyBorder="1" applyAlignment="1" applyProtection="1">
      <alignment horizontal="center" vertical="center"/>
      <protection hidden="1"/>
    </xf>
    <xf numFmtId="171" fontId="19" fillId="24" borderId="28" xfId="16149" applyNumberFormat="1" applyFont="1" applyFill="1" applyBorder="1" applyAlignment="1" applyProtection="1">
      <alignment horizontal="center" vertical="center"/>
      <protection hidden="1"/>
    </xf>
    <xf numFmtId="171" fontId="19" fillId="24" borderId="20" xfId="16149" applyNumberFormat="1" applyFont="1" applyFill="1" applyBorder="1" applyAlignment="1" applyProtection="1">
      <alignment horizontal="center" vertical="center"/>
      <protection hidden="1"/>
    </xf>
    <xf numFmtId="171" fontId="19" fillId="24" borderId="21" xfId="16149" applyNumberFormat="1" applyFont="1" applyFill="1" applyBorder="1" applyAlignment="1" applyProtection="1">
      <alignment horizontal="center" vertical="center"/>
      <protection hidden="1"/>
    </xf>
    <xf numFmtId="3" fontId="19" fillId="24" borderId="48" xfId="16149" applyNumberFormat="1" applyFont="1" applyFill="1" applyBorder="1" applyAlignment="1" applyProtection="1">
      <alignment horizontal="center" vertical="center"/>
      <protection hidden="1"/>
    </xf>
    <xf numFmtId="3" fontId="19" fillId="24" borderId="49" xfId="16149" applyNumberFormat="1" applyFont="1" applyFill="1" applyBorder="1" applyAlignment="1" applyProtection="1">
      <alignment horizontal="center" vertical="center"/>
      <protection hidden="1"/>
    </xf>
    <xf numFmtId="3" fontId="19" fillId="24" borderId="14" xfId="16149" applyNumberFormat="1" applyFont="1" applyFill="1" applyBorder="1" applyAlignment="1" applyProtection="1">
      <alignment horizontal="center" vertical="center"/>
      <protection hidden="1"/>
    </xf>
    <xf numFmtId="3" fontId="19" fillId="24" borderId="33" xfId="16149" applyNumberFormat="1" applyFont="1" applyFill="1" applyBorder="1" applyAlignment="1" applyProtection="1">
      <alignment horizontal="center" vertical="center"/>
      <protection hidden="1"/>
    </xf>
    <xf numFmtId="3" fontId="19" fillId="24" borderId="40" xfId="16149" applyNumberFormat="1" applyFont="1" applyFill="1" applyBorder="1" applyAlignment="1" applyProtection="1">
      <alignment horizontal="center" vertical="center"/>
      <protection hidden="1"/>
    </xf>
    <xf numFmtId="3" fontId="19" fillId="24" borderId="50" xfId="16149" applyNumberFormat="1" applyFont="1" applyFill="1" applyBorder="1" applyAlignment="1" applyProtection="1">
      <alignment horizontal="center" vertical="center"/>
      <protection hidden="1"/>
    </xf>
    <xf numFmtId="3" fontId="84" fillId="17" borderId="16" xfId="5587" applyNumberFormat="1" applyFont="1" applyFill="1" applyBorder="1" applyAlignment="1" applyProtection="1">
      <alignment horizontal="center" vertical="center" readingOrder="1"/>
      <protection hidden="1"/>
    </xf>
    <xf numFmtId="3" fontId="84" fillId="17" borderId="17" xfId="5587" applyNumberFormat="1" applyFont="1" applyFill="1" applyBorder="1" applyAlignment="1" applyProtection="1">
      <alignment horizontal="center" vertical="center" readingOrder="1"/>
      <protection hidden="1"/>
    </xf>
    <xf numFmtId="3" fontId="84" fillId="17" borderId="206" xfId="5587" applyNumberFormat="1" applyFont="1" applyFill="1" applyBorder="1" applyAlignment="1" applyProtection="1">
      <alignment horizontal="center" vertical="center" readingOrder="1"/>
      <protection hidden="1"/>
    </xf>
    <xf numFmtId="171" fontId="19" fillId="24" borderId="48" xfId="16149" applyNumberFormat="1" applyFont="1" applyFill="1" applyBorder="1" applyAlignment="1" applyProtection="1">
      <alignment horizontal="center" vertical="center"/>
      <protection hidden="1"/>
    </xf>
    <xf numFmtId="171" fontId="19" fillId="24" borderId="49" xfId="16149" applyNumberFormat="1" applyFont="1" applyFill="1" applyBorder="1" applyAlignment="1" applyProtection="1">
      <alignment horizontal="center" vertical="center"/>
      <protection hidden="1"/>
    </xf>
    <xf numFmtId="171" fontId="19" fillId="24" borderId="14" xfId="16149" applyNumberFormat="1" applyFont="1" applyFill="1" applyBorder="1" applyAlignment="1" applyProtection="1">
      <alignment horizontal="center" vertical="center"/>
      <protection hidden="1"/>
    </xf>
    <xf numFmtId="171" fontId="19" fillId="24" borderId="33" xfId="16149" applyNumberFormat="1" applyFont="1" applyFill="1" applyBorder="1" applyAlignment="1" applyProtection="1">
      <alignment horizontal="center" vertical="center"/>
      <protection hidden="1"/>
    </xf>
    <xf numFmtId="171" fontId="19" fillId="24" borderId="40" xfId="16149" applyNumberFormat="1" applyFont="1" applyFill="1" applyBorder="1" applyAlignment="1" applyProtection="1">
      <alignment horizontal="center" vertical="center"/>
      <protection hidden="1"/>
    </xf>
    <xf numFmtId="171" fontId="19" fillId="24" borderId="50" xfId="16149" applyNumberFormat="1" applyFont="1" applyFill="1" applyBorder="1" applyAlignment="1" applyProtection="1">
      <alignment horizontal="center" vertical="center"/>
      <protection hidden="1"/>
    </xf>
    <xf numFmtId="3" fontId="84" fillId="17" borderId="15" xfId="5587" applyFont="1" applyFill="1" applyBorder="1" applyAlignment="1" applyProtection="1">
      <alignment horizontal="center" vertical="center" wrapText="1" readingOrder="1"/>
      <protection hidden="1"/>
    </xf>
    <xf numFmtId="3" fontId="84" fillId="17" borderId="18" xfId="5587" applyFont="1" applyFill="1" applyBorder="1" applyAlignment="1" applyProtection="1">
      <alignment horizontal="center" vertical="center" wrapText="1" readingOrder="1"/>
      <protection hidden="1"/>
    </xf>
    <xf numFmtId="171" fontId="19" fillId="24" borderId="14" xfId="16149" applyNumberFormat="1" applyFont="1" applyFill="1" applyBorder="1" applyAlignment="1" applyProtection="1">
      <alignment horizontal="center" vertical="center" wrapText="1"/>
      <protection hidden="1"/>
    </xf>
    <xf numFmtId="171" fontId="19" fillId="24" borderId="33" xfId="16149" applyNumberFormat="1" applyFont="1" applyFill="1" applyBorder="1" applyAlignment="1" applyProtection="1">
      <alignment horizontal="center" vertical="center" wrapText="1"/>
      <protection hidden="1"/>
    </xf>
    <xf numFmtId="171" fontId="19" fillId="24" borderId="40" xfId="16149" applyNumberFormat="1" applyFont="1" applyFill="1" applyBorder="1" applyAlignment="1" applyProtection="1">
      <alignment horizontal="center" vertical="center" wrapText="1"/>
      <protection hidden="1"/>
    </xf>
    <xf numFmtId="171" fontId="19" fillId="24" borderId="50" xfId="16149" applyNumberFormat="1" applyFont="1" applyFill="1" applyBorder="1" applyAlignment="1" applyProtection="1">
      <alignment horizontal="center" vertical="center" wrapText="1"/>
      <protection hidden="1"/>
    </xf>
    <xf numFmtId="3" fontId="84" fillId="17" borderId="40" xfId="5587" applyFont="1" applyFill="1" applyBorder="1" applyAlignment="1" applyProtection="1">
      <alignment horizontal="center" vertical="center" wrapText="1" readingOrder="1"/>
      <protection hidden="1"/>
    </xf>
    <xf numFmtId="3" fontId="84" fillId="17" borderId="56" xfId="5587" applyFont="1" applyFill="1" applyBorder="1" applyAlignment="1" applyProtection="1">
      <alignment horizontal="center" vertical="center" wrapText="1" readingOrder="1"/>
      <protection hidden="1"/>
    </xf>
    <xf numFmtId="3" fontId="19" fillId="24" borderId="110" xfId="16149" applyNumberFormat="1" applyFont="1" applyFill="1" applyBorder="1" applyAlignment="1" applyProtection="1">
      <alignment horizontal="center" vertical="center"/>
      <protection hidden="1"/>
    </xf>
    <xf numFmtId="3" fontId="19" fillId="24" borderId="111" xfId="16149" applyNumberFormat="1" applyFont="1" applyFill="1" applyBorder="1" applyAlignment="1" applyProtection="1">
      <alignment horizontal="center" vertical="center"/>
      <protection hidden="1"/>
    </xf>
    <xf numFmtId="3" fontId="19" fillId="24" borderId="83" xfId="16149" applyNumberFormat="1" applyFont="1" applyFill="1" applyBorder="1" applyAlignment="1" applyProtection="1">
      <alignment horizontal="center" vertical="center"/>
      <protection hidden="1"/>
    </xf>
    <xf numFmtId="3" fontId="19" fillId="24" borderId="22" xfId="16149" applyNumberFormat="1" applyFont="1" applyFill="1" applyBorder="1" applyAlignment="1" applyProtection="1">
      <alignment horizontal="center" vertical="center"/>
      <protection hidden="1"/>
    </xf>
    <xf numFmtId="3" fontId="19" fillId="24" borderId="26" xfId="16149" applyNumberFormat="1" applyFont="1" applyFill="1" applyBorder="1" applyAlignment="1" applyProtection="1">
      <alignment horizontal="center" vertical="center"/>
      <protection hidden="1"/>
    </xf>
    <xf numFmtId="3" fontId="19" fillId="24" borderId="25" xfId="16149" applyNumberFormat="1" applyFont="1" applyFill="1" applyBorder="1" applyAlignment="1" applyProtection="1">
      <alignment horizontal="center" vertical="center"/>
      <protection hidden="1"/>
    </xf>
    <xf numFmtId="3" fontId="19" fillId="24" borderId="89" xfId="16149" quotePrefix="1" applyNumberFormat="1" applyFont="1" applyFill="1" applyBorder="1" applyAlignment="1" applyProtection="1">
      <alignment horizontal="center" vertical="center"/>
      <protection hidden="1"/>
    </xf>
    <xf numFmtId="3" fontId="19" fillId="24" borderId="89" xfId="16149" applyNumberFormat="1" applyFont="1" applyFill="1" applyBorder="1" applyAlignment="1" applyProtection="1">
      <alignment horizontal="center" vertical="center"/>
      <protection hidden="1"/>
    </xf>
    <xf numFmtId="3" fontId="19" fillId="24" borderId="90" xfId="16149" applyNumberFormat="1" applyFont="1" applyFill="1" applyBorder="1" applyAlignment="1" applyProtection="1">
      <alignment horizontal="center" vertical="center"/>
      <protection hidden="1"/>
    </xf>
    <xf numFmtId="3" fontId="19" fillId="24" borderId="156" xfId="16149" applyNumberFormat="1" applyFont="1" applyFill="1" applyBorder="1" applyAlignment="1" applyProtection="1">
      <alignment horizontal="center" vertical="center"/>
      <protection hidden="1"/>
    </xf>
    <xf numFmtId="3" fontId="14" fillId="27" borderId="93" xfId="15985" applyNumberFormat="1" applyFont="1" applyFill="1" applyBorder="1" applyAlignment="1" applyProtection="1">
      <alignment horizontal="center" vertical="center" wrapText="1"/>
      <protection hidden="1"/>
    </xf>
    <xf numFmtId="3" fontId="14" fillId="27" borderId="94" xfId="15985" applyNumberFormat="1" applyFont="1" applyFill="1" applyBorder="1" applyAlignment="1" applyProtection="1">
      <alignment horizontal="center" vertical="center" wrapText="1"/>
      <protection hidden="1"/>
    </xf>
    <xf numFmtId="3" fontId="19" fillId="24" borderId="24" xfId="16149" applyNumberFormat="1" applyFont="1" applyFill="1" applyBorder="1" applyAlignment="1" applyProtection="1">
      <alignment horizontal="center" vertical="center"/>
      <protection hidden="1"/>
    </xf>
    <xf numFmtId="3" fontId="19" fillId="24" borderId="120" xfId="16149" applyNumberFormat="1" applyFont="1" applyFill="1" applyBorder="1" applyAlignment="1" applyProtection="1">
      <alignment horizontal="center" vertical="center"/>
      <protection hidden="1"/>
    </xf>
    <xf numFmtId="171" fontId="18" fillId="24" borderId="75" xfId="16149" applyNumberFormat="1" applyFont="1" applyFill="1" applyBorder="1" applyAlignment="1" applyProtection="1">
      <alignment horizontal="center" vertical="center"/>
      <protection hidden="1"/>
    </xf>
    <xf numFmtId="171" fontId="18" fillId="24" borderId="76" xfId="16149" applyNumberFormat="1" applyFont="1" applyFill="1" applyBorder="1" applyAlignment="1" applyProtection="1">
      <alignment horizontal="center" vertical="center"/>
      <protection hidden="1"/>
    </xf>
    <xf numFmtId="3" fontId="19" fillId="24" borderId="23" xfId="16149" applyNumberFormat="1" applyFont="1" applyFill="1" applyBorder="1" applyAlignment="1" applyProtection="1">
      <alignment horizontal="center" vertical="center"/>
      <protection hidden="1"/>
    </xf>
    <xf numFmtId="3" fontId="19" fillId="24" borderId="42" xfId="16149" applyNumberFormat="1" applyFont="1" applyFill="1" applyBorder="1" applyAlignment="1" applyProtection="1">
      <alignment horizontal="center" vertical="center"/>
      <protection hidden="1"/>
    </xf>
    <xf numFmtId="3" fontId="19" fillId="24" borderId="36" xfId="16149" applyNumberFormat="1" applyFont="1" applyFill="1" applyBorder="1" applyAlignment="1" applyProtection="1">
      <alignment horizontal="center" vertical="center"/>
      <protection hidden="1"/>
    </xf>
    <xf numFmtId="3" fontId="19" fillId="24" borderId="39" xfId="16149" applyNumberFormat="1" applyFont="1" applyFill="1" applyBorder="1" applyAlignment="1" applyProtection="1">
      <alignment horizontal="center" vertical="center"/>
      <protection hidden="1"/>
    </xf>
    <xf numFmtId="169" fontId="18" fillId="24" borderId="140" xfId="16150" applyNumberFormat="1" applyFont="1" applyFill="1" applyBorder="1" applyAlignment="1" applyProtection="1">
      <alignment horizontal="center" vertical="center"/>
      <protection hidden="1"/>
    </xf>
    <xf numFmtId="169" fontId="18" fillId="24" borderId="150" xfId="16150" applyNumberFormat="1" applyFont="1" applyFill="1" applyBorder="1" applyAlignment="1" applyProtection="1">
      <alignment horizontal="center" vertical="center"/>
      <protection hidden="1"/>
    </xf>
    <xf numFmtId="3" fontId="20" fillId="24" borderId="123" xfId="16149" applyNumberFormat="1" applyFont="1" applyFill="1" applyBorder="1" applyAlignment="1" applyProtection="1">
      <alignment horizontal="center" vertical="center"/>
      <protection hidden="1"/>
    </xf>
    <xf numFmtId="3" fontId="20" fillId="24" borderId="124" xfId="16149" applyNumberFormat="1" applyFont="1" applyFill="1" applyBorder="1" applyAlignment="1" applyProtection="1">
      <alignment horizontal="center" vertical="center"/>
      <protection hidden="1"/>
    </xf>
    <xf numFmtId="3" fontId="20" fillId="24" borderId="14" xfId="16149" applyNumberFormat="1" applyFont="1" applyFill="1" applyBorder="1" applyAlignment="1" applyProtection="1">
      <alignment horizontal="center" vertical="center"/>
      <protection hidden="1"/>
    </xf>
    <xf numFmtId="3" fontId="20" fillId="24" borderId="33" xfId="16149" applyNumberFormat="1" applyFont="1" applyFill="1" applyBorder="1" applyAlignment="1" applyProtection="1">
      <alignment horizontal="center" vertical="center"/>
      <protection hidden="1"/>
    </xf>
    <xf numFmtId="3" fontId="20" fillId="24" borderId="40" xfId="16149" applyNumberFormat="1" applyFont="1" applyFill="1" applyBorder="1" applyAlignment="1" applyProtection="1">
      <alignment horizontal="center" vertical="center"/>
      <protection hidden="1"/>
    </xf>
    <xf numFmtId="3" fontId="20" fillId="24" borderId="50" xfId="16149" applyNumberFormat="1" applyFont="1" applyFill="1" applyBorder="1" applyAlignment="1" applyProtection="1">
      <alignment horizontal="center" vertical="center"/>
      <protection hidden="1"/>
    </xf>
    <xf numFmtId="171" fontId="19" fillId="24" borderId="125" xfId="16149" applyNumberFormat="1" applyFont="1" applyFill="1" applyBorder="1" applyAlignment="1" applyProtection="1">
      <alignment horizontal="center" vertical="center"/>
      <protection hidden="1"/>
    </xf>
    <xf numFmtId="171" fontId="19" fillId="24" borderId="126" xfId="16149" applyNumberFormat="1" applyFont="1" applyFill="1" applyBorder="1" applyAlignment="1" applyProtection="1">
      <alignment horizontal="center" vertical="center"/>
      <protection hidden="1"/>
    </xf>
    <xf numFmtId="171" fontId="19" fillId="24" borderId="127" xfId="16149" applyNumberFormat="1" applyFont="1" applyFill="1" applyBorder="1" applyAlignment="1" applyProtection="1">
      <alignment horizontal="center" vertical="center"/>
      <protection hidden="1"/>
    </xf>
    <xf numFmtId="3" fontId="84" fillId="17" borderId="48" xfId="5587" applyFont="1" applyFill="1" applyBorder="1" applyAlignment="1" applyProtection="1">
      <alignment horizontal="center" vertical="center" wrapText="1" readingOrder="1"/>
      <protection hidden="1"/>
    </xf>
    <xf numFmtId="171" fontId="18" fillId="24" borderId="157" xfId="16149" applyNumberFormat="1" applyFont="1" applyFill="1" applyBorder="1" applyAlignment="1" applyProtection="1">
      <alignment horizontal="center" vertical="center"/>
      <protection hidden="1"/>
    </xf>
    <xf numFmtId="171" fontId="18" fillId="24" borderId="158" xfId="16149" applyNumberFormat="1" applyFont="1" applyFill="1" applyBorder="1" applyAlignment="1" applyProtection="1">
      <alignment horizontal="center" vertical="center"/>
      <protection hidden="1"/>
    </xf>
    <xf numFmtId="171" fontId="18" fillId="24" borderId="159" xfId="16149" applyNumberFormat="1" applyFont="1" applyFill="1" applyBorder="1" applyAlignment="1" applyProtection="1">
      <alignment horizontal="center" vertical="center"/>
      <protection hidden="1"/>
    </xf>
    <xf numFmtId="171" fontId="18" fillId="24" borderId="160" xfId="16149" applyNumberFormat="1" applyFont="1" applyFill="1" applyBorder="1" applyAlignment="1" applyProtection="1">
      <alignment horizontal="center" vertical="center"/>
      <protection hidden="1"/>
    </xf>
    <xf numFmtId="3" fontId="89" fillId="0" borderId="2" xfId="5587" applyFont="1" applyFill="1" applyBorder="1" applyAlignment="1" applyProtection="1">
      <alignment horizontal="center" vertical="center" wrapText="1"/>
      <protection hidden="1"/>
    </xf>
    <xf numFmtId="3" fontId="89" fillId="0" borderId="3" xfId="5587" applyFont="1" applyFill="1" applyBorder="1" applyAlignment="1" applyProtection="1">
      <alignment horizontal="center" vertical="center" wrapText="1"/>
      <protection hidden="1"/>
    </xf>
    <xf numFmtId="3" fontId="89" fillId="0" borderId="261" xfId="5587" applyFont="1" applyFill="1" applyBorder="1" applyAlignment="1" applyProtection="1">
      <alignment horizontal="center" vertical="center" wrapText="1"/>
      <protection hidden="1"/>
    </xf>
    <xf numFmtId="3" fontId="89" fillId="0" borderId="4" xfId="5587" applyFont="1" applyFill="1" applyBorder="1" applyAlignment="1" applyProtection="1">
      <alignment horizontal="center" vertical="center" wrapText="1"/>
      <protection hidden="1"/>
    </xf>
    <xf numFmtId="3" fontId="89" fillId="0" borderId="0" xfId="5587" applyFont="1" applyFill="1" applyBorder="1" applyAlignment="1" applyProtection="1">
      <alignment horizontal="center" vertical="center" wrapText="1"/>
      <protection hidden="1"/>
    </xf>
    <xf numFmtId="3" fontId="89" fillId="0" borderId="262" xfId="5587" applyFont="1" applyFill="1" applyBorder="1" applyAlignment="1" applyProtection="1">
      <alignment horizontal="center" vertical="center" wrapText="1"/>
      <protection hidden="1"/>
    </xf>
    <xf numFmtId="3" fontId="89" fillId="0" borderId="7" xfId="5587" applyFont="1" applyFill="1" applyBorder="1" applyAlignment="1" applyProtection="1">
      <alignment horizontal="center" vertical="center" wrapText="1"/>
      <protection hidden="1"/>
    </xf>
    <xf numFmtId="3" fontId="89" fillId="0" borderId="8" xfId="5587" applyFont="1" applyFill="1" applyBorder="1" applyAlignment="1" applyProtection="1">
      <alignment horizontal="center" vertical="center" wrapText="1"/>
      <protection hidden="1"/>
    </xf>
    <xf numFmtId="3" fontId="89" fillId="0" borderId="263" xfId="5587" applyFont="1" applyFill="1" applyBorder="1" applyAlignment="1" applyProtection="1">
      <alignment horizontal="center" vertical="center" wrapText="1"/>
      <protection hidden="1"/>
    </xf>
    <xf numFmtId="3" fontId="133" fillId="0" borderId="0" xfId="5587" applyFont="1" applyBorder="1" applyAlignment="1" applyProtection="1">
      <alignment horizontal="left" vertical="center"/>
      <protection hidden="1"/>
    </xf>
    <xf numFmtId="3" fontId="132" fillId="0" borderId="0" xfId="5587" applyFont="1" applyBorder="1" applyAlignment="1" applyProtection="1">
      <alignment horizontal="left" vertical="center"/>
      <protection hidden="1"/>
    </xf>
    <xf numFmtId="4" fontId="136" fillId="0" borderId="0" xfId="0" applyNumberFormat="true" applyFont="true"/>
    <xf numFmtId="0" fontId="137" fillId="0" borderId="0" xfId="0" applyFont="true">
      <alignment wrapText="true"/>
    </xf>
  </cellXfs>
  <cellStyles count="16414">
    <cellStyle name="%0" xfId="16"/>
    <cellStyle name="%0.0" xfId="17"/>
    <cellStyle name="•W€_!!!GO" xfId="18"/>
    <cellStyle name="$0" xfId="13"/>
    <cellStyle name="$0.0" xfId="14"/>
    <cellStyle name="$0.00" xfId="15"/>
    <cellStyle name="0" xfId="19"/>
    <cellStyle name="0_!!!GO" xfId="22"/>
    <cellStyle name="0_02-All-In-Cy-Facer 1f #2" xfId="23"/>
    <cellStyle name="0_b_car" xfId="24"/>
    <cellStyle name="0_C-Car 2001 Business Plan Deck 4bscore" xfId="25"/>
    <cellStyle name="0_C-Car Scorecard_E" xfId="26"/>
    <cellStyle name="0_CCarproforma_balanced scorecard" xfId="27"/>
    <cellStyle name="0_CD-Car Business Plan 2001E" xfId="28"/>
    <cellStyle name="0_CD-Car Business Plan 2001G" xfId="29"/>
    <cellStyle name="0_CD-Europe section5NA3 EP03" xfId="30"/>
    <cellStyle name="0_CD-Europe section5NA3 EP06" xfId="31"/>
    <cellStyle name="0_EU BP_Ccar_31" xfId="32"/>
    <cellStyle name="0_EU BP_CDcar_3" xfId="33"/>
    <cellStyle name="0_GLeigh" xfId="34"/>
    <cellStyle name="0.0" xfId="20"/>
    <cellStyle name="0.00" xfId="21"/>
    <cellStyle name="20% - Accent1" xfId="15712" builtinId="30" customBuiltin="1"/>
    <cellStyle name="20% - Accent1 2" xfId="35"/>
    <cellStyle name="20% - Accent1 2 2" xfId="36"/>
    <cellStyle name="20% - Accent1 2 2 2" xfId="37"/>
    <cellStyle name="20% - Accent1 2 2 2 2" xfId="38"/>
    <cellStyle name="20% - Accent1 2 2 3" xfId="39"/>
    <cellStyle name="20% - Accent1 2 2 3 2" xfId="40"/>
    <cellStyle name="20% - Accent1 2 2 4" xfId="41"/>
    <cellStyle name="20% - Accent1 2 3" xfId="42"/>
    <cellStyle name="20% - Accent1 2 3 2" xfId="43"/>
    <cellStyle name="20% - Accent1 2 4" xfId="44"/>
    <cellStyle name="20% - Accent1 2 4 2" xfId="45"/>
    <cellStyle name="20% - Accent1 2 5" xfId="46"/>
    <cellStyle name="20% - Accent1 3" xfId="47"/>
    <cellStyle name="20% - Accent1 3 2" xfId="48"/>
    <cellStyle name="20% - Accent1 3 2 2" xfId="49"/>
    <cellStyle name="20% - Accent1 3 3" xfId="50"/>
    <cellStyle name="20% - Accent1 3 3 2" xfId="51"/>
    <cellStyle name="20% - Accent1 3 4" xfId="52"/>
    <cellStyle name="20% - Accent1 4" xfId="53"/>
    <cellStyle name="20% - Accent1 4 2" xfId="54"/>
    <cellStyle name="20% - Accent1 4 2 2" xfId="55"/>
    <cellStyle name="20% - Accent1 4 3" xfId="56"/>
    <cellStyle name="20% - Accent1 4 3 2" xfId="57"/>
    <cellStyle name="20% - Accent1 4 4" xfId="58"/>
    <cellStyle name="20% - Accent1 5" xfId="59"/>
    <cellStyle name="20% - Accent1 5 2" xfId="60"/>
    <cellStyle name="20% - Accent1 5 2 2" xfId="61"/>
    <cellStyle name="20% - Accent1 5 3" xfId="62"/>
    <cellStyle name="20% - Accent1 5 3 2" xfId="63"/>
    <cellStyle name="20% - Accent1 5 4" xfId="64"/>
    <cellStyle name="20% - Accent2" xfId="15716" builtinId="34" customBuiltin="1"/>
    <cellStyle name="20% - Accent2 2" xfId="65"/>
    <cellStyle name="20% - Accent2 2 2" xfId="66"/>
    <cellStyle name="20% - Accent2 2 2 2" xfId="67"/>
    <cellStyle name="20% - Accent2 2 2 2 2" xfId="68"/>
    <cellStyle name="20% - Accent2 2 2 3" xfId="69"/>
    <cellStyle name="20% - Accent2 2 2 3 2" xfId="70"/>
    <cellStyle name="20% - Accent2 2 2 4" xfId="71"/>
    <cellStyle name="20% - Accent2 2 3" xfId="72"/>
    <cellStyle name="20% - Accent2 2 3 2" xfId="73"/>
    <cellStyle name="20% - Accent2 2 4" xfId="74"/>
    <cellStyle name="20% - Accent2 2 4 2" xfId="75"/>
    <cellStyle name="20% - Accent2 2 5" xfId="76"/>
    <cellStyle name="20% - Accent2 3" xfId="77"/>
    <cellStyle name="20% - Accent2 3 2" xfId="78"/>
    <cellStyle name="20% - Accent2 3 2 2" xfId="79"/>
    <cellStyle name="20% - Accent2 3 3" xfId="80"/>
    <cellStyle name="20% - Accent2 3 3 2" xfId="81"/>
    <cellStyle name="20% - Accent2 3 4" xfId="82"/>
    <cellStyle name="20% - Accent2 4" xfId="83"/>
    <cellStyle name="20% - Accent2 4 2" xfId="84"/>
    <cellStyle name="20% - Accent2 4 2 2" xfId="85"/>
    <cellStyle name="20% - Accent2 4 3" xfId="86"/>
    <cellStyle name="20% - Accent2 4 3 2" xfId="87"/>
    <cellStyle name="20% - Accent2 4 4" xfId="88"/>
    <cellStyle name="20% - Accent2 5" xfId="89"/>
    <cellStyle name="20% - Accent2 5 2" xfId="90"/>
    <cellStyle name="20% - Accent2 5 2 2" xfId="91"/>
    <cellStyle name="20% - Accent2 5 3" xfId="92"/>
    <cellStyle name="20% - Accent2 5 3 2" xfId="93"/>
    <cellStyle name="20% - Accent2 5 4" xfId="94"/>
    <cellStyle name="20% - Accent3" xfId="15720" builtinId="38" customBuiltin="1"/>
    <cellStyle name="20% - Accent3 2" xfId="95"/>
    <cellStyle name="20% - Accent3 2 2" xfId="96"/>
    <cellStyle name="20% - Accent3 2 2 2" xfId="97"/>
    <cellStyle name="20% - Accent3 2 2 2 2" xfId="98"/>
    <cellStyle name="20% - Accent3 2 2 3" xfId="99"/>
    <cellStyle name="20% - Accent3 2 2 3 2" xfId="100"/>
    <cellStyle name="20% - Accent3 2 2 4" xfId="101"/>
    <cellStyle name="20% - Accent3 2 3" xfId="102"/>
    <cellStyle name="20% - Accent3 2 3 2" xfId="103"/>
    <cellStyle name="20% - Accent3 2 4" xfId="104"/>
    <cellStyle name="20% - Accent3 2 4 2" xfId="105"/>
    <cellStyle name="20% - Accent3 2 5" xfId="106"/>
    <cellStyle name="20% - Accent3 3" xfId="107"/>
    <cellStyle name="20% - Accent3 3 2" xfId="108"/>
    <cellStyle name="20% - Accent3 3 2 2" xfId="109"/>
    <cellStyle name="20% - Accent3 3 3" xfId="110"/>
    <cellStyle name="20% - Accent3 3 3 2" xfId="111"/>
    <cellStyle name="20% - Accent3 3 4" xfId="112"/>
    <cellStyle name="20% - Accent3 4" xfId="113"/>
    <cellStyle name="20% - Accent3 4 2" xfId="114"/>
    <cellStyle name="20% - Accent3 4 2 2" xfId="115"/>
    <cellStyle name="20% - Accent3 4 3" xfId="116"/>
    <cellStyle name="20% - Accent3 4 3 2" xfId="117"/>
    <cellStyle name="20% - Accent3 4 4" xfId="118"/>
    <cellStyle name="20% - Accent3 5" xfId="119"/>
    <cellStyle name="20% - Accent3 5 2" xfId="120"/>
    <cellStyle name="20% - Accent3 5 2 2" xfId="121"/>
    <cellStyle name="20% - Accent3 5 3" xfId="122"/>
    <cellStyle name="20% - Accent3 5 3 2" xfId="123"/>
    <cellStyle name="20% - Accent3 5 4" xfId="124"/>
    <cellStyle name="20% - Accent4" xfId="15724" builtinId="42" customBuiltin="1"/>
    <cellStyle name="20% - Accent4 2" xfId="125"/>
    <cellStyle name="20% - Accent4 2 2" xfId="126"/>
    <cellStyle name="20% - Accent4 2 2 2" xfId="127"/>
    <cellStyle name="20% - Accent4 2 2 2 2" xfId="128"/>
    <cellStyle name="20% - Accent4 2 2 3" xfId="129"/>
    <cellStyle name="20% - Accent4 2 2 3 2" xfId="130"/>
    <cellStyle name="20% - Accent4 2 2 4" xfId="131"/>
    <cellStyle name="20% - Accent4 2 3" xfId="132"/>
    <cellStyle name="20% - Accent4 2 3 2" xfId="133"/>
    <cellStyle name="20% - Accent4 2 4" xfId="134"/>
    <cellStyle name="20% - Accent4 2 4 2" xfId="135"/>
    <cellStyle name="20% - Accent4 2 5" xfId="136"/>
    <cellStyle name="20% - Accent4 3" xfId="137"/>
    <cellStyle name="20% - Accent4 3 2" xfId="138"/>
    <cellStyle name="20% - Accent4 3 2 2" xfId="139"/>
    <cellStyle name="20% - Accent4 3 3" xfId="140"/>
    <cellStyle name="20% - Accent4 3 3 2" xfId="141"/>
    <cellStyle name="20% - Accent4 3 4" xfId="142"/>
    <cellStyle name="20% - Accent4 4" xfId="143"/>
    <cellStyle name="20% - Accent4 4 2" xfId="144"/>
    <cellStyle name="20% - Accent4 4 2 2" xfId="145"/>
    <cellStyle name="20% - Accent4 4 3" xfId="146"/>
    <cellStyle name="20% - Accent4 4 3 2" xfId="147"/>
    <cellStyle name="20% - Accent4 4 4" xfId="148"/>
    <cellStyle name="20% - Accent4 5" xfId="149"/>
    <cellStyle name="20% - Accent4 5 2" xfId="150"/>
    <cellStyle name="20% - Accent4 5 2 2" xfId="151"/>
    <cellStyle name="20% - Accent4 5 3" xfId="152"/>
    <cellStyle name="20% - Accent4 5 3 2" xfId="153"/>
    <cellStyle name="20% - Accent4 5 4" xfId="154"/>
    <cellStyle name="20% - Accent5" xfId="15728" builtinId="46" customBuiltin="1"/>
    <cellStyle name="20% - Accent5 2" xfId="155"/>
    <cellStyle name="20% - Accent5 2 2" xfId="156"/>
    <cellStyle name="20% - Accent5 2 2 2" xfId="157"/>
    <cellStyle name="20% - Accent5 2 2 2 2" xfId="158"/>
    <cellStyle name="20% - Accent5 2 2 3" xfId="159"/>
    <cellStyle name="20% - Accent5 2 2 3 2" xfId="160"/>
    <cellStyle name="20% - Accent5 2 2 4" xfId="161"/>
    <cellStyle name="20% - Accent5 2 3" xfId="162"/>
    <cellStyle name="20% - Accent5 2 3 2" xfId="163"/>
    <cellStyle name="20% - Accent5 2 4" xfId="164"/>
    <cellStyle name="20% - Accent5 2 4 2" xfId="165"/>
    <cellStyle name="20% - Accent5 2 5" xfId="166"/>
    <cellStyle name="20% - Accent5 3" xfId="167"/>
    <cellStyle name="20% - Accent5 3 2" xfId="168"/>
    <cellStyle name="20% - Accent5 3 2 2" xfId="169"/>
    <cellStyle name="20% - Accent5 3 3" xfId="170"/>
    <cellStyle name="20% - Accent5 3 3 2" xfId="171"/>
    <cellStyle name="20% - Accent5 3 4" xfId="172"/>
    <cellStyle name="20% - Accent5 4" xfId="173"/>
    <cellStyle name="20% - Accent5 4 2" xfId="174"/>
    <cellStyle name="20% - Accent5 4 2 2" xfId="175"/>
    <cellStyle name="20% - Accent5 4 3" xfId="176"/>
    <cellStyle name="20% - Accent5 4 3 2" xfId="177"/>
    <cellStyle name="20% - Accent5 4 4" xfId="178"/>
    <cellStyle name="20% - Accent5 5" xfId="179"/>
    <cellStyle name="20% - Accent5 5 2" xfId="180"/>
    <cellStyle name="20% - Accent5 5 2 2" xfId="181"/>
    <cellStyle name="20% - Accent5 5 3" xfId="182"/>
    <cellStyle name="20% - Accent5 5 3 2" xfId="183"/>
    <cellStyle name="20% - Accent5 5 4" xfId="184"/>
    <cellStyle name="20% - Accent6" xfId="15732" builtinId="50" customBuiltin="1"/>
    <cellStyle name="20% - Accent6 2" xfId="185"/>
    <cellStyle name="20% - Accent6 2 2" xfId="186"/>
    <cellStyle name="20% - Accent6 2 2 2" xfId="187"/>
    <cellStyle name="20% - Accent6 2 2 2 2" xfId="188"/>
    <cellStyle name="20% - Accent6 2 2 3" xfId="189"/>
    <cellStyle name="20% - Accent6 2 2 3 2" xfId="190"/>
    <cellStyle name="20% - Accent6 2 2 4" xfId="191"/>
    <cellStyle name="20% - Accent6 2 3" xfId="192"/>
    <cellStyle name="20% - Accent6 2 3 2" xfId="193"/>
    <cellStyle name="20% - Accent6 2 4" xfId="194"/>
    <cellStyle name="20% - Accent6 2 4 2" xfId="195"/>
    <cellStyle name="20% - Accent6 2 5" xfId="196"/>
    <cellStyle name="20% - Accent6 3" xfId="197"/>
    <cellStyle name="20% - Accent6 3 2" xfId="198"/>
    <cellStyle name="20% - Accent6 3 2 2" xfId="199"/>
    <cellStyle name="20% - Accent6 3 3" xfId="200"/>
    <cellStyle name="20% - Accent6 3 3 2" xfId="201"/>
    <cellStyle name="20% - Accent6 3 4" xfId="202"/>
    <cellStyle name="20% - Accent6 4" xfId="203"/>
    <cellStyle name="20% - Accent6 4 2" xfId="204"/>
    <cellStyle name="20% - Accent6 4 2 2" xfId="205"/>
    <cellStyle name="20% - Accent6 4 3" xfId="206"/>
    <cellStyle name="20% - Accent6 4 3 2" xfId="207"/>
    <cellStyle name="20% - Accent6 4 4" xfId="208"/>
    <cellStyle name="20% - Accent6 5" xfId="209"/>
    <cellStyle name="20% - Accent6 5 2" xfId="210"/>
    <cellStyle name="20% - Accent6 5 2 2" xfId="211"/>
    <cellStyle name="20% - Accent6 5 3" xfId="212"/>
    <cellStyle name="20% - Accent6 5 3 2" xfId="213"/>
    <cellStyle name="20% - Accent6 5 4" xfId="214"/>
    <cellStyle name="40% - Accent1" xfId="15713" builtinId="31" customBuiltin="1"/>
    <cellStyle name="40% - Accent1 2" xfId="215"/>
    <cellStyle name="40% - Accent1 2 2" xfId="216"/>
    <cellStyle name="40% - Accent1 2 2 2" xfId="217"/>
    <cellStyle name="40% - Accent1 2 2 2 2" xfId="218"/>
    <cellStyle name="40% - Accent1 2 2 3" xfId="219"/>
    <cellStyle name="40% - Accent1 2 2 3 2" xfId="220"/>
    <cellStyle name="40% - Accent1 2 2 4" xfId="221"/>
    <cellStyle name="40% - Accent1 2 3" xfId="222"/>
    <cellStyle name="40% - Accent1 2 3 2" xfId="223"/>
    <cellStyle name="40% - Accent1 2 4" xfId="224"/>
    <cellStyle name="40% - Accent1 2 4 2" xfId="225"/>
    <cellStyle name="40% - Accent1 2 5" xfId="226"/>
    <cellStyle name="40% - Accent1 3" xfId="227"/>
    <cellStyle name="40% - Accent1 3 2" xfId="228"/>
    <cellStyle name="40% - Accent1 3 2 2" xfId="229"/>
    <cellStyle name="40% - Accent1 3 3" xfId="230"/>
    <cellStyle name="40% - Accent1 3 3 2" xfId="231"/>
    <cellStyle name="40% - Accent1 3 4" xfId="232"/>
    <cellStyle name="40% - Accent1 4" xfId="233"/>
    <cellStyle name="40% - Accent1 4 2" xfId="234"/>
    <cellStyle name="40% - Accent1 4 2 2" xfId="235"/>
    <cellStyle name="40% - Accent1 4 3" xfId="236"/>
    <cellStyle name="40% - Accent1 4 3 2" xfId="237"/>
    <cellStyle name="40% - Accent1 4 4" xfId="238"/>
    <cellStyle name="40% - Accent1 5" xfId="239"/>
    <cellStyle name="40% - Accent1 5 2" xfId="240"/>
    <cellStyle name="40% - Accent1 5 2 2" xfId="241"/>
    <cellStyle name="40% - Accent1 5 3" xfId="242"/>
    <cellStyle name="40% - Accent1 5 3 2" xfId="243"/>
    <cellStyle name="40% - Accent1 5 4" xfId="244"/>
    <cellStyle name="40% - Accent2" xfId="15717" builtinId="35" customBuiltin="1"/>
    <cellStyle name="40% - Accent2 2" xfId="245"/>
    <cellStyle name="40% - Accent2 2 2" xfId="246"/>
    <cellStyle name="40% - Accent2 2 2 2" xfId="247"/>
    <cellStyle name="40% - Accent2 2 2 2 2" xfId="248"/>
    <cellStyle name="40% - Accent2 2 2 3" xfId="249"/>
    <cellStyle name="40% - Accent2 2 2 3 2" xfId="250"/>
    <cellStyle name="40% - Accent2 2 2 4" xfId="251"/>
    <cellStyle name="40% - Accent2 2 3" xfId="252"/>
    <cellStyle name="40% - Accent2 2 3 2" xfId="253"/>
    <cellStyle name="40% - Accent2 2 4" xfId="254"/>
    <cellStyle name="40% - Accent2 2 4 2" xfId="255"/>
    <cellStyle name="40% - Accent2 2 5" xfId="256"/>
    <cellStyle name="40% - Accent2 3" xfId="257"/>
    <cellStyle name="40% - Accent2 3 2" xfId="258"/>
    <cellStyle name="40% - Accent2 3 2 2" xfId="259"/>
    <cellStyle name="40% - Accent2 3 3" xfId="260"/>
    <cellStyle name="40% - Accent2 3 3 2" xfId="261"/>
    <cellStyle name="40% - Accent2 3 4" xfId="262"/>
    <cellStyle name="40% - Accent2 4" xfId="263"/>
    <cellStyle name="40% - Accent2 4 2" xfId="264"/>
    <cellStyle name="40% - Accent2 4 2 2" xfId="265"/>
    <cellStyle name="40% - Accent2 4 3" xfId="266"/>
    <cellStyle name="40% - Accent2 4 3 2" xfId="267"/>
    <cellStyle name="40% - Accent2 4 4" xfId="268"/>
    <cellStyle name="40% - Accent2 5" xfId="269"/>
    <cellStyle name="40% - Accent2 5 2" xfId="270"/>
    <cellStyle name="40% - Accent2 5 2 2" xfId="271"/>
    <cellStyle name="40% - Accent2 5 3" xfId="272"/>
    <cellStyle name="40% - Accent2 5 3 2" xfId="273"/>
    <cellStyle name="40% - Accent2 5 4" xfId="274"/>
    <cellStyle name="40% - Accent3" xfId="15721" builtinId="39" customBuiltin="1"/>
    <cellStyle name="40% - Accent3 2" xfId="275"/>
    <cellStyle name="40% - Accent3 2 2" xfId="276"/>
    <cellStyle name="40% - Accent3 2 2 2" xfId="277"/>
    <cellStyle name="40% - Accent3 2 2 2 2" xfId="278"/>
    <cellStyle name="40% - Accent3 2 2 3" xfId="279"/>
    <cellStyle name="40% - Accent3 2 2 3 2" xfId="280"/>
    <cellStyle name="40% - Accent3 2 2 4" xfId="281"/>
    <cellStyle name="40% - Accent3 2 3" xfId="282"/>
    <cellStyle name="40% - Accent3 2 3 2" xfId="283"/>
    <cellStyle name="40% - Accent3 2 4" xfId="284"/>
    <cellStyle name="40% - Accent3 2 4 2" xfId="285"/>
    <cellStyle name="40% - Accent3 2 5" xfId="286"/>
    <cellStyle name="40% - Accent3 3" xfId="287"/>
    <cellStyle name="40% - Accent3 3 2" xfId="288"/>
    <cellStyle name="40% - Accent3 3 2 2" xfId="289"/>
    <cellStyle name="40% - Accent3 3 3" xfId="290"/>
    <cellStyle name="40% - Accent3 3 3 2" xfId="291"/>
    <cellStyle name="40% - Accent3 3 4" xfId="292"/>
    <cellStyle name="40% - Accent3 4" xfId="293"/>
    <cellStyle name="40% - Accent3 4 2" xfId="294"/>
    <cellStyle name="40% - Accent3 4 2 2" xfId="295"/>
    <cellStyle name="40% - Accent3 4 3" xfId="296"/>
    <cellStyle name="40% - Accent3 4 3 2" xfId="297"/>
    <cellStyle name="40% - Accent3 4 4" xfId="298"/>
    <cellStyle name="40% - Accent3 5" xfId="299"/>
    <cellStyle name="40% - Accent3 5 2" xfId="300"/>
    <cellStyle name="40% - Accent3 5 2 2" xfId="301"/>
    <cellStyle name="40% - Accent3 5 3" xfId="302"/>
    <cellStyle name="40% - Accent3 5 3 2" xfId="303"/>
    <cellStyle name="40% - Accent3 5 4" xfId="304"/>
    <cellStyle name="40% - Accent4" xfId="15725" builtinId="43" customBuiltin="1"/>
    <cellStyle name="40% - Accent4 2" xfId="305"/>
    <cellStyle name="40% - Accent4 2 2" xfId="306"/>
    <cellStyle name="40% - Accent4 2 2 2" xfId="307"/>
    <cellStyle name="40% - Accent4 2 2 2 2" xfId="308"/>
    <cellStyle name="40% - Accent4 2 2 3" xfId="309"/>
    <cellStyle name="40% - Accent4 2 2 3 2" xfId="310"/>
    <cellStyle name="40% - Accent4 2 2 4" xfId="311"/>
    <cellStyle name="40% - Accent4 2 3" xfId="312"/>
    <cellStyle name="40% - Accent4 2 3 2" xfId="313"/>
    <cellStyle name="40% - Accent4 2 4" xfId="314"/>
    <cellStyle name="40% - Accent4 2 4 2" xfId="315"/>
    <cellStyle name="40% - Accent4 2 5" xfId="316"/>
    <cellStyle name="40% - Accent4 3" xfId="317"/>
    <cellStyle name="40% - Accent4 3 2" xfId="318"/>
    <cellStyle name="40% - Accent4 3 2 2" xfId="319"/>
    <cellStyle name="40% - Accent4 3 3" xfId="320"/>
    <cellStyle name="40% - Accent4 3 3 2" xfId="321"/>
    <cellStyle name="40% - Accent4 3 4" xfId="322"/>
    <cellStyle name="40% - Accent4 4" xfId="323"/>
    <cellStyle name="40% - Accent4 4 2" xfId="324"/>
    <cellStyle name="40% - Accent4 4 2 2" xfId="325"/>
    <cellStyle name="40% - Accent4 4 3" xfId="326"/>
    <cellStyle name="40% - Accent4 4 3 2" xfId="327"/>
    <cellStyle name="40% - Accent4 4 4" xfId="328"/>
    <cellStyle name="40% - Accent4 5" xfId="329"/>
    <cellStyle name="40% - Accent4 5 2" xfId="330"/>
    <cellStyle name="40% - Accent4 5 2 2" xfId="331"/>
    <cellStyle name="40% - Accent4 5 3" xfId="332"/>
    <cellStyle name="40% - Accent4 5 3 2" xfId="333"/>
    <cellStyle name="40% - Accent4 5 4" xfId="334"/>
    <cellStyle name="40% - Accent5" xfId="15729" builtinId="47" customBuiltin="1"/>
    <cellStyle name="40% - Accent5 2" xfId="335"/>
    <cellStyle name="40% - Accent5 2 2" xfId="336"/>
    <cellStyle name="40% - Accent5 2 2 2" xfId="337"/>
    <cellStyle name="40% - Accent5 2 2 2 2" xfId="338"/>
    <cellStyle name="40% - Accent5 2 2 3" xfId="339"/>
    <cellStyle name="40% - Accent5 2 2 3 2" xfId="340"/>
    <cellStyle name="40% - Accent5 2 2 4" xfId="341"/>
    <cellStyle name="40% - Accent5 2 3" xfId="342"/>
    <cellStyle name="40% - Accent5 2 3 2" xfId="343"/>
    <cellStyle name="40% - Accent5 2 4" xfId="344"/>
    <cellStyle name="40% - Accent5 2 4 2" xfId="345"/>
    <cellStyle name="40% - Accent5 2 5" xfId="346"/>
    <cellStyle name="40% - Accent5 3" xfId="347"/>
    <cellStyle name="40% - Accent5 3 2" xfId="348"/>
    <cellStyle name="40% - Accent5 3 2 2" xfId="349"/>
    <cellStyle name="40% - Accent5 3 3" xfId="350"/>
    <cellStyle name="40% - Accent5 3 3 2" xfId="351"/>
    <cellStyle name="40% - Accent5 3 4" xfId="352"/>
    <cellStyle name="40% - Accent5 4" xfId="353"/>
    <cellStyle name="40% - Accent5 4 2" xfId="354"/>
    <cellStyle name="40% - Accent5 4 2 2" xfId="355"/>
    <cellStyle name="40% - Accent5 4 3" xfId="356"/>
    <cellStyle name="40% - Accent5 4 3 2" xfId="357"/>
    <cellStyle name="40% - Accent5 4 4" xfId="358"/>
    <cellStyle name="40% - Accent5 5" xfId="359"/>
    <cellStyle name="40% - Accent5 5 2" xfId="360"/>
    <cellStyle name="40% - Accent5 5 2 2" xfId="361"/>
    <cellStyle name="40% - Accent5 5 3" xfId="362"/>
    <cellStyle name="40% - Accent5 5 3 2" xfId="363"/>
    <cellStyle name="40% - Accent5 5 4" xfId="364"/>
    <cellStyle name="40% - Accent6" xfId="15733" builtinId="51" customBuiltin="1"/>
    <cellStyle name="40% - Accent6 2" xfId="365"/>
    <cellStyle name="40% - Accent6 2 2" xfId="366"/>
    <cellStyle name="40% - Accent6 2 2 2" xfId="367"/>
    <cellStyle name="40% - Accent6 2 2 2 2" xfId="368"/>
    <cellStyle name="40% - Accent6 2 2 3" xfId="369"/>
    <cellStyle name="40% - Accent6 2 2 3 2" xfId="370"/>
    <cellStyle name="40% - Accent6 2 2 4" xfId="371"/>
    <cellStyle name="40% - Accent6 2 3" xfId="372"/>
    <cellStyle name="40% - Accent6 2 3 2" xfId="373"/>
    <cellStyle name="40% - Accent6 2 4" xfId="374"/>
    <cellStyle name="40% - Accent6 2 4 2" xfId="375"/>
    <cellStyle name="40% - Accent6 2 5" xfId="376"/>
    <cellStyle name="40% - Accent6 3" xfId="377"/>
    <cellStyle name="40% - Accent6 3 2" xfId="378"/>
    <cellStyle name="40% - Accent6 3 2 2" xfId="379"/>
    <cellStyle name="40% - Accent6 3 3" xfId="380"/>
    <cellStyle name="40% - Accent6 3 3 2" xfId="381"/>
    <cellStyle name="40% - Accent6 3 4" xfId="382"/>
    <cellStyle name="40% - Accent6 4" xfId="383"/>
    <cellStyle name="40% - Accent6 4 2" xfId="384"/>
    <cellStyle name="40% - Accent6 4 2 2" xfId="385"/>
    <cellStyle name="40% - Accent6 4 3" xfId="386"/>
    <cellStyle name="40% - Accent6 4 3 2" xfId="387"/>
    <cellStyle name="40% - Accent6 4 4" xfId="388"/>
    <cellStyle name="40% - Accent6 5" xfId="389"/>
    <cellStyle name="40% - Accent6 5 2" xfId="390"/>
    <cellStyle name="40% - Accent6 5 2 2" xfId="391"/>
    <cellStyle name="40% - Accent6 5 3" xfId="392"/>
    <cellStyle name="40% - Accent6 5 3 2" xfId="393"/>
    <cellStyle name="40% - Accent6 5 4" xfId="394"/>
    <cellStyle name="60% - Accent1" xfId="15714" builtinId="32" customBuiltin="1"/>
    <cellStyle name="60% - Accent2" xfId="15718" builtinId="36" customBuiltin="1"/>
    <cellStyle name="60% - Accent3" xfId="15722" builtinId="40" customBuiltin="1"/>
    <cellStyle name="60% - Accent4" xfId="15726" builtinId="44" customBuiltin="1"/>
    <cellStyle name="60% - Accent5" xfId="15730" builtinId="48" customBuiltin="1"/>
    <cellStyle name="60% - Accent6" xfId="15734" builtinId="52" customBuiltin="1"/>
    <cellStyle name="ac" xfId="395"/>
    <cellStyle name="Accent1" xfId="15711" builtinId="29" customBuiltin="1"/>
    <cellStyle name="Accent2" xfId="15715" builtinId="33" customBuiltin="1"/>
    <cellStyle name="Accent3" xfId="15719" builtinId="37" customBuiltin="1"/>
    <cellStyle name="Accent4" xfId="15723" builtinId="41" customBuiltin="1"/>
    <cellStyle name="Accent5" xfId="15727" builtinId="45" customBuiltin="1"/>
    <cellStyle name="Accent6" xfId="15731" builtinId="49" customBuiltin="1"/>
    <cellStyle name="args.style" xfId="396"/>
    <cellStyle name="Bad" xfId="15701" builtinId="27" customBuiltin="1"/>
    <cellStyle name="Calc Currency (0)" xfId="397"/>
    <cellStyle name="Calculation" xfId="15705" builtinId="22" customBuiltin="1"/>
    <cellStyle name="category" xfId="398"/>
    <cellStyle name="Check Cell" xfId="15707" builtinId="23" customBuiltin="1"/>
    <cellStyle name="Comma 10" xfId="10"/>
    <cellStyle name="Comma 10 10" xfId="399"/>
    <cellStyle name="Comma 10 11" xfId="400"/>
    <cellStyle name="Comma 10 12" xfId="401"/>
    <cellStyle name="Comma 10 13" xfId="402"/>
    <cellStyle name="Comma 10 14" xfId="403"/>
    <cellStyle name="Comma 10 15" xfId="404"/>
    <cellStyle name="Comma 10 16" xfId="405"/>
    <cellStyle name="Comma 10 17" xfId="406"/>
    <cellStyle name="Comma 10 18" xfId="407"/>
    <cellStyle name="Comma 10 19" xfId="408"/>
    <cellStyle name="Comma 10 2" xfId="409"/>
    <cellStyle name="Comma 10 2 2" xfId="6"/>
    <cellStyle name="Comma 10 20" xfId="410"/>
    <cellStyle name="Comma 10 21" xfId="411"/>
    <cellStyle name="Comma 10 22" xfId="412"/>
    <cellStyle name="Comma 10 23" xfId="413"/>
    <cellStyle name="Comma 10 24" xfId="414"/>
    <cellStyle name="Comma 10 25" xfId="415"/>
    <cellStyle name="Comma 10 26" xfId="416"/>
    <cellStyle name="Comma 10 27" xfId="417"/>
    <cellStyle name="Comma 10 28" xfId="418"/>
    <cellStyle name="Comma 10 29" xfId="419"/>
    <cellStyle name="Comma 10 3" xfId="420"/>
    <cellStyle name="Comma 10 3 2" xfId="421"/>
    <cellStyle name="Comma 10 30" xfId="422"/>
    <cellStyle name="Comma 10 31" xfId="423"/>
    <cellStyle name="Comma 10 32" xfId="424"/>
    <cellStyle name="Comma 10 33" xfId="425"/>
    <cellStyle name="Comma 10 34" xfId="426"/>
    <cellStyle name="Comma 10 35" xfId="427"/>
    <cellStyle name="Comma 10 36" xfId="428"/>
    <cellStyle name="Comma 10 37" xfId="429"/>
    <cellStyle name="Comma 10 38" xfId="430"/>
    <cellStyle name="Comma 10 39" xfId="431"/>
    <cellStyle name="Comma 10 4" xfId="432"/>
    <cellStyle name="Comma 10 4 2" xfId="433"/>
    <cellStyle name="Comma 10 4 2 2" xfId="434"/>
    <cellStyle name="Comma 10 4 2 2 2" xfId="435"/>
    <cellStyle name="Comma 10 4 2 2 2 2" xfId="436"/>
    <cellStyle name="Comma 10 4 2 2 2 2 2" xfId="15740"/>
    <cellStyle name="Comma 10 4 2 3" xfId="437"/>
    <cellStyle name="Comma 10 4 2 3 2" xfId="438"/>
    <cellStyle name="Comma 10 4 2 4" xfId="439"/>
    <cellStyle name="Comma 10 4 3" xfId="440"/>
    <cellStyle name="Comma 10 4 3 2" xfId="441"/>
    <cellStyle name="Comma 10 4 4" xfId="442"/>
    <cellStyle name="Comma 10 4 4 2" xfId="443"/>
    <cellStyle name="Comma 10 4 5" xfId="444"/>
    <cellStyle name="Comma 10 40" xfId="445"/>
    <cellStyle name="Comma 10 41" xfId="446"/>
    <cellStyle name="Comma 10 42" xfId="447"/>
    <cellStyle name="Comma 10 43" xfId="448"/>
    <cellStyle name="Comma 10 44" xfId="449"/>
    <cellStyle name="Comma 10 45" xfId="450"/>
    <cellStyle name="Comma 10 46" xfId="451"/>
    <cellStyle name="Comma 10 47" xfId="452"/>
    <cellStyle name="Comma 10 48" xfId="453"/>
    <cellStyle name="Comma 10 49" xfId="454"/>
    <cellStyle name="Comma 10 5" xfId="455"/>
    <cellStyle name="Comma 10 5 2" xfId="456"/>
    <cellStyle name="Comma 10 5 2 2" xfId="457"/>
    <cellStyle name="Comma 10 5 2 2 2" xfId="458"/>
    <cellStyle name="Comma 10 5 2 3" xfId="459"/>
    <cellStyle name="Comma 10 5 2 3 2" xfId="460"/>
    <cellStyle name="Comma 10 5 2 4" xfId="461"/>
    <cellStyle name="Comma 10 5 3" xfId="462"/>
    <cellStyle name="Comma 10 5 3 2" xfId="463"/>
    <cellStyle name="Comma 10 5 4" xfId="464"/>
    <cellStyle name="Comma 10 5 4 2" xfId="465"/>
    <cellStyle name="Comma 10 5 5" xfId="466"/>
    <cellStyle name="Comma 10 50" xfId="467"/>
    <cellStyle name="Comma 10 51" xfId="468"/>
    <cellStyle name="Comma 10 52" xfId="469"/>
    <cellStyle name="Comma 10 53" xfId="470"/>
    <cellStyle name="Comma 10 54" xfId="471"/>
    <cellStyle name="Comma 10 55" xfId="472"/>
    <cellStyle name="Comma 10 56" xfId="473"/>
    <cellStyle name="Comma 10 57" xfId="474"/>
    <cellStyle name="Comma 10 58" xfId="475"/>
    <cellStyle name="Comma 10 59" xfId="476"/>
    <cellStyle name="Comma 10 6" xfId="477"/>
    <cellStyle name="Comma 10 6 2" xfId="478"/>
    <cellStyle name="Comma 10 6 2 2" xfId="479"/>
    <cellStyle name="Comma 10 6 3" xfId="480"/>
    <cellStyle name="Comma 10 6 3 2" xfId="481"/>
    <cellStyle name="Comma 10 6 4" xfId="482"/>
    <cellStyle name="Comma 10 60" xfId="483"/>
    <cellStyle name="Comma 10 61" xfId="484"/>
    <cellStyle name="Comma 10 62" xfId="485"/>
    <cellStyle name="Comma 10 63" xfId="486"/>
    <cellStyle name="Comma 10 64" xfId="487"/>
    <cellStyle name="Comma 10 65" xfId="488"/>
    <cellStyle name="Comma 10 66" xfId="489"/>
    <cellStyle name="Comma 10 67" xfId="490"/>
    <cellStyle name="Comma 10 68" xfId="491"/>
    <cellStyle name="Comma 10 69" xfId="492"/>
    <cellStyle name="Comma 10 7" xfId="493"/>
    <cellStyle name="Comma 10 70" xfId="494"/>
    <cellStyle name="Comma 10 71" xfId="495"/>
    <cellStyle name="Comma 10 72" xfId="496"/>
    <cellStyle name="Comma 10 73" xfId="497"/>
    <cellStyle name="Comma 10 74" xfId="498"/>
    <cellStyle name="Comma 10 75" xfId="499"/>
    <cellStyle name="Comma 10 8" xfId="500"/>
    <cellStyle name="Comma 10 9" xfId="501"/>
    <cellStyle name="Comma 11" xfId="502"/>
    <cellStyle name="Comma 11 2" xfId="503"/>
    <cellStyle name="Comma 11 2 2" xfId="504"/>
    <cellStyle name="Comma 11 2 2 2" xfId="505"/>
    <cellStyle name="Comma 11 2 2 2 2" xfId="506"/>
    <cellStyle name="Comma 11 2 2 3" xfId="507"/>
    <cellStyle name="Comma 11 2 2 3 2" xfId="508"/>
    <cellStyle name="Comma 11 2 2 4" xfId="509"/>
    <cellStyle name="Comma 11 2 3" xfId="510"/>
    <cellStyle name="Comma 11 2 3 2" xfId="511"/>
    <cellStyle name="Comma 11 2 4" xfId="512"/>
    <cellStyle name="Comma 11 2 4 2" xfId="513"/>
    <cellStyle name="Comma 11 2 5" xfId="514"/>
    <cellStyle name="Comma 11 3" xfId="515"/>
    <cellStyle name="Comma 11 3 2" xfId="516"/>
    <cellStyle name="Comma 11 3 2 2" xfId="517"/>
    <cellStyle name="Comma 11 3 3" xfId="518"/>
    <cellStyle name="Comma 11 3 3 2" xfId="519"/>
    <cellStyle name="Comma 11 3 4" xfId="520"/>
    <cellStyle name="Comma 11 4" xfId="521"/>
    <cellStyle name="Comma 11 4 2" xfId="522"/>
    <cellStyle name="Comma 11 5" xfId="523"/>
    <cellStyle name="Comma 11 5 2" xfId="524"/>
    <cellStyle name="Comma 11 6" xfId="525"/>
    <cellStyle name="Comma 12" xfId="526"/>
    <cellStyle name="Comma 12 2" xfId="527"/>
    <cellStyle name="Comma 12 2 2" xfId="528"/>
    <cellStyle name="Comma 12 2 2 2" xfId="529"/>
    <cellStyle name="Comma 12 2 2 2 2" xfId="530"/>
    <cellStyle name="Comma 12 2 2 3" xfId="531"/>
    <cellStyle name="Comma 12 2 2 3 2" xfId="532"/>
    <cellStyle name="Comma 12 2 2 4" xfId="533"/>
    <cellStyle name="Comma 12 2 3" xfId="534"/>
    <cellStyle name="Comma 12 2 3 2" xfId="535"/>
    <cellStyle name="Comma 12 2 4" xfId="536"/>
    <cellStyle name="Comma 12 2 4 2" xfId="537"/>
    <cellStyle name="Comma 12 2 5" xfId="538"/>
    <cellStyle name="Comma 12 3" xfId="539"/>
    <cellStyle name="Comma 12 3 2" xfId="540"/>
    <cellStyle name="Comma 12 3 2 2" xfId="541"/>
    <cellStyle name="Comma 12 3 3" xfId="542"/>
    <cellStyle name="Comma 12 3 3 2" xfId="543"/>
    <cellStyle name="Comma 12 3 4" xfId="544"/>
    <cellStyle name="Comma 12 4" xfId="545"/>
    <cellStyle name="Comma 12 4 2" xfId="546"/>
    <cellStyle name="Comma 12 5" xfId="547"/>
    <cellStyle name="Comma 12 5 2" xfId="548"/>
    <cellStyle name="Comma 12 6" xfId="549"/>
    <cellStyle name="Comma 13" xfId="550"/>
    <cellStyle name="Comma 13 2" xfId="551"/>
    <cellStyle name="Comma 13 2 2" xfId="552"/>
    <cellStyle name="Comma 13 2 2 2" xfId="553"/>
    <cellStyle name="Comma 13 2 2 2 2" xfId="554"/>
    <cellStyle name="Comma 13 2 2 3" xfId="555"/>
    <cellStyle name="Comma 13 2 2 3 2" xfId="556"/>
    <cellStyle name="Comma 13 2 2 4" xfId="557"/>
    <cellStyle name="Comma 13 2 3" xfId="558"/>
    <cellStyle name="Comma 13 2 3 2" xfId="559"/>
    <cellStyle name="Comma 13 2 4" xfId="560"/>
    <cellStyle name="Comma 13 2 4 2" xfId="561"/>
    <cellStyle name="Comma 13 2 5" xfId="562"/>
    <cellStyle name="Comma 13 3" xfId="563"/>
    <cellStyle name="Comma 13 3 2" xfId="564"/>
    <cellStyle name="Comma 13 3 2 2" xfId="565"/>
    <cellStyle name="Comma 13 3 3" xfId="566"/>
    <cellStyle name="Comma 13 3 3 2" xfId="567"/>
    <cellStyle name="Comma 13 3 4" xfId="568"/>
    <cellStyle name="Comma 13 4" xfId="569"/>
    <cellStyle name="Comma 13 4 2" xfId="570"/>
    <cellStyle name="Comma 13 5" xfId="571"/>
    <cellStyle name="Comma 13 5 2" xfId="572"/>
    <cellStyle name="Comma 13 6" xfId="573"/>
    <cellStyle name="Comma 14" xfId="574"/>
    <cellStyle name="Comma 15" xfId="575"/>
    <cellStyle name="Comma 16" xfId="576"/>
    <cellStyle name="Comma 16 2" xfId="577"/>
    <cellStyle name="Comma 16 2 2" xfId="578"/>
    <cellStyle name="Comma 16 3" xfId="579"/>
    <cellStyle name="Comma 16 3 2" xfId="580"/>
    <cellStyle name="Comma 16 4" xfId="581"/>
    <cellStyle name="Comma 17" xfId="582"/>
    <cellStyle name="Comma 17 2" xfId="583"/>
    <cellStyle name="Comma 17 3" xfId="584"/>
    <cellStyle name="Comma 18" xfId="585"/>
    <cellStyle name="Comma 18 2" xfId="586"/>
    <cellStyle name="Comma 2" xfId="587"/>
    <cellStyle name="Comma 2 10" xfId="588"/>
    <cellStyle name="Comma 2 100" xfId="15987"/>
    <cellStyle name="Comma 2 101" xfId="15988"/>
    <cellStyle name="Comma 2 102" xfId="15989"/>
    <cellStyle name="Comma 2 103" xfId="15990"/>
    <cellStyle name="Comma 2 104" xfId="15991"/>
    <cellStyle name="Comma 2 105" xfId="15992"/>
    <cellStyle name="Comma 2 106" xfId="15993"/>
    <cellStyle name="Comma 2 107" xfId="15994"/>
    <cellStyle name="Comma 2 11" xfId="589"/>
    <cellStyle name="Comma 2 12" xfId="590"/>
    <cellStyle name="Comma 2 13" xfId="591"/>
    <cellStyle name="Comma 2 14" xfId="592"/>
    <cellStyle name="Comma 2 15" xfId="593"/>
    <cellStyle name="Comma 2 16" xfId="594"/>
    <cellStyle name="Comma 2 17" xfId="595"/>
    <cellStyle name="Comma 2 18" xfId="596"/>
    <cellStyle name="Comma 2 19" xfId="597"/>
    <cellStyle name="Comma 2 2" xfId="598"/>
    <cellStyle name="Comma 2 2 10" xfId="599"/>
    <cellStyle name="Comma 2 2 2" xfId="600"/>
    <cellStyle name="Comma 2 2 2 2" xfId="601"/>
    <cellStyle name="Comma 2 2 2 2 2" xfId="602"/>
    <cellStyle name="Comma 2 2 2 2 2 2" xfId="603"/>
    <cellStyle name="Comma 2 2 2 2 2 2 2" xfId="604"/>
    <cellStyle name="Comma 2 2 2 2 2 3" xfId="605"/>
    <cellStyle name="Comma 2 2 2 2 2 3 2" xfId="606"/>
    <cellStyle name="Comma 2 2 2 2 2 4" xfId="607"/>
    <cellStyle name="Comma 2 2 2 2 3" xfId="608"/>
    <cellStyle name="Comma 2 2 2 2 3 2" xfId="609"/>
    <cellStyle name="Comma 2 2 2 2 4" xfId="610"/>
    <cellStyle name="Comma 2 2 2 2 4 2" xfId="611"/>
    <cellStyle name="Comma 2 2 2 2 5" xfId="612"/>
    <cellStyle name="Comma 2 2 2 3" xfId="613"/>
    <cellStyle name="Comma 2 2 2 3 2" xfId="614"/>
    <cellStyle name="Comma 2 2 2 3 2 2" xfId="615"/>
    <cellStyle name="Comma 2 2 2 3 3" xfId="616"/>
    <cellStyle name="Comma 2 2 2 3 3 2" xfId="617"/>
    <cellStyle name="Comma 2 2 2 3 4" xfId="618"/>
    <cellStyle name="Comma 2 2 2 4" xfId="619"/>
    <cellStyle name="Comma 2 2 2 4 2" xfId="620"/>
    <cellStyle name="Comma 2 2 2 5" xfId="621"/>
    <cellStyle name="Comma 2 2 2 5 2" xfId="622"/>
    <cellStyle name="Comma 2 2 2 6" xfId="623"/>
    <cellStyle name="Comma 2 2 3" xfId="624"/>
    <cellStyle name="Comma 2 2 3 2" xfId="625"/>
    <cellStyle name="Comma 2 2 3 2 2" xfId="626"/>
    <cellStyle name="Comma 2 2 3 2 2 2" xfId="627"/>
    <cellStyle name="Comma 2 2 3 2 2 2 2" xfId="628"/>
    <cellStyle name="Comma 2 2 3 2 2 3" xfId="629"/>
    <cellStyle name="Comma 2 2 3 2 2 3 2" xfId="630"/>
    <cellStyle name="Comma 2 2 3 2 2 4" xfId="631"/>
    <cellStyle name="Comma 2 2 3 2 3" xfId="632"/>
    <cellStyle name="Comma 2 2 3 2 3 2" xfId="633"/>
    <cellStyle name="Comma 2 2 3 2 4" xfId="634"/>
    <cellStyle name="Comma 2 2 3 2 4 2" xfId="635"/>
    <cellStyle name="Comma 2 2 3 2 5" xfId="636"/>
    <cellStyle name="Comma 2 2 3 3" xfId="637"/>
    <cellStyle name="Comma 2 2 3 3 2" xfId="638"/>
    <cellStyle name="Comma 2 2 3 3 2 2" xfId="639"/>
    <cellStyle name="Comma 2 2 3 3 3" xfId="640"/>
    <cellStyle name="Comma 2 2 3 3 3 2" xfId="641"/>
    <cellStyle name="Comma 2 2 3 3 4" xfId="642"/>
    <cellStyle name="Comma 2 2 3 4" xfId="643"/>
    <cellStyle name="Comma 2 2 3 4 2" xfId="644"/>
    <cellStyle name="Comma 2 2 3 5" xfId="645"/>
    <cellStyle name="Comma 2 2 3 5 2" xfId="646"/>
    <cellStyle name="Comma 2 2 3 6" xfId="647"/>
    <cellStyle name="Comma 2 2 4" xfId="648"/>
    <cellStyle name="Comma 2 2 4 2" xfId="649"/>
    <cellStyle name="Comma 2 2 4 2 2" xfId="650"/>
    <cellStyle name="Comma 2 2 4 2 2 2" xfId="651"/>
    <cellStyle name="Comma 2 2 4 2 2 2 2" xfId="652"/>
    <cellStyle name="Comma 2 2 4 2 2 3" xfId="653"/>
    <cellStyle name="Comma 2 2 4 2 2 3 2" xfId="654"/>
    <cellStyle name="Comma 2 2 4 2 2 4" xfId="655"/>
    <cellStyle name="Comma 2 2 4 2 3" xfId="656"/>
    <cellStyle name="Comma 2 2 4 2 3 2" xfId="657"/>
    <cellStyle name="Comma 2 2 4 2 4" xfId="658"/>
    <cellStyle name="Comma 2 2 4 2 4 2" xfId="659"/>
    <cellStyle name="Comma 2 2 4 2 5" xfId="660"/>
    <cellStyle name="Comma 2 2 4 3" xfId="661"/>
    <cellStyle name="Comma 2 2 4 3 2" xfId="662"/>
    <cellStyle name="Comma 2 2 4 3 2 2" xfId="663"/>
    <cellStyle name="Comma 2 2 4 3 3" xfId="664"/>
    <cellStyle name="Comma 2 2 4 3 3 2" xfId="665"/>
    <cellStyle name="Comma 2 2 4 3 4" xfId="666"/>
    <cellStyle name="Comma 2 2 4 4" xfId="667"/>
    <cellStyle name="Comma 2 2 4 4 2" xfId="668"/>
    <cellStyle name="Comma 2 2 4 5" xfId="669"/>
    <cellStyle name="Comma 2 2 4 5 2" xfId="670"/>
    <cellStyle name="Comma 2 2 4 6" xfId="671"/>
    <cellStyle name="Comma 2 2 5" xfId="672"/>
    <cellStyle name="Comma 2 2 5 2" xfId="673"/>
    <cellStyle name="Comma 2 2 5 2 2" xfId="674"/>
    <cellStyle name="Comma 2 2 5 2 2 2" xfId="675"/>
    <cellStyle name="Comma 2 2 5 2 2 2 2" xfId="676"/>
    <cellStyle name="Comma 2 2 5 2 2 3" xfId="677"/>
    <cellStyle name="Comma 2 2 5 2 2 3 2" xfId="678"/>
    <cellStyle name="Comma 2 2 5 2 2 4" xfId="679"/>
    <cellStyle name="Comma 2 2 5 2 3" xfId="680"/>
    <cellStyle name="Comma 2 2 5 2 3 2" xfId="681"/>
    <cellStyle name="Comma 2 2 5 2 4" xfId="682"/>
    <cellStyle name="Comma 2 2 5 2 4 2" xfId="683"/>
    <cellStyle name="Comma 2 2 5 2 5" xfId="684"/>
    <cellStyle name="Comma 2 2 5 3" xfId="685"/>
    <cellStyle name="Comma 2 2 5 3 2" xfId="686"/>
    <cellStyle name="Comma 2 2 5 3 2 2" xfId="687"/>
    <cellStyle name="Comma 2 2 5 3 3" xfId="688"/>
    <cellStyle name="Comma 2 2 5 3 3 2" xfId="689"/>
    <cellStyle name="Comma 2 2 5 3 4" xfId="690"/>
    <cellStyle name="Comma 2 2 5 4" xfId="691"/>
    <cellStyle name="Comma 2 2 5 4 2" xfId="692"/>
    <cellStyle name="Comma 2 2 5 5" xfId="693"/>
    <cellStyle name="Comma 2 2 5 5 2" xfId="694"/>
    <cellStyle name="Comma 2 2 5 6" xfId="695"/>
    <cellStyle name="Comma 2 2 6" xfId="696"/>
    <cellStyle name="Comma 2 2 6 2" xfId="697"/>
    <cellStyle name="Comma 2 2 6 2 2" xfId="698"/>
    <cellStyle name="Comma 2 2 6 2 2 2" xfId="699"/>
    <cellStyle name="Comma 2 2 6 2 3" xfId="700"/>
    <cellStyle name="Comma 2 2 6 2 3 2" xfId="701"/>
    <cellStyle name="Comma 2 2 6 2 4" xfId="702"/>
    <cellStyle name="Comma 2 2 6 3" xfId="703"/>
    <cellStyle name="Comma 2 2 6 3 2" xfId="704"/>
    <cellStyle name="Comma 2 2 6 4" xfId="705"/>
    <cellStyle name="Comma 2 2 6 4 2" xfId="706"/>
    <cellStyle name="Comma 2 2 6 5" xfId="707"/>
    <cellStyle name="Comma 2 2 7" xfId="708"/>
    <cellStyle name="Comma 2 2 7 2" xfId="709"/>
    <cellStyle name="Comma 2 2 7 2 2" xfId="710"/>
    <cellStyle name="Comma 2 2 7 3" xfId="711"/>
    <cellStyle name="Comma 2 2 7 3 2" xfId="712"/>
    <cellStyle name="Comma 2 2 7 4" xfId="713"/>
    <cellStyle name="Comma 2 2 8" xfId="714"/>
    <cellStyle name="Comma 2 2 8 2" xfId="715"/>
    <cellStyle name="Comma 2 2 9" xfId="716"/>
    <cellStyle name="Comma 2 2 9 2" xfId="717"/>
    <cellStyle name="Comma 2 20" xfId="718"/>
    <cellStyle name="Comma 2 21" xfId="719"/>
    <cellStyle name="Comma 2 22" xfId="720"/>
    <cellStyle name="Comma 2 23" xfId="721"/>
    <cellStyle name="Comma 2 24" xfId="722"/>
    <cellStyle name="Comma 2 25" xfId="723"/>
    <cellStyle name="Comma 2 26" xfId="724"/>
    <cellStyle name="Comma 2 27" xfId="725"/>
    <cellStyle name="Comma 2 28" xfId="726"/>
    <cellStyle name="Comma 2 29" xfId="727"/>
    <cellStyle name="Comma 2 3" xfId="728"/>
    <cellStyle name="Comma 2 3 10" xfId="729"/>
    <cellStyle name="Comma 2 3 2" xfId="730"/>
    <cellStyle name="Comma 2 3 2 2" xfId="731"/>
    <cellStyle name="Comma 2 3 2 2 2" xfId="732"/>
    <cellStyle name="Comma 2 3 2 2 2 2" xfId="733"/>
    <cellStyle name="Comma 2 3 2 2 2 2 2" xfId="734"/>
    <cellStyle name="Comma 2 3 2 2 2 3" xfId="735"/>
    <cellStyle name="Comma 2 3 2 2 2 3 2" xfId="736"/>
    <cellStyle name="Comma 2 3 2 2 2 4" xfId="737"/>
    <cellStyle name="Comma 2 3 2 2 3" xfId="738"/>
    <cellStyle name="Comma 2 3 2 2 3 2" xfId="739"/>
    <cellStyle name="Comma 2 3 2 2 4" xfId="740"/>
    <cellStyle name="Comma 2 3 2 2 4 2" xfId="741"/>
    <cellStyle name="Comma 2 3 2 2 5" xfId="742"/>
    <cellStyle name="Comma 2 3 2 3" xfId="743"/>
    <cellStyle name="Comma 2 3 2 3 2" xfId="744"/>
    <cellStyle name="Comma 2 3 2 3 2 2" xfId="745"/>
    <cellStyle name="Comma 2 3 2 3 3" xfId="746"/>
    <cellStyle name="Comma 2 3 2 3 3 2" xfId="747"/>
    <cellStyle name="Comma 2 3 2 3 4" xfId="748"/>
    <cellStyle name="Comma 2 3 2 4" xfId="749"/>
    <cellStyle name="Comma 2 3 2 4 2" xfId="750"/>
    <cellStyle name="Comma 2 3 2 5" xfId="751"/>
    <cellStyle name="Comma 2 3 2 5 2" xfId="752"/>
    <cellStyle name="Comma 2 3 2 6" xfId="753"/>
    <cellStyle name="Comma 2 3 3" xfId="754"/>
    <cellStyle name="Comma 2 3 3 2" xfId="755"/>
    <cellStyle name="Comma 2 3 3 2 2" xfId="756"/>
    <cellStyle name="Comma 2 3 3 2 2 2" xfId="757"/>
    <cellStyle name="Comma 2 3 3 2 2 2 2" xfId="758"/>
    <cellStyle name="Comma 2 3 3 2 2 3" xfId="759"/>
    <cellStyle name="Comma 2 3 3 2 2 3 2" xfId="760"/>
    <cellStyle name="Comma 2 3 3 2 2 4" xfId="761"/>
    <cellStyle name="Comma 2 3 3 2 3" xfId="762"/>
    <cellStyle name="Comma 2 3 3 2 3 2" xfId="763"/>
    <cellStyle name="Comma 2 3 3 2 4" xfId="764"/>
    <cellStyle name="Comma 2 3 3 2 4 2" xfId="765"/>
    <cellStyle name="Comma 2 3 3 2 5" xfId="766"/>
    <cellStyle name="Comma 2 3 3 3" xfId="767"/>
    <cellStyle name="Comma 2 3 3 3 2" xfId="768"/>
    <cellStyle name="Comma 2 3 3 3 2 2" xfId="769"/>
    <cellStyle name="Comma 2 3 3 3 3" xfId="770"/>
    <cellStyle name="Comma 2 3 3 3 3 2" xfId="771"/>
    <cellStyle name="Comma 2 3 3 3 4" xfId="772"/>
    <cellStyle name="Comma 2 3 3 4" xfId="773"/>
    <cellStyle name="Comma 2 3 3 4 2" xfId="774"/>
    <cellStyle name="Comma 2 3 3 5" xfId="775"/>
    <cellStyle name="Comma 2 3 3 5 2" xfId="776"/>
    <cellStyle name="Comma 2 3 3 6" xfId="777"/>
    <cellStyle name="Comma 2 3 4" xfId="778"/>
    <cellStyle name="Comma 2 3 4 2" xfId="779"/>
    <cellStyle name="Comma 2 3 4 2 2" xfId="780"/>
    <cellStyle name="Comma 2 3 4 2 2 2" xfId="781"/>
    <cellStyle name="Comma 2 3 4 2 2 2 2" xfId="782"/>
    <cellStyle name="Comma 2 3 4 2 2 3" xfId="783"/>
    <cellStyle name="Comma 2 3 4 2 2 3 2" xfId="784"/>
    <cellStyle name="Comma 2 3 4 2 2 4" xfId="785"/>
    <cellStyle name="Comma 2 3 4 2 3" xfId="786"/>
    <cellStyle name="Comma 2 3 4 2 3 2" xfId="787"/>
    <cellStyle name="Comma 2 3 4 2 4" xfId="788"/>
    <cellStyle name="Comma 2 3 4 2 4 2" xfId="789"/>
    <cellStyle name="Comma 2 3 4 2 5" xfId="790"/>
    <cellStyle name="Comma 2 3 4 3" xfId="791"/>
    <cellStyle name="Comma 2 3 4 3 2" xfId="792"/>
    <cellStyle name="Comma 2 3 4 3 2 2" xfId="793"/>
    <cellStyle name="Comma 2 3 4 3 3" xfId="794"/>
    <cellStyle name="Comma 2 3 4 3 3 2" xfId="795"/>
    <cellStyle name="Comma 2 3 4 3 4" xfId="796"/>
    <cellStyle name="Comma 2 3 4 4" xfId="797"/>
    <cellStyle name="Comma 2 3 4 4 2" xfId="798"/>
    <cellStyle name="Comma 2 3 4 5" xfId="799"/>
    <cellStyle name="Comma 2 3 4 5 2" xfId="800"/>
    <cellStyle name="Comma 2 3 4 6" xfId="801"/>
    <cellStyle name="Comma 2 3 5" xfId="802"/>
    <cellStyle name="Comma 2 3 5 2" xfId="803"/>
    <cellStyle name="Comma 2 3 5 2 2" xfId="804"/>
    <cellStyle name="Comma 2 3 5 2 2 2" xfId="805"/>
    <cellStyle name="Comma 2 3 5 2 2 2 2" xfId="806"/>
    <cellStyle name="Comma 2 3 5 2 2 3" xfId="807"/>
    <cellStyle name="Comma 2 3 5 2 2 3 2" xfId="808"/>
    <cellStyle name="Comma 2 3 5 2 2 4" xfId="809"/>
    <cellStyle name="Comma 2 3 5 2 3" xfId="810"/>
    <cellStyle name="Comma 2 3 5 2 3 2" xfId="811"/>
    <cellStyle name="Comma 2 3 5 2 4" xfId="812"/>
    <cellStyle name="Comma 2 3 5 2 4 2" xfId="813"/>
    <cellStyle name="Comma 2 3 5 2 5" xfId="814"/>
    <cellStyle name="Comma 2 3 5 3" xfId="815"/>
    <cellStyle name="Comma 2 3 5 3 2" xfId="816"/>
    <cellStyle name="Comma 2 3 5 3 2 2" xfId="817"/>
    <cellStyle name="Comma 2 3 5 3 3" xfId="818"/>
    <cellStyle name="Comma 2 3 5 3 3 2" xfId="819"/>
    <cellStyle name="Comma 2 3 5 3 4" xfId="820"/>
    <cellStyle name="Comma 2 3 5 4" xfId="821"/>
    <cellStyle name="Comma 2 3 5 4 2" xfId="822"/>
    <cellStyle name="Comma 2 3 5 5" xfId="823"/>
    <cellStyle name="Comma 2 3 5 5 2" xfId="824"/>
    <cellStyle name="Comma 2 3 5 6" xfId="825"/>
    <cellStyle name="Comma 2 3 6" xfId="826"/>
    <cellStyle name="Comma 2 3 6 2" xfId="827"/>
    <cellStyle name="Comma 2 3 6 2 2" xfId="828"/>
    <cellStyle name="Comma 2 3 6 2 2 2" xfId="829"/>
    <cellStyle name="Comma 2 3 6 2 3" xfId="830"/>
    <cellStyle name="Comma 2 3 6 2 3 2" xfId="831"/>
    <cellStyle name="Comma 2 3 6 2 4" xfId="832"/>
    <cellStyle name="Comma 2 3 6 3" xfId="833"/>
    <cellStyle name="Comma 2 3 6 3 2" xfId="834"/>
    <cellStyle name="Comma 2 3 6 4" xfId="835"/>
    <cellStyle name="Comma 2 3 6 4 2" xfId="836"/>
    <cellStyle name="Comma 2 3 6 5" xfId="837"/>
    <cellStyle name="Comma 2 3 7" xfId="838"/>
    <cellStyle name="Comma 2 3 7 2" xfId="839"/>
    <cellStyle name="Comma 2 3 7 2 2" xfId="840"/>
    <cellStyle name="Comma 2 3 7 3" xfId="841"/>
    <cellStyle name="Comma 2 3 7 3 2" xfId="842"/>
    <cellStyle name="Comma 2 3 7 4" xfId="843"/>
    <cellStyle name="Comma 2 3 8" xfId="844"/>
    <cellStyle name="Comma 2 3 8 2" xfId="845"/>
    <cellStyle name="Comma 2 3 9" xfId="846"/>
    <cellStyle name="Comma 2 3 9 2" xfId="847"/>
    <cellStyle name="Comma 2 30" xfId="848"/>
    <cellStyle name="Comma 2 31" xfId="849"/>
    <cellStyle name="Comma 2 32" xfId="850"/>
    <cellStyle name="Comma 2 33" xfId="851"/>
    <cellStyle name="Comma 2 34" xfId="852"/>
    <cellStyle name="Comma 2 35" xfId="853"/>
    <cellStyle name="Comma 2 36" xfId="854"/>
    <cellStyle name="Comma 2 37" xfId="855"/>
    <cellStyle name="Comma 2 38" xfId="856"/>
    <cellStyle name="Comma 2 39" xfId="857"/>
    <cellStyle name="Comma 2 4" xfId="858"/>
    <cellStyle name="Comma 2 4 10" xfId="859"/>
    <cellStyle name="Comma 2 4 2" xfId="860"/>
    <cellStyle name="Comma 2 4 2 2" xfId="861"/>
    <cellStyle name="Comma 2 4 2 2 2" xfId="862"/>
    <cellStyle name="Comma 2 4 2 2 2 2" xfId="863"/>
    <cellStyle name="Comma 2 4 2 2 2 2 2" xfId="864"/>
    <cellStyle name="Comma 2 4 2 2 2 3" xfId="865"/>
    <cellStyle name="Comma 2 4 2 2 2 3 2" xfId="866"/>
    <cellStyle name="Comma 2 4 2 2 2 4" xfId="867"/>
    <cellStyle name="Comma 2 4 2 2 3" xfId="868"/>
    <cellStyle name="Comma 2 4 2 2 3 2" xfId="869"/>
    <cellStyle name="Comma 2 4 2 2 4" xfId="870"/>
    <cellStyle name="Comma 2 4 2 2 4 2" xfId="871"/>
    <cellStyle name="Comma 2 4 2 2 5" xfId="872"/>
    <cellStyle name="Comma 2 4 2 3" xfId="873"/>
    <cellStyle name="Comma 2 4 2 3 2" xfId="874"/>
    <cellStyle name="Comma 2 4 2 3 2 2" xfId="875"/>
    <cellStyle name="Comma 2 4 2 3 3" xfId="876"/>
    <cellStyle name="Comma 2 4 2 3 3 2" xfId="877"/>
    <cellStyle name="Comma 2 4 2 3 4" xfId="878"/>
    <cellStyle name="Comma 2 4 2 4" xfId="879"/>
    <cellStyle name="Comma 2 4 2 4 2" xfId="880"/>
    <cellStyle name="Comma 2 4 2 5" xfId="881"/>
    <cellStyle name="Comma 2 4 2 5 2" xfId="882"/>
    <cellStyle name="Comma 2 4 2 6" xfId="883"/>
    <cellStyle name="Comma 2 4 3" xfId="884"/>
    <cellStyle name="Comma 2 4 3 2" xfId="885"/>
    <cellStyle name="Comma 2 4 3 2 2" xfId="886"/>
    <cellStyle name="Comma 2 4 3 2 2 2" xfId="887"/>
    <cellStyle name="Comma 2 4 3 2 2 2 2" xfId="888"/>
    <cellStyle name="Comma 2 4 3 2 2 3" xfId="889"/>
    <cellStyle name="Comma 2 4 3 2 2 3 2" xfId="890"/>
    <cellStyle name="Comma 2 4 3 2 2 4" xfId="891"/>
    <cellStyle name="Comma 2 4 3 2 3" xfId="892"/>
    <cellStyle name="Comma 2 4 3 2 3 2" xfId="893"/>
    <cellStyle name="Comma 2 4 3 2 4" xfId="894"/>
    <cellStyle name="Comma 2 4 3 2 4 2" xfId="895"/>
    <cellStyle name="Comma 2 4 3 2 5" xfId="896"/>
    <cellStyle name="Comma 2 4 3 3" xfId="897"/>
    <cellStyle name="Comma 2 4 3 3 2" xfId="898"/>
    <cellStyle name="Comma 2 4 3 3 2 2" xfId="899"/>
    <cellStyle name="Comma 2 4 3 3 3" xfId="900"/>
    <cellStyle name="Comma 2 4 3 3 3 2" xfId="901"/>
    <cellStyle name="Comma 2 4 3 3 4" xfId="902"/>
    <cellStyle name="Comma 2 4 3 4" xfId="903"/>
    <cellStyle name="Comma 2 4 3 4 2" xfId="904"/>
    <cellStyle name="Comma 2 4 3 5" xfId="905"/>
    <cellStyle name="Comma 2 4 3 5 2" xfId="906"/>
    <cellStyle name="Comma 2 4 3 6" xfId="907"/>
    <cellStyle name="Comma 2 4 4" xfId="908"/>
    <cellStyle name="Comma 2 4 4 2" xfId="909"/>
    <cellStyle name="Comma 2 4 4 2 2" xfId="910"/>
    <cellStyle name="Comma 2 4 4 2 2 2" xfId="911"/>
    <cellStyle name="Comma 2 4 4 2 2 2 2" xfId="912"/>
    <cellStyle name="Comma 2 4 4 2 2 3" xfId="913"/>
    <cellStyle name="Comma 2 4 4 2 2 3 2" xfId="914"/>
    <cellStyle name="Comma 2 4 4 2 2 4" xfId="915"/>
    <cellStyle name="Comma 2 4 4 2 3" xfId="916"/>
    <cellStyle name="Comma 2 4 4 2 3 2" xfId="917"/>
    <cellStyle name="Comma 2 4 4 2 4" xfId="918"/>
    <cellStyle name="Comma 2 4 4 2 4 2" xfId="919"/>
    <cellStyle name="Comma 2 4 4 2 5" xfId="920"/>
    <cellStyle name="Comma 2 4 4 3" xfId="921"/>
    <cellStyle name="Comma 2 4 4 3 2" xfId="922"/>
    <cellStyle name="Comma 2 4 4 3 2 2" xfId="923"/>
    <cellStyle name="Comma 2 4 4 3 3" xfId="924"/>
    <cellStyle name="Comma 2 4 4 3 3 2" xfId="925"/>
    <cellStyle name="Comma 2 4 4 3 4" xfId="926"/>
    <cellStyle name="Comma 2 4 4 4" xfId="927"/>
    <cellStyle name="Comma 2 4 4 4 2" xfId="928"/>
    <cellStyle name="Comma 2 4 4 5" xfId="929"/>
    <cellStyle name="Comma 2 4 4 5 2" xfId="930"/>
    <cellStyle name="Comma 2 4 4 6" xfId="931"/>
    <cellStyle name="Comma 2 4 5" xfId="932"/>
    <cellStyle name="Comma 2 4 5 2" xfId="933"/>
    <cellStyle name="Comma 2 4 5 2 2" xfId="934"/>
    <cellStyle name="Comma 2 4 5 2 2 2" xfId="935"/>
    <cellStyle name="Comma 2 4 5 2 2 2 2" xfId="936"/>
    <cellStyle name="Comma 2 4 5 2 2 3" xfId="937"/>
    <cellStyle name="Comma 2 4 5 2 2 3 2" xfId="938"/>
    <cellStyle name="Comma 2 4 5 2 2 4" xfId="939"/>
    <cellStyle name="Comma 2 4 5 2 3" xfId="940"/>
    <cellStyle name="Comma 2 4 5 2 3 2" xfId="941"/>
    <cellStyle name="Comma 2 4 5 2 4" xfId="942"/>
    <cellStyle name="Comma 2 4 5 2 4 2" xfId="943"/>
    <cellStyle name="Comma 2 4 5 2 5" xfId="944"/>
    <cellStyle name="Comma 2 4 5 3" xfId="945"/>
    <cellStyle name="Comma 2 4 5 3 2" xfId="946"/>
    <cellStyle name="Comma 2 4 5 3 2 2" xfId="947"/>
    <cellStyle name="Comma 2 4 5 3 3" xfId="948"/>
    <cellStyle name="Comma 2 4 5 3 3 2" xfId="949"/>
    <cellStyle name="Comma 2 4 5 3 4" xfId="950"/>
    <cellStyle name="Comma 2 4 5 4" xfId="951"/>
    <cellStyle name="Comma 2 4 5 4 2" xfId="952"/>
    <cellStyle name="Comma 2 4 5 5" xfId="953"/>
    <cellStyle name="Comma 2 4 5 5 2" xfId="954"/>
    <cellStyle name="Comma 2 4 5 6" xfId="955"/>
    <cellStyle name="Comma 2 4 6" xfId="956"/>
    <cellStyle name="Comma 2 4 6 2" xfId="957"/>
    <cellStyle name="Comma 2 4 6 2 2" xfId="958"/>
    <cellStyle name="Comma 2 4 6 2 2 2" xfId="959"/>
    <cellStyle name="Comma 2 4 6 2 3" xfId="960"/>
    <cellStyle name="Comma 2 4 6 2 3 2" xfId="961"/>
    <cellStyle name="Comma 2 4 6 2 4" xfId="962"/>
    <cellStyle name="Comma 2 4 6 3" xfId="963"/>
    <cellStyle name="Comma 2 4 6 3 2" xfId="964"/>
    <cellStyle name="Comma 2 4 6 4" xfId="965"/>
    <cellStyle name="Comma 2 4 6 4 2" xfId="966"/>
    <cellStyle name="Comma 2 4 6 5" xfId="967"/>
    <cellStyle name="Comma 2 4 7" xfId="968"/>
    <cellStyle name="Comma 2 4 7 2" xfId="969"/>
    <cellStyle name="Comma 2 4 7 2 2" xfId="970"/>
    <cellStyle name="Comma 2 4 7 3" xfId="971"/>
    <cellStyle name="Comma 2 4 7 3 2" xfId="972"/>
    <cellStyle name="Comma 2 4 7 4" xfId="973"/>
    <cellStyle name="Comma 2 4 8" xfId="974"/>
    <cellStyle name="Comma 2 4 8 2" xfId="975"/>
    <cellStyle name="Comma 2 4 9" xfId="976"/>
    <cellStyle name="Comma 2 4 9 2" xfId="977"/>
    <cellStyle name="Comma 2 40" xfId="978"/>
    <cellStyle name="Comma 2 41" xfId="979"/>
    <cellStyle name="Comma 2 42" xfId="980"/>
    <cellStyle name="Comma 2 43" xfId="981"/>
    <cellStyle name="Comma 2 44" xfId="982"/>
    <cellStyle name="Comma 2 45" xfId="983"/>
    <cellStyle name="Comma 2 46" xfId="984"/>
    <cellStyle name="Comma 2 47" xfId="985"/>
    <cellStyle name="Comma 2 48" xfId="986"/>
    <cellStyle name="Comma 2 49" xfId="987"/>
    <cellStyle name="Comma 2 5" xfId="988"/>
    <cellStyle name="Comma 2 5 10" xfId="989"/>
    <cellStyle name="Comma 2 5 11" xfId="990"/>
    <cellStyle name="Comma 2 5 12" xfId="991"/>
    <cellStyle name="Comma 2 5 13" xfId="992"/>
    <cellStyle name="Comma 2 5 14" xfId="993"/>
    <cellStyle name="Comma 2 5 2" xfId="994"/>
    <cellStyle name="Comma 2 5 2 2" xfId="995"/>
    <cellStyle name="Comma 2 5 3" xfId="996"/>
    <cellStyle name="Comma 2 5 4" xfId="997"/>
    <cellStyle name="Comma 2 5 5" xfId="998"/>
    <cellStyle name="Comma 2 5 6" xfId="999"/>
    <cellStyle name="Comma 2 5 7" xfId="1000"/>
    <cellStyle name="Comma 2 5 8" xfId="1001"/>
    <cellStyle name="Comma 2 5 9" xfId="1002"/>
    <cellStyle name="Comma 2 50" xfId="1003"/>
    <cellStyle name="Comma 2 51" xfId="1004"/>
    <cellStyle name="Comma 2 52" xfId="1005"/>
    <cellStyle name="Comma 2 53" xfId="1006"/>
    <cellStyle name="Comma 2 54" xfId="1007"/>
    <cellStyle name="Comma 2 55" xfId="1008"/>
    <cellStyle name="Comma 2 56" xfId="1009"/>
    <cellStyle name="Comma 2 57" xfId="1010"/>
    <cellStyle name="Comma 2 58" xfId="1011"/>
    <cellStyle name="Comma 2 59" xfId="1012"/>
    <cellStyle name="Comma 2 6" xfId="1013"/>
    <cellStyle name="Comma 2 6 10" xfId="1014"/>
    <cellStyle name="Comma 2 6 11" xfId="1015"/>
    <cellStyle name="Comma 2 6 12" xfId="1016"/>
    <cellStyle name="Comma 2 6 13" xfId="1017"/>
    <cellStyle name="Comma 2 6 14" xfId="1018"/>
    <cellStyle name="Comma 2 6 15" xfId="1019"/>
    <cellStyle name="Comma 2 6 16" xfId="1020"/>
    <cellStyle name="Comma 2 6 17" xfId="1021"/>
    <cellStyle name="Comma 2 6 18" xfId="1022"/>
    <cellStyle name="Comma 2 6 19" xfId="1023"/>
    <cellStyle name="Comma 2 6 2" xfId="1024"/>
    <cellStyle name="Comma 2 6 2 10" xfId="1025"/>
    <cellStyle name="Comma 2 6 2 11" xfId="1026"/>
    <cellStyle name="Comma 2 6 2 12" xfId="1027"/>
    <cellStyle name="Comma 2 6 2 13" xfId="1028"/>
    <cellStyle name="Comma 2 6 2 14" xfId="1029"/>
    <cellStyle name="Comma 2 6 2 15" xfId="1030"/>
    <cellStyle name="Comma 2 6 2 16" xfId="1031"/>
    <cellStyle name="Comma 2 6 2 17" xfId="1032"/>
    <cellStyle name="Comma 2 6 2 18" xfId="1033"/>
    <cellStyle name="Comma 2 6 2 19" xfId="1034"/>
    <cellStyle name="Comma 2 6 2 2" xfId="1035"/>
    <cellStyle name="Comma 2 6 2 2 10" xfId="1036"/>
    <cellStyle name="Comma 2 6 2 2 11" xfId="1037"/>
    <cellStyle name="Comma 2 6 2 2 12" xfId="1038"/>
    <cellStyle name="Comma 2 6 2 2 13" xfId="1039"/>
    <cellStyle name="Comma 2 6 2 2 14" xfId="1040"/>
    <cellStyle name="Comma 2 6 2 2 15" xfId="1041"/>
    <cellStyle name="Comma 2 6 2 2 16" xfId="1042"/>
    <cellStyle name="Comma 2 6 2 2 17" xfId="1043"/>
    <cellStyle name="Comma 2 6 2 2 18" xfId="1044"/>
    <cellStyle name="Comma 2 6 2 2 19" xfId="1045"/>
    <cellStyle name="Comma 2 6 2 2 2" xfId="1046"/>
    <cellStyle name="Comma 2 6 2 2 20" xfId="1047"/>
    <cellStyle name="Comma 2 6 2 2 21" xfId="1048"/>
    <cellStyle name="Comma 2 6 2 2 22" xfId="1049"/>
    <cellStyle name="Comma 2 6 2 2 23" xfId="1050"/>
    <cellStyle name="Comma 2 6 2 2 24" xfId="1051"/>
    <cellStyle name="Comma 2 6 2 2 25" xfId="1052"/>
    <cellStyle name="Comma 2 6 2 2 26" xfId="1053"/>
    <cellStyle name="Comma 2 6 2 2 27" xfId="1054"/>
    <cellStyle name="Comma 2 6 2 2 28" xfId="1055"/>
    <cellStyle name="Comma 2 6 2 2 29" xfId="1056"/>
    <cellStyle name="Comma 2 6 2 2 3" xfId="1057"/>
    <cellStyle name="Comma 2 6 2 2 30" xfId="1058"/>
    <cellStyle name="Comma 2 6 2 2 31" xfId="1059"/>
    <cellStyle name="Comma 2 6 2 2 32" xfId="1060"/>
    <cellStyle name="Comma 2 6 2 2 33" xfId="1061"/>
    <cellStyle name="Comma 2 6 2 2 34" xfId="1062"/>
    <cellStyle name="Comma 2 6 2 2 35" xfId="1063"/>
    <cellStyle name="Comma 2 6 2 2 36" xfId="1064"/>
    <cellStyle name="Comma 2 6 2 2 37" xfId="1065"/>
    <cellStyle name="Comma 2 6 2 2 38" xfId="1066"/>
    <cellStyle name="Comma 2 6 2 2 39" xfId="1067"/>
    <cellStyle name="Comma 2 6 2 2 4" xfId="1068"/>
    <cellStyle name="Comma 2 6 2 2 40" xfId="1069"/>
    <cellStyle name="Comma 2 6 2 2 41" xfId="1070"/>
    <cellStyle name="Comma 2 6 2 2 42" xfId="1071"/>
    <cellStyle name="Comma 2 6 2 2 43" xfId="1072"/>
    <cellStyle name="Comma 2 6 2 2 44" xfId="1073"/>
    <cellStyle name="Comma 2 6 2 2 45" xfId="1074"/>
    <cellStyle name="Comma 2 6 2 2 46" xfId="1075"/>
    <cellStyle name="Comma 2 6 2 2 47" xfId="1076"/>
    <cellStyle name="Comma 2 6 2 2 48" xfId="1077"/>
    <cellStyle name="Comma 2 6 2 2 49" xfId="1078"/>
    <cellStyle name="Comma 2 6 2 2 5" xfId="1079"/>
    <cellStyle name="Comma 2 6 2 2 50" xfId="1080"/>
    <cellStyle name="Comma 2 6 2 2 51" xfId="1081"/>
    <cellStyle name="Comma 2 6 2 2 52" xfId="1082"/>
    <cellStyle name="Comma 2 6 2 2 53" xfId="1083"/>
    <cellStyle name="Comma 2 6 2 2 54" xfId="1084"/>
    <cellStyle name="Comma 2 6 2 2 55" xfId="1085"/>
    <cellStyle name="Comma 2 6 2 2 56" xfId="1086"/>
    <cellStyle name="Comma 2 6 2 2 57" xfId="1087"/>
    <cellStyle name="Comma 2 6 2 2 58" xfId="1088"/>
    <cellStyle name="Comma 2 6 2 2 59" xfId="1089"/>
    <cellStyle name="Comma 2 6 2 2 6" xfId="1090"/>
    <cellStyle name="Comma 2 6 2 2 60" xfId="1091"/>
    <cellStyle name="Comma 2 6 2 2 61" xfId="1092"/>
    <cellStyle name="Comma 2 6 2 2 62" xfId="1093"/>
    <cellStyle name="Comma 2 6 2 2 63" xfId="1094"/>
    <cellStyle name="Comma 2 6 2 2 64" xfId="1095"/>
    <cellStyle name="Comma 2 6 2 2 65" xfId="1096"/>
    <cellStyle name="Comma 2 6 2 2 66" xfId="1097"/>
    <cellStyle name="Comma 2 6 2 2 67" xfId="1098"/>
    <cellStyle name="Comma 2 6 2 2 68" xfId="1099"/>
    <cellStyle name="Comma 2 6 2 2 69" xfId="1100"/>
    <cellStyle name="Comma 2 6 2 2 7" xfId="1101"/>
    <cellStyle name="Comma 2 6 2 2 70" xfId="1102"/>
    <cellStyle name="Comma 2 6 2 2 8" xfId="1103"/>
    <cellStyle name="Comma 2 6 2 2 9" xfId="1104"/>
    <cellStyle name="Comma 2 6 2 20" xfId="1105"/>
    <cellStyle name="Comma 2 6 2 21" xfId="1106"/>
    <cellStyle name="Comma 2 6 2 22" xfId="1107"/>
    <cellStyle name="Comma 2 6 2 23" xfId="1108"/>
    <cellStyle name="Comma 2 6 2 24" xfId="1109"/>
    <cellStyle name="Comma 2 6 2 25" xfId="1110"/>
    <cellStyle name="Comma 2 6 2 26" xfId="1111"/>
    <cellStyle name="Comma 2 6 2 27" xfId="1112"/>
    <cellStyle name="Comma 2 6 2 28" xfId="1113"/>
    <cellStyle name="Comma 2 6 2 29" xfId="1114"/>
    <cellStyle name="Comma 2 6 2 3" xfId="1115"/>
    <cellStyle name="Comma 2 6 2 30" xfId="1116"/>
    <cellStyle name="Comma 2 6 2 31" xfId="1117"/>
    <cellStyle name="Comma 2 6 2 32" xfId="1118"/>
    <cellStyle name="Comma 2 6 2 33" xfId="1119"/>
    <cellStyle name="Comma 2 6 2 34" xfId="1120"/>
    <cellStyle name="Comma 2 6 2 35" xfId="1121"/>
    <cellStyle name="Comma 2 6 2 36" xfId="1122"/>
    <cellStyle name="Comma 2 6 2 37" xfId="1123"/>
    <cellStyle name="Comma 2 6 2 38" xfId="1124"/>
    <cellStyle name="Comma 2 6 2 39" xfId="1125"/>
    <cellStyle name="Comma 2 6 2 4" xfId="1126"/>
    <cellStyle name="Comma 2 6 2 40" xfId="1127"/>
    <cellStyle name="Comma 2 6 2 41" xfId="1128"/>
    <cellStyle name="Comma 2 6 2 42" xfId="1129"/>
    <cellStyle name="Comma 2 6 2 43" xfId="1130"/>
    <cellStyle name="Comma 2 6 2 44" xfId="1131"/>
    <cellStyle name="Comma 2 6 2 45" xfId="1132"/>
    <cellStyle name="Comma 2 6 2 46" xfId="1133"/>
    <cellStyle name="Comma 2 6 2 47" xfId="1134"/>
    <cellStyle name="Comma 2 6 2 48" xfId="1135"/>
    <cellStyle name="Comma 2 6 2 49" xfId="1136"/>
    <cellStyle name="Comma 2 6 2 5" xfId="1137"/>
    <cellStyle name="Comma 2 6 2 50" xfId="1138"/>
    <cellStyle name="Comma 2 6 2 51" xfId="1139"/>
    <cellStyle name="Comma 2 6 2 52" xfId="1140"/>
    <cellStyle name="Comma 2 6 2 53" xfId="1141"/>
    <cellStyle name="Comma 2 6 2 54" xfId="1142"/>
    <cellStyle name="Comma 2 6 2 55" xfId="1143"/>
    <cellStyle name="Comma 2 6 2 56" xfId="1144"/>
    <cellStyle name="Comma 2 6 2 57" xfId="1145"/>
    <cellStyle name="Comma 2 6 2 58" xfId="1146"/>
    <cellStyle name="Comma 2 6 2 59" xfId="1147"/>
    <cellStyle name="Comma 2 6 2 6" xfId="1148"/>
    <cellStyle name="Comma 2 6 2 60" xfId="1149"/>
    <cellStyle name="Comma 2 6 2 61" xfId="1150"/>
    <cellStyle name="Comma 2 6 2 62" xfId="1151"/>
    <cellStyle name="Comma 2 6 2 63" xfId="1152"/>
    <cellStyle name="Comma 2 6 2 64" xfId="1153"/>
    <cellStyle name="Comma 2 6 2 65" xfId="1154"/>
    <cellStyle name="Comma 2 6 2 66" xfId="1155"/>
    <cellStyle name="Comma 2 6 2 67" xfId="1156"/>
    <cellStyle name="Comma 2 6 2 68" xfId="1157"/>
    <cellStyle name="Comma 2 6 2 69" xfId="1158"/>
    <cellStyle name="Comma 2 6 2 7" xfId="1159"/>
    <cellStyle name="Comma 2 6 2 70" xfId="1160"/>
    <cellStyle name="Comma 2 6 2 8" xfId="1161"/>
    <cellStyle name="Comma 2 6 2 9" xfId="1162"/>
    <cellStyle name="Comma 2 6 20" xfId="1163"/>
    <cellStyle name="Comma 2 6 21" xfId="1164"/>
    <cellStyle name="Comma 2 6 22" xfId="1165"/>
    <cellStyle name="Comma 2 6 23" xfId="1166"/>
    <cellStyle name="Comma 2 6 24" xfId="1167"/>
    <cellStyle name="Comma 2 6 25" xfId="1168"/>
    <cellStyle name="Comma 2 6 26" xfId="1169"/>
    <cellStyle name="Comma 2 6 27" xfId="1170"/>
    <cellStyle name="Comma 2 6 28" xfId="1171"/>
    <cellStyle name="Comma 2 6 29" xfId="1172"/>
    <cellStyle name="Comma 2 6 3" xfId="1173"/>
    <cellStyle name="Comma 2 6 3 10" xfId="1174"/>
    <cellStyle name="Comma 2 6 3 11" xfId="1175"/>
    <cellStyle name="Comma 2 6 3 12" xfId="1176"/>
    <cellStyle name="Comma 2 6 3 13" xfId="1177"/>
    <cellStyle name="Comma 2 6 3 14" xfId="1178"/>
    <cellStyle name="Comma 2 6 3 15" xfId="1179"/>
    <cellStyle name="Comma 2 6 3 16" xfId="1180"/>
    <cellStyle name="Comma 2 6 3 17" xfId="1181"/>
    <cellStyle name="Comma 2 6 3 18" xfId="1182"/>
    <cellStyle name="Comma 2 6 3 19" xfId="1183"/>
    <cellStyle name="Comma 2 6 3 2" xfId="1184"/>
    <cellStyle name="Comma 2 6 3 20" xfId="1185"/>
    <cellStyle name="Comma 2 6 3 21" xfId="1186"/>
    <cellStyle name="Comma 2 6 3 22" xfId="1187"/>
    <cellStyle name="Comma 2 6 3 23" xfId="1188"/>
    <cellStyle name="Comma 2 6 3 24" xfId="1189"/>
    <cellStyle name="Comma 2 6 3 25" xfId="1190"/>
    <cellStyle name="Comma 2 6 3 26" xfId="1191"/>
    <cellStyle name="Comma 2 6 3 27" xfId="1192"/>
    <cellStyle name="Comma 2 6 3 28" xfId="1193"/>
    <cellStyle name="Comma 2 6 3 29" xfId="1194"/>
    <cellStyle name="Comma 2 6 3 3" xfId="1195"/>
    <cellStyle name="Comma 2 6 3 30" xfId="1196"/>
    <cellStyle name="Comma 2 6 3 4" xfId="1197"/>
    <cellStyle name="Comma 2 6 3 5" xfId="1198"/>
    <cellStyle name="Comma 2 6 3 6" xfId="1199"/>
    <cellStyle name="Comma 2 6 3 7" xfId="1200"/>
    <cellStyle name="Comma 2 6 3 8" xfId="1201"/>
    <cellStyle name="Comma 2 6 3 9" xfId="1202"/>
    <cellStyle name="Comma 2 6 30" xfId="1203"/>
    <cellStyle name="Comma 2 6 31" xfId="1204"/>
    <cellStyle name="Comma 2 6 4" xfId="1205"/>
    <cellStyle name="Comma 2 6 5" xfId="1206"/>
    <cellStyle name="Comma 2 6 6" xfId="1207"/>
    <cellStyle name="Comma 2 6 7" xfId="1208"/>
    <cellStyle name="Comma 2 6 8" xfId="1209"/>
    <cellStyle name="Comma 2 6 9" xfId="1210"/>
    <cellStyle name="Comma 2 60" xfId="1211"/>
    <cellStyle name="Comma 2 61" xfId="1212"/>
    <cellStyle name="Comma 2 62" xfId="1213"/>
    <cellStyle name="Comma 2 63" xfId="1214"/>
    <cellStyle name="Comma 2 64" xfId="1215"/>
    <cellStyle name="Comma 2 65" xfId="1216"/>
    <cellStyle name="Comma 2 66" xfId="1217"/>
    <cellStyle name="Comma 2 67" xfId="1218"/>
    <cellStyle name="Comma 2 68" xfId="1219"/>
    <cellStyle name="Comma 2 69" xfId="1220"/>
    <cellStyle name="Comma 2 7" xfId="1221"/>
    <cellStyle name="Comma 2 7 10" xfId="1222"/>
    <cellStyle name="Comma 2 7 11" xfId="1223"/>
    <cellStyle name="Comma 2 7 12" xfId="1224"/>
    <cellStyle name="Comma 2 7 13" xfId="1225"/>
    <cellStyle name="Comma 2 7 14" xfId="1226"/>
    <cellStyle name="Comma 2 7 15" xfId="1227"/>
    <cellStyle name="Comma 2 7 16" xfId="1228"/>
    <cellStyle name="Comma 2 7 17" xfId="1229"/>
    <cellStyle name="Comma 2 7 18" xfId="1230"/>
    <cellStyle name="Comma 2 7 19" xfId="1231"/>
    <cellStyle name="Comma 2 7 2" xfId="1232"/>
    <cellStyle name="Comma 2 7 20" xfId="1233"/>
    <cellStyle name="Comma 2 7 21" xfId="1234"/>
    <cellStyle name="Comma 2 7 22" xfId="1235"/>
    <cellStyle name="Comma 2 7 23" xfId="1236"/>
    <cellStyle name="Comma 2 7 24" xfId="1237"/>
    <cellStyle name="Comma 2 7 25" xfId="1238"/>
    <cellStyle name="Comma 2 7 26" xfId="1239"/>
    <cellStyle name="Comma 2 7 27" xfId="1240"/>
    <cellStyle name="Comma 2 7 28" xfId="1241"/>
    <cellStyle name="Comma 2 7 29" xfId="1242"/>
    <cellStyle name="Comma 2 7 3" xfId="1243"/>
    <cellStyle name="Comma 2 7 30" xfId="1244"/>
    <cellStyle name="Comma 2 7 31" xfId="1245"/>
    <cellStyle name="Comma 2 7 32" xfId="1246"/>
    <cellStyle name="Comma 2 7 33" xfId="1247"/>
    <cellStyle name="Comma 2 7 34" xfId="1248"/>
    <cellStyle name="Comma 2 7 35" xfId="1249"/>
    <cellStyle name="Comma 2 7 36" xfId="1250"/>
    <cellStyle name="Comma 2 7 37" xfId="1251"/>
    <cellStyle name="Comma 2 7 38" xfId="1252"/>
    <cellStyle name="Comma 2 7 39" xfId="1253"/>
    <cellStyle name="Comma 2 7 4" xfId="1254"/>
    <cellStyle name="Comma 2 7 40" xfId="1255"/>
    <cellStyle name="Comma 2 7 41" xfId="1256"/>
    <cellStyle name="Comma 2 7 42" xfId="1257"/>
    <cellStyle name="Comma 2 7 43" xfId="1258"/>
    <cellStyle name="Comma 2 7 44" xfId="1259"/>
    <cellStyle name="Comma 2 7 45" xfId="1260"/>
    <cellStyle name="Comma 2 7 46" xfId="1261"/>
    <cellStyle name="Comma 2 7 47" xfId="1262"/>
    <cellStyle name="Comma 2 7 48" xfId="1263"/>
    <cellStyle name="Comma 2 7 49" xfId="1264"/>
    <cellStyle name="Comma 2 7 5" xfId="1265"/>
    <cellStyle name="Comma 2 7 50" xfId="1266"/>
    <cellStyle name="Comma 2 7 51" xfId="1267"/>
    <cellStyle name="Comma 2 7 52" xfId="1268"/>
    <cellStyle name="Comma 2 7 53" xfId="1269"/>
    <cellStyle name="Comma 2 7 54" xfId="1270"/>
    <cellStyle name="Comma 2 7 55" xfId="1271"/>
    <cellStyle name="Comma 2 7 56" xfId="1272"/>
    <cellStyle name="Comma 2 7 57" xfId="1273"/>
    <cellStyle name="Comma 2 7 58" xfId="1274"/>
    <cellStyle name="Comma 2 7 59" xfId="1275"/>
    <cellStyle name="Comma 2 7 6" xfId="1276"/>
    <cellStyle name="Comma 2 7 60" xfId="1277"/>
    <cellStyle name="Comma 2 7 61" xfId="1278"/>
    <cellStyle name="Comma 2 7 62" xfId="1279"/>
    <cellStyle name="Comma 2 7 63" xfId="1280"/>
    <cellStyle name="Comma 2 7 64" xfId="1281"/>
    <cellStyle name="Comma 2 7 65" xfId="1282"/>
    <cellStyle name="Comma 2 7 66" xfId="1283"/>
    <cellStyle name="Comma 2 7 67" xfId="1284"/>
    <cellStyle name="Comma 2 7 68" xfId="1285"/>
    <cellStyle name="Comma 2 7 69" xfId="1286"/>
    <cellStyle name="Comma 2 7 7" xfId="1287"/>
    <cellStyle name="Comma 2 7 70" xfId="1288"/>
    <cellStyle name="Comma 2 7 8" xfId="1289"/>
    <cellStyle name="Comma 2 7 9" xfId="1290"/>
    <cellStyle name="Comma 2 70" xfId="1291"/>
    <cellStyle name="Comma 2 71" xfId="1292"/>
    <cellStyle name="Comma 2 72" xfId="1293"/>
    <cellStyle name="Comma 2 73" xfId="1294"/>
    <cellStyle name="Comma 2 74" xfId="1295"/>
    <cellStyle name="Comma 2 75" xfId="1296"/>
    <cellStyle name="Comma 2 76" xfId="1297"/>
    <cellStyle name="Comma 2 77" xfId="1298"/>
    <cellStyle name="Comma 2 78" xfId="1299"/>
    <cellStyle name="Comma 2 79" xfId="1300"/>
    <cellStyle name="Comma 2 8" xfId="1301"/>
    <cellStyle name="Comma 2 8 2" xfId="1302"/>
    <cellStyle name="Comma 2 80" xfId="1303"/>
    <cellStyle name="Comma 2 81" xfId="1304"/>
    <cellStyle name="Comma 2 82" xfId="15995"/>
    <cellStyle name="Comma 2 83" xfId="15996"/>
    <cellStyle name="Comma 2 84" xfId="15997"/>
    <cellStyle name="Comma 2 85" xfId="15998"/>
    <cellStyle name="Comma 2 86" xfId="15999"/>
    <cellStyle name="Comma 2 87" xfId="16000"/>
    <cellStyle name="Comma 2 88" xfId="16001"/>
    <cellStyle name="Comma 2 89" xfId="16002"/>
    <cellStyle name="Comma 2 9" xfId="1305"/>
    <cellStyle name="Comma 2 9 2" xfId="1306"/>
    <cellStyle name="Comma 2 90" xfId="16003"/>
    <cellStyle name="Comma 2 91" xfId="16004"/>
    <cellStyle name="Comma 2 92" xfId="16005"/>
    <cellStyle name="Comma 2 93" xfId="16006"/>
    <cellStyle name="Comma 2 94" xfId="16007"/>
    <cellStyle name="Comma 2 95" xfId="16008"/>
    <cellStyle name="Comma 2 96" xfId="16009"/>
    <cellStyle name="Comma 2 97" xfId="16010"/>
    <cellStyle name="Comma 2 98" xfId="16011"/>
    <cellStyle name="Comma 2 99" xfId="16012"/>
    <cellStyle name="Comma 3" xfId="1307"/>
    <cellStyle name="Comma 3 2" xfId="1308"/>
    <cellStyle name="Comma 3 3" xfId="1309"/>
    <cellStyle name="Comma 3 3 10" xfId="1310"/>
    <cellStyle name="Comma 3 3 11" xfId="1311"/>
    <cellStyle name="Comma 3 3 12" xfId="1312"/>
    <cellStyle name="Comma 3 3 13" xfId="1313"/>
    <cellStyle name="Comma 3 3 14" xfId="1314"/>
    <cellStyle name="Comma 3 3 15" xfId="1315"/>
    <cellStyle name="Comma 3 3 16" xfId="1316"/>
    <cellStyle name="Comma 3 3 17" xfId="1317"/>
    <cellStyle name="Comma 3 3 18" xfId="1318"/>
    <cellStyle name="Comma 3 3 19" xfId="1319"/>
    <cellStyle name="Comma 3 3 2" xfId="1320"/>
    <cellStyle name="Comma 3 3 2 2" xfId="1321"/>
    <cellStyle name="Comma 3 3 2 2 2" xfId="1322"/>
    <cellStyle name="Comma 3 3 2 2 2 2" xfId="1323"/>
    <cellStyle name="Comma 3 3 2 2 3" xfId="1324"/>
    <cellStyle name="Comma 3 3 2 2 3 2" xfId="1325"/>
    <cellStyle name="Comma 3 3 2 2 4" xfId="1326"/>
    <cellStyle name="Comma 3 3 2 3" xfId="1327"/>
    <cellStyle name="Comma 3 3 2 3 2" xfId="1328"/>
    <cellStyle name="Comma 3 3 2 4" xfId="1329"/>
    <cellStyle name="Comma 3 3 2 4 2" xfId="1330"/>
    <cellStyle name="Comma 3 3 2 5" xfId="1331"/>
    <cellStyle name="Comma 3 3 20" xfId="1332"/>
    <cellStyle name="Comma 3 3 21" xfId="1333"/>
    <cellStyle name="Comma 3 3 22" xfId="1334"/>
    <cellStyle name="Comma 3 3 23" xfId="1335"/>
    <cellStyle name="Comma 3 3 24" xfId="1336"/>
    <cellStyle name="Comma 3 3 25" xfId="1337"/>
    <cellStyle name="Comma 3 3 26" xfId="1338"/>
    <cellStyle name="Comma 3 3 27" xfId="1339"/>
    <cellStyle name="Comma 3 3 28" xfId="1340"/>
    <cellStyle name="Comma 3 3 29" xfId="1341"/>
    <cellStyle name="Comma 3 3 3" xfId="1342"/>
    <cellStyle name="Comma 3 3 3 2" xfId="1343"/>
    <cellStyle name="Comma 3 3 3 2 2" xfId="1344"/>
    <cellStyle name="Comma 3 3 3 3" xfId="1345"/>
    <cellStyle name="Comma 3 3 3 3 2" xfId="1346"/>
    <cellStyle name="Comma 3 3 3 4" xfId="1347"/>
    <cellStyle name="Comma 3 3 30" xfId="1348"/>
    <cellStyle name="Comma 3 3 31" xfId="1349"/>
    <cellStyle name="Comma 3 3 32" xfId="1350"/>
    <cellStyle name="Comma 3 3 33" xfId="1351"/>
    <cellStyle name="Comma 3 3 34" xfId="1352"/>
    <cellStyle name="Comma 3 3 35" xfId="1353"/>
    <cellStyle name="Comma 3 3 36" xfId="1354"/>
    <cellStyle name="Comma 3 3 37" xfId="1355"/>
    <cellStyle name="Comma 3 3 38" xfId="1356"/>
    <cellStyle name="Comma 3 3 39" xfId="1357"/>
    <cellStyle name="Comma 3 3 4" xfId="1358"/>
    <cellStyle name="Comma 3 3 4 2" xfId="1359"/>
    <cellStyle name="Comma 3 3 40" xfId="1360"/>
    <cellStyle name="Comma 3 3 41" xfId="1361"/>
    <cellStyle name="Comma 3 3 42" xfId="1362"/>
    <cellStyle name="Comma 3 3 43" xfId="1363"/>
    <cellStyle name="Comma 3 3 44" xfId="1364"/>
    <cellStyle name="Comma 3 3 45" xfId="1365"/>
    <cellStyle name="Comma 3 3 46" xfId="1366"/>
    <cellStyle name="Comma 3 3 47" xfId="1367"/>
    <cellStyle name="Comma 3 3 48" xfId="1368"/>
    <cellStyle name="Comma 3 3 49" xfId="1369"/>
    <cellStyle name="Comma 3 3 5" xfId="1370"/>
    <cellStyle name="Comma 3 3 5 2" xfId="1371"/>
    <cellStyle name="Comma 3 3 50" xfId="1372"/>
    <cellStyle name="Comma 3 3 51" xfId="1373"/>
    <cellStyle name="Comma 3 3 52" xfId="1374"/>
    <cellStyle name="Comma 3 3 53" xfId="1375"/>
    <cellStyle name="Comma 3 3 54" xfId="1376"/>
    <cellStyle name="Comma 3 3 55" xfId="1377"/>
    <cellStyle name="Comma 3 3 56" xfId="1378"/>
    <cellStyle name="Comma 3 3 57" xfId="1379"/>
    <cellStyle name="Comma 3 3 58" xfId="1380"/>
    <cellStyle name="Comma 3 3 59" xfId="1381"/>
    <cellStyle name="Comma 3 3 6" xfId="1382"/>
    <cellStyle name="Comma 3 3 60" xfId="1383"/>
    <cellStyle name="Comma 3 3 61" xfId="1384"/>
    <cellStyle name="Comma 3 3 62" xfId="1385"/>
    <cellStyle name="Comma 3 3 63" xfId="1386"/>
    <cellStyle name="Comma 3 3 64" xfId="1387"/>
    <cellStyle name="Comma 3 3 65" xfId="1388"/>
    <cellStyle name="Comma 3 3 66" xfId="1389"/>
    <cellStyle name="Comma 3 3 67" xfId="1390"/>
    <cellStyle name="Comma 3 3 68" xfId="1391"/>
    <cellStyle name="Comma 3 3 69" xfId="1392"/>
    <cellStyle name="Comma 3 3 7" xfId="1393"/>
    <cellStyle name="Comma 3 3 70" xfId="1394"/>
    <cellStyle name="Comma 3 3 71" xfId="1395"/>
    <cellStyle name="Comma 3 3 72" xfId="1396"/>
    <cellStyle name="Comma 3 3 8" xfId="1397"/>
    <cellStyle name="Comma 3 3 9" xfId="1398"/>
    <cellStyle name="Comma 4" xfId="1399"/>
    <cellStyle name="Comma 5" xfId="1400"/>
    <cellStyle name="Comma 6" xfId="1401"/>
    <cellStyle name="Comma 6 10" xfId="1402"/>
    <cellStyle name="Comma 6 11" xfId="1403"/>
    <cellStyle name="Comma 6 12" xfId="1404"/>
    <cellStyle name="Comma 6 13" xfId="1405"/>
    <cellStyle name="Comma 6 14" xfId="1406"/>
    <cellStyle name="Comma 6 15" xfId="1407"/>
    <cellStyle name="Comma 6 2" xfId="1408"/>
    <cellStyle name="Comma 6 2 2" xfId="1409"/>
    <cellStyle name="Comma 6 2 2 2" xfId="1410"/>
    <cellStyle name="Comma 6 3" xfId="1411"/>
    <cellStyle name="Comma 6 3 2" xfId="1412"/>
    <cellStyle name="Comma 6 3 2 2" xfId="1413"/>
    <cellStyle name="Comma 6 3 2 2 2" xfId="1414"/>
    <cellStyle name="Comma 6 3 2 2 2 2" xfId="1415"/>
    <cellStyle name="Comma 6 3 2 2 3" xfId="1416"/>
    <cellStyle name="Comma 6 3 2 2 3 2" xfId="1417"/>
    <cellStyle name="Comma 6 3 2 2 4" xfId="1418"/>
    <cellStyle name="Comma 6 3 2 3" xfId="1419"/>
    <cellStyle name="Comma 6 3 2 3 2" xfId="1420"/>
    <cellStyle name="Comma 6 3 2 4" xfId="1421"/>
    <cellStyle name="Comma 6 3 2 4 2" xfId="1422"/>
    <cellStyle name="Comma 6 3 2 5" xfId="1423"/>
    <cellStyle name="Comma 6 3 3" xfId="1424"/>
    <cellStyle name="Comma 6 3 3 2" xfId="1425"/>
    <cellStyle name="Comma 6 3 3 2 2" xfId="1426"/>
    <cellStyle name="Comma 6 3 3 2 2 2" xfId="1427"/>
    <cellStyle name="Comma 6 3 3 2 3" xfId="1428"/>
    <cellStyle name="Comma 6 3 3 2 3 2" xfId="1429"/>
    <cellStyle name="Comma 6 3 3 2 4" xfId="1430"/>
    <cellStyle name="Comma 6 3 3 3" xfId="1431"/>
    <cellStyle name="Comma 6 3 3 3 2" xfId="1432"/>
    <cellStyle name="Comma 6 3 3 4" xfId="1433"/>
    <cellStyle name="Comma 6 3 3 4 2" xfId="1434"/>
    <cellStyle name="Comma 6 3 3 5" xfId="1435"/>
    <cellStyle name="Comma 6 3 4" xfId="1436"/>
    <cellStyle name="Comma 6 3 4 2" xfId="1437"/>
    <cellStyle name="Comma 6 3 4 2 2" xfId="1438"/>
    <cellStyle name="Comma 6 3 4 3" xfId="1439"/>
    <cellStyle name="Comma 6 3 4 3 2" xfId="1440"/>
    <cellStyle name="Comma 6 3 4 4" xfId="1441"/>
    <cellStyle name="Comma 6 3 5" xfId="1442"/>
    <cellStyle name="Comma 6 3 5 2" xfId="1443"/>
    <cellStyle name="Comma 6 3 6" xfId="1444"/>
    <cellStyle name="Comma 6 3 6 2" xfId="1445"/>
    <cellStyle name="Comma 6 3 7" xfId="1446"/>
    <cellStyle name="Comma 6 4" xfId="1447"/>
    <cellStyle name="Comma 6 4 2" xfId="1448"/>
    <cellStyle name="Comma 6 4 2 2" xfId="1449"/>
    <cellStyle name="Comma 6 4 3" xfId="1450"/>
    <cellStyle name="Comma 6 4 3 2" xfId="1451"/>
    <cellStyle name="Comma 6 4 4" xfId="1452"/>
    <cellStyle name="Comma 6 5" xfId="1453"/>
    <cellStyle name="Comma 6 5 2" xfId="1454"/>
    <cellStyle name="Comma 6 5 2 2" xfId="1455"/>
    <cellStyle name="Comma 6 5 3" xfId="1456"/>
    <cellStyle name="Comma 6 5 3 2" xfId="1457"/>
    <cellStyle name="Comma 6 5 4" xfId="1458"/>
    <cellStyle name="Comma 6 6" xfId="1459"/>
    <cellStyle name="Comma 6 6 2" xfId="1460"/>
    <cellStyle name="Comma 6 7" xfId="1461"/>
    <cellStyle name="Comma 6 8" xfId="1462"/>
    <cellStyle name="Comma 6 9" xfId="1463"/>
    <cellStyle name="Comma 7" xfId="1464"/>
    <cellStyle name="Comma 7 10" xfId="1465"/>
    <cellStyle name="Comma 7 11" xfId="1466"/>
    <cellStyle name="Comma 7 12" xfId="1467"/>
    <cellStyle name="Comma 7 13" xfId="1468"/>
    <cellStyle name="Comma 7 14" xfId="1469"/>
    <cellStyle name="Comma 7 15" xfId="1470"/>
    <cellStyle name="Comma 7 16" xfId="1471"/>
    <cellStyle name="Comma 7 2" xfId="1472"/>
    <cellStyle name="Comma 7 2 10" xfId="1473"/>
    <cellStyle name="Comma 7 2 11" xfId="1474"/>
    <cellStyle name="Comma 7 2 12" xfId="1475"/>
    <cellStyle name="Comma 7 2 13" xfId="1476"/>
    <cellStyle name="Comma 7 2 14" xfId="1477"/>
    <cellStyle name="Comma 7 2 15" xfId="1478"/>
    <cellStyle name="Comma 7 2 16" xfId="1479"/>
    <cellStyle name="Comma 7 2 17" xfId="1480"/>
    <cellStyle name="Comma 7 2 18" xfId="1481"/>
    <cellStyle name="Comma 7 2 19" xfId="1482"/>
    <cellStyle name="Comma 7 2 2" xfId="1483"/>
    <cellStyle name="Comma 7 2 2 10" xfId="1484"/>
    <cellStyle name="Comma 7 2 2 11" xfId="1485"/>
    <cellStyle name="Comma 7 2 2 12" xfId="1486"/>
    <cellStyle name="Comma 7 2 2 13" xfId="1487"/>
    <cellStyle name="Comma 7 2 2 14" xfId="1488"/>
    <cellStyle name="Comma 7 2 2 15" xfId="1489"/>
    <cellStyle name="Comma 7 2 2 16" xfId="1490"/>
    <cellStyle name="Comma 7 2 2 17" xfId="1491"/>
    <cellStyle name="Comma 7 2 2 18" xfId="1492"/>
    <cellStyle name="Comma 7 2 2 19" xfId="1493"/>
    <cellStyle name="Comma 7 2 2 2" xfId="1494"/>
    <cellStyle name="Comma 7 2 2 2 2" xfId="1495"/>
    <cellStyle name="Comma 7 2 2 2 2 2" xfId="1496"/>
    <cellStyle name="Comma 7 2 2 2 3" xfId="1497"/>
    <cellStyle name="Comma 7 2 2 2 3 2" xfId="1498"/>
    <cellStyle name="Comma 7 2 2 2 4" xfId="1499"/>
    <cellStyle name="Comma 7 2 2 20" xfId="1500"/>
    <cellStyle name="Comma 7 2 2 21" xfId="1501"/>
    <cellStyle name="Comma 7 2 2 22" xfId="1502"/>
    <cellStyle name="Comma 7 2 2 23" xfId="1503"/>
    <cellStyle name="Comma 7 2 2 24" xfId="1504"/>
    <cellStyle name="Comma 7 2 2 25" xfId="1505"/>
    <cellStyle name="Comma 7 2 2 26" xfId="1506"/>
    <cellStyle name="Comma 7 2 2 27" xfId="1507"/>
    <cellStyle name="Comma 7 2 2 28" xfId="1508"/>
    <cellStyle name="Comma 7 2 2 29" xfId="1509"/>
    <cellStyle name="Comma 7 2 2 3" xfId="1510"/>
    <cellStyle name="Comma 7 2 2 3 2" xfId="1511"/>
    <cellStyle name="Comma 7 2 2 30" xfId="1512"/>
    <cellStyle name="Comma 7 2 2 4" xfId="1513"/>
    <cellStyle name="Comma 7 2 2 4 2" xfId="1514"/>
    <cellStyle name="Comma 7 2 2 5" xfId="1515"/>
    <cellStyle name="Comma 7 2 2 6" xfId="1516"/>
    <cellStyle name="Comma 7 2 2 7" xfId="1517"/>
    <cellStyle name="Comma 7 2 2 8" xfId="1518"/>
    <cellStyle name="Comma 7 2 2 9" xfId="1519"/>
    <cellStyle name="Comma 7 2 20" xfId="1520"/>
    <cellStyle name="Comma 7 2 21" xfId="1521"/>
    <cellStyle name="Comma 7 2 22" xfId="1522"/>
    <cellStyle name="Comma 7 2 23" xfId="1523"/>
    <cellStyle name="Comma 7 2 24" xfId="1524"/>
    <cellStyle name="Comma 7 2 25" xfId="1525"/>
    <cellStyle name="Comma 7 2 26" xfId="1526"/>
    <cellStyle name="Comma 7 2 27" xfId="1527"/>
    <cellStyle name="Comma 7 2 28" xfId="1528"/>
    <cellStyle name="Comma 7 2 29" xfId="1529"/>
    <cellStyle name="Comma 7 2 3" xfId="1530"/>
    <cellStyle name="Comma 7 2 3 2" xfId="1531"/>
    <cellStyle name="Comma 7 2 3 2 2" xfId="1532"/>
    <cellStyle name="Comma 7 2 3 3" xfId="1533"/>
    <cellStyle name="Comma 7 2 3 3 2" xfId="1534"/>
    <cellStyle name="Comma 7 2 3 4" xfId="1535"/>
    <cellStyle name="Comma 7 2 30" xfId="1536"/>
    <cellStyle name="Comma 7 2 31" xfId="1537"/>
    <cellStyle name="Comma 7 2 4" xfId="1538"/>
    <cellStyle name="Comma 7 2 4 2" xfId="1539"/>
    <cellStyle name="Comma 7 2 5" xfId="1540"/>
    <cellStyle name="Comma 7 2 5 2" xfId="1541"/>
    <cellStyle name="Comma 7 2 6" xfId="1542"/>
    <cellStyle name="Comma 7 2 7" xfId="1543"/>
    <cellStyle name="Comma 7 2 8" xfId="1544"/>
    <cellStyle name="Comma 7 2 9" xfId="1545"/>
    <cellStyle name="Comma 7 3" xfId="1546"/>
    <cellStyle name="Comma 7 3 2" xfId="1547"/>
    <cellStyle name="Comma 7 3 2 2" xfId="1548"/>
    <cellStyle name="Comma 7 3 2 2 2" xfId="1549"/>
    <cellStyle name="Comma 7 3 2 2 2 2" xfId="1550"/>
    <cellStyle name="Comma 7 3 2 2 3" xfId="1551"/>
    <cellStyle name="Comma 7 3 2 2 3 2" xfId="1552"/>
    <cellStyle name="Comma 7 3 2 2 4" xfId="1553"/>
    <cellStyle name="Comma 7 3 2 3" xfId="1554"/>
    <cellStyle name="Comma 7 3 2 3 2" xfId="1555"/>
    <cellStyle name="Comma 7 3 2 4" xfId="1556"/>
    <cellStyle name="Comma 7 3 2 4 2" xfId="1557"/>
    <cellStyle name="Comma 7 3 2 5" xfId="1558"/>
    <cellStyle name="Comma 7 3 3" xfId="1559"/>
    <cellStyle name="Comma 7 3 3 2" xfId="1560"/>
    <cellStyle name="Comma 7 3 3 2 2" xfId="1561"/>
    <cellStyle name="Comma 7 3 3 3" xfId="1562"/>
    <cellStyle name="Comma 7 3 3 3 2" xfId="1563"/>
    <cellStyle name="Comma 7 3 3 4" xfId="1564"/>
    <cellStyle name="Comma 7 3 4" xfId="1565"/>
    <cellStyle name="Comma 7 3 4 2" xfId="1566"/>
    <cellStyle name="Comma 7 3 5" xfId="1567"/>
    <cellStyle name="Comma 7 3 5 2" xfId="1568"/>
    <cellStyle name="Comma 7 3 6" xfId="1569"/>
    <cellStyle name="Comma 7 4" xfId="1570"/>
    <cellStyle name="Comma 7 4 2" xfId="1571"/>
    <cellStyle name="Comma 7 4 2 2" xfId="1572"/>
    <cellStyle name="Comma 7 4 2 2 2" xfId="1573"/>
    <cellStyle name="Comma 7 4 2 2 2 2" xfId="1574"/>
    <cellStyle name="Comma 7 4 2 2 3" xfId="1575"/>
    <cellStyle name="Comma 7 4 2 2 3 2" xfId="1576"/>
    <cellStyle name="Comma 7 4 2 2 4" xfId="1577"/>
    <cellStyle name="Comma 7 4 2 3" xfId="1578"/>
    <cellStyle name="Comma 7 4 2 3 2" xfId="1579"/>
    <cellStyle name="Comma 7 4 2 4" xfId="1580"/>
    <cellStyle name="Comma 7 4 2 4 2" xfId="1581"/>
    <cellStyle name="Comma 7 4 2 5" xfId="1582"/>
    <cellStyle name="Comma 7 4 3" xfId="1583"/>
    <cellStyle name="Comma 7 4 3 2" xfId="1584"/>
    <cellStyle name="Comma 7 4 3 2 2" xfId="1585"/>
    <cellStyle name="Comma 7 4 3 3" xfId="1586"/>
    <cellStyle name="Comma 7 4 3 3 2" xfId="1587"/>
    <cellStyle name="Comma 7 4 3 4" xfId="1588"/>
    <cellStyle name="Comma 7 4 4" xfId="1589"/>
    <cellStyle name="Comma 7 4 4 2" xfId="1590"/>
    <cellStyle name="Comma 7 4 5" xfId="1591"/>
    <cellStyle name="Comma 7 4 5 2" xfId="1592"/>
    <cellStyle name="Comma 7 4 6" xfId="1593"/>
    <cellStyle name="Comma 7 5" xfId="1594"/>
    <cellStyle name="Comma 7 5 2" xfId="1595"/>
    <cellStyle name="Comma 7 5 2 2" xfId="1596"/>
    <cellStyle name="Comma 7 5 2 2 2" xfId="1597"/>
    <cellStyle name="Comma 7 5 2 2 2 2" xfId="1598"/>
    <cellStyle name="Comma 7 5 2 2 3" xfId="1599"/>
    <cellStyle name="Comma 7 5 2 2 3 2" xfId="1600"/>
    <cellStyle name="Comma 7 5 2 2 4" xfId="1601"/>
    <cellStyle name="Comma 7 5 2 3" xfId="1602"/>
    <cellStyle name="Comma 7 5 2 3 2" xfId="1603"/>
    <cellStyle name="Comma 7 5 2 4" xfId="1604"/>
    <cellStyle name="Comma 7 5 2 4 2" xfId="1605"/>
    <cellStyle name="Comma 7 5 2 5" xfId="1606"/>
    <cellStyle name="Comma 7 5 3" xfId="1607"/>
    <cellStyle name="Comma 7 5 3 2" xfId="1608"/>
    <cellStyle name="Comma 7 5 3 2 2" xfId="1609"/>
    <cellStyle name="Comma 7 5 3 3" xfId="1610"/>
    <cellStyle name="Comma 7 5 3 3 2" xfId="1611"/>
    <cellStyle name="Comma 7 5 3 4" xfId="1612"/>
    <cellStyle name="Comma 7 5 4" xfId="1613"/>
    <cellStyle name="Comma 7 5 4 2" xfId="1614"/>
    <cellStyle name="Comma 7 5 5" xfId="1615"/>
    <cellStyle name="Comma 7 5 5 2" xfId="1616"/>
    <cellStyle name="Comma 7 5 6" xfId="1617"/>
    <cellStyle name="Comma 7 6" xfId="1618"/>
    <cellStyle name="Comma 7 6 2" xfId="1619"/>
    <cellStyle name="Comma 7 6 2 2" xfId="1620"/>
    <cellStyle name="Comma 7 6 2 2 2" xfId="1621"/>
    <cellStyle name="Comma 7 6 2 3" xfId="1622"/>
    <cellStyle name="Comma 7 6 2 3 2" xfId="1623"/>
    <cellStyle name="Comma 7 6 2 4" xfId="1624"/>
    <cellStyle name="Comma 7 6 3" xfId="1625"/>
    <cellStyle name="Comma 7 6 3 2" xfId="1626"/>
    <cellStyle name="Comma 7 6 4" xfId="1627"/>
    <cellStyle name="Comma 7 6 4 2" xfId="1628"/>
    <cellStyle name="Comma 7 6 5" xfId="1629"/>
    <cellStyle name="Comma 7 7" xfId="1630"/>
    <cellStyle name="Comma 7 7 2" xfId="1631"/>
    <cellStyle name="Comma 7 7 2 2" xfId="1632"/>
    <cellStyle name="Comma 7 7 3" xfId="1633"/>
    <cellStyle name="Comma 7 7 3 2" xfId="1634"/>
    <cellStyle name="Comma 7 7 4" xfId="1635"/>
    <cellStyle name="Comma 7 8" xfId="1636"/>
    <cellStyle name="Comma 7 8 2" xfId="1637"/>
    <cellStyle name="Comma 7 9" xfId="1638"/>
    <cellStyle name="Comma 7 9 2" xfId="1639"/>
    <cellStyle name="Comma 8" xfId="1640"/>
    <cellStyle name="Comma 8 10" xfId="1641"/>
    <cellStyle name="Comma 8 11" xfId="1642"/>
    <cellStyle name="Comma 8 12" xfId="1643"/>
    <cellStyle name="Comma 8 13" xfId="1644"/>
    <cellStyle name="Comma 8 14" xfId="1645"/>
    <cellStyle name="Comma 8 15" xfId="1646"/>
    <cellStyle name="Comma 8 16" xfId="1647"/>
    <cellStyle name="Comma 8 17" xfId="1648"/>
    <cellStyle name="Comma 8 18" xfId="1649"/>
    <cellStyle name="Comma 8 19" xfId="1650"/>
    <cellStyle name="Comma 8 2" xfId="1651"/>
    <cellStyle name="Comma 8 2 10" xfId="1652"/>
    <cellStyle name="Comma 8 2 11" xfId="1653"/>
    <cellStyle name="Comma 8 2 12" xfId="1654"/>
    <cellStyle name="Comma 8 2 13" xfId="1655"/>
    <cellStyle name="Comma 8 2 14" xfId="1656"/>
    <cellStyle name="Comma 8 2 15" xfId="1657"/>
    <cellStyle name="Comma 8 2 16" xfId="1658"/>
    <cellStyle name="Comma 8 2 17" xfId="1659"/>
    <cellStyle name="Comma 8 2 18" xfId="1660"/>
    <cellStyle name="Comma 8 2 19" xfId="1661"/>
    <cellStyle name="Comma 8 2 2" xfId="1662"/>
    <cellStyle name="Comma 8 2 2 10" xfId="1663"/>
    <cellStyle name="Comma 8 2 2 11" xfId="1664"/>
    <cellStyle name="Comma 8 2 2 12" xfId="1665"/>
    <cellStyle name="Comma 8 2 2 13" xfId="1666"/>
    <cellStyle name="Comma 8 2 2 14" xfId="1667"/>
    <cellStyle name="Comma 8 2 2 15" xfId="1668"/>
    <cellStyle name="Comma 8 2 2 16" xfId="1669"/>
    <cellStyle name="Comma 8 2 2 17" xfId="1670"/>
    <cellStyle name="Comma 8 2 2 18" xfId="1671"/>
    <cellStyle name="Comma 8 2 2 19" xfId="1672"/>
    <cellStyle name="Comma 8 2 2 2" xfId="1673"/>
    <cellStyle name="Comma 8 2 2 20" xfId="1674"/>
    <cellStyle name="Comma 8 2 2 21" xfId="1675"/>
    <cellStyle name="Comma 8 2 2 22" xfId="1676"/>
    <cellStyle name="Comma 8 2 2 23" xfId="1677"/>
    <cellStyle name="Comma 8 2 2 24" xfId="1678"/>
    <cellStyle name="Comma 8 2 2 25" xfId="1679"/>
    <cellStyle name="Comma 8 2 2 26" xfId="1680"/>
    <cellStyle name="Comma 8 2 2 27" xfId="1681"/>
    <cellStyle name="Comma 8 2 2 28" xfId="1682"/>
    <cellStyle name="Comma 8 2 2 29" xfId="1683"/>
    <cellStyle name="Comma 8 2 2 3" xfId="1684"/>
    <cellStyle name="Comma 8 2 2 30" xfId="1685"/>
    <cellStyle name="Comma 8 2 2 4" xfId="1686"/>
    <cellStyle name="Comma 8 2 2 5" xfId="1687"/>
    <cellStyle name="Comma 8 2 2 6" xfId="1688"/>
    <cellStyle name="Comma 8 2 2 7" xfId="1689"/>
    <cellStyle name="Comma 8 2 2 8" xfId="1690"/>
    <cellStyle name="Comma 8 2 2 9" xfId="1691"/>
    <cellStyle name="Comma 8 2 20" xfId="1692"/>
    <cellStyle name="Comma 8 2 21" xfId="1693"/>
    <cellStyle name="Comma 8 2 22" xfId="1694"/>
    <cellStyle name="Comma 8 2 23" xfId="1695"/>
    <cellStyle name="Comma 8 2 24" xfId="1696"/>
    <cellStyle name="Comma 8 2 25" xfId="1697"/>
    <cellStyle name="Comma 8 2 26" xfId="1698"/>
    <cellStyle name="Comma 8 2 27" xfId="1699"/>
    <cellStyle name="Comma 8 2 28" xfId="1700"/>
    <cellStyle name="Comma 8 2 29" xfId="1701"/>
    <cellStyle name="Comma 8 2 3" xfId="1702"/>
    <cellStyle name="Comma 8 2 30" xfId="1703"/>
    <cellStyle name="Comma 8 2 31" xfId="1704"/>
    <cellStyle name="Comma 8 2 4" xfId="1705"/>
    <cellStyle name="Comma 8 2 5" xfId="1706"/>
    <cellStyle name="Comma 8 2 6" xfId="1707"/>
    <cellStyle name="Comma 8 2 7" xfId="1708"/>
    <cellStyle name="Comma 8 2 8" xfId="1709"/>
    <cellStyle name="Comma 8 2 9" xfId="1710"/>
    <cellStyle name="Comma 8 20" xfId="1711"/>
    <cellStyle name="Comma 8 21" xfId="1712"/>
    <cellStyle name="Comma 8 22" xfId="1713"/>
    <cellStyle name="Comma 8 23" xfId="1714"/>
    <cellStyle name="Comma 8 24" xfId="1715"/>
    <cellStyle name="Comma 8 25" xfId="1716"/>
    <cellStyle name="Comma 8 26" xfId="1717"/>
    <cellStyle name="Comma 8 27" xfId="1718"/>
    <cellStyle name="Comma 8 28" xfId="1719"/>
    <cellStyle name="Comma 8 29" xfId="1720"/>
    <cellStyle name="Comma 8 3" xfId="1721"/>
    <cellStyle name="Comma 8 3 10" xfId="1722"/>
    <cellStyle name="Comma 8 3 11" xfId="1723"/>
    <cellStyle name="Comma 8 3 12" xfId="1724"/>
    <cellStyle name="Comma 8 3 13" xfId="1725"/>
    <cellStyle name="Comma 8 3 14" xfId="1726"/>
    <cellStyle name="Comma 8 3 15" xfId="1727"/>
    <cellStyle name="Comma 8 3 16" xfId="1728"/>
    <cellStyle name="Comma 8 3 17" xfId="1729"/>
    <cellStyle name="Comma 8 3 18" xfId="1730"/>
    <cellStyle name="Comma 8 3 19" xfId="1731"/>
    <cellStyle name="Comma 8 3 2" xfId="1732"/>
    <cellStyle name="Comma 8 3 2 2" xfId="1733"/>
    <cellStyle name="Comma 8 3 2 2 2" xfId="1734"/>
    <cellStyle name="Comma 8 3 2 2 2 2" xfId="1735"/>
    <cellStyle name="Comma 8 3 2 2 3" xfId="1736"/>
    <cellStyle name="Comma 8 3 2 2 3 2" xfId="1737"/>
    <cellStyle name="Comma 8 3 2 2 4" xfId="1738"/>
    <cellStyle name="Comma 8 3 2 3" xfId="1739"/>
    <cellStyle name="Comma 8 3 2 3 2" xfId="1740"/>
    <cellStyle name="Comma 8 3 2 4" xfId="1741"/>
    <cellStyle name="Comma 8 3 2 4 2" xfId="1742"/>
    <cellStyle name="Comma 8 3 2 5" xfId="1743"/>
    <cellStyle name="Comma 8 3 20" xfId="1744"/>
    <cellStyle name="Comma 8 3 21" xfId="1745"/>
    <cellStyle name="Comma 8 3 22" xfId="1746"/>
    <cellStyle name="Comma 8 3 23" xfId="1747"/>
    <cellStyle name="Comma 8 3 24" xfId="1748"/>
    <cellStyle name="Comma 8 3 25" xfId="1749"/>
    <cellStyle name="Comma 8 3 26" xfId="1750"/>
    <cellStyle name="Comma 8 3 27" xfId="1751"/>
    <cellStyle name="Comma 8 3 28" xfId="1752"/>
    <cellStyle name="Comma 8 3 29" xfId="1753"/>
    <cellStyle name="Comma 8 3 3" xfId="1754"/>
    <cellStyle name="Comma 8 3 3 2" xfId="1755"/>
    <cellStyle name="Comma 8 3 3 2 2" xfId="1756"/>
    <cellStyle name="Comma 8 3 3 3" xfId="1757"/>
    <cellStyle name="Comma 8 3 3 3 2" xfId="1758"/>
    <cellStyle name="Comma 8 3 3 4" xfId="1759"/>
    <cellStyle name="Comma 8 3 30" xfId="1760"/>
    <cellStyle name="Comma 8 3 4" xfId="1761"/>
    <cellStyle name="Comma 8 3 4 2" xfId="1762"/>
    <cellStyle name="Comma 8 3 5" xfId="1763"/>
    <cellStyle name="Comma 8 3 5 2" xfId="1764"/>
    <cellStyle name="Comma 8 3 6" xfId="1765"/>
    <cellStyle name="Comma 8 3 7" xfId="1766"/>
    <cellStyle name="Comma 8 3 8" xfId="1767"/>
    <cellStyle name="Comma 8 3 9" xfId="1768"/>
    <cellStyle name="Comma 8 30" xfId="1769"/>
    <cellStyle name="Comma 8 31" xfId="1770"/>
    <cellStyle name="Comma 8 4" xfId="1771"/>
    <cellStyle name="Comma 8 4 2" xfId="1772"/>
    <cellStyle name="Comma 8 4 2 2" xfId="1773"/>
    <cellStyle name="Comma 8 4 2 2 2" xfId="1774"/>
    <cellStyle name="Comma 8 4 2 3" xfId="1775"/>
    <cellStyle name="Comma 8 4 2 3 2" xfId="1776"/>
    <cellStyle name="Comma 8 4 2 4" xfId="1777"/>
    <cellStyle name="Comma 8 4 3" xfId="1778"/>
    <cellStyle name="Comma 8 4 3 2" xfId="1779"/>
    <cellStyle name="Comma 8 4 4" xfId="1780"/>
    <cellStyle name="Comma 8 4 4 2" xfId="1781"/>
    <cellStyle name="Comma 8 4 5" xfId="1782"/>
    <cellStyle name="Comma 8 5" xfId="1783"/>
    <cellStyle name="Comma 8 5 2" xfId="1784"/>
    <cellStyle name="Comma 8 5 2 2" xfId="1785"/>
    <cellStyle name="Comma 8 5 3" xfId="1786"/>
    <cellStyle name="Comma 8 5 3 2" xfId="1787"/>
    <cellStyle name="Comma 8 5 4" xfId="1788"/>
    <cellStyle name="Comma 8 6" xfId="1789"/>
    <cellStyle name="Comma 8 6 2" xfId="1790"/>
    <cellStyle name="Comma 8 7" xfId="1791"/>
    <cellStyle name="Comma 8 7 2" xfId="1792"/>
    <cellStyle name="Comma 8 8" xfId="1793"/>
    <cellStyle name="Comma 8 9" xfId="1794"/>
    <cellStyle name="Comma 9" xfId="1795"/>
    <cellStyle name="Comma 9 10" xfId="1796"/>
    <cellStyle name="Comma 9 11" xfId="1797"/>
    <cellStyle name="Comma 9 12" xfId="1798"/>
    <cellStyle name="Comma 9 13" xfId="1799"/>
    <cellStyle name="Comma 9 14" xfId="1800"/>
    <cellStyle name="Comma 9 15" xfId="1801"/>
    <cellStyle name="Comma 9 16" xfId="1802"/>
    <cellStyle name="Comma 9 17" xfId="1803"/>
    <cellStyle name="Comma 9 18" xfId="1804"/>
    <cellStyle name="Comma 9 19" xfId="1805"/>
    <cellStyle name="Comma 9 2" xfId="1806"/>
    <cellStyle name="Comma 9 2 2" xfId="1807"/>
    <cellStyle name="Comma 9 2 2 2" xfId="1808"/>
    <cellStyle name="Comma 9 2 2 2 2" xfId="1809"/>
    <cellStyle name="Comma 9 2 2 2 2 2" xfId="1810"/>
    <cellStyle name="Comma 9 2 2 2 3" xfId="1811"/>
    <cellStyle name="Comma 9 2 2 2 3 2" xfId="1812"/>
    <cellStyle name="Comma 9 2 2 2 4" xfId="1813"/>
    <cellStyle name="Comma 9 2 2 3" xfId="1814"/>
    <cellStyle name="Comma 9 2 2 3 2" xfId="1815"/>
    <cellStyle name="Comma 9 2 2 4" xfId="1816"/>
    <cellStyle name="Comma 9 2 2 4 2" xfId="1817"/>
    <cellStyle name="Comma 9 2 2 5" xfId="1818"/>
    <cellStyle name="Comma 9 2 3" xfId="1819"/>
    <cellStyle name="Comma 9 2 3 2" xfId="1820"/>
    <cellStyle name="Comma 9 2 3 2 2" xfId="1821"/>
    <cellStyle name="Comma 9 2 3 3" xfId="1822"/>
    <cellStyle name="Comma 9 2 3 3 2" xfId="1823"/>
    <cellStyle name="Comma 9 2 3 4" xfId="1824"/>
    <cellStyle name="Comma 9 2 4" xfId="1825"/>
    <cellStyle name="Comma 9 2 4 2" xfId="1826"/>
    <cellStyle name="Comma 9 2 5" xfId="1827"/>
    <cellStyle name="Comma 9 2 5 2" xfId="1828"/>
    <cellStyle name="Comma 9 2 6" xfId="1829"/>
    <cellStyle name="Comma 9 20" xfId="1830"/>
    <cellStyle name="Comma 9 21" xfId="1831"/>
    <cellStyle name="Comma 9 22" xfId="1832"/>
    <cellStyle name="Comma 9 23" xfId="1833"/>
    <cellStyle name="Comma 9 24" xfId="1834"/>
    <cellStyle name="Comma 9 25" xfId="1835"/>
    <cellStyle name="Comma 9 26" xfId="1836"/>
    <cellStyle name="Comma 9 27" xfId="1837"/>
    <cellStyle name="Comma 9 28" xfId="1838"/>
    <cellStyle name="Comma 9 29" xfId="1839"/>
    <cellStyle name="Comma 9 3" xfId="1840"/>
    <cellStyle name="Comma 9 3 2" xfId="1841"/>
    <cellStyle name="Comma 9 3 2 2" xfId="1842"/>
    <cellStyle name="Comma 9 3 2 2 2" xfId="1843"/>
    <cellStyle name="Comma 9 3 2 3" xfId="1844"/>
    <cellStyle name="Comma 9 3 2 3 2" xfId="1845"/>
    <cellStyle name="Comma 9 3 2 4" xfId="1846"/>
    <cellStyle name="Comma 9 3 3" xfId="1847"/>
    <cellStyle name="Comma 9 3 3 2" xfId="1848"/>
    <cellStyle name="Comma 9 3 4" xfId="1849"/>
    <cellStyle name="Comma 9 3 4 2" xfId="1850"/>
    <cellStyle name="Comma 9 3 5" xfId="1851"/>
    <cellStyle name="Comma 9 30" xfId="1852"/>
    <cellStyle name="Comma 9 31" xfId="1853"/>
    <cellStyle name="Comma 9 32" xfId="1854"/>
    <cellStyle name="Comma 9 33" xfId="1855"/>
    <cellStyle name="Comma 9 34" xfId="1856"/>
    <cellStyle name="Comma 9 4" xfId="1857"/>
    <cellStyle name="Comma 9 4 2" xfId="1858"/>
    <cellStyle name="Comma 9 4 2 2" xfId="1859"/>
    <cellStyle name="Comma 9 4 3" xfId="1860"/>
    <cellStyle name="Comma 9 4 3 2" xfId="1861"/>
    <cellStyle name="Comma 9 4 4" xfId="1862"/>
    <cellStyle name="Comma 9 5" xfId="1863"/>
    <cellStyle name="Comma 9 5 2" xfId="1864"/>
    <cellStyle name="Comma 9 6" xfId="1865"/>
    <cellStyle name="Comma 9 6 2" xfId="1866"/>
    <cellStyle name="Comma 9 7" xfId="1867"/>
    <cellStyle name="Comma 9 8" xfId="1868"/>
    <cellStyle name="Comma 9 9" xfId="1869"/>
    <cellStyle name="Comma, 0" xfId="1870"/>
    <cellStyle name="Comma[2]" xfId="1871"/>
    <cellStyle name="Comma[2] 2" xfId="1872"/>
    <cellStyle name="Comma0" xfId="1873"/>
    <cellStyle name="Comma0 2" xfId="1874"/>
    <cellStyle name="Copied" xfId="1875"/>
    <cellStyle name="COST1" xfId="1876"/>
    <cellStyle name="Currency $" xfId="1877"/>
    <cellStyle name="Currency 2" xfId="1878"/>
    <cellStyle name="Currency[2]" xfId="1879"/>
    <cellStyle name="Currency0" xfId="1880"/>
    <cellStyle name="Currency0 2" xfId="1881"/>
    <cellStyle name="Date" xfId="1882"/>
    <cellStyle name="Date 2" xfId="1883"/>
    <cellStyle name="Date 2 10" xfId="1884"/>
    <cellStyle name="Date 2 11" xfId="1885"/>
    <cellStyle name="Date 2 12" xfId="1886"/>
    <cellStyle name="Date 2 13" xfId="1887"/>
    <cellStyle name="Date 2 14" xfId="1888"/>
    <cellStyle name="Date 2 15" xfId="1889"/>
    <cellStyle name="Date 2 16" xfId="1890"/>
    <cellStyle name="Date 2 17" xfId="1891"/>
    <cellStyle name="Date 2 18" xfId="1892"/>
    <cellStyle name="Date 2 19" xfId="1893"/>
    <cellStyle name="Date 2 2" xfId="1894"/>
    <cellStyle name="Date 2 2 10" xfId="1895"/>
    <cellStyle name="Date 2 2 11" xfId="1896"/>
    <cellStyle name="Date 2 2 12" xfId="1897"/>
    <cellStyle name="Date 2 2 13" xfId="1898"/>
    <cellStyle name="Date 2 2 14" xfId="1899"/>
    <cellStyle name="Date 2 2 15" xfId="1900"/>
    <cellStyle name="Date 2 2 16" xfId="1901"/>
    <cellStyle name="Date 2 2 17" xfId="1902"/>
    <cellStyle name="Date 2 2 18" xfId="1903"/>
    <cellStyle name="Date 2 2 19" xfId="1904"/>
    <cellStyle name="Date 2 2 2" xfId="1905"/>
    <cellStyle name="Date 2 2 2 10" xfId="1906"/>
    <cellStyle name="Date 2 2 2 11" xfId="1907"/>
    <cellStyle name="Date 2 2 2 12" xfId="1908"/>
    <cellStyle name="Date 2 2 2 13" xfId="1909"/>
    <cellStyle name="Date 2 2 2 14" xfId="1910"/>
    <cellStyle name="Date 2 2 2 15" xfId="1911"/>
    <cellStyle name="Date 2 2 2 16" xfId="1912"/>
    <cellStyle name="Date 2 2 2 17" xfId="1913"/>
    <cellStyle name="Date 2 2 2 18" xfId="1914"/>
    <cellStyle name="Date 2 2 2 19" xfId="1915"/>
    <cellStyle name="Date 2 2 2 2" xfId="1916"/>
    <cellStyle name="Date 2 2 2 2 10" xfId="1917"/>
    <cellStyle name="Date 2 2 2 2 11" xfId="1918"/>
    <cellStyle name="Date 2 2 2 2 12" xfId="1919"/>
    <cellStyle name="Date 2 2 2 2 13" xfId="1920"/>
    <cellStyle name="Date 2 2 2 2 14" xfId="1921"/>
    <cellStyle name="Date 2 2 2 2 15" xfId="1922"/>
    <cellStyle name="Date 2 2 2 2 16" xfId="1923"/>
    <cellStyle name="Date 2 2 2 2 17" xfId="1924"/>
    <cellStyle name="Date 2 2 2 2 18" xfId="1925"/>
    <cellStyle name="Date 2 2 2 2 19" xfId="1926"/>
    <cellStyle name="Date 2 2 2 2 2" xfId="1927"/>
    <cellStyle name="Date 2 2 2 2 20" xfId="1928"/>
    <cellStyle name="Date 2 2 2 2 21" xfId="1929"/>
    <cellStyle name="Date 2 2 2 2 22" xfId="1930"/>
    <cellStyle name="Date 2 2 2 2 23" xfId="1931"/>
    <cellStyle name="Date 2 2 2 2 24" xfId="1932"/>
    <cellStyle name="Date 2 2 2 2 25" xfId="1933"/>
    <cellStyle name="Date 2 2 2 2 26" xfId="1934"/>
    <cellStyle name="Date 2 2 2 2 27" xfId="1935"/>
    <cellStyle name="Date 2 2 2 2 28" xfId="1936"/>
    <cellStyle name="Date 2 2 2 2 29" xfId="1937"/>
    <cellStyle name="Date 2 2 2 2 3" xfId="1938"/>
    <cellStyle name="Date 2 2 2 2 30" xfId="1939"/>
    <cellStyle name="Date 2 2 2 2 31" xfId="1940"/>
    <cellStyle name="Date 2 2 2 2 32" xfId="1941"/>
    <cellStyle name="Date 2 2 2 2 33" xfId="1942"/>
    <cellStyle name="Date 2 2 2 2 34" xfId="1943"/>
    <cellStyle name="Date 2 2 2 2 35" xfId="1944"/>
    <cellStyle name="Date 2 2 2 2 36" xfId="1945"/>
    <cellStyle name="Date 2 2 2 2 37" xfId="1946"/>
    <cellStyle name="Date 2 2 2 2 38" xfId="1947"/>
    <cellStyle name="Date 2 2 2 2 39" xfId="1948"/>
    <cellStyle name="Date 2 2 2 2 4" xfId="1949"/>
    <cellStyle name="Date 2 2 2 2 40" xfId="1950"/>
    <cellStyle name="Date 2 2 2 2 41" xfId="1951"/>
    <cellStyle name="Date 2 2 2 2 42" xfId="1952"/>
    <cellStyle name="Date 2 2 2 2 43" xfId="1953"/>
    <cellStyle name="Date 2 2 2 2 44" xfId="1954"/>
    <cellStyle name="Date 2 2 2 2 45" xfId="1955"/>
    <cellStyle name="Date 2 2 2 2 46" xfId="1956"/>
    <cellStyle name="Date 2 2 2 2 47" xfId="1957"/>
    <cellStyle name="Date 2 2 2 2 48" xfId="1958"/>
    <cellStyle name="Date 2 2 2 2 49" xfId="1959"/>
    <cellStyle name="Date 2 2 2 2 5" xfId="1960"/>
    <cellStyle name="Date 2 2 2 2 50" xfId="1961"/>
    <cellStyle name="Date 2 2 2 2 51" xfId="1962"/>
    <cellStyle name="Date 2 2 2 2 52" xfId="1963"/>
    <cellStyle name="Date 2 2 2 2 53" xfId="1964"/>
    <cellStyle name="Date 2 2 2 2 54" xfId="1965"/>
    <cellStyle name="Date 2 2 2 2 55" xfId="1966"/>
    <cellStyle name="Date 2 2 2 2 56" xfId="1967"/>
    <cellStyle name="Date 2 2 2 2 57" xfId="1968"/>
    <cellStyle name="Date 2 2 2 2 58" xfId="1969"/>
    <cellStyle name="Date 2 2 2 2 59" xfId="1970"/>
    <cellStyle name="Date 2 2 2 2 6" xfId="1971"/>
    <cellStyle name="Date 2 2 2 2 60" xfId="1972"/>
    <cellStyle name="Date 2 2 2 2 61" xfId="1973"/>
    <cellStyle name="Date 2 2 2 2 62" xfId="1974"/>
    <cellStyle name="Date 2 2 2 2 63" xfId="1975"/>
    <cellStyle name="Date 2 2 2 2 64" xfId="1976"/>
    <cellStyle name="Date 2 2 2 2 65" xfId="1977"/>
    <cellStyle name="Date 2 2 2 2 66" xfId="1978"/>
    <cellStyle name="Date 2 2 2 2 67" xfId="1979"/>
    <cellStyle name="Date 2 2 2 2 68" xfId="1980"/>
    <cellStyle name="Date 2 2 2 2 69" xfId="1981"/>
    <cellStyle name="Date 2 2 2 2 7" xfId="1982"/>
    <cellStyle name="Date 2 2 2 2 70" xfId="1983"/>
    <cellStyle name="Date 2 2 2 2 8" xfId="1984"/>
    <cellStyle name="Date 2 2 2 2 9" xfId="1985"/>
    <cellStyle name="Date 2 2 2 20" xfId="1986"/>
    <cellStyle name="Date 2 2 2 21" xfId="1987"/>
    <cellStyle name="Date 2 2 2 22" xfId="1988"/>
    <cellStyle name="Date 2 2 2 23" xfId="1989"/>
    <cellStyle name="Date 2 2 2 24" xfId="1990"/>
    <cellStyle name="Date 2 2 2 25" xfId="1991"/>
    <cellStyle name="Date 2 2 2 26" xfId="1992"/>
    <cellStyle name="Date 2 2 2 27" xfId="1993"/>
    <cellStyle name="Date 2 2 2 28" xfId="1994"/>
    <cellStyle name="Date 2 2 2 29" xfId="1995"/>
    <cellStyle name="Date 2 2 2 3" xfId="1996"/>
    <cellStyle name="Date 2 2 2 30" xfId="1997"/>
    <cellStyle name="Date 2 2 2 31" xfId="1998"/>
    <cellStyle name="Date 2 2 2 32" xfId="1999"/>
    <cellStyle name="Date 2 2 2 33" xfId="2000"/>
    <cellStyle name="Date 2 2 2 34" xfId="2001"/>
    <cellStyle name="Date 2 2 2 35" xfId="2002"/>
    <cellStyle name="Date 2 2 2 36" xfId="2003"/>
    <cellStyle name="Date 2 2 2 37" xfId="2004"/>
    <cellStyle name="Date 2 2 2 38" xfId="2005"/>
    <cellStyle name="Date 2 2 2 39" xfId="2006"/>
    <cellStyle name="Date 2 2 2 4" xfId="2007"/>
    <cellStyle name="Date 2 2 2 40" xfId="2008"/>
    <cellStyle name="Date 2 2 2 41" xfId="2009"/>
    <cellStyle name="Date 2 2 2 42" xfId="2010"/>
    <cellStyle name="Date 2 2 2 43" xfId="2011"/>
    <cellStyle name="Date 2 2 2 44" xfId="2012"/>
    <cellStyle name="Date 2 2 2 45" xfId="2013"/>
    <cellStyle name="Date 2 2 2 46" xfId="2014"/>
    <cellStyle name="Date 2 2 2 47" xfId="2015"/>
    <cellStyle name="Date 2 2 2 48" xfId="2016"/>
    <cellStyle name="Date 2 2 2 49" xfId="2017"/>
    <cellStyle name="Date 2 2 2 5" xfId="2018"/>
    <cellStyle name="Date 2 2 2 50" xfId="2019"/>
    <cellStyle name="Date 2 2 2 51" xfId="2020"/>
    <cellStyle name="Date 2 2 2 52" xfId="2021"/>
    <cellStyle name="Date 2 2 2 53" xfId="2022"/>
    <cellStyle name="Date 2 2 2 54" xfId="2023"/>
    <cellStyle name="Date 2 2 2 55" xfId="2024"/>
    <cellStyle name="Date 2 2 2 56" xfId="2025"/>
    <cellStyle name="Date 2 2 2 57" xfId="2026"/>
    <cellStyle name="Date 2 2 2 58" xfId="2027"/>
    <cellStyle name="Date 2 2 2 59" xfId="2028"/>
    <cellStyle name="Date 2 2 2 6" xfId="2029"/>
    <cellStyle name="Date 2 2 2 60" xfId="2030"/>
    <cellStyle name="Date 2 2 2 61" xfId="2031"/>
    <cellStyle name="Date 2 2 2 62" xfId="2032"/>
    <cellStyle name="Date 2 2 2 63" xfId="2033"/>
    <cellStyle name="Date 2 2 2 64" xfId="2034"/>
    <cellStyle name="Date 2 2 2 65" xfId="2035"/>
    <cellStyle name="Date 2 2 2 66" xfId="2036"/>
    <cellStyle name="Date 2 2 2 67" xfId="2037"/>
    <cellStyle name="Date 2 2 2 68" xfId="2038"/>
    <cellStyle name="Date 2 2 2 69" xfId="2039"/>
    <cellStyle name="Date 2 2 2 7" xfId="2040"/>
    <cellStyle name="Date 2 2 2 70" xfId="2041"/>
    <cellStyle name="Date 2 2 2 8" xfId="2042"/>
    <cellStyle name="Date 2 2 2 9" xfId="2043"/>
    <cellStyle name="Date 2 2 20" xfId="2044"/>
    <cellStyle name="Date 2 2 21" xfId="2045"/>
    <cellStyle name="Date 2 2 22" xfId="2046"/>
    <cellStyle name="Date 2 2 23" xfId="2047"/>
    <cellStyle name="Date 2 2 24" xfId="2048"/>
    <cellStyle name="Date 2 2 25" xfId="2049"/>
    <cellStyle name="Date 2 2 26" xfId="2050"/>
    <cellStyle name="Date 2 2 27" xfId="2051"/>
    <cellStyle name="Date 2 2 28" xfId="2052"/>
    <cellStyle name="Date 2 2 29" xfId="2053"/>
    <cellStyle name="Date 2 2 3" xfId="2054"/>
    <cellStyle name="Date 2 2 30" xfId="2055"/>
    <cellStyle name="Date 2 2 31" xfId="2056"/>
    <cellStyle name="Date 2 2 4" xfId="2057"/>
    <cellStyle name="Date 2 2 5" xfId="2058"/>
    <cellStyle name="Date 2 2 6" xfId="2059"/>
    <cellStyle name="Date 2 2 7" xfId="2060"/>
    <cellStyle name="Date 2 2 8" xfId="2061"/>
    <cellStyle name="Date 2 2 9" xfId="2062"/>
    <cellStyle name="Date 2 20" xfId="2063"/>
    <cellStyle name="Date 2 21" xfId="2064"/>
    <cellStyle name="Date 2 22" xfId="2065"/>
    <cellStyle name="Date 2 23" xfId="2066"/>
    <cellStyle name="Date 2 24" xfId="2067"/>
    <cellStyle name="Date 2 25" xfId="2068"/>
    <cellStyle name="Date 2 26" xfId="2069"/>
    <cellStyle name="Date 2 27" xfId="2070"/>
    <cellStyle name="Date 2 28" xfId="2071"/>
    <cellStyle name="Date 2 29" xfId="2072"/>
    <cellStyle name="Date 2 3" xfId="2073"/>
    <cellStyle name="Date 2 3 10" xfId="2074"/>
    <cellStyle name="Date 2 3 11" xfId="2075"/>
    <cellStyle name="Date 2 3 12" xfId="2076"/>
    <cellStyle name="Date 2 3 13" xfId="2077"/>
    <cellStyle name="Date 2 3 14" xfId="2078"/>
    <cellStyle name="Date 2 3 15" xfId="2079"/>
    <cellStyle name="Date 2 3 16" xfId="2080"/>
    <cellStyle name="Date 2 3 17" xfId="2081"/>
    <cellStyle name="Date 2 3 18" xfId="2082"/>
    <cellStyle name="Date 2 3 19" xfId="2083"/>
    <cellStyle name="Date 2 3 2" xfId="2084"/>
    <cellStyle name="Date 2 3 20" xfId="2085"/>
    <cellStyle name="Date 2 3 21" xfId="2086"/>
    <cellStyle name="Date 2 3 22" xfId="2087"/>
    <cellStyle name="Date 2 3 23" xfId="2088"/>
    <cellStyle name="Date 2 3 24" xfId="2089"/>
    <cellStyle name="Date 2 3 25" xfId="2090"/>
    <cellStyle name="Date 2 3 26" xfId="2091"/>
    <cellStyle name="Date 2 3 27" xfId="2092"/>
    <cellStyle name="Date 2 3 28" xfId="2093"/>
    <cellStyle name="Date 2 3 29" xfId="2094"/>
    <cellStyle name="Date 2 3 3" xfId="2095"/>
    <cellStyle name="Date 2 3 30" xfId="2096"/>
    <cellStyle name="Date 2 3 31" xfId="2097"/>
    <cellStyle name="Date 2 3 32" xfId="2098"/>
    <cellStyle name="Date 2 3 33" xfId="2099"/>
    <cellStyle name="Date 2 3 34" xfId="2100"/>
    <cellStyle name="Date 2 3 35" xfId="2101"/>
    <cellStyle name="Date 2 3 36" xfId="2102"/>
    <cellStyle name="Date 2 3 37" xfId="2103"/>
    <cellStyle name="Date 2 3 38" xfId="2104"/>
    <cellStyle name="Date 2 3 39" xfId="2105"/>
    <cellStyle name="Date 2 3 4" xfId="2106"/>
    <cellStyle name="Date 2 3 40" xfId="2107"/>
    <cellStyle name="Date 2 3 41" xfId="2108"/>
    <cellStyle name="Date 2 3 42" xfId="2109"/>
    <cellStyle name="Date 2 3 43" xfId="2110"/>
    <cellStyle name="Date 2 3 44" xfId="2111"/>
    <cellStyle name="Date 2 3 45" xfId="2112"/>
    <cellStyle name="Date 2 3 46" xfId="2113"/>
    <cellStyle name="Date 2 3 47" xfId="2114"/>
    <cellStyle name="Date 2 3 48" xfId="2115"/>
    <cellStyle name="Date 2 3 49" xfId="2116"/>
    <cellStyle name="Date 2 3 5" xfId="2117"/>
    <cellStyle name="Date 2 3 50" xfId="2118"/>
    <cellStyle name="Date 2 3 51" xfId="2119"/>
    <cellStyle name="Date 2 3 52" xfId="2120"/>
    <cellStyle name="Date 2 3 53" xfId="2121"/>
    <cellStyle name="Date 2 3 54" xfId="2122"/>
    <cellStyle name="Date 2 3 55" xfId="2123"/>
    <cellStyle name="Date 2 3 56" xfId="2124"/>
    <cellStyle name="Date 2 3 57" xfId="2125"/>
    <cellStyle name="Date 2 3 58" xfId="2126"/>
    <cellStyle name="Date 2 3 59" xfId="2127"/>
    <cellStyle name="Date 2 3 6" xfId="2128"/>
    <cellStyle name="Date 2 3 60" xfId="2129"/>
    <cellStyle name="Date 2 3 61" xfId="2130"/>
    <cellStyle name="Date 2 3 62" xfId="2131"/>
    <cellStyle name="Date 2 3 63" xfId="2132"/>
    <cellStyle name="Date 2 3 64" xfId="2133"/>
    <cellStyle name="Date 2 3 65" xfId="2134"/>
    <cellStyle name="Date 2 3 66" xfId="2135"/>
    <cellStyle name="Date 2 3 67" xfId="2136"/>
    <cellStyle name="Date 2 3 68" xfId="2137"/>
    <cellStyle name="Date 2 3 69" xfId="2138"/>
    <cellStyle name="Date 2 3 7" xfId="2139"/>
    <cellStyle name="Date 2 3 70" xfId="2140"/>
    <cellStyle name="Date 2 3 8" xfId="2141"/>
    <cellStyle name="Date 2 3 9" xfId="2142"/>
    <cellStyle name="Date 2 30" xfId="2143"/>
    <cellStyle name="Date 2 31" xfId="2144"/>
    <cellStyle name="Date 2 4" xfId="2145"/>
    <cellStyle name="Date 2 5" xfId="2146"/>
    <cellStyle name="Date 2 6" xfId="2147"/>
    <cellStyle name="Date 2 7" xfId="2148"/>
    <cellStyle name="Date 2 8" xfId="2149"/>
    <cellStyle name="Date 2 9" xfId="2150"/>
    <cellStyle name="Date 3" xfId="2151"/>
    <cellStyle name="Date 3 10" xfId="2152"/>
    <cellStyle name="Date 3 11" xfId="2153"/>
    <cellStyle name="Date 3 12" xfId="2154"/>
    <cellStyle name="Date 3 13" xfId="2155"/>
    <cellStyle name="Date 3 14" xfId="2156"/>
    <cellStyle name="Date 3 15" xfId="2157"/>
    <cellStyle name="Date 3 16" xfId="2158"/>
    <cellStyle name="Date 3 17" xfId="2159"/>
    <cellStyle name="Date 3 18" xfId="2160"/>
    <cellStyle name="Date 3 19" xfId="2161"/>
    <cellStyle name="Date 3 2" xfId="2162"/>
    <cellStyle name="Date 3 2 10" xfId="2163"/>
    <cellStyle name="Date 3 2 11" xfId="2164"/>
    <cellStyle name="Date 3 2 12" xfId="2165"/>
    <cellStyle name="Date 3 2 13" xfId="2166"/>
    <cellStyle name="Date 3 2 14" xfId="2167"/>
    <cellStyle name="Date 3 2 15" xfId="2168"/>
    <cellStyle name="Date 3 2 16" xfId="2169"/>
    <cellStyle name="Date 3 2 17" xfId="2170"/>
    <cellStyle name="Date 3 2 18" xfId="2171"/>
    <cellStyle name="Date 3 2 19" xfId="2172"/>
    <cellStyle name="Date 3 2 2" xfId="2173"/>
    <cellStyle name="Date 3 2 2 10" xfId="2174"/>
    <cellStyle name="Date 3 2 2 11" xfId="2175"/>
    <cellStyle name="Date 3 2 2 12" xfId="2176"/>
    <cellStyle name="Date 3 2 2 13" xfId="2177"/>
    <cellStyle name="Date 3 2 2 14" xfId="2178"/>
    <cellStyle name="Date 3 2 2 15" xfId="2179"/>
    <cellStyle name="Date 3 2 2 16" xfId="2180"/>
    <cellStyle name="Date 3 2 2 17" xfId="2181"/>
    <cellStyle name="Date 3 2 2 18" xfId="2182"/>
    <cellStyle name="Date 3 2 2 19" xfId="2183"/>
    <cellStyle name="Date 3 2 2 2" xfId="2184"/>
    <cellStyle name="Date 3 2 2 20" xfId="2185"/>
    <cellStyle name="Date 3 2 2 21" xfId="2186"/>
    <cellStyle name="Date 3 2 2 22" xfId="2187"/>
    <cellStyle name="Date 3 2 2 23" xfId="2188"/>
    <cellStyle name="Date 3 2 2 24" xfId="2189"/>
    <cellStyle name="Date 3 2 2 25" xfId="2190"/>
    <cellStyle name="Date 3 2 2 26" xfId="2191"/>
    <cellStyle name="Date 3 2 2 27" xfId="2192"/>
    <cellStyle name="Date 3 2 2 28" xfId="2193"/>
    <cellStyle name="Date 3 2 2 29" xfId="2194"/>
    <cellStyle name="Date 3 2 2 3" xfId="2195"/>
    <cellStyle name="Date 3 2 2 30" xfId="2196"/>
    <cellStyle name="Date 3 2 2 31" xfId="2197"/>
    <cellStyle name="Date 3 2 2 32" xfId="2198"/>
    <cellStyle name="Date 3 2 2 33" xfId="2199"/>
    <cellStyle name="Date 3 2 2 34" xfId="2200"/>
    <cellStyle name="Date 3 2 2 35" xfId="2201"/>
    <cellStyle name="Date 3 2 2 36" xfId="2202"/>
    <cellStyle name="Date 3 2 2 37" xfId="2203"/>
    <cellStyle name="Date 3 2 2 38" xfId="2204"/>
    <cellStyle name="Date 3 2 2 39" xfId="2205"/>
    <cellStyle name="Date 3 2 2 4" xfId="2206"/>
    <cellStyle name="Date 3 2 2 40" xfId="2207"/>
    <cellStyle name="Date 3 2 2 41" xfId="2208"/>
    <cellStyle name="Date 3 2 2 42" xfId="2209"/>
    <cellStyle name="Date 3 2 2 43" xfId="2210"/>
    <cellStyle name="Date 3 2 2 44" xfId="2211"/>
    <cellStyle name="Date 3 2 2 45" xfId="2212"/>
    <cellStyle name="Date 3 2 2 46" xfId="2213"/>
    <cellStyle name="Date 3 2 2 47" xfId="2214"/>
    <cellStyle name="Date 3 2 2 48" xfId="2215"/>
    <cellStyle name="Date 3 2 2 49" xfId="2216"/>
    <cellStyle name="Date 3 2 2 5" xfId="2217"/>
    <cellStyle name="Date 3 2 2 50" xfId="2218"/>
    <cellStyle name="Date 3 2 2 51" xfId="2219"/>
    <cellStyle name="Date 3 2 2 52" xfId="2220"/>
    <cellStyle name="Date 3 2 2 53" xfId="2221"/>
    <cellStyle name="Date 3 2 2 54" xfId="2222"/>
    <cellStyle name="Date 3 2 2 55" xfId="2223"/>
    <cellStyle name="Date 3 2 2 56" xfId="2224"/>
    <cellStyle name="Date 3 2 2 57" xfId="2225"/>
    <cellStyle name="Date 3 2 2 58" xfId="2226"/>
    <cellStyle name="Date 3 2 2 59" xfId="2227"/>
    <cellStyle name="Date 3 2 2 6" xfId="2228"/>
    <cellStyle name="Date 3 2 2 60" xfId="2229"/>
    <cellStyle name="Date 3 2 2 61" xfId="2230"/>
    <cellStyle name="Date 3 2 2 62" xfId="2231"/>
    <cellStyle name="Date 3 2 2 63" xfId="2232"/>
    <cellStyle name="Date 3 2 2 64" xfId="2233"/>
    <cellStyle name="Date 3 2 2 65" xfId="2234"/>
    <cellStyle name="Date 3 2 2 66" xfId="2235"/>
    <cellStyle name="Date 3 2 2 67" xfId="2236"/>
    <cellStyle name="Date 3 2 2 68" xfId="2237"/>
    <cellStyle name="Date 3 2 2 69" xfId="2238"/>
    <cellStyle name="Date 3 2 2 7" xfId="2239"/>
    <cellStyle name="Date 3 2 2 70" xfId="2240"/>
    <cellStyle name="Date 3 2 2 8" xfId="2241"/>
    <cellStyle name="Date 3 2 2 9" xfId="2242"/>
    <cellStyle name="Date 3 2 20" xfId="2243"/>
    <cellStyle name="Date 3 2 21" xfId="2244"/>
    <cellStyle name="Date 3 2 22" xfId="2245"/>
    <cellStyle name="Date 3 2 23" xfId="2246"/>
    <cellStyle name="Date 3 2 24" xfId="2247"/>
    <cellStyle name="Date 3 2 25" xfId="2248"/>
    <cellStyle name="Date 3 2 26" xfId="2249"/>
    <cellStyle name="Date 3 2 27" xfId="2250"/>
    <cellStyle name="Date 3 2 28" xfId="2251"/>
    <cellStyle name="Date 3 2 29" xfId="2252"/>
    <cellStyle name="Date 3 2 3" xfId="2253"/>
    <cellStyle name="Date 3 2 30" xfId="2254"/>
    <cellStyle name="Date 3 2 31" xfId="2255"/>
    <cellStyle name="Date 3 2 32" xfId="2256"/>
    <cellStyle name="Date 3 2 33" xfId="2257"/>
    <cellStyle name="Date 3 2 34" xfId="2258"/>
    <cellStyle name="Date 3 2 35" xfId="2259"/>
    <cellStyle name="Date 3 2 36" xfId="2260"/>
    <cellStyle name="Date 3 2 37" xfId="2261"/>
    <cellStyle name="Date 3 2 38" xfId="2262"/>
    <cellStyle name="Date 3 2 39" xfId="2263"/>
    <cellStyle name="Date 3 2 4" xfId="2264"/>
    <cellStyle name="Date 3 2 40" xfId="2265"/>
    <cellStyle name="Date 3 2 41" xfId="2266"/>
    <cellStyle name="Date 3 2 42" xfId="2267"/>
    <cellStyle name="Date 3 2 43" xfId="2268"/>
    <cellStyle name="Date 3 2 44" xfId="2269"/>
    <cellStyle name="Date 3 2 45" xfId="2270"/>
    <cellStyle name="Date 3 2 46" xfId="2271"/>
    <cellStyle name="Date 3 2 47" xfId="2272"/>
    <cellStyle name="Date 3 2 48" xfId="2273"/>
    <cellStyle name="Date 3 2 49" xfId="2274"/>
    <cellStyle name="Date 3 2 5" xfId="2275"/>
    <cellStyle name="Date 3 2 50" xfId="2276"/>
    <cellStyle name="Date 3 2 51" xfId="2277"/>
    <cellStyle name="Date 3 2 52" xfId="2278"/>
    <cellStyle name="Date 3 2 53" xfId="2279"/>
    <cellStyle name="Date 3 2 54" xfId="2280"/>
    <cellStyle name="Date 3 2 55" xfId="2281"/>
    <cellStyle name="Date 3 2 56" xfId="2282"/>
    <cellStyle name="Date 3 2 57" xfId="2283"/>
    <cellStyle name="Date 3 2 58" xfId="2284"/>
    <cellStyle name="Date 3 2 59" xfId="2285"/>
    <cellStyle name="Date 3 2 6" xfId="2286"/>
    <cellStyle name="Date 3 2 60" xfId="2287"/>
    <cellStyle name="Date 3 2 61" xfId="2288"/>
    <cellStyle name="Date 3 2 62" xfId="2289"/>
    <cellStyle name="Date 3 2 63" xfId="2290"/>
    <cellStyle name="Date 3 2 64" xfId="2291"/>
    <cellStyle name="Date 3 2 65" xfId="2292"/>
    <cellStyle name="Date 3 2 66" xfId="2293"/>
    <cellStyle name="Date 3 2 67" xfId="2294"/>
    <cellStyle name="Date 3 2 68" xfId="2295"/>
    <cellStyle name="Date 3 2 69" xfId="2296"/>
    <cellStyle name="Date 3 2 7" xfId="2297"/>
    <cellStyle name="Date 3 2 70" xfId="2298"/>
    <cellStyle name="Date 3 2 8" xfId="2299"/>
    <cellStyle name="Date 3 2 9" xfId="2300"/>
    <cellStyle name="Date 3 20" xfId="2301"/>
    <cellStyle name="Date 3 21" xfId="2302"/>
    <cellStyle name="Date 3 22" xfId="2303"/>
    <cellStyle name="Date 3 23" xfId="2304"/>
    <cellStyle name="Date 3 24" xfId="2305"/>
    <cellStyle name="Date 3 25" xfId="2306"/>
    <cellStyle name="Date 3 26" xfId="2307"/>
    <cellStyle name="Date 3 27" xfId="2308"/>
    <cellStyle name="Date 3 28" xfId="2309"/>
    <cellStyle name="Date 3 29" xfId="2310"/>
    <cellStyle name="Date 3 3" xfId="2311"/>
    <cellStyle name="Date 3 30" xfId="2312"/>
    <cellStyle name="Date 3 31" xfId="2313"/>
    <cellStyle name="Date 3 4" xfId="2314"/>
    <cellStyle name="Date 3 5" xfId="2315"/>
    <cellStyle name="Date 3 6" xfId="2316"/>
    <cellStyle name="Date 3 7" xfId="2317"/>
    <cellStyle name="Date 3 8" xfId="2318"/>
    <cellStyle name="Date 3 9" xfId="2319"/>
    <cellStyle name="Date 4" xfId="2320"/>
    <cellStyle name="Date 4 10" xfId="2321"/>
    <cellStyle name="Date 4 11" xfId="2322"/>
    <cellStyle name="Date 4 12" xfId="2323"/>
    <cellStyle name="Date 4 13" xfId="2324"/>
    <cellStyle name="Date 4 14" xfId="2325"/>
    <cellStyle name="Date 4 15" xfId="2326"/>
    <cellStyle name="Date 4 16" xfId="2327"/>
    <cellStyle name="Date 4 17" xfId="2328"/>
    <cellStyle name="Date 4 18" xfId="2329"/>
    <cellStyle name="Date 4 19" xfId="2330"/>
    <cellStyle name="Date 4 2" xfId="2331"/>
    <cellStyle name="Date 4 20" xfId="2332"/>
    <cellStyle name="Date 4 21" xfId="2333"/>
    <cellStyle name="Date 4 22" xfId="2334"/>
    <cellStyle name="Date 4 23" xfId="2335"/>
    <cellStyle name="Date 4 24" xfId="2336"/>
    <cellStyle name="Date 4 25" xfId="2337"/>
    <cellStyle name="Date 4 26" xfId="2338"/>
    <cellStyle name="Date 4 27" xfId="2339"/>
    <cellStyle name="Date 4 28" xfId="2340"/>
    <cellStyle name="Date 4 29" xfId="2341"/>
    <cellStyle name="Date 4 3" xfId="2342"/>
    <cellStyle name="Date 4 30" xfId="2343"/>
    <cellStyle name="Date 4 31" xfId="2344"/>
    <cellStyle name="Date 4 32" xfId="2345"/>
    <cellStyle name="Date 4 33" xfId="2346"/>
    <cellStyle name="Date 4 34" xfId="2347"/>
    <cellStyle name="Date 4 35" xfId="2348"/>
    <cellStyle name="Date 4 36" xfId="2349"/>
    <cellStyle name="Date 4 37" xfId="2350"/>
    <cellStyle name="Date 4 38" xfId="2351"/>
    <cellStyle name="Date 4 39" xfId="2352"/>
    <cellStyle name="Date 4 4" xfId="2353"/>
    <cellStyle name="Date 4 40" xfId="2354"/>
    <cellStyle name="Date 4 41" xfId="2355"/>
    <cellStyle name="Date 4 42" xfId="2356"/>
    <cellStyle name="Date 4 43" xfId="2357"/>
    <cellStyle name="Date 4 44" xfId="2358"/>
    <cellStyle name="Date 4 45" xfId="2359"/>
    <cellStyle name="Date 4 46" xfId="2360"/>
    <cellStyle name="Date 4 47" xfId="2361"/>
    <cellStyle name="Date 4 48" xfId="2362"/>
    <cellStyle name="Date 4 49" xfId="2363"/>
    <cellStyle name="Date 4 5" xfId="2364"/>
    <cellStyle name="Date 4 50" xfId="2365"/>
    <cellStyle name="Date 4 51" xfId="2366"/>
    <cellStyle name="Date 4 52" xfId="2367"/>
    <cellStyle name="Date 4 53" xfId="2368"/>
    <cellStyle name="Date 4 54" xfId="2369"/>
    <cellStyle name="Date 4 55" xfId="2370"/>
    <cellStyle name="Date 4 56" xfId="2371"/>
    <cellStyle name="Date 4 57" xfId="2372"/>
    <cellStyle name="Date 4 58" xfId="2373"/>
    <cellStyle name="Date 4 59" xfId="2374"/>
    <cellStyle name="Date 4 6" xfId="2375"/>
    <cellStyle name="Date 4 60" xfId="2376"/>
    <cellStyle name="Date 4 61" xfId="2377"/>
    <cellStyle name="Date 4 62" xfId="2378"/>
    <cellStyle name="Date 4 63" xfId="2379"/>
    <cellStyle name="Date 4 64" xfId="2380"/>
    <cellStyle name="Date 4 65" xfId="2381"/>
    <cellStyle name="Date 4 66" xfId="2382"/>
    <cellStyle name="Date 4 67" xfId="2383"/>
    <cellStyle name="Date 4 68" xfId="2384"/>
    <cellStyle name="Date 4 69" xfId="2385"/>
    <cellStyle name="Date 4 7" xfId="2386"/>
    <cellStyle name="Date 4 70" xfId="2387"/>
    <cellStyle name="Date 4 8" xfId="2388"/>
    <cellStyle name="Date 4 9" xfId="2389"/>
    <cellStyle name="Decimal (0)" xfId="2390"/>
    <cellStyle name="Decimal (0) 2" xfId="2391"/>
    <cellStyle name="Decimal (1)" xfId="2392"/>
    <cellStyle name="Decimal (2)" xfId="2393"/>
    <cellStyle name="Dezimal [0]_97MYBOX" xfId="2394"/>
    <cellStyle name="Dezimal_97MYBOX" xfId="2395"/>
    <cellStyle name="dlrs_no_decimal" xfId="2396"/>
    <cellStyle name="Dollars" xfId="2397"/>
    <cellStyle name="Entered" xfId="2398"/>
    <cellStyle name="Euro" xfId="2399"/>
    <cellStyle name="Explanatory Text" xfId="15709" builtinId="53" customBuiltin="1"/>
    <cellStyle name="Fixed" xfId="2400"/>
    <cellStyle name="Fixed 2" xfId="2401"/>
    <cellStyle name="Followed Hyperlink" xfId="15764" builtinId="9" hidden="1"/>
    <cellStyle name="Followed Hyperlink" xfId="15765" builtinId="9" hidden="1"/>
    <cellStyle name="Followed Hyperlink" xfId="15766" builtinId="9" hidden="1"/>
    <cellStyle name="Followed Hyperlink" xfId="15767" builtinId="9" hidden="1"/>
    <cellStyle name="Followed Hyperlink" xfId="15769" builtinId="9" hidden="1"/>
    <cellStyle name="Followed Hyperlink" xfId="15771" builtinId="9" hidden="1"/>
    <cellStyle name="Followed Hyperlink" xfId="15773" builtinId="9" hidden="1"/>
    <cellStyle name="Followed Hyperlink" xfId="15775" builtinId="9" hidden="1"/>
    <cellStyle name="Followed Hyperlink" xfId="15777" builtinId="9" hidden="1"/>
    <cellStyle name="Followed Hyperlink" xfId="15779" builtinId="9" hidden="1"/>
    <cellStyle name="Followed Hyperlink" xfId="15781" builtinId="9" hidden="1"/>
    <cellStyle name="Followed Hyperlink" xfId="15783" builtinId="9" hidden="1"/>
    <cellStyle name="Followed Hyperlink" xfId="15785" builtinId="9" hidden="1"/>
    <cellStyle name="Followed Hyperlink" xfId="15787" builtinId="9" hidden="1"/>
    <cellStyle name="Followed Hyperlink" xfId="15789" builtinId="9" hidden="1"/>
    <cellStyle name="Followed Hyperlink" xfId="15791" builtinId="9" hidden="1"/>
    <cellStyle name="Followed Hyperlink" xfId="15793" builtinId="9" hidden="1"/>
    <cellStyle name="Followed Hyperlink" xfId="15795" builtinId="9" hidden="1"/>
    <cellStyle name="Followed Hyperlink" xfId="15797" builtinId="9" hidden="1"/>
    <cellStyle name="Followed Hyperlink" xfId="15799" builtinId="9" hidden="1"/>
    <cellStyle name="Followed Hyperlink" xfId="15801" builtinId="9" hidden="1"/>
    <cellStyle name="Followed Hyperlink" xfId="15803" builtinId="9" hidden="1"/>
    <cellStyle name="Followed Hyperlink" xfId="15805" builtinId="9" hidden="1"/>
    <cellStyle name="Followed Hyperlink" xfId="15807" builtinId="9" hidden="1"/>
    <cellStyle name="Followed Hyperlink" xfId="15809" builtinId="9" hidden="1"/>
    <cellStyle name="Followed Hyperlink" xfId="15811" builtinId="9" hidden="1"/>
    <cellStyle name="Followed Hyperlink" xfId="15813" builtinId="9" hidden="1"/>
    <cellStyle name="Followed Hyperlink" xfId="15815" builtinId="9" hidden="1"/>
    <cellStyle name="Followed Hyperlink" xfId="15817" builtinId="9" hidden="1"/>
    <cellStyle name="Followed Hyperlink" xfId="15819" builtinId="9" hidden="1"/>
    <cellStyle name="Followed Hyperlink" xfId="15821" builtinId="9" hidden="1"/>
    <cellStyle name="Followed Hyperlink" xfId="15823" builtinId="9" hidden="1"/>
    <cellStyle name="Followed Hyperlink" xfId="15825" builtinId="9" hidden="1"/>
    <cellStyle name="Followed Hyperlink" xfId="15827" builtinId="9" hidden="1"/>
    <cellStyle name="Followed Hyperlink" xfId="15829" builtinId="9" hidden="1"/>
    <cellStyle name="Followed Hyperlink" xfId="15831" builtinId="9" hidden="1"/>
    <cellStyle name="Followed Hyperlink" xfId="15833" builtinId="9" hidden="1"/>
    <cellStyle name="Followed Hyperlink" xfId="15835" builtinId="9" hidden="1"/>
    <cellStyle name="Followed Hyperlink" xfId="15837" builtinId="9" hidden="1"/>
    <cellStyle name="Followed Hyperlink" xfId="15839" builtinId="9" hidden="1"/>
    <cellStyle name="Followed Hyperlink" xfId="15841" builtinId="9" hidden="1"/>
    <cellStyle name="Followed Hyperlink" xfId="15843" builtinId="9" hidden="1"/>
    <cellStyle name="Followed Hyperlink" xfId="15845" builtinId="9" hidden="1"/>
    <cellStyle name="Followed Hyperlink" xfId="15847" builtinId="9" hidden="1"/>
    <cellStyle name="Followed Hyperlink" xfId="15849" builtinId="9" hidden="1"/>
    <cellStyle name="Followed Hyperlink" xfId="15851" builtinId="9" hidden="1"/>
    <cellStyle name="Followed Hyperlink" xfId="15853" builtinId="9" hidden="1"/>
    <cellStyle name="Followed Hyperlink" xfId="15855" builtinId="9" hidden="1"/>
    <cellStyle name="Followed Hyperlink" xfId="15857" builtinId="9" hidden="1"/>
    <cellStyle name="Followed Hyperlink" xfId="15859" builtinId="9" hidden="1"/>
    <cellStyle name="Followed Hyperlink" xfId="15861" builtinId="9" hidden="1"/>
    <cellStyle name="Followed Hyperlink" xfId="15863" builtinId="9" hidden="1"/>
    <cellStyle name="Followed Hyperlink" xfId="15865" builtinId="9" hidden="1"/>
    <cellStyle name="Followed Hyperlink" xfId="15867" builtinId="9" hidden="1"/>
    <cellStyle name="Followed Hyperlink" xfId="15869" builtinId="9" hidden="1"/>
    <cellStyle name="Followed Hyperlink" xfId="15871" builtinId="9" hidden="1"/>
    <cellStyle name="Followed Hyperlink" xfId="15873" builtinId="9" hidden="1"/>
    <cellStyle name="Followed Hyperlink" xfId="15875" builtinId="9" hidden="1"/>
    <cellStyle name="Followed Hyperlink" xfId="15877" builtinId="9" hidden="1"/>
    <cellStyle name="Followed Hyperlink" xfId="15879" builtinId="9" hidden="1"/>
    <cellStyle name="Followed Hyperlink" xfId="15881" builtinId="9" hidden="1"/>
    <cellStyle name="Followed Hyperlink" xfId="15883" builtinId="9" hidden="1"/>
    <cellStyle name="Followed Hyperlink" xfId="15885" builtinId="9" hidden="1"/>
    <cellStyle name="Followed Hyperlink" xfId="15887" builtinId="9" hidden="1"/>
    <cellStyle name="Followed Hyperlink" xfId="15889" builtinId="9" hidden="1"/>
    <cellStyle name="Followed Hyperlink" xfId="15891" builtinId="9" hidden="1"/>
    <cellStyle name="Followed Hyperlink" xfId="15893" builtinId="9" hidden="1"/>
    <cellStyle name="Followed Hyperlink" xfId="15895" builtinId="9" hidden="1"/>
    <cellStyle name="Followed Hyperlink" xfId="15897" builtinId="9" hidden="1"/>
    <cellStyle name="Followed Hyperlink" xfId="15899" builtinId="9" hidden="1"/>
    <cellStyle name="Followed Hyperlink" xfId="15901" builtinId="9" hidden="1"/>
    <cellStyle name="Followed Hyperlink" xfId="15903" builtinId="9" hidden="1"/>
    <cellStyle name="Followed Hyperlink" xfId="15905" builtinId="9" hidden="1"/>
    <cellStyle name="Followed Hyperlink" xfId="15907" builtinId="9" hidden="1"/>
    <cellStyle name="Followed Hyperlink" xfId="15909" builtinId="9" hidden="1"/>
    <cellStyle name="Followed Hyperlink" xfId="15911" builtinId="9" hidden="1"/>
    <cellStyle name="Followed Hyperlink" xfId="15913" builtinId="9" hidden="1"/>
    <cellStyle name="Followed Hyperlink" xfId="15915" builtinId="9" hidden="1"/>
    <cellStyle name="Followed Hyperlink" xfId="15917" builtinId="9" hidden="1"/>
    <cellStyle name="Followed Hyperlink" xfId="15919" builtinId="9" hidden="1"/>
    <cellStyle name="Followed Hyperlink" xfId="15921" builtinId="9" hidden="1"/>
    <cellStyle name="Followed Hyperlink" xfId="15923" builtinId="9" hidden="1"/>
    <cellStyle name="Followed Hyperlink" xfId="15925" builtinId="9" hidden="1"/>
    <cellStyle name="Followed Hyperlink" xfId="15927" builtinId="9" hidden="1"/>
    <cellStyle name="Followed Hyperlink" xfId="15929" builtinId="9" hidden="1"/>
    <cellStyle name="Followed Hyperlink" xfId="15931" builtinId="9" hidden="1"/>
    <cellStyle name="Followed Hyperlink" xfId="15933" builtinId="9" hidden="1"/>
    <cellStyle name="Followed Hyperlink" xfId="15935" builtinId="9" hidden="1"/>
    <cellStyle name="Followed Hyperlink" xfId="15937" builtinId="9" hidden="1"/>
    <cellStyle name="Followed Hyperlink" xfId="15939" builtinId="9" hidden="1"/>
    <cellStyle name="Followed Hyperlink" xfId="15941" builtinId="9" hidden="1"/>
    <cellStyle name="Followed Hyperlink" xfId="15943" builtinId="9" hidden="1"/>
    <cellStyle name="Followed Hyperlink" xfId="15945" builtinId="9" hidden="1"/>
    <cellStyle name="Followed Hyperlink" xfId="15947" builtinId="9" hidden="1"/>
    <cellStyle name="Followed Hyperlink" xfId="15949" builtinId="9" hidden="1"/>
    <cellStyle name="Followed Hyperlink" xfId="15951" builtinId="9" hidden="1"/>
    <cellStyle name="Followed Hyperlink" xfId="15953" builtinId="9" hidden="1"/>
    <cellStyle name="Followed Hyperlink" xfId="15955" builtinId="9" hidden="1"/>
    <cellStyle name="Followed Hyperlink" xfId="15957" builtinId="9" hidden="1"/>
    <cellStyle name="Followed Hyperlink" xfId="15959" builtinId="9" hidden="1"/>
    <cellStyle name="Followed Hyperlink" xfId="15961" builtinId="9" hidden="1"/>
    <cellStyle name="Followed Hyperlink" xfId="15963" builtinId="9" hidden="1"/>
    <cellStyle name="Followed Hyperlink" xfId="15965" builtinId="9" hidden="1"/>
    <cellStyle name="Followed Hyperlink" xfId="15967" builtinId="9" hidden="1"/>
    <cellStyle name="Followed Hyperlink" xfId="15969" builtinId="9" hidden="1"/>
    <cellStyle name="Followed Hyperlink" xfId="15971" builtinId="9" hidden="1"/>
    <cellStyle name="Followed Hyperlink" xfId="15973" builtinId="9" hidden="1"/>
    <cellStyle name="Followed Hyperlink" xfId="15975" builtinId="9" hidden="1"/>
    <cellStyle name="Followed Hyperlink" xfId="15977" builtinId="9" hidden="1"/>
    <cellStyle name="Followed Hyperlink" xfId="15979" builtinId="9" hidden="1"/>
    <cellStyle name="Followed Hyperlink" xfId="15981" builtinId="9" hidden="1"/>
    <cellStyle name="Followed Hyperlink" xfId="15983" builtinId="9" hidden="1"/>
    <cellStyle name="Followed Hyperlink" xfId="16156" builtinId="9" hidden="1"/>
    <cellStyle name="Followed Hyperlink" xfId="16157" builtinId="9" hidden="1"/>
    <cellStyle name="Followed Hyperlink" xfId="16158" builtinId="9" hidden="1"/>
    <cellStyle name="Followed Hyperlink" xfId="16159" builtinId="9" hidden="1"/>
    <cellStyle name="Followed Hyperlink" xfId="16160" builtinId="9" hidden="1"/>
    <cellStyle name="Followed Hyperlink" xfId="16161" builtinId="9" hidden="1"/>
    <cellStyle name="Followed Hyperlink" xfId="16162" builtinId="9" hidden="1"/>
    <cellStyle name="Followed Hyperlink" xfId="16163" builtinId="9" hidden="1"/>
    <cellStyle name="Followed Hyperlink" xfId="16164" builtinId="9" hidden="1"/>
    <cellStyle name="Followed Hyperlink" xfId="16165" builtinId="9" hidden="1"/>
    <cellStyle name="Followed Hyperlink" xfId="16166" builtinId="9" hidden="1"/>
    <cellStyle name="Followed Hyperlink" xfId="16167" builtinId="9" hidden="1"/>
    <cellStyle name="Followed Hyperlink" xfId="16168" builtinId="9" hidden="1"/>
    <cellStyle name="Followed Hyperlink" xfId="16169" builtinId="9" hidden="1"/>
    <cellStyle name="Followed Hyperlink" xfId="16170" builtinId="9" hidden="1"/>
    <cellStyle name="Followed Hyperlink" xfId="16171" builtinId="9" hidden="1"/>
    <cellStyle name="Followed Hyperlink" xfId="16172" builtinId="9" hidden="1"/>
    <cellStyle name="Followed Hyperlink" xfId="16173" builtinId="9" hidden="1"/>
    <cellStyle name="Followed Hyperlink" xfId="16174" builtinId="9" hidden="1"/>
    <cellStyle name="Followed Hyperlink" xfId="16175" builtinId="9" hidden="1"/>
    <cellStyle name="Followed Hyperlink" xfId="16176" builtinId="9" hidden="1"/>
    <cellStyle name="Followed Hyperlink" xfId="16177" builtinId="9" hidden="1"/>
    <cellStyle name="Followed Hyperlink" xfId="16178" builtinId="9" hidden="1"/>
    <cellStyle name="Followed Hyperlink" xfId="16179" builtinId="9" hidden="1"/>
    <cellStyle name="Followed Hyperlink" xfId="16180" builtinId="9" hidden="1"/>
    <cellStyle name="Followed Hyperlink" xfId="16181" builtinId="9" hidden="1"/>
    <cellStyle name="Followed Hyperlink" xfId="16182" builtinId="9" hidden="1"/>
    <cellStyle name="Followed Hyperlink" xfId="16183" builtinId="9" hidden="1"/>
    <cellStyle name="Followed Hyperlink" xfId="16184" builtinId="9" hidden="1"/>
    <cellStyle name="Followed Hyperlink" xfId="16185" builtinId="9" hidden="1"/>
    <cellStyle name="Followed Hyperlink" xfId="16186" builtinId="9" hidden="1"/>
    <cellStyle name="Followed Hyperlink" xfId="16187" builtinId="9" hidden="1"/>
    <cellStyle name="Followed Hyperlink" xfId="16188" builtinId="9" hidden="1"/>
    <cellStyle name="Followed Hyperlink" xfId="16189" builtinId="9" hidden="1"/>
    <cellStyle name="Followed Hyperlink" xfId="16190" builtinId="9" hidden="1"/>
    <cellStyle name="Followed Hyperlink" xfId="16191" builtinId="9" hidden="1"/>
    <cellStyle name="Followed Hyperlink" xfId="16192" builtinId="9" hidden="1"/>
    <cellStyle name="Followed Hyperlink" xfId="16193" builtinId="9" hidden="1"/>
    <cellStyle name="Followed Hyperlink" xfId="16194" builtinId="9" hidden="1"/>
    <cellStyle name="Followed Hyperlink" xfId="16195" builtinId="9" hidden="1"/>
    <cellStyle name="Followed Hyperlink" xfId="16196" builtinId="9" hidden="1"/>
    <cellStyle name="Followed Hyperlink" xfId="16197" builtinId="9" hidden="1"/>
    <cellStyle name="Followed Hyperlink" xfId="16198" builtinId="9" hidden="1"/>
    <cellStyle name="Followed Hyperlink" xfId="16199" builtinId="9" hidden="1"/>
    <cellStyle name="Followed Hyperlink" xfId="16200" builtinId="9" hidden="1"/>
    <cellStyle name="Followed Hyperlink" xfId="16201" builtinId="9" hidden="1"/>
    <cellStyle name="Followed Hyperlink" xfId="16202" builtinId="9" hidden="1"/>
    <cellStyle name="Followed Hyperlink" xfId="16203" builtinId="9" hidden="1"/>
    <cellStyle name="Followed Hyperlink" xfId="16204" builtinId="9" hidden="1"/>
    <cellStyle name="Followed Hyperlink" xfId="16205" builtinId="9" hidden="1"/>
    <cellStyle name="Followed Hyperlink" xfId="16206" builtinId="9" hidden="1"/>
    <cellStyle name="Followed Hyperlink" xfId="16207" builtinId="9" hidden="1"/>
    <cellStyle name="Followed Hyperlink" xfId="16208" builtinId="9" hidden="1"/>
    <cellStyle name="Followed Hyperlink" xfId="16209" builtinId="9" hidden="1"/>
    <cellStyle name="Followed Hyperlink" xfId="16210" builtinId="9" hidden="1"/>
    <cellStyle name="Followed Hyperlink" xfId="16211" builtinId="9" hidden="1"/>
    <cellStyle name="Followed Hyperlink" xfId="16212" builtinId="9" hidden="1"/>
    <cellStyle name="Followed Hyperlink" xfId="16213" builtinId="9" hidden="1"/>
    <cellStyle name="Followed Hyperlink" xfId="16214" builtinId="9" hidden="1"/>
    <cellStyle name="Followed Hyperlink" xfId="16215" builtinId="9" hidden="1"/>
    <cellStyle name="Followed Hyperlink" xfId="16216" builtinId="9" hidden="1"/>
    <cellStyle name="Followed Hyperlink" xfId="16217" builtinId="9" hidden="1"/>
    <cellStyle name="Followed Hyperlink" xfId="16218" builtinId="9" hidden="1"/>
    <cellStyle name="Followed Hyperlink" xfId="16219" builtinId="9" hidden="1"/>
    <cellStyle name="Followed Hyperlink" xfId="16220" builtinId="9" hidden="1"/>
    <cellStyle name="Followed Hyperlink" xfId="16221" builtinId="9" hidden="1"/>
    <cellStyle name="Followed Hyperlink" xfId="16222" builtinId="9" hidden="1"/>
    <cellStyle name="Followed Hyperlink" xfId="16223" builtinId="9" hidden="1"/>
    <cellStyle name="Followed Hyperlink" xfId="16231" builtinId="9" hidden="1"/>
    <cellStyle name="Followed Hyperlink" xfId="16232" builtinId="9" hidden="1"/>
    <cellStyle name="Followed Hyperlink" xfId="16233" builtinId="9" hidden="1"/>
    <cellStyle name="Followed Hyperlink" xfId="16235" builtinId="9" hidden="1"/>
    <cellStyle name="Followed Hyperlink" xfId="16237" builtinId="9" hidden="1"/>
    <cellStyle name="Followed Hyperlink" xfId="16239" builtinId="9" hidden="1"/>
    <cellStyle name="Followed Hyperlink" xfId="16241" builtinId="9" hidden="1"/>
    <cellStyle name="Followed Hyperlink" xfId="16243" builtinId="9" hidden="1"/>
    <cellStyle name="Followed Hyperlink" xfId="16245" builtinId="9" hidden="1"/>
    <cellStyle name="Followed Hyperlink" xfId="16247" builtinId="9" hidden="1"/>
    <cellStyle name="Followed Hyperlink" xfId="16249" builtinId="9" hidden="1"/>
    <cellStyle name="Followed Hyperlink" xfId="16251" builtinId="9" hidden="1"/>
    <cellStyle name="Followed Hyperlink" xfId="16253" builtinId="9" hidden="1"/>
    <cellStyle name="Followed Hyperlink" xfId="16255" builtinId="9" hidden="1"/>
    <cellStyle name="Followed Hyperlink" xfId="16257" builtinId="9" hidden="1"/>
    <cellStyle name="Followed Hyperlink" xfId="16259" builtinId="9" hidden="1"/>
    <cellStyle name="Followed Hyperlink" xfId="16261" builtinId="9" hidden="1"/>
    <cellStyle name="Followed Hyperlink" xfId="16263" builtinId="9" hidden="1"/>
    <cellStyle name="Followed Hyperlink" xfId="16265" builtinId="9" hidden="1"/>
    <cellStyle name="Followed Hyperlink" xfId="16267" builtinId="9" hidden="1"/>
    <cellStyle name="Followed Hyperlink" xfId="16269" builtinId="9" hidden="1"/>
    <cellStyle name="Followed Hyperlink" xfId="16271" builtinId="9" hidden="1"/>
    <cellStyle name="Followed Hyperlink" xfId="16273" builtinId="9" hidden="1"/>
    <cellStyle name="Followed Hyperlink" xfId="16275" builtinId="9" hidden="1"/>
    <cellStyle name="Followed Hyperlink" xfId="16277" builtinId="9" hidden="1"/>
    <cellStyle name="Followed Hyperlink" xfId="16279" builtinId="9" hidden="1"/>
    <cellStyle name="Followed Hyperlink" xfId="16281" builtinId="9" hidden="1"/>
    <cellStyle name="Followed Hyperlink" xfId="16283" builtinId="9" hidden="1"/>
    <cellStyle name="Followed Hyperlink" xfId="16285" builtinId="9" hidden="1"/>
    <cellStyle name="Followed Hyperlink" xfId="16287" builtinId="9" hidden="1"/>
    <cellStyle name="Followed Hyperlink" xfId="16289" builtinId="9" hidden="1"/>
    <cellStyle name="Followed Hyperlink" xfId="16291" builtinId="9" hidden="1"/>
    <cellStyle name="Followed Hyperlink" xfId="16293" builtinId="9" hidden="1"/>
    <cellStyle name="Followed Hyperlink" xfId="16295" builtinId="9" hidden="1"/>
    <cellStyle name="Followed Hyperlink" xfId="16297" builtinId="9" hidden="1"/>
    <cellStyle name="Followed Hyperlink" xfId="16299" builtinId="9" hidden="1"/>
    <cellStyle name="Followed Hyperlink" xfId="16301" builtinId="9" hidden="1"/>
    <cellStyle name="Followed Hyperlink" xfId="16303" builtinId="9" hidden="1"/>
    <cellStyle name="Followed Hyperlink" xfId="16305" builtinId="9" hidden="1"/>
    <cellStyle name="Followed Hyperlink" xfId="16307" builtinId="9" hidden="1"/>
    <cellStyle name="Followed Hyperlink" xfId="16309" builtinId="9" hidden="1"/>
    <cellStyle name="Followed Hyperlink" xfId="16311" builtinId="9" hidden="1"/>
    <cellStyle name="Followed Hyperlink" xfId="16313" builtinId="9" hidden="1"/>
    <cellStyle name="Followed Hyperlink" xfId="16315" builtinId="9" hidden="1"/>
    <cellStyle name="Followed Hyperlink" xfId="16317" builtinId="9" hidden="1"/>
    <cellStyle name="Followed Hyperlink" xfId="16319" builtinId="9" hidden="1"/>
    <cellStyle name="Followed Hyperlink" xfId="16321" builtinId="9" hidden="1"/>
    <cellStyle name="Followed Hyperlink" xfId="16323" builtinId="9" hidden="1"/>
    <cellStyle name="Followed Hyperlink" xfId="16325" builtinId="9" hidden="1"/>
    <cellStyle name="Followed Hyperlink" xfId="16327" builtinId="9" hidden="1"/>
    <cellStyle name="Followed Hyperlink" xfId="16329" builtinId="9" hidden="1"/>
    <cellStyle name="Followed Hyperlink" xfId="16331" builtinId="9" hidden="1"/>
    <cellStyle name="Followed Hyperlink" xfId="16333" builtinId="9" hidden="1"/>
    <cellStyle name="Followed Hyperlink" xfId="16335" builtinId="9" hidden="1"/>
    <cellStyle name="Followed Hyperlink" xfId="16337" builtinId="9" hidden="1"/>
    <cellStyle name="Followed Hyperlink" xfId="16339" builtinId="9" hidden="1"/>
    <cellStyle name="Followed Hyperlink" xfId="16341" builtinId="9" hidden="1"/>
    <cellStyle name="Followed Hyperlink" xfId="16343" builtinId="9" hidden="1"/>
    <cellStyle name="Followed Hyperlink" xfId="16345" builtinId="9" hidden="1"/>
    <cellStyle name="Followed Hyperlink" xfId="16347" builtinId="9" hidden="1"/>
    <cellStyle name="Followed Hyperlink" xfId="16349" builtinId="9" hidden="1"/>
    <cellStyle name="Followed Hyperlink" xfId="16351" builtinId="9" hidden="1"/>
    <cellStyle name="Followed Hyperlink" xfId="16353" builtinId="9" hidden="1"/>
    <cellStyle name="Followed Hyperlink" xfId="16355" builtinId="9" hidden="1"/>
    <cellStyle name="Followed Hyperlink" xfId="16357" builtinId="9" hidden="1"/>
    <cellStyle name="Followed Hyperlink" xfId="16359" builtinId="9" hidden="1"/>
    <cellStyle name="Followed Hyperlink" xfId="16361" builtinId="9" hidden="1"/>
    <cellStyle name="Followed Hyperlink" xfId="16363" builtinId="9" hidden="1"/>
    <cellStyle name="Followed Hyperlink" xfId="16365" builtinId="9" hidden="1"/>
    <cellStyle name="Followed Hyperlink" xfId="16367" builtinId="9" hidden="1"/>
    <cellStyle name="Followed Hyperlink" xfId="16369" builtinId="9" hidden="1"/>
    <cellStyle name="Followed Hyperlink" xfId="16371" builtinId="9" hidden="1"/>
    <cellStyle name="Followed Hyperlink" xfId="16373" builtinId="9" hidden="1"/>
    <cellStyle name="Followed Hyperlink" xfId="16375" builtinId="9" hidden="1"/>
    <cellStyle name="Followed Hyperlink" xfId="16377" builtinId="9" hidden="1"/>
    <cellStyle name="Followed Hyperlink" xfId="16379" builtinId="9" hidden="1"/>
    <cellStyle name="Followed Hyperlink" xfId="16381" builtinId="9" hidden="1"/>
    <cellStyle name="Followed Hyperlink" xfId="16383" builtinId="9" hidden="1"/>
    <cellStyle name="Followed Hyperlink" xfId="16385" builtinId="9" hidden="1"/>
    <cellStyle name="Followed Hyperlink" xfId="16387" builtinId="9" hidden="1"/>
    <cellStyle name="Followed Hyperlink" xfId="16389" builtinId="9" hidden="1"/>
    <cellStyle name="Followed Hyperlink" xfId="16391" builtinId="9" hidden="1"/>
    <cellStyle name="Followed Hyperlink" xfId="16393" builtinId="9" hidden="1"/>
    <cellStyle name="Followed Hyperlink" xfId="16395" builtinId="9" hidden="1"/>
    <cellStyle name="Followed Hyperlink" xfId="16397" builtinId="9" hidden="1"/>
    <cellStyle name="Followed Hyperlink" xfId="16399" builtinId="9" hidden="1"/>
    <cellStyle name="Followed Hyperlink" xfId="16401" builtinId="9" hidden="1"/>
    <cellStyle name="Followed Hyperlink" xfId="16403" builtinId="9" hidden="1"/>
    <cellStyle name="Followed Hyperlink" xfId="16405" builtinId="9" hidden="1"/>
    <cellStyle name="Followed Hyperlink" xfId="16407" builtinId="9" hidden="1"/>
    <cellStyle name="Followed Hyperlink" xfId="16409" builtinId="9" hidden="1"/>
    <cellStyle name="Followed Hyperlink" xfId="16411" builtinId="9" hidden="1"/>
    <cellStyle name="Followed Hyperlink" xfId="16413" builtinId="9" hidden="1"/>
    <cellStyle name="ƒp[ƒZƒ“ƒg_!!!GO" xfId="2402"/>
    <cellStyle name="Good" xfId="15700" builtinId="26" customBuiltin="1"/>
    <cellStyle name="Grey" xfId="2403"/>
    <cellStyle name="HEADER" xfId="2404"/>
    <cellStyle name="Header1" xfId="2405"/>
    <cellStyle name="Header2" xfId="2406"/>
    <cellStyle name="Header2 2" xfId="2407"/>
    <cellStyle name="Header2 2 2" xfId="2408"/>
    <cellStyle name="Header2 2 2 2" xfId="2409"/>
    <cellStyle name="Header2 2 3" xfId="2410"/>
    <cellStyle name="Header2 2 3 2" xfId="2411"/>
    <cellStyle name="Header2 2 4" xfId="2412"/>
    <cellStyle name="Header2 3" xfId="2413"/>
    <cellStyle name="Header2 3 2" xfId="2414"/>
    <cellStyle name="Header2 4" xfId="2415"/>
    <cellStyle name="Header2 4 2" xfId="2416"/>
    <cellStyle name="Header2 5" xfId="2417"/>
    <cellStyle name="Heading 1" xfId="15696" builtinId="16" customBuiltin="1"/>
    <cellStyle name="Heading 1 2" xfId="2418"/>
    <cellStyle name="Heading 1 2 2" xfId="2419"/>
    <cellStyle name="Heading 1 2 2 10" xfId="2420"/>
    <cellStyle name="Heading 1 2 2 11" xfId="2421"/>
    <cellStyle name="Heading 1 2 2 12" xfId="2422"/>
    <cellStyle name="Heading 1 2 2 13" xfId="2423"/>
    <cellStyle name="Heading 1 2 2 14" xfId="2424"/>
    <cellStyle name="Heading 1 2 2 15" xfId="2425"/>
    <cellStyle name="Heading 1 2 2 16" xfId="2426"/>
    <cellStyle name="Heading 1 2 2 17" xfId="2427"/>
    <cellStyle name="Heading 1 2 2 18" xfId="2428"/>
    <cellStyle name="Heading 1 2 2 19" xfId="2429"/>
    <cellStyle name="Heading 1 2 2 2" xfId="2430"/>
    <cellStyle name="Heading 1 2 2 2 10" xfId="2431"/>
    <cellStyle name="Heading 1 2 2 2 11" xfId="2432"/>
    <cellStyle name="Heading 1 2 2 2 12" xfId="2433"/>
    <cellStyle name="Heading 1 2 2 2 13" xfId="2434"/>
    <cellStyle name="Heading 1 2 2 2 14" xfId="2435"/>
    <cellStyle name="Heading 1 2 2 2 15" xfId="2436"/>
    <cellStyle name="Heading 1 2 2 2 16" xfId="2437"/>
    <cellStyle name="Heading 1 2 2 2 17" xfId="2438"/>
    <cellStyle name="Heading 1 2 2 2 18" xfId="2439"/>
    <cellStyle name="Heading 1 2 2 2 19" xfId="2440"/>
    <cellStyle name="Heading 1 2 2 2 2" xfId="2441"/>
    <cellStyle name="Heading 1 2 2 2 2 10" xfId="2442"/>
    <cellStyle name="Heading 1 2 2 2 2 11" xfId="2443"/>
    <cellStyle name="Heading 1 2 2 2 2 12" xfId="2444"/>
    <cellStyle name="Heading 1 2 2 2 2 13" xfId="2445"/>
    <cellStyle name="Heading 1 2 2 2 2 14" xfId="2446"/>
    <cellStyle name="Heading 1 2 2 2 2 15" xfId="2447"/>
    <cellStyle name="Heading 1 2 2 2 2 16" xfId="2448"/>
    <cellStyle name="Heading 1 2 2 2 2 17" xfId="2449"/>
    <cellStyle name="Heading 1 2 2 2 2 18" xfId="2450"/>
    <cellStyle name="Heading 1 2 2 2 2 19" xfId="2451"/>
    <cellStyle name="Heading 1 2 2 2 2 2" xfId="2452"/>
    <cellStyle name="Heading 1 2 2 2 2 20" xfId="2453"/>
    <cellStyle name="Heading 1 2 2 2 2 21" xfId="2454"/>
    <cellStyle name="Heading 1 2 2 2 2 22" xfId="2455"/>
    <cellStyle name="Heading 1 2 2 2 2 23" xfId="2456"/>
    <cellStyle name="Heading 1 2 2 2 2 24" xfId="2457"/>
    <cellStyle name="Heading 1 2 2 2 2 25" xfId="2458"/>
    <cellStyle name="Heading 1 2 2 2 2 26" xfId="2459"/>
    <cellStyle name="Heading 1 2 2 2 2 27" xfId="2460"/>
    <cellStyle name="Heading 1 2 2 2 2 28" xfId="2461"/>
    <cellStyle name="Heading 1 2 2 2 2 29" xfId="2462"/>
    <cellStyle name="Heading 1 2 2 2 2 3" xfId="2463"/>
    <cellStyle name="Heading 1 2 2 2 2 30" xfId="2464"/>
    <cellStyle name="Heading 1 2 2 2 2 31" xfId="2465"/>
    <cellStyle name="Heading 1 2 2 2 2 32" xfId="2466"/>
    <cellStyle name="Heading 1 2 2 2 2 33" xfId="2467"/>
    <cellStyle name="Heading 1 2 2 2 2 34" xfId="2468"/>
    <cellStyle name="Heading 1 2 2 2 2 35" xfId="2469"/>
    <cellStyle name="Heading 1 2 2 2 2 36" xfId="2470"/>
    <cellStyle name="Heading 1 2 2 2 2 37" xfId="2471"/>
    <cellStyle name="Heading 1 2 2 2 2 38" xfId="2472"/>
    <cellStyle name="Heading 1 2 2 2 2 39" xfId="2473"/>
    <cellStyle name="Heading 1 2 2 2 2 4" xfId="2474"/>
    <cellStyle name="Heading 1 2 2 2 2 40" xfId="2475"/>
    <cellStyle name="Heading 1 2 2 2 2 41" xfId="2476"/>
    <cellStyle name="Heading 1 2 2 2 2 42" xfId="2477"/>
    <cellStyle name="Heading 1 2 2 2 2 43" xfId="2478"/>
    <cellStyle name="Heading 1 2 2 2 2 44" xfId="2479"/>
    <cellStyle name="Heading 1 2 2 2 2 45" xfId="2480"/>
    <cellStyle name="Heading 1 2 2 2 2 46" xfId="2481"/>
    <cellStyle name="Heading 1 2 2 2 2 47" xfId="2482"/>
    <cellStyle name="Heading 1 2 2 2 2 48" xfId="2483"/>
    <cellStyle name="Heading 1 2 2 2 2 49" xfId="2484"/>
    <cellStyle name="Heading 1 2 2 2 2 5" xfId="2485"/>
    <cellStyle name="Heading 1 2 2 2 2 50" xfId="2486"/>
    <cellStyle name="Heading 1 2 2 2 2 51" xfId="2487"/>
    <cellStyle name="Heading 1 2 2 2 2 52" xfId="2488"/>
    <cellStyle name="Heading 1 2 2 2 2 53" xfId="2489"/>
    <cellStyle name="Heading 1 2 2 2 2 54" xfId="2490"/>
    <cellStyle name="Heading 1 2 2 2 2 55" xfId="2491"/>
    <cellStyle name="Heading 1 2 2 2 2 56" xfId="2492"/>
    <cellStyle name="Heading 1 2 2 2 2 57" xfId="2493"/>
    <cellStyle name="Heading 1 2 2 2 2 58" xfId="2494"/>
    <cellStyle name="Heading 1 2 2 2 2 59" xfId="2495"/>
    <cellStyle name="Heading 1 2 2 2 2 6" xfId="2496"/>
    <cellStyle name="Heading 1 2 2 2 2 60" xfId="2497"/>
    <cellStyle name="Heading 1 2 2 2 2 61" xfId="2498"/>
    <cellStyle name="Heading 1 2 2 2 2 62" xfId="2499"/>
    <cellStyle name="Heading 1 2 2 2 2 63" xfId="2500"/>
    <cellStyle name="Heading 1 2 2 2 2 64" xfId="2501"/>
    <cellStyle name="Heading 1 2 2 2 2 65" xfId="2502"/>
    <cellStyle name="Heading 1 2 2 2 2 66" xfId="2503"/>
    <cellStyle name="Heading 1 2 2 2 2 67" xfId="2504"/>
    <cellStyle name="Heading 1 2 2 2 2 68" xfId="2505"/>
    <cellStyle name="Heading 1 2 2 2 2 69" xfId="2506"/>
    <cellStyle name="Heading 1 2 2 2 2 7" xfId="2507"/>
    <cellStyle name="Heading 1 2 2 2 2 70" xfId="2508"/>
    <cellStyle name="Heading 1 2 2 2 2 8" xfId="2509"/>
    <cellStyle name="Heading 1 2 2 2 2 9" xfId="2510"/>
    <cellStyle name="Heading 1 2 2 2 20" xfId="2511"/>
    <cellStyle name="Heading 1 2 2 2 21" xfId="2512"/>
    <cellStyle name="Heading 1 2 2 2 22" xfId="2513"/>
    <cellStyle name="Heading 1 2 2 2 23" xfId="2514"/>
    <cellStyle name="Heading 1 2 2 2 24" xfId="2515"/>
    <cellStyle name="Heading 1 2 2 2 25" xfId="2516"/>
    <cellStyle name="Heading 1 2 2 2 26" xfId="2517"/>
    <cellStyle name="Heading 1 2 2 2 27" xfId="2518"/>
    <cellStyle name="Heading 1 2 2 2 28" xfId="2519"/>
    <cellStyle name="Heading 1 2 2 2 29" xfId="2520"/>
    <cellStyle name="Heading 1 2 2 2 3" xfId="2521"/>
    <cellStyle name="Heading 1 2 2 2 30" xfId="2522"/>
    <cellStyle name="Heading 1 2 2 2 31" xfId="2523"/>
    <cellStyle name="Heading 1 2 2 2 32" xfId="2524"/>
    <cellStyle name="Heading 1 2 2 2 33" xfId="2525"/>
    <cellStyle name="Heading 1 2 2 2 34" xfId="2526"/>
    <cellStyle name="Heading 1 2 2 2 35" xfId="2527"/>
    <cellStyle name="Heading 1 2 2 2 36" xfId="2528"/>
    <cellStyle name="Heading 1 2 2 2 37" xfId="2529"/>
    <cellStyle name="Heading 1 2 2 2 38" xfId="2530"/>
    <cellStyle name="Heading 1 2 2 2 39" xfId="2531"/>
    <cellStyle name="Heading 1 2 2 2 4" xfId="2532"/>
    <cellStyle name="Heading 1 2 2 2 40" xfId="2533"/>
    <cellStyle name="Heading 1 2 2 2 41" xfId="2534"/>
    <cellStyle name="Heading 1 2 2 2 42" xfId="2535"/>
    <cellStyle name="Heading 1 2 2 2 43" xfId="2536"/>
    <cellStyle name="Heading 1 2 2 2 44" xfId="2537"/>
    <cellStyle name="Heading 1 2 2 2 45" xfId="2538"/>
    <cellStyle name="Heading 1 2 2 2 46" xfId="2539"/>
    <cellStyle name="Heading 1 2 2 2 47" xfId="2540"/>
    <cellStyle name="Heading 1 2 2 2 48" xfId="2541"/>
    <cellStyle name="Heading 1 2 2 2 49" xfId="2542"/>
    <cellStyle name="Heading 1 2 2 2 5" xfId="2543"/>
    <cellStyle name="Heading 1 2 2 2 50" xfId="2544"/>
    <cellStyle name="Heading 1 2 2 2 51" xfId="2545"/>
    <cellStyle name="Heading 1 2 2 2 52" xfId="2546"/>
    <cellStyle name="Heading 1 2 2 2 53" xfId="2547"/>
    <cellStyle name="Heading 1 2 2 2 54" xfId="2548"/>
    <cellStyle name="Heading 1 2 2 2 55" xfId="2549"/>
    <cellStyle name="Heading 1 2 2 2 56" xfId="2550"/>
    <cellStyle name="Heading 1 2 2 2 57" xfId="2551"/>
    <cellStyle name="Heading 1 2 2 2 58" xfId="2552"/>
    <cellStyle name="Heading 1 2 2 2 59" xfId="2553"/>
    <cellStyle name="Heading 1 2 2 2 6" xfId="2554"/>
    <cellStyle name="Heading 1 2 2 2 60" xfId="2555"/>
    <cellStyle name="Heading 1 2 2 2 61" xfId="2556"/>
    <cellStyle name="Heading 1 2 2 2 62" xfId="2557"/>
    <cellStyle name="Heading 1 2 2 2 63" xfId="2558"/>
    <cellStyle name="Heading 1 2 2 2 64" xfId="2559"/>
    <cellStyle name="Heading 1 2 2 2 65" xfId="2560"/>
    <cellStyle name="Heading 1 2 2 2 66" xfId="2561"/>
    <cellStyle name="Heading 1 2 2 2 67" xfId="2562"/>
    <cellStyle name="Heading 1 2 2 2 68" xfId="2563"/>
    <cellStyle name="Heading 1 2 2 2 69" xfId="2564"/>
    <cellStyle name="Heading 1 2 2 2 7" xfId="2565"/>
    <cellStyle name="Heading 1 2 2 2 70" xfId="2566"/>
    <cellStyle name="Heading 1 2 2 2 8" xfId="2567"/>
    <cellStyle name="Heading 1 2 2 2 9" xfId="2568"/>
    <cellStyle name="Heading 1 2 2 20" xfId="2569"/>
    <cellStyle name="Heading 1 2 2 21" xfId="2570"/>
    <cellStyle name="Heading 1 2 2 22" xfId="2571"/>
    <cellStyle name="Heading 1 2 2 23" xfId="2572"/>
    <cellStyle name="Heading 1 2 2 24" xfId="2573"/>
    <cellStyle name="Heading 1 2 2 25" xfId="2574"/>
    <cellStyle name="Heading 1 2 2 26" xfId="2575"/>
    <cellStyle name="Heading 1 2 2 27" xfId="2576"/>
    <cellStyle name="Heading 1 2 2 28" xfId="2577"/>
    <cellStyle name="Heading 1 2 2 29" xfId="2578"/>
    <cellStyle name="Heading 1 2 2 3" xfId="2579"/>
    <cellStyle name="Heading 1 2 2 30" xfId="2580"/>
    <cellStyle name="Heading 1 2 2 31" xfId="2581"/>
    <cellStyle name="Heading 1 2 2 4" xfId="2582"/>
    <cellStyle name="Heading 1 2 2 5" xfId="2583"/>
    <cellStyle name="Heading 1 2 2 6" xfId="2584"/>
    <cellStyle name="Heading 1 2 2 7" xfId="2585"/>
    <cellStyle name="Heading 1 2 2 8" xfId="2586"/>
    <cellStyle name="Heading 1 2 2 9" xfId="2587"/>
    <cellStyle name="Heading 1 2 3" xfId="2588"/>
    <cellStyle name="Heading 1 2 3 10" xfId="2589"/>
    <cellStyle name="Heading 1 2 3 11" xfId="2590"/>
    <cellStyle name="Heading 1 2 3 12" xfId="2591"/>
    <cellStyle name="Heading 1 2 3 13" xfId="2592"/>
    <cellStyle name="Heading 1 2 3 14" xfId="2593"/>
    <cellStyle name="Heading 1 2 3 15" xfId="2594"/>
    <cellStyle name="Heading 1 2 3 16" xfId="2595"/>
    <cellStyle name="Heading 1 2 3 17" xfId="2596"/>
    <cellStyle name="Heading 1 2 3 18" xfId="2597"/>
    <cellStyle name="Heading 1 2 3 19" xfId="2598"/>
    <cellStyle name="Heading 1 2 3 2" xfId="2599"/>
    <cellStyle name="Heading 1 2 3 2 10" xfId="2600"/>
    <cellStyle name="Heading 1 2 3 2 11" xfId="2601"/>
    <cellStyle name="Heading 1 2 3 2 12" xfId="2602"/>
    <cellStyle name="Heading 1 2 3 2 13" xfId="2603"/>
    <cellStyle name="Heading 1 2 3 2 14" xfId="2604"/>
    <cellStyle name="Heading 1 2 3 2 15" xfId="2605"/>
    <cellStyle name="Heading 1 2 3 2 16" xfId="2606"/>
    <cellStyle name="Heading 1 2 3 2 17" xfId="2607"/>
    <cellStyle name="Heading 1 2 3 2 18" xfId="2608"/>
    <cellStyle name="Heading 1 2 3 2 19" xfId="2609"/>
    <cellStyle name="Heading 1 2 3 2 2" xfId="2610"/>
    <cellStyle name="Heading 1 2 3 2 20" xfId="2611"/>
    <cellStyle name="Heading 1 2 3 2 21" xfId="2612"/>
    <cellStyle name="Heading 1 2 3 2 22" xfId="2613"/>
    <cellStyle name="Heading 1 2 3 2 23" xfId="2614"/>
    <cellStyle name="Heading 1 2 3 2 24" xfId="2615"/>
    <cellStyle name="Heading 1 2 3 2 25" xfId="2616"/>
    <cellStyle name="Heading 1 2 3 2 26" xfId="2617"/>
    <cellStyle name="Heading 1 2 3 2 27" xfId="2618"/>
    <cellStyle name="Heading 1 2 3 2 28" xfId="2619"/>
    <cellStyle name="Heading 1 2 3 2 29" xfId="2620"/>
    <cellStyle name="Heading 1 2 3 2 3" xfId="2621"/>
    <cellStyle name="Heading 1 2 3 2 30" xfId="2622"/>
    <cellStyle name="Heading 1 2 3 2 31" xfId="2623"/>
    <cellStyle name="Heading 1 2 3 2 32" xfId="2624"/>
    <cellStyle name="Heading 1 2 3 2 33" xfId="2625"/>
    <cellStyle name="Heading 1 2 3 2 34" xfId="2626"/>
    <cellStyle name="Heading 1 2 3 2 35" xfId="2627"/>
    <cellStyle name="Heading 1 2 3 2 36" xfId="2628"/>
    <cellStyle name="Heading 1 2 3 2 37" xfId="2629"/>
    <cellStyle name="Heading 1 2 3 2 38" xfId="2630"/>
    <cellStyle name="Heading 1 2 3 2 39" xfId="2631"/>
    <cellStyle name="Heading 1 2 3 2 4" xfId="2632"/>
    <cellStyle name="Heading 1 2 3 2 40" xfId="2633"/>
    <cellStyle name="Heading 1 2 3 2 41" xfId="2634"/>
    <cellStyle name="Heading 1 2 3 2 42" xfId="2635"/>
    <cellStyle name="Heading 1 2 3 2 43" xfId="2636"/>
    <cellStyle name="Heading 1 2 3 2 44" xfId="2637"/>
    <cellStyle name="Heading 1 2 3 2 45" xfId="2638"/>
    <cellStyle name="Heading 1 2 3 2 46" xfId="2639"/>
    <cellStyle name="Heading 1 2 3 2 47" xfId="2640"/>
    <cellStyle name="Heading 1 2 3 2 48" xfId="2641"/>
    <cellStyle name="Heading 1 2 3 2 49" xfId="2642"/>
    <cellStyle name="Heading 1 2 3 2 5" xfId="2643"/>
    <cellStyle name="Heading 1 2 3 2 50" xfId="2644"/>
    <cellStyle name="Heading 1 2 3 2 51" xfId="2645"/>
    <cellStyle name="Heading 1 2 3 2 52" xfId="2646"/>
    <cellStyle name="Heading 1 2 3 2 53" xfId="2647"/>
    <cellStyle name="Heading 1 2 3 2 54" xfId="2648"/>
    <cellStyle name="Heading 1 2 3 2 55" xfId="2649"/>
    <cellStyle name="Heading 1 2 3 2 56" xfId="2650"/>
    <cellStyle name="Heading 1 2 3 2 57" xfId="2651"/>
    <cellStyle name="Heading 1 2 3 2 58" xfId="2652"/>
    <cellStyle name="Heading 1 2 3 2 59" xfId="2653"/>
    <cellStyle name="Heading 1 2 3 2 6" xfId="2654"/>
    <cellStyle name="Heading 1 2 3 2 60" xfId="2655"/>
    <cellStyle name="Heading 1 2 3 2 61" xfId="2656"/>
    <cellStyle name="Heading 1 2 3 2 62" xfId="2657"/>
    <cellStyle name="Heading 1 2 3 2 63" xfId="2658"/>
    <cellStyle name="Heading 1 2 3 2 64" xfId="2659"/>
    <cellStyle name="Heading 1 2 3 2 65" xfId="2660"/>
    <cellStyle name="Heading 1 2 3 2 66" xfId="2661"/>
    <cellStyle name="Heading 1 2 3 2 67" xfId="2662"/>
    <cellStyle name="Heading 1 2 3 2 68" xfId="2663"/>
    <cellStyle name="Heading 1 2 3 2 69" xfId="2664"/>
    <cellStyle name="Heading 1 2 3 2 7" xfId="2665"/>
    <cellStyle name="Heading 1 2 3 2 70" xfId="2666"/>
    <cellStyle name="Heading 1 2 3 2 8" xfId="2667"/>
    <cellStyle name="Heading 1 2 3 2 9" xfId="2668"/>
    <cellStyle name="Heading 1 2 3 20" xfId="2669"/>
    <cellStyle name="Heading 1 2 3 21" xfId="2670"/>
    <cellStyle name="Heading 1 2 3 22" xfId="2671"/>
    <cellStyle name="Heading 1 2 3 23" xfId="2672"/>
    <cellStyle name="Heading 1 2 3 24" xfId="2673"/>
    <cellStyle name="Heading 1 2 3 25" xfId="2674"/>
    <cellStyle name="Heading 1 2 3 26" xfId="2675"/>
    <cellStyle name="Heading 1 2 3 27" xfId="2676"/>
    <cellStyle name="Heading 1 2 3 28" xfId="2677"/>
    <cellStyle name="Heading 1 2 3 29" xfId="2678"/>
    <cellStyle name="Heading 1 2 3 3" xfId="2679"/>
    <cellStyle name="Heading 1 2 3 30" xfId="2680"/>
    <cellStyle name="Heading 1 2 3 31" xfId="2681"/>
    <cellStyle name="Heading 1 2 3 32" xfId="2682"/>
    <cellStyle name="Heading 1 2 3 33" xfId="2683"/>
    <cellStyle name="Heading 1 2 3 34" xfId="2684"/>
    <cellStyle name="Heading 1 2 3 35" xfId="2685"/>
    <cellStyle name="Heading 1 2 3 36" xfId="2686"/>
    <cellStyle name="Heading 1 2 3 37" xfId="2687"/>
    <cellStyle name="Heading 1 2 3 38" xfId="2688"/>
    <cellStyle name="Heading 1 2 3 39" xfId="2689"/>
    <cellStyle name="Heading 1 2 3 4" xfId="2690"/>
    <cellStyle name="Heading 1 2 3 40" xfId="2691"/>
    <cellStyle name="Heading 1 2 3 41" xfId="2692"/>
    <cellStyle name="Heading 1 2 3 42" xfId="2693"/>
    <cellStyle name="Heading 1 2 3 43" xfId="2694"/>
    <cellStyle name="Heading 1 2 3 44" xfId="2695"/>
    <cellStyle name="Heading 1 2 3 45" xfId="2696"/>
    <cellStyle name="Heading 1 2 3 46" xfId="2697"/>
    <cellStyle name="Heading 1 2 3 47" xfId="2698"/>
    <cellStyle name="Heading 1 2 3 48" xfId="2699"/>
    <cellStyle name="Heading 1 2 3 49" xfId="2700"/>
    <cellStyle name="Heading 1 2 3 5" xfId="2701"/>
    <cellStyle name="Heading 1 2 3 50" xfId="2702"/>
    <cellStyle name="Heading 1 2 3 51" xfId="2703"/>
    <cellStyle name="Heading 1 2 3 52" xfId="2704"/>
    <cellStyle name="Heading 1 2 3 53" xfId="2705"/>
    <cellStyle name="Heading 1 2 3 54" xfId="2706"/>
    <cellStyle name="Heading 1 2 3 55" xfId="2707"/>
    <cellStyle name="Heading 1 2 3 56" xfId="2708"/>
    <cellStyle name="Heading 1 2 3 57" xfId="2709"/>
    <cellStyle name="Heading 1 2 3 58" xfId="2710"/>
    <cellStyle name="Heading 1 2 3 59" xfId="2711"/>
    <cellStyle name="Heading 1 2 3 6" xfId="2712"/>
    <cellStyle name="Heading 1 2 3 60" xfId="2713"/>
    <cellStyle name="Heading 1 2 3 61" xfId="2714"/>
    <cellStyle name="Heading 1 2 3 62" xfId="2715"/>
    <cellStyle name="Heading 1 2 3 63" xfId="2716"/>
    <cellStyle name="Heading 1 2 3 64" xfId="2717"/>
    <cellStyle name="Heading 1 2 3 65" xfId="2718"/>
    <cellStyle name="Heading 1 2 3 66" xfId="2719"/>
    <cellStyle name="Heading 1 2 3 67" xfId="2720"/>
    <cellStyle name="Heading 1 2 3 68" xfId="2721"/>
    <cellStyle name="Heading 1 2 3 69" xfId="2722"/>
    <cellStyle name="Heading 1 2 3 7" xfId="2723"/>
    <cellStyle name="Heading 1 2 3 70" xfId="2724"/>
    <cellStyle name="Heading 1 2 3 8" xfId="2725"/>
    <cellStyle name="Heading 1 2 3 9" xfId="2726"/>
    <cellStyle name="Heading 1 3" xfId="2727"/>
    <cellStyle name="Heading 1 3 2" xfId="2728"/>
    <cellStyle name="Heading 1 3 2 10" xfId="2729"/>
    <cellStyle name="Heading 1 3 2 11" xfId="2730"/>
    <cellStyle name="Heading 1 3 2 12" xfId="2731"/>
    <cellStyle name="Heading 1 3 2 13" xfId="2732"/>
    <cellStyle name="Heading 1 3 2 14" xfId="2733"/>
    <cellStyle name="Heading 1 3 2 15" xfId="2734"/>
    <cellStyle name="Heading 1 3 2 16" xfId="2735"/>
    <cellStyle name="Heading 1 3 2 17" xfId="2736"/>
    <cellStyle name="Heading 1 3 2 18" xfId="2737"/>
    <cellStyle name="Heading 1 3 2 19" xfId="2738"/>
    <cellStyle name="Heading 1 3 2 2" xfId="2739"/>
    <cellStyle name="Heading 1 3 2 2 10" xfId="2740"/>
    <cellStyle name="Heading 1 3 2 2 11" xfId="2741"/>
    <cellStyle name="Heading 1 3 2 2 12" xfId="2742"/>
    <cellStyle name="Heading 1 3 2 2 13" xfId="2743"/>
    <cellStyle name="Heading 1 3 2 2 14" xfId="2744"/>
    <cellStyle name="Heading 1 3 2 2 15" xfId="2745"/>
    <cellStyle name="Heading 1 3 2 2 16" xfId="2746"/>
    <cellStyle name="Heading 1 3 2 2 17" xfId="2747"/>
    <cellStyle name="Heading 1 3 2 2 18" xfId="2748"/>
    <cellStyle name="Heading 1 3 2 2 19" xfId="2749"/>
    <cellStyle name="Heading 1 3 2 2 2" xfId="2750"/>
    <cellStyle name="Heading 1 3 2 2 2 10" xfId="2751"/>
    <cellStyle name="Heading 1 3 2 2 2 11" xfId="2752"/>
    <cellStyle name="Heading 1 3 2 2 2 12" xfId="2753"/>
    <cellStyle name="Heading 1 3 2 2 2 13" xfId="2754"/>
    <cellStyle name="Heading 1 3 2 2 2 14" xfId="2755"/>
    <cellStyle name="Heading 1 3 2 2 2 15" xfId="2756"/>
    <cellStyle name="Heading 1 3 2 2 2 16" xfId="2757"/>
    <cellStyle name="Heading 1 3 2 2 2 17" xfId="2758"/>
    <cellStyle name="Heading 1 3 2 2 2 18" xfId="2759"/>
    <cellStyle name="Heading 1 3 2 2 2 19" xfId="2760"/>
    <cellStyle name="Heading 1 3 2 2 2 2" xfId="2761"/>
    <cellStyle name="Heading 1 3 2 2 2 20" xfId="2762"/>
    <cellStyle name="Heading 1 3 2 2 2 21" xfId="2763"/>
    <cellStyle name="Heading 1 3 2 2 2 22" xfId="2764"/>
    <cellStyle name="Heading 1 3 2 2 2 23" xfId="2765"/>
    <cellStyle name="Heading 1 3 2 2 2 24" xfId="2766"/>
    <cellStyle name="Heading 1 3 2 2 2 25" xfId="2767"/>
    <cellStyle name="Heading 1 3 2 2 2 26" xfId="2768"/>
    <cellStyle name="Heading 1 3 2 2 2 27" xfId="2769"/>
    <cellStyle name="Heading 1 3 2 2 2 28" xfId="2770"/>
    <cellStyle name="Heading 1 3 2 2 2 29" xfId="2771"/>
    <cellStyle name="Heading 1 3 2 2 2 3" xfId="2772"/>
    <cellStyle name="Heading 1 3 2 2 2 30" xfId="2773"/>
    <cellStyle name="Heading 1 3 2 2 2 31" xfId="2774"/>
    <cellStyle name="Heading 1 3 2 2 2 32" xfId="2775"/>
    <cellStyle name="Heading 1 3 2 2 2 33" xfId="2776"/>
    <cellStyle name="Heading 1 3 2 2 2 34" xfId="2777"/>
    <cellStyle name="Heading 1 3 2 2 2 35" xfId="2778"/>
    <cellStyle name="Heading 1 3 2 2 2 36" xfId="2779"/>
    <cellStyle name="Heading 1 3 2 2 2 37" xfId="2780"/>
    <cellStyle name="Heading 1 3 2 2 2 38" xfId="2781"/>
    <cellStyle name="Heading 1 3 2 2 2 39" xfId="2782"/>
    <cellStyle name="Heading 1 3 2 2 2 4" xfId="2783"/>
    <cellStyle name="Heading 1 3 2 2 2 40" xfId="2784"/>
    <cellStyle name="Heading 1 3 2 2 2 41" xfId="2785"/>
    <cellStyle name="Heading 1 3 2 2 2 42" xfId="2786"/>
    <cellStyle name="Heading 1 3 2 2 2 43" xfId="2787"/>
    <cellStyle name="Heading 1 3 2 2 2 44" xfId="2788"/>
    <cellStyle name="Heading 1 3 2 2 2 45" xfId="2789"/>
    <cellStyle name="Heading 1 3 2 2 2 46" xfId="2790"/>
    <cellStyle name="Heading 1 3 2 2 2 47" xfId="2791"/>
    <cellStyle name="Heading 1 3 2 2 2 48" xfId="2792"/>
    <cellStyle name="Heading 1 3 2 2 2 49" xfId="2793"/>
    <cellStyle name="Heading 1 3 2 2 2 5" xfId="2794"/>
    <cellStyle name="Heading 1 3 2 2 2 50" xfId="2795"/>
    <cellStyle name="Heading 1 3 2 2 2 51" xfId="2796"/>
    <cellStyle name="Heading 1 3 2 2 2 52" xfId="2797"/>
    <cellStyle name="Heading 1 3 2 2 2 53" xfId="2798"/>
    <cellStyle name="Heading 1 3 2 2 2 54" xfId="2799"/>
    <cellStyle name="Heading 1 3 2 2 2 55" xfId="2800"/>
    <cellStyle name="Heading 1 3 2 2 2 56" xfId="2801"/>
    <cellStyle name="Heading 1 3 2 2 2 57" xfId="2802"/>
    <cellStyle name="Heading 1 3 2 2 2 58" xfId="2803"/>
    <cellStyle name="Heading 1 3 2 2 2 59" xfId="2804"/>
    <cellStyle name="Heading 1 3 2 2 2 6" xfId="2805"/>
    <cellStyle name="Heading 1 3 2 2 2 60" xfId="2806"/>
    <cellStyle name="Heading 1 3 2 2 2 61" xfId="2807"/>
    <cellStyle name="Heading 1 3 2 2 2 62" xfId="2808"/>
    <cellStyle name="Heading 1 3 2 2 2 63" xfId="2809"/>
    <cellStyle name="Heading 1 3 2 2 2 64" xfId="2810"/>
    <cellStyle name="Heading 1 3 2 2 2 65" xfId="2811"/>
    <cellStyle name="Heading 1 3 2 2 2 66" xfId="2812"/>
    <cellStyle name="Heading 1 3 2 2 2 67" xfId="2813"/>
    <cellStyle name="Heading 1 3 2 2 2 68" xfId="2814"/>
    <cellStyle name="Heading 1 3 2 2 2 69" xfId="2815"/>
    <cellStyle name="Heading 1 3 2 2 2 7" xfId="2816"/>
    <cellStyle name="Heading 1 3 2 2 2 70" xfId="2817"/>
    <cellStyle name="Heading 1 3 2 2 2 8" xfId="2818"/>
    <cellStyle name="Heading 1 3 2 2 2 9" xfId="2819"/>
    <cellStyle name="Heading 1 3 2 2 20" xfId="2820"/>
    <cellStyle name="Heading 1 3 2 2 21" xfId="2821"/>
    <cellStyle name="Heading 1 3 2 2 22" xfId="2822"/>
    <cellStyle name="Heading 1 3 2 2 23" xfId="2823"/>
    <cellStyle name="Heading 1 3 2 2 24" xfId="2824"/>
    <cellStyle name="Heading 1 3 2 2 25" xfId="2825"/>
    <cellStyle name="Heading 1 3 2 2 26" xfId="2826"/>
    <cellStyle name="Heading 1 3 2 2 27" xfId="2827"/>
    <cellStyle name="Heading 1 3 2 2 28" xfId="2828"/>
    <cellStyle name="Heading 1 3 2 2 29" xfId="2829"/>
    <cellStyle name="Heading 1 3 2 2 3" xfId="2830"/>
    <cellStyle name="Heading 1 3 2 2 30" xfId="2831"/>
    <cellStyle name="Heading 1 3 2 2 31" xfId="2832"/>
    <cellStyle name="Heading 1 3 2 2 32" xfId="2833"/>
    <cellStyle name="Heading 1 3 2 2 33" xfId="2834"/>
    <cellStyle name="Heading 1 3 2 2 34" xfId="2835"/>
    <cellStyle name="Heading 1 3 2 2 35" xfId="2836"/>
    <cellStyle name="Heading 1 3 2 2 36" xfId="2837"/>
    <cellStyle name="Heading 1 3 2 2 37" xfId="2838"/>
    <cellStyle name="Heading 1 3 2 2 38" xfId="2839"/>
    <cellStyle name="Heading 1 3 2 2 39" xfId="2840"/>
    <cellStyle name="Heading 1 3 2 2 4" xfId="2841"/>
    <cellStyle name="Heading 1 3 2 2 40" xfId="2842"/>
    <cellStyle name="Heading 1 3 2 2 41" xfId="2843"/>
    <cellStyle name="Heading 1 3 2 2 42" xfId="2844"/>
    <cellStyle name="Heading 1 3 2 2 43" xfId="2845"/>
    <cellStyle name="Heading 1 3 2 2 44" xfId="2846"/>
    <cellStyle name="Heading 1 3 2 2 45" xfId="2847"/>
    <cellStyle name="Heading 1 3 2 2 46" xfId="2848"/>
    <cellStyle name="Heading 1 3 2 2 47" xfId="2849"/>
    <cellStyle name="Heading 1 3 2 2 48" xfId="2850"/>
    <cellStyle name="Heading 1 3 2 2 49" xfId="2851"/>
    <cellStyle name="Heading 1 3 2 2 5" xfId="2852"/>
    <cellStyle name="Heading 1 3 2 2 50" xfId="2853"/>
    <cellStyle name="Heading 1 3 2 2 51" xfId="2854"/>
    <cellStyle name="Heading 1 3 2 2 52" xfId="2855"/>
    <cellStyle name="Heading 1 3 2 2 53" xfId="2856"/>
    <cellStyle name="Heading 1 3 2 2 54" xfId="2857"/>
    <cellStyle name="Heading 1 3 2 2 55" xfId="2858"/>
    <cellStyle name="Heading 1 3 2 2 56" xfId="2859"/>
    <cellStyle name="Heading 1 3 2 2 57" xfId="2860"/>
    <cellStyle name="Heading 1 3 2 2 58" xfId="2861"/>
    <cellStyle name="Heading 1 3 2 2 59" xfId="2862"/>
    <cellStyle name="Heading 1 3 2 2 6" xfId="2863"/>
    <cellStyle name="Heading 1 3 2 2 60" xfId="2864"/>
    <cellStyle name="Heading 1 3 2 2 61" xfId="2865"/>
    <cellStyle name="Heading 1 3 2 2 62" xfId="2866"/>
    <cellStyle name="Heading 1 3 2 2 63" xfId="2867"/>
    <cellStyle name="Heading 1 3 2 2 64" xfId="2868"/>
    <cellStyle name="Heading 1 3 2 2 65" xfId="2869"/>
    <cellStyle name="Heading 1 3 2 2 66" xfId="2870"/>
    <cellStyle name="Heading 1 3 2 2 67" xfId="2871"/>
    <cellStyle name="Heading 1 3 2 2 68" xfId="2872"/>
    <cellStyle name="Heading 1 3 2 2 69" xfId="2873"/>
    <cellStyle name="Heading 1 3 2 2 7" xfId="2874"/>
    <cellStyle name="Heading 1 3 2 2 70" xfId="2875"/>
    <cellStyle name="Heading 1 3 2 2 8" xfId="2876"/>
    <cellStyle name="Heading 1 3 2 2 9" xfId="2877"/>
    <cellStyle name="Heading 1 3 2 20" xfId="2878"/>
    <cellStyle name="Heading 1 3 2 21" xfId="2879"/>
    <cellStyle name="Heading 1 3 2 22" xfId="2880"/>
    <cellStyle name="Heading 1 3 2 23" xfId="2881"/>
    <cellStyle name="Heading 1 3 2 24" xfId="2882"/>
    <cellStyle name="Heading 1 3 2 25" xfId="2883"/>
    <cellStyle name="Heading 1 3 2 26" xfId="2884"/>
    <cellStyle name="Heading 1 3 2 27" xfId="2885"/>
    <cellStyle name="Heading 1 3 2 28" xfId="2886"/>
    <cellStyle name="Heading 1 3 2 29" xfId="2887"/>
    <cellStyle name="Heading 1 3 2 3" xfId="2888"/>
    <cellStyle name="Heading 1 3 2 30" xfId="2889"/>
    <cellStyle name="Heading 1 3 2 31" xfId="2890"/>
    <cellStyle name="Heading 1 3 2 4" xfId="2891"/>
    <cellStyle name="Heading 1 3 2 5" xfId="2892"/>
    <cellStyle name="Heading 1 3 2 6" xfId="2893"/>
    <cellStyle name="Heading 1 3 2 7" xfId="2894"/>
    <cellStyle name="Heading 1 3 2 8" xfId="2895"/>
    <cellStyle name="Heading 1 3 2 9" xfId="2896"/>
    <cellStyle name="Heading 1 3 3" xfId="2897"/>
    <cellStyle name="Heading 1 3 3 10" xfId="2898"/>
    <cellStyle name="Heading 1 3 3 11" xfId="2899"/>
    <cellStyle name="Heading 1 3 3 12" xfId="2900"/>
    <cellStyle name="Heading 1 3 3 13" xfId="2901"/>
    <cellStyle name="Heading 1 3 3 14" xfId="2902"/>
    <cellStyle name="Heading 1 3 3 15" xfId="2903"/>
    <cellStyle name="Heading 1 3 3 16" xfId="2904"/>
    <cellStyle name="Heading 1 3 3 17" xfId="2905"/>
    <cellStyle name="Heading 1 3 3 18" xfId="2906"/>
    <cellStyle name="Heading 1 3 3 19" xfId="2907"/>
    <cellStyle name="Heading 1 3 3 2" xfId="2908"/>
    <cellStyle name="Heading 1 3 3 2 10" xfId="2909"/>
    <cellStyle name="Heading 1 3 3 2 11" xfId="2910"/>
    <cellStyle name="Heading 1 3 3 2 12" xfId="2911"/>
    <cellStyle name="Heading 1 3 3 2 13" xfId="2912"/>
    <cellStyle name="Heading 1 3 3 2 14" xfId="2913"/>
    <cellStyle name="Heading 1 3 3 2 15" xfId="2914"/>
    <cellStyle name="Heading 1 3 3 2 16" xfId="2915"/>
    <cellStyle name="Heading 1 3 3 2 17" xfId="2916"/>
    <cellStyle name="Heading 1 3 3 2 18" xfId="2917"/>
    <cellStyle name="Heading 1 3 3 2 19" xfId="2918"/>
    <cellStyle name="Heading 1 3 3 2 2" xfId="2919"/>
    <cellStyle name="Heading 1 3 3 2 20" xfId="2920"/>
    <cellStyle name="Heading 1 3 3 2 21" xfId="2921"/>
    <cellStyle name="Heading 1 3 3 2 22" xfId="2922"/>
    <cellStyle name="Heading 1 3 3 2 23" xfId="2923"/>
    <cellStyle name="Heading 1 3 3 2 24" xfId="2924"/>
    <cellStyle name="Heading 1 3 3 2 25" xfId="2925"/>
    <cellStyle name="Heading 1 3 3 2 26" xfId="2926"/>
    <cellStyle name="Heading 1 3 3 2 27" xfId="2927"/>
    <cellStyle name="Heading 1 3 3 2 28" xfId="2928"/>
    <cellStyle name="Heading 1 3 3 2 29" xfId="2929"/>
    <cellStyle name="Heading 1 3 3 2 3" xfId="2930"/>
    <cellStyle name="Heading 1 3 3 2 30" xfId="2931"/>
    <cellStyle name="Heading 1 3 3 2 31" xfId="2932"/>
    <cellStyle name="Heading 1 3 3 2 32" xfId="2933"/>
    <cellStyle name="Heading 1 3 3 2 33" xfId="2934"/>
    <cellStyle name="Heading 1 3 3 2 34" xfId="2935"/>
    <cellStyle name="Heading 1 3 3 2 35" xfId="2936"/>
    <cellStyle name="Heading 1 3 3 2 36" xfId="2937"/>
    <cellStyle name="Heading 1 3 3 2 37" xfId="2938"/>
    <cellStyle name="Heading 1 3 3 2 38" xfId="2939"/>
    <cellStyle name="Heading 1 3 3 2 39" xfId="2940"/>
    <cellStyle name="Heading 1 3 3 2 4" xfId="2941"/>
    <cellStyle name="Heading 1 3 3 2 40" xfId="2942"/>
    <cellStyle name="Heading 1 3 3 2 41" xfId="2943"/>
    <cellStyle name="Heading 1 3 3 2 42" xfId="2944"/>
    <cellStyle name="Heading 1 3 3 2 43" xfId="2945"/>
    <cellStyle name="Heading 1 3 3 2 44" xfId="2946"/>
    <cellStyle name="Heading 1 3 3 2 45" xfId="2947"/>
    <cellStyle name="Heading 1 3 3 2 46" xfId="2948"/>
    <cellStyle name="Heading 1 3 3 2 47" xfId="2949"/>
    <cellStyle name="Heading 1 3 3 2 48" xfId="2950"/>
    <cellStyle name="Heading 1 3 3 2 49" xfId="2951"/>
    <cellStyle name="Heading 1 3 3 2 5" xfId="2952"/>
    <cellStyle name="Heading 1 3 3 2 50" xfId="2953"/>
    <cellStyle name="Heading 1 3 3 2 51" xfId="2954"/>
    <cellStyle name="Heading 1 3 3 2 52" xfId="2955"/>
    <cellStyle name="Heading 1 3 3 2 53" xfId="2956"/>
    <cellStyle name="Heading 1 3 3 2 54" xfId="2957"/>
    <cellStyle name="Heading 1 3 3 2 55" xfId="2958"/>
    <cellStyle name="Heading 1 3 3 2 56" xfId="2959"/>
    <cellStyle name="Heading 1 3 3 2 57" xfId="2960"/>
    <cellStyle name="Heading 1 3 3 2 58" xfId="2961"/>
    <cellStyle name="Heading 1 3 3 2 59" xfId="2962"/>
    <cellStyle name="Heading 1 3 3 2 6" xfId="2963"/>
    <cellStyle name="Heading 1 3 3 2 60" xfId="2964"/>
    <cellStyle name="Heading 1 3 3 2 61" xfId="2965"/>
    <cellStyle name="Heading 1 3 3 2 62" xfId="2966"/>
    <cellStyle name="Heading 1 3 3 2 63" xfId="2967"/>
    <cellStyle name="Heading 1 3 3 2 64" xfId="2968"/>
    <cellStyle name="Heading 1 3 3 2 65" xfId="2969"/>
    <cellStyle name="Heading 1 3 3 2 66" xfId="2970"/>
    <cellStyle name="Heading 1 3 3 2 67" xfId="2971"/>
    <cellStyle name="Heading 1 3 3 2 68" xfId="2972"/>
    <cellStyle name="Heading 1 3 3 2 69" xfId="2973"/>
    <cellStyle name="Heading 1 3 3 2 7" xfId="2974"/>
    <cellStyle name="Heading 1 3 3 2 70" xfId="2975"/>
    <cellStyle name="Heading 1 3 3 2 8" xfId="2976"/>
    <cellStyle name="Heading 1 3 3 2 9" xfId="2977"/>
    <cellStyle name="Heading 1 3 3 20" xfId="2978"/>
    <cellStyle name="Heading 1 3 3 21" xfId="2979"/>
    <cellStyle name="Heading 1 3 3 22" xfId="2980"/>
    <cellStyle name="Heading 1 3 3 23" xfId="2981"/>
    <cellStyle name="Heading 1 3 3 24" xfId="2982"/>
    <cellStyle name="Heading 1 3 3 25" xfId="2983"/>
    <cellStyle name="Heading 1 3 3 26" xfId="2984"/>
    <cellStyle name="Heading 1 3 3 27" xfId="2985"/>
    <cellStyle name="Heading 1 3 3 28" xfId="2986"/>
    <cellStyle name="Heading 1 3 3 29" xfId="2987"/>
    <cellStyle name="Heading 1 3 3 3" xfId="2988"/>
    <cellStyle name="Heading 1 3 3 30" xfId="2989"/>
    <cellStyle name="Heading 1 3 3 31" xfId="2990"/>
    <cellStyle name="Heading 1 3 3 32" xfId="2991"/>
    <cellStyle name="Heading 1 3 3 33" xfId="2992"/>
    <cellStyle name="Heading 1 3 3 34" xfId="2993"/>
    <cellStyle name="Heading 1 3 3 35" xfId="2994"/>
    <cellStyle name="Heading 1 3 3 36" xfId="2995"/>
    <cellStyle name="Heading 1 3 3 37" xfId="2996"/>
    <cellStyle name="Heading 1 3 3 38" xfId="2997"/>
    <cellStyle name="Heading 1 3 3 39" xfId="2998"/>
    <cellStyle name="Heading 1 3 3 4" xfId="2999"/>
    <cellStyle name="Heading 1 3 3 40" xfId="3000"/>
    <cellStyle name="Heading 1 3 3 41" xfId="3001"/>
    <cellStyle name="Heading 1 3 3 42" xfId="3002"/>
    <cellStyle name="Heading 1 3 3 43" xfId="3003"/>
    <cellStyle name="Heading 1 3 3 44" xfId="3004"/>
    <cellStyle name="Heading 1 3 3 45" xfId="3005"/>
    <cellStyle name="Heading 1 3 3 46" xfId="3006"/>
    <cellStyle name="Heading 1 3 3 47" xfId="3007"/>
    <cellStyle name="Heading 1 3 3 48" xfId="3008"/>
    <cellStyle name="Heading 1 3 3 49" xfId="3009"/>
    <cellStyle name="Heading 1 3 3 5" xfId="3010"/>
    <cellStyle name="Heading 1 3 3 50" xfId="3011"/>
    <cellStyle name="Heading 1 3 3 51" xfId="3012"/>
    <cellStyle name="Heading 1 3 3 52" xfId="3013"/>
    <cellStyle name="Heading 1 3 3 53" xfId="3014"/>
    <cellStyle name="Heading 1 3 3 54" xfId="3015"/>
    <cellStyle name="Heading 1 3 3 55" xfId="3016"/>
    <cellStyle name="Heading 1 3 3 56" xfId="3017"/>
    <cellStyle name="Heading 1 3 3 57" xfId="3018"/>
    <cellStyle name="Heading 1 3 3 58" xfId="3019"/>
    <cellStyle name="Heading 1 3 3 59" xfId="3020"/>
    <cellStyle name="Heading 1 3 3 6" xfId="3021"/>
    <cellStyle name="Heading 1 3 3 60" xfId="3022"/>
    <cellStyle name="Heading 1 3 3 61" xfId="3023"/>
    <cellStyle name="Heading 1 3 3 62" xfId="3024"/>
    <cellStyle name="Heading 1 3 3 63" xfId="3025"/>
    <cellStyle name="Heading 1 3 3 64" xfId="3026"/>
    <cellStyle name="Heading 1 3 3 65" xfId="3027"/>
    <cellStyle name="Heading 1 3 3 66" xfId="3028"/>
    <cellStyle name="Heading 1 3 3 67" xfId="3029"/>
    <cellStyle name="Heading 1 3 3 68" xfId="3030"/>
    <cellStyle name="Heading 1 3 3 69" xfId="3031"/>
    <cellStyle name="Heading 1 3 3 7" xfId="3032"/>
    <cellStyle name="Heading 1 3 3 70" xfId="3033"/>
    <cellStyle name="Heading 1 3 3 8" xfId="3034"/>
    <cellStyle name="Heading 1 3 3 9" xfId="3035"/>
    <cellStyle name="Heading 1 4" xfId="3036"/>
    <cellStyle name="Heading 1 4 2" xfId="3037"/>
    <cellStyle name="Heading 1 4 2 10" xfId="3038"/>
    <cellStyle name="Heading 1 4 2 11" xfId="3039"/>
    <cellStyle name="Heading 1 4 2 12" xfId="3040"/>
    <cellStyle name="Heading 1 4 2 13" xfId="3041"/>
    <cellStyle name="Heading 1 4 2 14" xfId="3042"/>
    <cellStyle name="Heading 1 4 2 15" xfId="3043"/>
    <cellStyle name="Heading 1 4 2 16" xfId="3044"/>
    <cellStyle name="Heading 1 4 2 17" xfId="3045"/>
    <cellStyle name="Heading 1 4 2 18" xfId="3046"/>
    <cellStyle name="Heading 1 4 2 19" xfId="3047"/>
    <cellStyle name="Heading 1 4 2 2" xfId="3048"/>
    <cellStyle name="Heading 1 4 2 2 10" xfId="3049"/>
    <cellStyle name="Heading 1 4 2 2 11" xfId="3050"/>
    <cellStyle name="Heading 1 4 2 2 12" xfId="3051"/>
    <cellStyle name="Heading 1 4 2 2 13" xfId="3052"/>
    <cellStyle name="Heading 1 4 2 2 14" xfId="3053"/>
    <cellStyle name="Heading 1 4 2 2 15" xfId="3054"/>
    <cellStyle name="Heading 1 4 2 2 16" xfId="3055"/>
    <cellStyle name="Heading 1 4 2 2 17" xfId="3056"/>
    <cellStyle name="Heading 1 4 2 2 18" xfId="3057"/>
    <cellStyle name="Heading 1 4 2 2 19" xfId="3058"/>
    <cellStyle name="Heading 1 4 2 2 2" xfId="3059"/>
    <cellStyle name="Heading 1 4 2 2 2 10" xfId="3060"/>
    <cellStyle name="Heading 1 4 2 2 2 11" xfId="3061"/>
    <cellStyle name="Heading 1 4 2 2 2 12" xfId="3062"/>
    <cellStyle name="Heading 1 4 2 2 2 13" xfId="3063"/>
    <cellStyle name="Heading 1 4 2 2 2 14" xfId="3064"/>
    <cellStyle name="Heading 1 4 2 2 2 15" xfId="3065"/>
    <cellStyle name="Heading 1 4 2 2 2 16" xfId="3066"/>
    <cellStyle name="Heading 1 4 2 2 2 17" xfId="3067"/>
    <cellStyle name="Heading 1 4 2 2 2 18" xfId="3068"/>
    <cellStyle name="Heading 1 4 2 2 2 19" xfId="3069"/>
    <cellStyle name="Heading 1 4 2 2 2 2" xfId="3070"/>
    <cellStyle name="Heading 1 4 2 2 2 20" xfId="3071"/>
    <cellStyle name="Heading 1 4 2 2 2 21" xfId="3072"/>
    <cellStyle name="Heading 1 4 2 2 2 22" xfId="3073"/>
    <cellStyle name="Heading 1 4 2 2 2 23" xfId="3074"/>
    <cellStyle name="Heading 1 4 2 2 2 24" xfId="3075"/>
    <cellStyle name="Heading 1 4 2 2 2 25" xfId="3076"/>
    <cellStyle name="Heading 1 4 2 2 2 26" xfId="3077"/>
    <cellStyle name="Heading 1 4 2 2 2 27" xfId="3078"/>
    <cellStyle name="Heading 1 4 2 2 2 28" xfId="3079"/>
    <cellStyle name="Heading 1 4 2 2 2 29" xfId="3080"/>
    <cellStyle name="Heading 1 4 2 2 2 3" xfId="3081"/>
    <cellStyle name="Heading 1 4 2 2 2 30" xfId="3082"/>
    <cellStyle name="Heading 1 4 2 2 2 31" xfId="3083"/>
    <cellStyle name="Heading 1 4 2 2 2 32" xfId="3084"/>
    <cellStyle name="Heading 1 4 2 2 2 33" xfId="3085"/>
    <cellStyle name="Heading 1 4 2 2 2 34" xfId="3086"/>
    <cellStyle name="Heading 1 4 2 2 2 35" xfId="3087"/>
    <cellStyle name="Heading 1 4 2 2 2 36" xfId="3088"/>
    <cellStyle name="Heading 1 4 2 2 2 37" xfId="3089"/>
    <cellStyle name="Heading 1 4 2 2 2 38" xfId="3090"/>
    <cellStyle name="Heading 1 4 2 2 2 39" xfId="3091"/>
    <cellStyle name="Heading 1 4 2 2 2 4" xfId="3092"/>
    <cellStyle name="Heading 1 4 2 2 2 40" xfId="3093"/>
    <cellStyle name="Heading 1 4 2 2 2 41" xfId="3094"/>
    <cellStyle name="Heading 1 4 2 2 2 42" xfId="3095"/>
    <cellStyle name="Heading 1 4 2 2 2 43" xfId="3096"/>
    <cellStyle name="Heading 1 4 2 2 2 44" xfId="3097"/>
    <cellStyle name="Heading 1 4 2 2 2 45" xfId="3098"/>
    <cellStyle name="Heading 1 4 2 2 2 46" xfId="3099"/>
    <cellStyle name="Heading 1 4 2 2 2 47" xfId="3100"/>
    <cellStyle name="Heading 1 4 2 2 2 48" xfId="3101"/>
    <cellStyle name="Heading 1 4 2 2 2 49" xfId="3102"/>
    <cellStyle name="Heading 1 4 2 2 2 5" xfId="3103"/>
    <cellStyle name="Heading 1 4 2 2 2 50" xfId="3104"/>
    <cellStyle name="Heading 1 4 2 2 2 51" xfId="3105"/>
    <cellStyle name="Heading 1 4 2 2 2 52" xfId="3106"/>
    <cellStyle name="Heading 1 4 2 2 2 53" xfId="3107"/>
    <cellStyle name="Heading 1 4 2 2 2 54" xfId="3108"/>
    <cellStyle name="Heading 1 4 2 2 2 55" xfId="3109"/>
    <cellStyle name="Heading 1 4 2 2 2 56" xfId="3110"/>
    <cellStyle name="Heading 1 4 2 2 2 57" xfId="3111"/>
    <cellStyle name="Heading 1 4 2 2 2 58" xfId="3112"/>
    <cellStyle name="Heading 1 4 2 2 2 59" xfId="3113"/>
    <cellStyle name="Heading 1 4 2 2 2 6" xfId="3114"/>
    <cellStyle name="Heading 1 4 2 2 2 60" xfId="3115"/>
    <cellStyle name="Heading 1 4 2 2 2 61" xfId="3116"/>
    <cellStyle name="Heading 1 4 2 2 2 62" xfId="3117"/>
    <cellStyle name="Heading 1 4 2 2 2 63" xfId="3118"/>
    <cellStyle name="Heading 1 4 2 2 2 64" xfId="3119"/>
    <cellStyle name="Heading 1 4 2 2 2 65" xfId="3120"/>
    <cellStyle name="Heading 1 4 2 2 2 66" xfId="3121"/>
    <cellStyle name="Heading 1 4 2 2 2 67" xfId="3122"/>
    <cellStyle name="Heading 1 4 2 2 2 68" xfId="3123"/>
    <cellStyle name="Heading 1 4 2 2 2 69" xfId="3124"/>
    <cellStyle name="Heading 1 4 2 2 2 7" xfId="3125"/>
    <cellStyle name="Heading 1 4 2 2 2 70" xfId="3126"/>
    <cellStyle name="Heading 1 4 2 2 2 8" xfId="3127"/>
    <cellStyle name="Heading 1 4 2 2 2 9" xfId="3128"/>
    <cellStyle name="Heading 1 4 2 2 20" xfId="3129"/>
    <cellStyle name="Heading 1 4 2 2 21" xfId="3130"/>
    <cellStyle name="Heading 1 4 2 2 22" xfId="3131"/>
    <cellStyle name="Heading 1 4 2 2 23" xfId="3132"/>
    <cellStyle name="Heading 1 4 2 2 24" xfId="3133"/>
    <cellStyle name="Heading 1 4 2 2 25" xfId="3134"/>
    <cellStyle name="Heading 1 4 2 2 26" xfId="3135"/>
    <cellStyle name="Heading 1 4 2 2 27" xfId="3136"/>
    <cellStyle name="Heading 1 4 2 2 28" xfId="3137"/>
    <cellStyle name="Heading 1 4 2 2 29" xfId="3138"/>
    <cellStyle name="Heading 1 4 2 2 3" xfId="3139"/>
    <cellStyle name="Heading 1 4 2 2 30" xfId="3140"/>
    <cellStyle name="Heading 1 4 2 2 31" xfId="3141"/>
    <cellStyle name="Heading 1 4 2 2 32" xfId="3142"/>
    <cellStyle name="Heading 1 4 2 2 33" xfId="3143"/>
    <cellStyle name="Heading 1 4 2 2 34" xfId="3144"/>
    <cellStyle name="Heading 1 4 2 2 35" xfId="3145"/>
    <cellStyle name="Heading 1 4 2 2 36" xfId="3146"/>
    <cellStyle name="Heading 1 4 2 2 37" xfId="3147"/>
    <cellStyle name="Heading 1 4 2 2 38" xfId="3148"/>
    <cellStyle name="Heading 1 4 2 2 39" xfId="3149"/>
    <cellStyle name="Heading 1 4 2 2 4" xfId="3150"/>
    <cellStyle name="Heading 1 4 2 2 40" xfId="3151"/>
    <cellStyle name="Heading 1 4 2 2 41" xfId="3152"/>
    <cellStyle name="Heading 1 4 2 2 42" xfId="3153"/>
    <cellStyle name="Heading 1 4 2 2 43" xfId="3154"/>
    <cellStyle name="Heading 1 4 2 2 44" xfId="3155"/>
    <cellStyle name="Heading 1 4 2 2 45" xfId="3156"/>
    <cellStyle name="Heading 1 4 2 2 46" xfId="3157"/>
    <cellStyle name="Heading 1 4 2 2 47" xfId="3158"/>
    <cellStyle name="Heading 1 4 2 2 48" xfId="3159"/>
    <cellStyle name="Heading 1 4 2 2 49" xfId="3160"/>
    <cellStyle name="Heading 1 4 2 2 5" xfId="3161"/>
    <cellStyle name="Heading 1 4 2 2 50" xfId="3162"/>
    <cellStyle name="Heading 1 4 2 2 51" xfId="3163"/>
    <cellStyle name="Heading 1 4 2 2 52" xfId="3164"/>
    <cellStyle name="Heading 1 4 2 2 53" xfId="3165"/>
    <cellStyle name="Heading 1 4 2 2 54" xfId="3166"/>
    <cellStyle name="Heading 1 4 2 2 55" xfId="3167"/>
    <cellStyle name="Heading 1 4 2 2 56" xfId="3168"/>
    <cellStyle name="Heading 1 4 2 2 57" xfId="3169"/>
    <cellStyle name="Heading 1 4 2 2 58" xfId="3170"/>
    <cellStyle name="Heading 1 4 2 2 59" xfId="3171"/>
    <cellStyle name="Heading 1 4 2 2 6" xfId="3172"/>
    <cellStyle name="Heading 1 4 2 2 60" xfId="3173"/>
    <cellStyle name="Heading 1 4 2 2 61" xfId="3174"/>
    <cellStyle name="Heading 1 4 2 2 62" xfId="3175"/>
    <cellStyle name="Heading 1 4 2 2 63" xfId="3176"/>
    <cellStyle name="Heading 1 4 2 2 64" xfId="3177"/>
    <cellStyle name="Heading 1 4 2 2 65" xfId="3178"/>
    <cellStyle name="Heading 1 4 2 2 66" xfId="3179"/>
    <cellStyle name="Heading 1 4 2 2 67" xfId="3180"/>
    <cellStyle name="Heading 1 4 2 2 68" xfId="3181"/>
    <cellStyle name="Heading 1 4 2 2 69" xfId="3182"/>
    <cellStyle name="Heading 1 4 2 2 7" xfId="3183"/>
    <cellStyle name="Heading 1 4 2 2 70" xfId="3184"/>
    <cellStyle name="Heading 1 4 2 2 8" xfId="3185"/>
    <cellStyle name="Heading 1 4 2 2 9" xfId="3186"/>
    <cellStyle name="Heading 1 4 2 20" xfId="3187"/>
    <cellStyle name="Heading 1 4 2 21" xfId="3188"/>
    <cellStyle name="Heading 1 4 2 22" xfId="3189"/>
    <cellStyle name="Heading 1 4 2 23" xfId="3190"/>
    <cellStyle name="Heading 1 4 2 24" xfId="3191"/>
    <cellStyle name="Heading 1 4 2 25" xfId="3192"/>
    <cellStyle name="Heading 1 4 2 26" xfId="3193"/>
    <cellStyle name="Heading 1 4 2 27" xfId="3194"/>
    <cellStyle name="Heading 1 4 2 28" xfId="3195"/>
    <cellStyle name="Heading 1 4 2 29" xfId="3196"/>
    <cellStyle name="Heading 1 4 2 3" xfId="3197"/>
    <cellStyle name="Heading 1 4 2 30" xfId="3198"/>
    <cellStyle name="Heading 1 4 2 31" xfId="3199"/>
    <cellStyle name="Heading 1 4 2 4" xfId="3200"/>
    <cellStyle name="Heading 1 4 2 5" xfId="3201"/>
    <cellStyle name="Heading 1 4 2 6" xfId="3202"/>
    <cellStyle name="Heading 1 4 2 7" xfId="3203"/>
    <cellStyle name="Heading 1 4 2 8" xfId="3204"/>
    <cellStyle name="Heading 1 4 2 9" xfId="3205"/>
    <cellStyle name="Heading 1 4 3" xfId="3206"/>
    <cellStyle name="Heading 1 4 3 10" xfId="3207"/>
    <cellStyle name="Heading 1 4 3 11" xfId="3208"/>
    <cellStyle name="Heading 1 4 3 12" xfId="3209"/>
    <cellStyle name="Heading 1 4 3 13" xfId="3210"/>
    <cellStyle name="Heading 1 4 3 14" xfId="3211"/>
    <cellStyle name="Heading 1 4 3 15" xfId="3212"/>
    <cellStyle name="Heading 1 4 3 16" xfId="3213"/>
    <cellStyle name="Heading 1 4 3 17" xfId="3214"/>
    <cellStyle name="Heading 1 4 3 18" xfId="3215"/>
    <cellStyle name="Heading 1 4 3 19" xfId="3216"/>
    <cellStyle name="Heading 1 4 3 2" xfId="3217"/>
    <cellStyle name="Heading 1 4 3 2 10" xfId="3218"/>
    <cellStyle name="Heading 1 4 3 2 11" xfId="3219"/>
    <cellStyle name="Heading 1 4 3 2 12" xfId="3220"/>
    <cellStyle name="Heading 1 4 3 2 13" xfId="3221"/>
    <cellStyle name="Heading 1 4 3 2 14" xfId="3222"/>
    <cellStyle name="Heading 1 4 3 2 15" xfId="3223"/>
    <cellStyle name="Heading 1 4 3 2 16" xfId="3224"/>
    <cellStyle name="Heading 1 4 3 2 17" xfId="3225"/>
    <cellStyle name="Heading 1 4 3 2 18" xfId="3226"/>
    <cellStyle name="Heading 1 4 3 2 19" xfId="3227"/>
    <cellStyle name="Heading 1 4 3 2 2" xfId="3228"/>
    <cellStyle name="Heading 1 4 3 2 20" xfId="3229"/>
    <cellStyle name="Heading 1 4 3 2 21" xfId="3230"/>
    <cellStyle name="Heading 1 4 3 2 22" xfId="3231"/>
    <cellStyle name="Heading 1 4 3 2 23" xfId="3232"/>
    <cellStyle name="Heading 1 4 3 2 24" xfId="3233"/>
    <cellStyle name="Heading 1 4 3 2 25" xfId="3234"/>
    <cellStyle name="Heading 1 4 3 2 26" xfId="3235"/>
    <cellStyle name="Heading 1 4 3 2 27" xfId="3236"/>
    <cellStyle name="Heading 1 4 3 2 28" xfId="3237"/>
    <cellStyle name="Heading 1 4 3 2 29" xfId="3238"/>
    <cellStyle name="Heading 1 4 3 2 3" xfId="3239"/>
    <cellStyle name="Heading 1 4 3 2 30" xfId="3240"/>
    <cellStyle name="Heading 1 4 3 2 31" xfId="3241"/>
    <cellStyle name="Heading 1 4 3 2 32" xfId="3242"/>
    <cellStyle name="Heading 1 4 3 2 33" xfId="3243"/>
    <cellStyle name="Heading 1 4 3 2 34" xfId="3244"/>
    <cellStyle name="Heading 1 4 3 2 35" xfId="3245"/>
    <cellStyle name="Heading 1 4 3 2 36" xfId="3246"/>
    <cellStyle name="Heading 1 4 3 2 37" xfId="3247"/>
    <cellStyle name="Heading 1 4 3 2 38" xfId="3248"/>
    <cellStyle name="Heading 1 4 3 2 39" xfId="3249"/>
    <cellStyle name="Heading 1 4 3 2 4" xfId="3250"/>
    <cellStyle name="Heading 1 4 3 2 40" xfId="3251"/>
    <cellStyle name="Heading 1 4 3 2 41" xfId="3252"/>
    <cellStyle name="Heading 1 4 3 2 42" xfId="3253"/>
    <cellStyle name="Heading 1 4 3 2 43" xfId="3254"/>
    <cellStyle name="Heading 1 4 3 2 44" xfId="3255"/>
    <cellStyle name="Heading 1 4 3 2 45" xfId="3256"/>
    <cellStyle name="Heading 1 4 3 2 46" xfId="3257"/>
    <cellStyle name="Heading 1 4 3 2 47" xfId="3258"/>
    <cellStyle name="Heading 1 4 3 2 48" xfId="3259"/>
    <cellStyle name="Heading 1 4 3 2 49" xfId="3260"/>
    <cellStyle name="Heading 1 4 3 2 5" xfId="3261"/>
    <cellStyle name="Heading 1 4 3 2 50" xfId="3262"/>
    <cellStyle name="Heading 1 4 3 2 51" xfId="3263"/>
    <cellStyle name="Heading 1 4 3 2 52" xfId="3264"/>
    <cellStyle name="Heading 1 4 3 2 53" xfId="3265"/>
    <cellStyle name="Heading 1 4 3 2 54" xfId="3266"/>
    <cellStyle name="Heading 1 4 3 2 55" xfId="3267"/>
    <cellStyle name="Heading 1 4 3 2 56" xfId="3268"/>
    <cellStyle name="Heading 1 4 3 2 57" xfId="3269"/>
    <cellStyle name="Heading 1 4 3 2 58" xfId="3270"/>
    <cellStyle name="Heading 1 4 3 2 59" xfId="3271"/>
    <cellStyle name="Heading 1 4 3 2 6" xfId="3272"/>
    <cellStyle name="Heading 1 4 3 2 60" xfId="3273"/>
    <cellStyle name="Heading 1 4 3 2 61" xfId="3274"/>
    <cellStyle name="Heading 1 4 3 2 62" xfId="3275"/>
    <cellStyle name="Heading 1 4 3 2 63" xfId="3276"/>
    <cellStyle name="Heading 1 4 3 2 64" xfId="3277"/>
    <cellStyle name="Heading 1 4 3 2 65" xfId="3278"/>
    <cellStyle name="Heading 1 4 3 2 66" xfId="3279"/>
    <cellStyle name="Heading 1 4 3 2 67" xfId="3280"/>
    <cellStyle name="Heading 1 4 3 2 68" xfId="3281"/>
    <cellStyle name="Heading 1 4 3 2 69" xfId="3282"/>
    <cellStyle name="Heading 1 4 3 2 7" xfId="3283"/>
    <cellStyle name="Heading 1 4 3 2 70" xfId="3284"/>
    <cellStyle name="Heading 1 4 3 2 8" xfId="3285"/>
    <cellStyle name="Heading 1 4 3 2 9" xfId="3286"/>
    <cellStyle name="Heading 1 4 3 20" xfId="3287"/>
    <cellStyle name="Heading 1 4 3 21" xfId="3288"/>
    <cellStyle name="Heading 1 4 3 22" xfId="3289"/>
    <cellStyle name="Heading 1 4 3 23" xfId="3290"/>
    <cellStyle name="Heading 1 4 3 24" xfId="3291"/>
    <cellStyle name="Heading 1 4 3 25" xfId="3292"/>
    <cellStyle name="Heading 1 4 3 26" xfId="3293"/>
    <cellStyle name="Heading 1 4 3 27" xfId="3294"/>
    <cellStyle name="Heading 1 4 3 28" xfId="3295"/>
    <cellStyle name="Heading 1 4 3 29" xfId="3296"/>
    <cellStyle name="Heading 1 4 3 3" xfId="3297"/>
    <cellStyle name="Heading 1 4 3 30" xfId="3298"/>
    <cellStyle name="Heading 1 4 3 31" xfId="3299"/>
    <cellStyle name="Heading 1 4 3 32" xfId="3300"/>
    <cellStyle name="Heading 1 4 3 33" xfId="3301"/>
    <cellStyle name="Heading 1 4 3 34" xfId="3302"/>
    <cellStyle name="Heading 1 4 3 35" xfId="3303"/>
    <cellStyle name="Heading 1 4 3 36" xfId="3304"/>
    <cellStyle name="Heading 1 4 3 37" xfId="3305"/>
    <cellStyle name="Heading 1 4 3 38" xfId="3306"/>
    <cellStyle name="Heading 1 4 3 39" xfId="3307"/>
    <cellStyle name="Heading 1 4 3 4" xfId="3308"/>
    <cellStyle name="Heading 1 4 3 40" xfId="3309"/>
    <cellStyle name="Heading 1 4 3 41" xfId="3310"/>
    <cellStyle name="Heading 1 4 3 42" xfId="3311"/>
    <cellStyle name="Heading 1 4 3 43" xfId="3312"/>
    <cellStyle name="Heading 1 4 3 44" xfId="3313"/>
    <cellStyle name="Heading 1 4 3 45" xfId="3314"/>
    <cellStyle name="Heading 1 4 3 46" xfId="3315"/>
    <cellStyle name="Heading 1 4 3 47" xfId="3316"/>
    <cellStyle name="Heading 1 4 3 48" xfId="3317"/>
    <cellStyle name="Heading 1 4 3 49" xfId="3318"/>
    <cellStyle name="Heading 1 4 3 5" xfId="3319"/>
    <cellStyle name="Heading 1 4 3 50" xfId="3320"/>
    <cellStyle name="Heading 1 4 3 51" xfId="3321"/>
    <cellStyle name="Heading 1 4 3 52" xfId="3322"/>
    <cellStyle name="Heading 1 4 3 53" xfId="3323"/>
    <cellStyle name="Heading 1 4 3 54" xfId="3324"/>
    <cellStyle name="Heading 1 4 3 55" xfId="3325"/>
    <cellStyle name="Heading 1 4 3 56" xfId="3326"/>
    <cellStyle name="Heading 1 4 3 57" xfId="3327"/>
    <cellStyle name="Heading 1 4 3 58" xfId="3328"/>
    <cellStyle name="Heading 1 4 3 59" xfId="3329"/>
    <cellStyle name="Heading 1 4 3 6" xfId="3330"/>
    <cellStyle name="Heading 1 4 3 60" xfId="3331"/>
    <cellStyle name="Heading 1 4 3 61" xfId="3332"/>
    <cellStyle name="Heading 1 4 3 62" xfId="3333"/>
    <cellStyle name="Heading 1 4 3 63" xfId="3334"/>
    <cellStyle name="Heading 1 4 3 64" xfId="3335"/>
    <cellStyle name="Heading 1 4 3 65" xfId="3336"/>
    <cellStyle name="Heading 1 4 3 66" xfId="3337"/>
    <cellStyle name="Heading 1 4 3 67" xfId="3338"/>
    <cellStyle name="Heading 1 4 3 68" xfId="3339"/>
    <cellStyle name="Heading 1 4 3 69" xfId="3340"/>
    <cellStyle name="Heading 1 4 3 7" xfId="3341"/>
    <cellStyle name="Heading 1 4 3 70" xfId="3342"/>
    <cellStyle name="Heading 1 4 3 8" xfId="3343"/>
    <cellStyle name="Heading 1 4 3 9" xfId="3344"/>
    <cellStyle name="Heading 2" xfId="15697" builtinId="17" customBuiltin="1"/>
    <cellStyle name="Heading 2 2" xfId="3345"/>
    <cellStyle name="Heading 2 2 2" xfId="3346"/>
    <cellStyle name="Heading 2 2 2 10" xfId="3347"/>
    <cellStyle name="Heading 2 2 2 11" xfId="3348"/>
    <cellStyle name="Heading 2 2 2 12" xfId="3349"/>
    <cellStyle name="Heading 2 2 2 13" xfId="3350"/>
    <cellStyle name="Heading 2 2 2 14" xfId="3351"/>
    <cellStyle name="Heading 2 2 2 15" xfId="3352"/>
    <cellStyle name="Heading 2 2 2 16" xfId="3353"/>
    <cellStyle name="Heading 2 2 2 17" xfId="3354"/>
    <cellStyle name="Heading 2 2 2 18" xfId="3355"/>
    <cellStyle name="Heading 2 2 2 19" xfId="3356"/>
    <cellStyle name="Heading 2 2 2 2" xfId="3357"/>
    <cellStyle name="Heading 2 2 2 2 10" xfId="3358"/>
    <cellStyle name="Heading 2 2 2 2 11" xfId="3359"/>
    <cellStyle name="Heading 2 2 2 2 12" xfId="3360"/>
    <cellStyle name="Heading 2 2 2 2 13" xfId="3361"/>
    <cellStyle name="Heading 2 2 2 2 14" xfId="3362"/>
    <cellStyle name="Heading 2 2 2 2 15" xfId="3363"/>
    <cellStyle name="Heading 2 2 2 2 16" xfId="3364"/>
    <cellStyle name="Heading 2 2 2 2 17" xfId="3365"/>
    <cellStyle name="Heading 2 2 2 2 18" xfId="3366"/>
    <cellStyle name="Heading 2 2 2 2 19" xfId="3367"/>
    <cellStyle name="Heading 2 2 2 2 2" xfId="3368"/>
    <cellStyle name="Heading 2 2 2 2 2 10" xfId="3369"/>
    <cellStyle name="Heading 2 2 2 2 2 11" xfId="3370"/>
    <cellStyle name="Heading 2 2 2 2 2 12" xfId="3371"/>
    <cellStyle name="Heading 2 2 2 2 2 13" xfId="3372"/>
    <cellStyle name="Heading 2 2 2 2 2 14" xfId="3373"/>
    <cellStyle name="Heading 2 2 2 2 2 15" xfId="3374"/>
    <cellStyle name="Heading 2 2 2 2 2 16" xfId="3375"/>
    <cellStyle name="Heading 2 2 2 2 2 17" xfId="3376"/>
    <cellStyle name="Heading 2 2 2 2 2 18" xfId="3377"/>
    <cellStyle name="Heading 2 2 2 2 2 19" xfId="3378"/>
    <cellStyle name="Heading 2 2 2 2 2 2" xfId="3379"/>
    <cellStyle name="Heading 2 2 2 2 2 20" xfId="3380"/>
    <cellStyle name="Heading 2 2 2 2 2 21" xfId="3381"/>
    <cellStyle name="Heading 2 2 2 2 2 22" xfId="3382"/>
    <cellStyle name="Heading 2 2 2 2 2 23" xfId="3383"/>
    <cellStyle name="Heading 2 2 2 2 2 24" xfId="3384"/>
    <cellStyle name="Heading 2 2 2 2 2 25" xfId="3385"/>
    <cellStyle name="Heading 2 2 2 2 2 26" xfId="3386"/>
    <cellStyle name="Heading 2 2 2 2 2 27" xfId="3387"/>
    <cellStyle name="Heading 2 2 2 2 2 28" xfId="3388"/>
    <cellStyle name="Heading 2 2 2 2 2 29" xfId="3389"/>
    <cellStyle name="Heading 2 2 2 2 2 3" xfId="3390"/>
    <cellStyle name="Heading 2 2 2 2 2 30" xfId="3391"/>
    <cellStyle name="Heading 2 2 2 2 2 31" xfId="3392"/>
    <cellStyle name="Heading 2 2 2 2 2 32" xfId="3393"/>
    <cellStyle name="Heading 2 2 2 2 2 33" xfId="3394"/>
    <cellStyle name="Heading 2 2 2 2 2 34" xfId="3395"/>
    <cellStyle name="Heading 2 2 2 2 2 35" xfId="3396"/>
    <cellStyle name="Heading 2 2 2 2 2 36" xfId="3397"/>
    <cellStyle name="Heading 2 2 2 2 2 37" xfId="3398"/>
    <cellStyle name="Heading 2 2 2 2 2 38" xfId="3399"/>
    <cellStyle name="Heading 2 2 2 2 2 39" xfId="3400"/>
    <cellStyle name="Heading 2 2 2 2 2 4" xfId="3401"/>
    <cellStyle name="Heading 2 2 2 2 2 40" xfId="3402"/>
    <cellStyle name="Heading 2 2 2 2 2 41" xfId="3403"/>
    <cellStyle name="Heading 2 2 2 2 2 42" xfId="3404"/>
    <cellStyle name="Heading 2 2 2 2 2 43" xfId="3405"/>
    <cellStyle name="Heading 2 2 2 2 2 44" xfId="3406"/>
    <cellStyle name="Heading 2 2 2 2 2 45" xfId="3407"/>
    <cellStyle name="Heading 2 2 2 2 2 46" xfId="3408"/>
    <cellStyle name="Heading 2 2 2 2 2 47" xfId="3409"/>
    <cellStyle name="Heading 2 2 2 2 2 48" xfId="3410"/>
    <cellStyle name="Heading 2 2 2 2 2 49" xfId="3411"/>
    <cellStyle name="Heading 2 2 2 2 2 5" xfId="3412"/>
    <cellStyle name="Heading 2 2 2 2 2 50" xfId="3413"/>
    <cellStyle name="Heading 2 2 2 2 2 51" xfId="3414"/>
    <cellStyle name="Heading 2 2 2 2 2 52" xfId="3415"/>
    <cellStyle name="Heading 2 2 2 2 2 53" xfId="3416"/>
    <cellStyle name="Heading 2 2 2 2 2 54" xfId="3417"/>
    <cellStyle name="Heading 2 2 2 2 2 55" xfId="3418"/>
    <cellStyle name="Heading 2 2 2 2 2 56" xfId="3419"/>
    <cellStyle name="Heading 2 2 2 2 2 57" xfId="3420"/>
    <cellStyle name="Heading 2 2 2 2 2 58" xfId="3421"/>
    <cellStyle name="Heading 2 2 2 2 2 59" xfId="3422"/>
    <cellStyle name="Heading 2 2 2 2 2 6" xfId="3423"/>
    <cellStyle name="Heading 2 2 2 2 2 60" xfId="3424"/>
    <cellStyle name="Heading 2 2 2 2 2 61" xfId="3425"/>
    <cellStyle name="Heading 2 2 2 2 2 62" xfId="3426"/>
    <cellStyle name="Heading 2 2 2 2 2 63" xfId="3427"/>
    <cellStyle name="Heading 2 2 2 2 2 64" xfId="3428"/>
    <cellStyle name="Heading 2 2 2 2 2 65" xfId="3429"/>
    <cellStyle name="Heading 2 2 2 2 2 66" xfId="3430"/>
    <cellStyle name="Heading 2 2 2 2 2 67" xfId="3431"/>
    <cellStyle name="Heading 2 2 2 2 2 68" xfId="3432"/>
    <cellStyle name="Heading 2 2 2 2 2 69" xfId="3433"/>
    <cellStyle name="Heading 2 2 2 2 2 7" xfId="3434"/>
    <cellStyle name="Heading 2 2 2 2 2 70" xfId="3435"/>
    <cellStyle name="Heading 2 2 2 2 2 8" xfId="3436"/>
    <cellStyle name="Heading 2 2 2 2 2 9" xfId="3437"/>
    <cellStyle name="Heading 2 2 2 2 20" xfId="3438"/>
    <cellStyle name="Heading 2 2 2 2 21" xfId="3439"/>
    <cellStyle name="Heading 2 2 2 2 22" xfId="3440"/>
    <cellStyle name="Heading 2 2 2 2 23" xfId="3441"/>
    <cellStyle name="Heading 2 2 2 2 24" xfId="3442"/>
    <cellStyle name="Heading 2 2 2 2 25" xfId="3443"/>
    <cellStyle name="Heading 2 2 2 2 26" xfId="3444"/>
    <cellStyle name="Heading 2 2 2 2 27" xfId="3445"/>
    <cellStyle name="Heading 2 2 2 2 28" xfId="3446"/>
    <cellStyle name="Heading 2 2 2 2 29" xfId="3447"/>
    <cellStyle name="Heading 2 2 2 2 3" xfId="3448"/>
    <cellStyle name="Heading 2 2 2 2 30" xfId="3449"/>
    <cellStyle name="Heading 2 2 2 2 31" xfId="3450"/>
    <cellStyle name="Heading 2 2 2 2 32" xfId="3451"/>
    <cellStyle name="Heading 2 2 2 2 33" xfId="3452"/>
    <cellStyle name="Heading 2 2 2 2 34" xfId="3453"/>
    <cellStyle name="Heading 2 2 2 2 35" xfId="3454"/>
    <cellStyle name="Heading 2 2 2 2 36" xfId="3455"/>
    <cellStyle name="Heading 2 2 2 2 37" xfId="3456"/>
    <cellStyle name="Heading 2 2 2 2 38" xfId="3457"/>
    <cellStyle name="Heading 2 2 2 2 39" xfId="3458"/>
    <cellStyle name="Heading 2 2 2 2 4" xfId="3459"/>
    <cellStyle name="Heading 2 2 2 2 40" xfId="3460"/>
    <cellStyle name="Heading 2 2 2 2 41" xfId="3461"/>
    <cellStyle name="Heading 2 2 2 2 42" xfId="3462"/>
    <cellStyle name="Heading 2 2 2 2 43" xfId="3463"/>
    <cellStyle name="Heading 2 2 2 2 44" xfId="3464"/>
    <cellStyle name="Heading 2 2 2 2 45" xfId="3465"/>
    <cellStyle name="Heading 2 2 2 2 46" xfId="3466"/>
    <cellStyle name="Heading 2 2 2 2 47" xfId="3467"/>
    <cellStyle name="Heading 2 2 2 2 48" xfId="3468"/>
    <cellStyle name="Heading 2 2 2 2 49" xfId="3469"/>
    <cellStyle name="Heading 2 2 2 2 5" xfId="3470"/>
    <cellStyle name="Heading 2 2 2 2 50" xfId="3471"/>
    <cellStyle name="Heading 2 2 2 2 51" xfId="3472"/>
    <cellStyle name="Heading 2 2 2 2 52" xfId="3473"/>
    <cellStyle name="Heading 2 2 2 2 53" xfId="3474"/>
    <cellStyle name="Heading 2 2 2 2 54" xfId="3475"/>
    <cellStyle name="Heading 2 2 2 2 55" xfId="3476"/>
    <cellStyle name="Heading 2 2 2 2 56" xfId="3477"/>
    <cellStyle name="Heading 2 2 2 2 57" xfId="3478"/>
    <cellStyle name="Heading 2 2 2 2 58" xfId="3479"/>
    <cellStyle name="Heading 2 2 2 2 59" xfId="3480"/>
    <cellStyle name="Heading 2 2 2 2 6" xfId="3481"/>
    <cellStyle name="Heading 2 2 2 2 60" xfId="3482"/>
    <cellStyle name="Heading 2 2 2 2 61" xfId="3483"/>
    <cellStyle name="Heading 2 2 2 2 62" xfId="3484"/>
    <cellStyle name="Heading 2 2 2 2 63" xfId="3485"/>
    <cellStyle name="Heading 2 2 2 2 64" xfId="3486"/>
    <cellStyle name="Heading 2 2 2 2 65" xfId="3487"/>
    <cellStyle name="Heading 2 2 2 2 66" xfId="3488"/>
    <cellStyle name="Heading 2 2 2 2 67" xfId="3489"/>
    <cellStyle name="Heading 2 2 2 2 68" xfId="3490"/>
    <cellStyle name="Heading 2 2 2 2 69" xfId="3491"/>
    <cellStyle name="Heading 2 2 2 2 7" xfId="3492"/>
    <cellStyle name="Heading 2 2 2 2 70" xfId="3493"/>
    <cellStyle name="Heading 2 2 2 2 8" xfId="3494"/>
    <cellStyle name="Heading 2 2 2 2 9" xfId="3495"/>
    <cellStyle name="Heading 2 2 2 20" xfId="3496"/>
    <cellStyle name="Heading 2 2 2 21" xfId="3497"/>
    <cellStyle name="Heading 2 2 2 22" xfId="3498"/>
    <cellStyle name="Heading 2 2 2 23" xfId="3499"/>
    <cellStyle name="Heading 2 2 2 24" xfId="3500"/>
    <cellStyle name="Heading 2 2 2 25" xfId="3501"/>
    <cellStyle name="Heading 2 2 2 26" xfId="3502"/>
    <cellStyle name="Heading 2 2 2 27" xfId="3503"/>
    <cellStyle name="Heading 2 2 2 28" xfId="3504"/>
    <cellStyle name="Heading 2 2 2 29" xfId="3505"/>
    <cellStyle name="Heading 2 2 2 3" xfId="3506"/>
    <cellStyle name="Heading 2 2 2 30" xfId="3507"/>
    <cellStyle name="Heading 2 2 2 31" xfId="3508"/>
    <cellStyle name="Heading 2 2 2 4" xfId="3509"/>
    <cellStyle name="Heading 2 2 2 5" xfId="3510"/>
    <cellStyle name="Heading 2 2 2 6" xfId="3511"/>
    <cellStyle name="Heading 2 2 2 7" xfId="3512"/>
    <cellStyle name="Heading 2 2 2 8" xfId="3513"/>
    <cellStyle name="Heading 2 2 2 9" xfId="3514"/>
    <cellStyle name="Heading 2 2 3" xfId="3515"/>
    <cellStyle name="Heading 2 2 3 10" xfId="3516"/>
    <cellStyle name="Heading 2 2 3 11" xfId="3517"/>
    <cellStyle name="Heading 2 2 3 12" xfId="3518"/>
    <cellStyle name="Heading 2 2 3 13" xfId="3519"/>
    <cellStyle name="Heading 2 2 3 14" xfId="3520"/>
    <cellStyle name="Heading 2 2 3 15" xfId="3521"/>
    <cellStyle name="Heading 2 2 3 16" xfId="3522"/>
    <cellStyle name="Heading 2 2 3 17" xfId="3523"/>
    <cellStyle name="Heading 2 2 3 18" xfId="3524"/>
    <cellStyle name="Heading 2 2 3 19" xfId="3525"/>
    <cellStyle name="Heading 2 2 3 2" xfId="3526"/>
    <cellStyle name="Heading 2 2 3 2 10" xfId="3527"/>
    <cellStyle name="Heading 2 2 3 2 11" xfId="3528"/>
    <cellStyle name="Heading 2 2 3 2 12" xfId="3529"/>
    <cellStyle name="Heading 2 2 3 2 13" xfId="3530"/>
    <cellStyle name="Heading 2 2 3 2 14" xfId="3531"/>
    <cellStyle name="Heading 2 2 3 2 15" xfId="3532"/>
    <cellStyle name="Heading 2 2 3 2 16" xfId="3533"/>
    <cellStyle name="Heading 2 2 3 2 17" xfId="3534"/>
    <cellStyle name="Heading 2 2 3 2 18" xfId="3535"/>
    <cellStyle name="Heading 2 2 3 2 19" xfId="3536"/>
    <cellStyle name="Heading 2 2 3 2 2" xfId="3537"/>
    <cellStyle name="Heading 2 2 3 2 20" xfId="3538"/>
    <cellStyle name="Heading 2 2 3 2 21" xfId="3539"/>
    <cellStyle name="Heading 2 2 3 2 22" xfId="3540"/>
    <cellStyle name="Heading 2 2 3 2 23" xfId="3541"/>
    <cellStyle name="Heading 2 2 3 2 24" xfId="3542"/>
    <cellStyle name="Heading 2 2 3 2 25" xfId="3543"/>
    <cellStyle name="Heading 2 2 3 2 26" xfId="3544"/>
    <cellStyle name="Heading 2 2 3 2 27" xfId="3545"/>
    <cellStyle name="Heading 2 2 3 2 28" xfId="3546"/>
    <cellStyle name="Heading 2 2 3 2 29" xfId="3547"/>
    <cellStyle name="Heading 2 2 3 2 3" xfId="3548"/>
    <cellStyle name="Heading 2 2 3 2 30" xfId="3549"/>
    <cellStyle name="Heading 2 2 3 2 31" xfId="3550"/>
    <cellStyle name="Heading 2 2 3 2 32" xfId="3551"/>
    <cellStyle name="Heading 2 2 3 2 33" xfId="3552"/>
    <cellStyle name="Heading 2 2 3 2 34" xfId="3553"/>
    <cellStyle name="Heading 2 2 3 2 35" xfId="3554"/>
    <cellStyle name="Heading 2 2 3 2 36" xfId="3555"/>
    <cellStyle name="Heading 2 2 3 2 37" xfId="3556"/>
    <cellStyle name="Heading 2 2 3 2 38" xfId="3557"/>
    <cellStyle name="Heading 2 2 3 2 39" xfId="3558"/>
    <cellStyle name="Heading 2 2 3 2 4" xfId="3559"/>
    <cellStyle name="Heading 2 2 3 2 40" xfId="3560"/>
    <cellStyle name="Heading 2 2 3 2 41" xfId="3561"/>
    <cellStyle name="Heading 2 2 3 2 42" xfId="3562"/>
    <cellStyle name="Heading 2 2 3 2 43" xfId="3563"/>
    <cellStyle name="Heading 2 2 3 2 44" xfId="3564"/>
    <cellStyle name="Heading 2 2 3 2 45" xfId="3565"/>
    <cellStyle name="Heading 2 2 3 2 46" xfId="3566"/>
    <cellStyle name="Heading 2 2 3 2 47" xfId="3567"/>
    <cellStyle name="Heading 2 2 3 2 48" xfId="3568"/>
    <cellStyle name="Heading 2 2 3 2 49" xfId="3569"/>
    <cellStyle name="Heading 2 2 3 2 5" xfId="3570"/>
    <cellStyle name="Heading 2 2 3 2 50" xfId="3571"/>
    <cellStyle name="Heading 2 2 3 2 51" xfId="3572"/>
    <cellStyle name="Heading 2 2 3 2 52" xfId="3573"/>
    <cellStyle name="Heading 2 2 3 2 53" xfId="3574"/>
    <cellStyle name="Heading 2 2 3 2 54" xfId="3575"/>
    <cellStyle name="Heading 2 2 3 2 55" xfId="3576"/>
    <cellStyle name="Heading 2 2 3 2 56" xfId="3577"/>
    <cellStyle name="Heading 2 2 3 2 57" xfId="3578"/>
    <cellStyle name="Heading 2 2 3 2 58" xfId="3579"/>
    <cellStyle name="Heading 2 2 3 2 59" xfId="3580"/>
    <cellStyle name="Heading 2 2 3 2 6" xfId="3581"/>
    <cellStyle name="Heading 2 2 3 2 60" xfId="3582"/>
    <cellStyle name="Heading 2 2 3 2 61" xfId="3583"/>
    <cellStyle name="Heading 2 2 3 2 62" xfId="3584"/>
    <cellStyle name="Heading 2 2 3 2 63" xfId="3585"/>
    <cellStyle name="Heading 2 2 3 2 64" xfId="3586"/>
    <cellStyle name="Heading 2 2 3 2 65" xfId="3587"/>
    <cellStyle name="Heading 2 2 3 2 66" xfId="3588"/>
    <cellStyle name="Heading 2 2 3 2 67" xfId="3589"/>
    <cellStyle name="Heading 2 2 3 2 68" xfId="3590"/>
    <cellStyle name="Heading 2 2 3 2 69" xfId="3591"/>
    <cellStyle name="Heading 2 2 3 2 7" xfId="3592"/>
    <cellStyle name="Heading 2 2 3 2 70" xfId="3593"/>
    <cellStyle name="Heading 2 2 3 2 8" xfId="3594"/>
    <cellStyle name="Heading 2 2 3 2 9" xfId="3595"/>
    <cellStyle name="Heading 2 2 3 20" xfId="3596"/>
    <cellStyle name="Heading 2 2 3 21" xfId="3597"/>
    <cellStyle name="Heading 2 2 3 22" xfId="3598"/>
    <cellStyle name="Heading 2 2 3 23" xfId="3599"/>
    <cellStyle name="Heading 2 2 3 24" xfId="3600"/>
    <cellStyle name="Heading 2 2 3 25" xfId="3601"/>
    <cellStyle name="Heading 2 2 3 26" xfId="3602"/>
    <cellStyle name="Heading 2 2 3 27" xfId="3603"/>
    <cellStyle name="Heading 2 2 3 28" xfId="3604"/>
    <cellStyle name="Heading 2 2 3 29" xfId="3605"/>
    <cellStyle name="Heading 2 2 3 3" xfId="3606"/>
    <cellStyle name="Heading 2 2 3 30" xfId="3607"/>
    <cellStyle name="Heading 2 2 3 31" xfId="3608"/>
    <cellStyle name="Heading 2 2 3 32" xfId="3609"/>
    <cellStyle name="Heading 2 2 3 33" xfId="3610"/>
    <cellStyle name="Heading 2 2 3 34" xfId="3611"/>
    <cellStyle name="Heading 2 2 3 35" xfId="3612"/>
    <cellStyle name="Heading 2 2 3 36" xfId="3613"/>
    <cellStyle name="Heading 2 2 3 37" xfId="3614"/>
    <cellStyle name="Heading 2 2 3 38" xfId="3615"/>
    <cellStyle name="Heading 2 2 3 39" xfId="3616"/>
    <cellStyle name="Heading 2 2 3 4" xfId="3617"/>
    <cellStyle name="Heading 2 2 3 40" xfId="3618"/>
    <cellStyle name="Heading 2 2 3 41" xfId="3619"/>
    <cellStyle name="Heading 2 2 3 42" xfId="3620"/>
    <cellStyle name="Heading 2 2 3 43" xfId="3621"/>
    <cellStyle name="Heading 2 2 3 44" xfId="3622"/>
    <cellStyle name="Heading 2 2 3 45" xfId="3623"/>
    <cellStyle name="Heading 2 2 3 46" xfId="3624"/>
    <cellStyle name="Heading 2 2 3 47" xfId="3625"/>
    <cellStyle name="Heading 2 2 3 48" xfId="3626"/>
    <cellStyle name="Heading 2 2 3 49" xfId="3627"/>
    <cellStyle name="Heading 2 2 3 5" xfId="3628"/>
    <cellStyle name="Heading 2 2 3 50" xfId="3629"/>
    <cellStyle name="Heading 2 2 3 51" xfId="3630"/>
    <cellStyle name="Heading 2 2 3 52" xfId="3631"/>
    <cellStyle name="Heading 2 2 3 53" xfId="3632"/>
    <cellStyle name="Heading 2 2 3 54" xfId="3633"/>
    <cellStyle name="Heading 2 2 3 55" xfId="3634"/>
    <cellStyle name="Heading 2 2 3 56" xfId="3635"/>
    <cellStyle name="Heading 2 2 3 57" xfId="3636"/>
    <cellStyle name="Heading 2 2 3 58" xfId="3637"/>
    <cellStyle name="Heading 2 2 3 59" xfId="3638"/>
    <cellStyle name="Heading 2 2 3 6" xfId="3639"/>
    <cellStyle name="Heading 2 2 3 60" xfId="3640"/>
    <cellStyle name="Heading 2 2 3 61" xfId="3641"/>
    <cellStyle name="Heading 2 2 3 62" xfId="3642"/>
    <cellStyle name="Heading 2 2 3 63" xfId="3643"/>
    <cellStyle name="Heading 2 2 3 64" xfId="3644"/>
    <cellStyle name="Heading 2 2 3 65" xfId="3645"/>
    <cellStyle name="Heading 2 2 3 66" xfId="3646"/>
    <cellStyle name="Heading 2 2 3 67" xfId="3647"/>
    <cellStyle name="Heading 2 2 3 68" xfId="3648"/>
    <cellStyle name="Heading 2 2 3 69" xfId="3649"/>
    <cellStyle name="Heading 2 2 3 7" xfId="3650"/>
    <cellStyle name="Heading 2 2 3 70" xfId="3651"/>
    <cellStyle name="Heading 2 2 3 8" xfId="3652"/>
    <cellStyle name="Heading 2 2 3 9" xfId="3653"/>
    <cellStyle name="Heading 2 3" xfId="3654"/>
    <cellStyle name="Heading 2 3 2" xfId="3655"/>
    <cellStyle name="Heading 2 3 2 10" xfId="3656"/>
    <cellStyle name="Heading 2 3 2 11" xfId="3657"/>
    <cellStyle name="Heading 2 3 2 12" xfId="3658"/>
    <cellStyle name="Heading 2 3 2 13" xfId="3659"/>
    <cellStyle name="Heading 2 3 2 14" xfId="3660"/>
    <cellStyle name="Heading 2 3 2 15" xfId="3661"/>
    <cellStyle name="Heading 2 3 2 16" xfId="3662"/>
    <cellStyle name="Heading 2 3 2 17" xfId="3663"/>
    <cellStyle name="Heading 2 3 2 18" xfId="3664"/>
    <cellStyle name="Heading 2 3 2 19" xfId="3665"/>
    <cellStyle name="Heading 2 3 2 2" xfId="3666"/>
    <cellStyle name="Heading 2 3 2 2 10" xfId="3667"/>
    <cellStyle name="Heading 2 3 2 2 11" xfId="3668"/>
    <cellStyle name="Heading 2 3 2 2 12" xfId="3669"/>
    <cellStyle name="Heading 2 3 2 2 13" xfId="3670"/>
    <cellStyle name="Heading 2 3 2 2 14" xfId="3671"/>
    <cellStyle name="Heading 2 3 2 2 15" xfId="3672"/>
    <cellStyle name="Heading 2 3 2 2 16" xfId="3673"/>
    <cellStyle name="Heading 2 3 2 2 17" xfId="3674"/>
    <cellStyle name="Heading 2 3 2 2 18" xfId="3675"/>
    <cellStyle name="Heading 2 3 2 2 19" xfId="3676"/>
    <cellStyle name="Heading 2 3 2 2 2" xfId="3677"/>
    <cellStyle name="Heading 2 3 2 2 2 10" xfId="3678"/>
    <cellStyle name="Heading 2 3 2 2 2 11" xfId="3679"/>
    <cellStyle name="Heading 2 3 2 2 2 12" xfId="3680"/>
    <cellStyle name="Heading 2 3 2 2 2 13" xfId="3681"/>
    <cellStyle name="Heading 2 3 2 2 2 14" xfId="3682"/>
    <cellStyle name="Heading 2 3 2 2 2 15" xfId="3683"/>
    <cellStyle name="Heading 2 3 2 2 2 16" xfId="3684"/>
    <cellStyle name="Heading 2 3 2 2 2 17" xfId="3685"/>
    <cellStyle name="Heading 2 3 2 2 2 18" xfId="3686"/>
    <cellStyle name="Heading 2 3 2 2 2 19" xfId="3687"/>
    <cellStyle name="Heading 2 3 2 2 2 2" xfId="3688"/>
    <cellStyle name="Heading 2 3 2 2 2 20" xfId="3689"/>
    <cellStyle name="Heading 2 3 2 2 2 21" xfId="3690"/>
    <cellStyle name="Heading 2 3 2 2 2 22" xfId="3691"/>
    <cellStyle name="Heading 2 3 2 2 2 23" xfId="3692"/>
    <cellStyle name="Heading 2 3 2 2 2 24" xfId="3693"/>
    <cellStyle name="Heading 2 3 2 2 2 25" xfId="3694"/>
    <cellStyle name="Heading 2 3 2 2 2 26" xfId="3695"/>
    <cellStyle name="Heading 2 3 2 2 2 27" xfId="3696"/>
    <cellStyle name="Heading 2 3 2 2 2 28" xfId="3697"/>
    <cellStyle name="Heading 2 3 2 2 2 29" xfId="3698"/>
    <cellStyle name="Heading 2 3 2 2 2 3" xfId="3699"/>
    <cellStyle name="Heading 2 3 2 2 2 30" xfId="3700"/>
    <cellStyle name="Heading 2 3 2 2 2 31" xfId="3701"/>
    <cellStyle name="Heading 2 3 2 2 2 32" xfId="3702"/>
    <cellStyle name="Heading 2 3 2 2 2 33" xfId="3703"/>
    <cellStyle name="Heading 2 3 2 2 2 34" xfId="3704"/>
    <cellStyle name="Heading 2 3 2 2 2 35" xfId="3705"/>
    <cellStyle name="Heading 2 3 2 2 2 36" xfId="3706"/>
    <cellStyle name="Heading 2 3 2 2 2 37" xfId="3707"/>
    <cellStyle name="Heading 2 3 2 2 2 38" xfId="3708"/>
    <cellStyle name="Heading 2 3 2 2 2 39" xfId="3709"/>
    <cellStyle name="Heading 2 3 2 2 2 4" xfId="3710"/>
    <cellStyle name="Heading 2 3 2 2 2 40" xfId="3711"/>
    <cellStyle name="Heading 2 3 2 2 2 41" xfId="3712"/>
    <cellStyle name="Heading 2 3 2 2 2 42" xfId="3713"/>
    <cellStyle name="Heading 2 3 2 2 2 43" xfId="3714"/>
    <cellStyle name="Heading 2 3 2 2 2 44" xfId="3715"/>
    <cellStyle name="Heading 2 3 2 2 2 45" xfId="3716"/>
    <cellStyle name="Heading 2 3 2 2 2 46" xfId="3717"/>
    <cellStyle name="Heading 2 3 2 2 2 47" xfId="3718"/>
    <cellStyle name="Heading 2 3 2 2 2 48" xfId="3719"/>
    <cellStyle name="Heading 2 3 2 2 2 49" xfId="3720"/>
    <cellStyle name="Heading 2 3 2 2 2 5" xfId="3721"/>
    <cellStyle name="Heading 2 3 2 2 2 50" xfId="3722"/>
    <cellStyle name="Heading 2 3 2 2 2 51" xfId="3723"/>
    <cellStyle name="Heading 2 3 2 2 2 52" xfId="3724"/>
    <cellStyle name="Heading 2 3 2 2 2 53" xfId="3725"/>
    <cellStyle name="Heading 2 3 2 2 2 54" xfId="3726"/>
    <cellStyle name="Heading 2 3 2 2 2 55" xfId="3727"/>
    <cellStyle name="Heading 2 3 2 2 2 56" xfId="3728"/>
    <cellStyle name="Heading 2 3 2 2 2 57" xfId="3729"/>
    <cellStyle name="Heading 2 3 2 2 2 58" xfId="3730"/>
    <cellStyle name="Heading 2 3 2 2 2 59" xfId="3731"/>
    <cellStyle name="Heading 2 3 2 2 2 6" xfId="3732"/>
    <cellStyle name="Heading 2 3 2 2 2 60" xfId="3733"/>
    <cellStyle name="Heading 2 3 2 2 2 61" xfId="3734"/>
    <cellStyle name="Heading 2 3 2 2 2 62" xfId="3735"/>
    <cellStyle name="Heading 2 3 2 2 2 63" xfId="3736"/>
    <cellStyle name="Heading 2 3 2 2 2 64" xfId="3737"/>
    <cellStyle name="Heading 2 3 2 2 2 65" xfId="3738"/>
    <cellStyle name="Heading 2 3 2 2 2 66" xfId="3739"/>
    <cellStyle name="Heading 2 3 2 2 2 67" xfId="3740"/>
    <cellStyle name="Heading 2 3 2 2 2 68" xfId="3741"/>
    <cellStyle name="Heading 2 3 2 2 2 69" xfId="3742"/>
    <cellStyle name="Heading 2 3 2 2 2 7" xfId="3743"/>
    <cellStyle name="Heading 2 3 2 2 2 70" xfId="3744"/>
    <cellStyle name="Heading 2 3 2 2 2 8" xfId="3745"/>
    <cellStyle name="Heading 2 3 2 2 2 9" xfId="3746"/>
    <cellStyle name="Heading 2 3 2 2 20" xfId="3747"/>
    <cellStyle name="Heading 2 3 2 2 21" xfId="3748"/>
    <cellStyle name="Heading 2 3 2 2 22" xfId="3749"/>
    <cellStyle name="Heading 2 3 2 2 23" xfId="3750"/>
    <cellStyle name="Heading 2 3 2 2 24" xfId="3751"/>
    <cellStyle name="Heading 2 3 2 2 25" xfId="3752"/>
    <cellStyle name="Heading 2 3 2 2 26" xfId="3753"/>
    <cellStyle name="Heading 2 3 2 2 27" xfId="3754"/>
    <cellStyle name="Heading 2 3 2 2 28" xfId="3755"/>
    <cellStyle name="Heading 2 3 2 2 29" xfId="3756"/>
    <cellStyle name="Heading 2 3 2 2 3" xfId="3757"/>
    <cellStyle name="Heading 2 3 2 2 30" xfId="3758"/>
    <cellStyle name="Heading 2 3 2 2 31" xfId="3759"/>
    <cellStyle name="Heading 2 3 2 2 32" xfId="3760"/>
    <cellStyle name="Heading 2 3 2 2 33" xfId="3761"/>
    <cellStyle name="Heading 2 3 2 2 34" xfId="3762"/>
    <cellStyle name="Heading 2 3 2 2 35" xfId="3763"/>
    <cellStyle name="Heading 2 3 2 2 36" xfId="3764"/>
    <cellStyle name="Heading 2 3 2 2 37" xfId="3765"/>
    <cellStyle name="Heading 2 3 2 2 38" xfId="3766"/>
    <cellStyle name="Heading 2 3 2 2 39" xfId="3767"/>
    <cellStyle name="Heading 2 3 2 2 4" xfId="3768"/>
    <cellStyle name="Heading 2 3 2 2 40" xfId="3769"/>
    <cellStyle name="Heading 2 3 2 2 41" xfId="3770"/>
    <cellStyle name="Heading 2 3 2 2 42" xfId="3771"/>
    <cellStyle name="Heading 2 3 2 2 43" xfId="3772"/>
    <cellStyle name="Heading 2 3 2 2 44" xfId="3773"/>
    <cellStyle name="Heading 2 3 2 2 45" xfId="3774"/>
    <cellStyle name="Heading 2 3 2 2 46" xfId="3775"/>
    <cellStyle name="Heading 2 3 2 2 47" xfId="3776"/>
    <cellStyle name="Heading 2 3 2 2 48" xfId="3777"/>
    <cellStyle name="Heading 2 3 2 2 49" xfId="3778"/>
    <cellStyle name="Heading 2 3 2 2 5" xfId="3779"/>
    <cellStyle name="Heading 2 3 2 2 50" xfId="3780"/>
    <cellStyle name="Heading 2 3 2 2 51" xfId="3781"/>
    <cellStyle name="Heading 2 3 2 2 52" xfId="3782"/>
    <cellStyle name="Heading 2 3 2 2 53" xfId="3783"/>
    <cellStyle name="Heading 2 3 2 2 54" xfId="3784"/>
    <cellStyle name="Heading 2 3 2 2 55" xfId="3785"/>
    <cellStyle name="Heading 2 3 2 2 56" xfId="3786"/>
    <cellStyle name="Heading 2 3 2 2 57" xfId="3787"/>
    <cellStyle name="Heading 2 3 2 2 58" xfId="3788"/>
    <cellStyle name="Heading 2 3 2 2 59" xfId="3789"/>
    <cellStyle name="Heading 2 3 2 2 6" xfId="3790"/>
    <cellStyle name="Heading 2 3 2 2 60" xfId="3791"/>
    <cellStyle name="Heading 2 3 2 2 61" xfId="3792"/>
    <cellStyle name="Heading 2 3 2 2 62" xfId="3793"/>
    <cellStyle name="Heading 2 3 2 2 63" xfId="3794"/>
    <cellStyle name="Heading 2 3 2 2 64" xfId="3795"/>
    <cellStyle name="Heading 2 3 2 2 65" xfId="3796"/>
    <cellStyle name="Heading 2 3 2 2 66" xfId="3797"/>
    <cellStyle name="Heading 2 3 2 2 67" xfId="3798"/>
    <cellStyle name="Heading 2 3 2 2 68" xfId="3799"/>
    <cellStyle name="Heading 2 3 2 2 69" xfId="3800"/>
    <cellStyle name="Heading 2 3 2 2 7" xfId="3801"/>
    <cellStyle name="Heading 2 3 2 2 70" xfId="3802"/>
    <cellStyle name="Heading 2 3 2 2 8" xfId="3803"/>
    <cellStyle name="Heading 2 3 2 2 9" xfId="3804"/>
    <cellStyle name="Heading 2 3 2 20" xfId="3805"/>
    <cellStyle name="Heading 2 3 2 21" xfId="3806"/>
    <cellStyle name="Heading 2 3 2 22" xfId="3807"/>
    <cellStyle name="Heading 2 3 2 23" xfId="3808"/>
    <cellStyle name="Heading 2 3 2 24" xfId="3809"/>
    <cellStyle name="Heading 2 3 2 25" xfId="3810"/>
    <cellStyle name="Heading 2 3 2 26" xfId="3811"/>
    <cellStyle name="Heading 2 3 2 27" xfId="3812"/>
    <cellStyle name="Heading 2 3 2 28" xfId="3813"/>
    <cellStyle name="Heading 2 3 2 29" xfId="3814"/>
    <cellStyle name="Heading 2 3 2 3" xfId="3815"/>
    <cellStyle name="Heading 2 3 2 30" xfId="3816"/>
    <cellStyle name="Heading 2 3 2 31" xfId="3817"/>
    <cellStyle name="Heading 2 3 2 4" xfId="3818"/>
    <cellStyle name="Heading 2 3 2 5" xfId="3819"/>
    <cellStyle name="Heading 2 3 2 6" xfId="3820"/>
    <cellStyle name="Heading 2 3 2 7" xfId="3821"/>
    <cellStyle name="Heading 2 3 2 8" xfId="3822"/>
    <cellStyle name="Heading 2 3 2 9" xfId="3823"/>
    <cellStyle name="Heading 2 3 3" xfId="3824"/>
    <cellStyle name="Heading 2 3 3 10" xfId="3825"/>
    <cellStyle name="Heading 2 3 3 11" xfId="3826"/>
    <cellStyle name="Heading 2 3 3 12" xfId="3827"/>
    <cellStyle name="Heading 2 3 3 13" xfId="3828"/>
    <cellStyle name="Heading 2 3 3 14" xfId="3829"/>
    <cellStyle name="Heading 2 3 3 15" xfId="3830"/>
    <cellStyle name="Heading 2 3 3 16" xfId="3831"/>
    <cellStyle name="Heading 2 3 3 17" xfId="3832"/>
    <cellStyle name="Heading 2 3 3 18" xfId="3833"/>
    <cellStyle name="Heading 2 3 3 19" xfId="3834"/>
    <cellStyle name="Heading 2 3 3 2" xfId="3835"/>
    <cellStyle name="Heading 2 3 3 2 10" xfId="3836"/>
    <cellStyle name="Heading 2 3 3 2 11" xfId="3837"/>
    <cellStyle name="Heading 2 3 3 2 12" xfId="3838"/>
    <cellStyle name="Heading 2 3 3 2 13" xfId="3839"/>
    <cellStyle name="Heading 2 3 3 2 14" xfId="3840"/>
    <cellStyle name="Heading 2 3 3 2 15" xfId="3841"/>
    <cellStyle name="Heading 2 3 3 2 16" xfId="3842"/>
    <cellStyle name="Heading 2 3 3 2 17" xfId="3843"/>
    <cellStyle name="Heading 2 3 3 2 18" xfId="3844"/>
    <cellStyle name="Heading 2 3 3 2 19" xfId="3845"/>
    <cellStyle name="Heading 2 3 3 2 2" xfId="3846"/>
    <cellStyle name="Heading 2 3 3 2 20" xfId="3847"/>
    <cellStyle name="Heading 2 3 3 2 21" xfId="3848"/>
    <cellStyle name="Heading 2 3 3 2 22" xfId="3849"/>
    <cellStyle name="Heading 2 3 3 2 23" xfId="3850"/>
    <cellStyle name="Heading 2 3 3 2 24" xfId="3851"/>
    <cellStyle name="Heading 2 3 3 2 25" xfId="3852"/>
    <cellStyle name="Heading 2 3 3 2 26" xfId="3853"/>
    <cellStyle name="Heading 2 3 3 2 27" xfId="3854"/>
    <cellStyle name="Heading 2 3 3 2 28" xfId="3855"/>
    <cellStyle name="Heading 2 3 3 2 29" xfId="3856"/>
    <cellStyle name="Heading 2 3 3 2 3" xfId="3857"/>
    <cellStyle name="Heading 2 3 3 2 30" xfId="3858"/>
    <cellStyle name="Heading 2 3 3 2 31" xfId="3859"/>
    <cellStyle name="Heading 2 3 3 2 32" xfId="3860"/>
    <cellStyle name="Heading 2 3 3 2 33" xfId="3861"/>
    <cellStyle name="Heading 2 3 3 2 34" xfId="3862"/>
    <cellStyle name="Heading 2 3 3 2 35" xfId="3863"/>
    <cellStyle name="Heading 2 3 3 2 36" xfId="3864"/>
    <cellStyle name="Heading 2 3 3 2 37" xfId="3865"/>
    <cellStyle name="Heading 2 3 3 2 38" xfId="3866"/>
    <cellStyle name="Heading 2 3 3 2 39" xfId="3867"/>
    <cellStyle name="Heading 2 3 3 2 4" xfId="3868"/>
    <cellStyle name="Heading 2 3 3 2 40" xfId="3869"/>
    <cellStyle name="Heading 2 3 3 2 41" xfId="3870"/>
    <cellStyle name="Heading 2 3 3 2 42" xfId="3871"/>
    <cellStyle name="Heading 2 3 3 2 43" xfId="3872"/>
    <cellStyle name="Heading 2 3 3 2 44" xfId="3873"/>
    <cellStyle name="Heading 2 3 3 2 45" xfId="3874"/>
    <cellStyle name="Heading 2 3 3 2 46" xfId="3875"/>
    <cellStyle name="Heading 2 3 3 2 47" xfId="3876"/>
    <cellStyle name="Heading 2 3 3 2 48" xfId="3877"/>
    <cellStyle name="Heading 2 3 3 2 49" xfId="3878"/>
    <cellStyle name="Heading 2 3 3 2 5" xfId="3879"/>
    <cellStyle name="Heading 2 3 3 2 50" xfId="3880"/>
    <cellStyle name="Heading 2 3 3 2 51" xfId="3881"/>
    <cellStyle name="Heading 2 3 3 2 52" xfId="3882"/>
    <cellStyle name="Heading 2 3 3 2 53" xfId="3883"/>
    <cellStyle name="Heading 2 3 3 2 54" xfId="3884"/>
    <cellStyle name="Heading 2 3 3 2 55" xfId="3885"/>
    <cellStyle name="Heading 2 3 3 2 56" xfId="3886"/>
    <cellStyle name="Heading 2 3 3 2 57" xfId="3887"/>
    <cellStyle name="Heading 2 3 3 2 58" xfId="3888"/>
    <cellStyle name="Heading 2 3 3 2 59" xfId="3889"/>
    <cellStyle name="Heading 2 3 3 2 6" xfId="3890"/>
    <cellStyle name="Heading 2 3 3 2 60" xfId="3891"/>
    <cellStyle name="Heading 2 3 3 2 61" xfId="3892"/>
    <cellStyle name="Heading 2 3 3 2 62" xfId="3893"/>
    <cellStyle name="Heading 2 3 3 2 63" xfId="3894"/>
    <cellStyle name="Heading 2 3 3 2 64" xfId="3895"/>
    <cellStyle name="Heading 2 3 3 2 65" xfId="3896"/>
    <cellStyle name="Heading 2 3 3 2 66" xfId="3897"/>
    <cellStyle name="Heading 2 3 3 2 67" xfId="3898"/>
    <cellStyle name="Heading 2 3 3 2 68" xfId="3899"/>
    <cellStyle name="Heading 2 3 3 2 69" xfId="3900"/>
    <cellStyle name="Heading 2 3 3 2 7" xfId="3901"/>
    <cellStyle name="Heading 2 3 3 2 70" xfId="3902"/>
    <cellStyle name="Heading 2 3 3 2 8" xfId="3903"/>
    <cellStyle name="Heading 2 3 3 2 9" xfId="3904"/>
    <cellStyle name="Heading 2 3 3 20" xfId="3905"/>
    <cellStyle name="Heading 2 3 3 21" xfId="3906"/>
    <cellStyle name="Heading 2 3 3 22" xfId="3907"/>
    <cellStyle name="Heading 2 3 3 23" xfId="3908"/>
    <cellStyle name="Heading 2 3 3 24" xfId="3909"/>
    <cellStyle name="Heading 2 3 3 25" xfId="3910"/>
    <cellStyle name="Heading 2 3 3 26" xfId="3911"/>
    <cellStyle name="Heading 2 3 3 27" xfId="3912"/>
    <cellStyle name="Heading 2 3 3 28" xfId="3913"/>
    <cellStyle name="Heading 2 3 3 29" xfId="3914"/>
    <cellStyle name="Heading 2 3 3 3" xfId="3915"/>
    <cellStyle name="Heading 2 3 3 30" xfId="3916"/>
    <cellStyle name="Heading 2 3 3 31" xfId="3917"/>
    <cellStyle name="Heading 2 3 3 32" xfId="3918"/>
    <cellStyle name="Heading 2 3 3 33" xfId="3919"/>
    <cellStyle name="Heading 2 3 3 34" xfId="3920"/>
    <cellStyle name="Heading 2 3 3 35" xfId="3921"/>
    <cellStyle name="Heading 2 3 3 36" xfId="3922"/>
    <cellStyle name="Heading 2 3 3 37" xfId="3923"/>
    <cellStyle name="Heading 2 3 3 38" xfId="3924"/>
    <cellStyle name="Heading 2 3 3 39" xfId="3925"/>
    <cellStyle name="Heading 2 3 3 4" xfId="3926"/>
    <cellStyle name="Heading 2 3 3 40" xfId="3927"/>
    <cellStyle name="Heading 2 3 3 41" xfId="3928"/>
    <cellStyle name="Heading 2 3 3 42" xfId="3929"/>
    <cellStyle name="Heading 2 3 3 43" xfId="3930"/>
    <cellStyle name="Heading 2 3 3 44" xfId="3931"/>
    <cellStyle name="Heading 2 3 3 45" xfId="3932"/>
    <cellStyle name="Heading 2 3 3 46" xfId="3933"/>
    <cellStyle name="Heading 2 3 3 47" xfId="3934"/>
    <cellStyle name="Heading 2 3 3 48" xfId="3935"/>
    <cellStyle name="Heading 2 3 3 49" xfId="3936"/>
    <cellStyle name="Heading 2 3 3 5" xfId="3937"/>
    <cellStyle name="Heading 2 3 3 50" xfId="3938"/>
    <cellStyle name="Heading 2 3 3 51" xfId="3939"/>
    <cellStyle name="Heading 2 3 3 52" xfId="3940"/>
    <cellStyle name="Heading 2 3 3 53" xfId="3941"/>
    <cellStyle name="Heading 2 3 3 54" xfId="3942"/>
    <cellStyle name="Heading 2 3 3 55" xfId="3943"/>
    <cellStyle name="Heading 2 3 3 56" xfId="3944"/>
    <cellStyle name="Heading 2 3 3 57" xfId="3945"/>
    <cellStyle name="Heading 2 3 3 58" xfId="3946"/>
    <cellStyle name="Heading 2 3 3 59" xfId="3947"/>
    <cellStyle name="Heading 2 3 3 6" xfId="3948"/>
    <cellStyle name="Heading 2 3 3 60" xfId="3949"/>
    <cellStyle name="Heading 2 3 3 61" xfId="3950"/>
    <cellStyle name="Heading 2 3 3 62" xfId="3951"/>
    <cellStyle name="Heading 2 3 3 63" xfId="3952"/>
    <cellStyle name="Heading 2 3 3 64" xfId="3953"/>
    <cellStyle name="Heading 2 3 3 65" xfId="3954"/>
    <cellStyle name="Heading 2 3 3 66" xfId="3955"/>
    <cellStyle name="Heading 2 3 3 67" xfId="3956"/>
    <cellStyle name="Heading 2 3 3 68" xfId="3957"/>
    <cellStyle name="Heading 2 3 3 69" xfId="3958"/>
    <cellStyle name="Heading 2 3 3 7" xfId="3959"/>
    <cellStyle name="Heading 2 3 3 70" xfId="3960"/>
    <cellStyle name="Heading 2 3 3 8" xfId="3961"/>
    <cellStyle name="Heading 2 3 3 9" xfId="3962"/>
    <cellStyle name="Heading 2 4" xfId="3963"/>
    <cellStyle name="Heading 2 4 2" xfId="3964"/>
    <cellStyle name="Heading 2 4 2 10" xfId="3965"/>
    <cellStyle name="Heading 2 4 2 11" xfId="3966"/>
    <cellStyle name="Heading 2 4 2 12" xfId="3967"/>
    <cellStyle name="Heading 2 4 2 13" xfId="3968"/>
    <cellStyle name="Heading 2 4 2 14" xfId="3969"/>
    <cellStyle name="Heading 2 4 2 15" xfId="3970"/>
    <cellStyle name="Heading 2 4 2 16" xfId="3971"/>
    <cellStyle name="Heading 2 4 2 17" xfId="3972"/>
    <cellStyle name="Heading 2 4 2 18" xfId="3973"/>
    <cellStyle name="Heading 2 4 2 19" xfId="3974"/>
    <cellStyle name="Heading 2 4 2 2" xfId="3975"/>
    <cellStyle name="Heading 2 4 2 2 10" xfId="3976"/>
    <cellStyle name="Heading 2 4 2 2 11" xfId="3977"/>
    <cellStyle name="Heading 2 4 2 2 12" xfId="3978"/>
    <cellStyle name="Heading 2 4 2 2 13" xfId="3979"/>
    <cellStyle name="Heading 2 4 2 2 14" xfId="3980"/>
    <cellStyle name="Heading 2 4 2 2 15" xfId="3981"/>
    <cellStyle name="Heading 2 4 2 2 16" xfId="3982"/>
    <cellStyle name="Heading 2 4 2 2 17" xfId="3983"/>
    <cellStyle name="Heading 2 4 2 2 18" xfId="3984"/>
    <cellStyle name="Heading 2 4 2 2 19" xfId="3985"/>
    <cellStyle name="Heading 2 4 2 2 2" xfId="3986"/>
    <cellStyle name="Heading 2 4 2 2 2 10" xfId="3987"/>
    <cellStyle name="Heading 2 4 2 2 2 11" xfId="3988"/>
    <cellStyle name="Heading 2 4 2 2 2 12" xfId="3989"/>
    <cellStyle name="Heading 2 4 2 2 2 13" xfId="3990"/>
    <cellStyle name="Heading 2 4 2 2 2 14" xfId="3991"/>
    <cellStyle name="Heading 2 4 2 2 2 15" xfId="3992"/>
    <cellStyle name="Heading 2 4 2 2 2 16" xfId="3993"/>
    <cellStyle name="Heading 2 4 2 2 2 17" xfId="3994"/>
    <cellStyle name="Heading 2 4 2 2 2 18" xfId="3995"/>
    <cellStyle name="Heading 2 4 2 2 2 19" xfId="3996"/>
    <cellStyle name="Heading 2 4 2 2 2 2" xfId="3997"/>
    <cellStyle name="Heading 2 4 2 2 2 20" xfId="3998"/>
    <cellStyle name="Heading 2 4 2 2 2 21" xfId="3999"/>
    <cellStyle name="Heading 2 4 2 2 2 22" xfId="4000"/>
    <cellStyle name="Heading 2 4 2 2 2 23" xfId="4001"/>
    <cellStyle name="Heading 2 4 2 2 2 24" xfId="4002"/>
    <cellStyle name="Heading 2 4 2 2 2 25" xfId="4003"/>
    <cellStyle name="Heading 2 4 2 2 2 26" xfId="4004"/>
    <cellStyle name="Heading 2 4 2 2 2 27" xfId="4005"/>
    <cellStyle name="Heading 2 4 2 2 2 28" xfId="4006"/>
    <cellStyle name="Heading 2 4 2 2 2 29" xfId="4007"/>
    <cellStyle name="Heading 2 4 2 2 2 3" xfId="4008"/>
    <cellStyle name="Heading 2 4 2 2 2 30" xfId="4009"/>
    <cellStyle name="Heading 2 4 2 2 2 31" xfId="4010"/>
    <cellStyle name="Heading 2 4 2 2 2 32" xfId="4011"/>
    <cellStyle name="Heading 2 4 2 2 2 33" xfId="4012"/>
    <cellStyle name="Heading 2 4 2 2 2 34" xfId="4013"/>
    <cellStyle name="Heading 2 4 2 2 2 35" xfId="4014"/>
    <cellStyle name="Heading 2 4 2 2 2 36" xfId="4015"/>
    <cellStyle name="Heading 2 4 2 2 2 37" xfId="4016"/>
    <cellStyle name="Heading 2 4 2 2 2 38" xfId="4017"/>
    <cellStyle name="Heading 2 4 2 2 2 39" xfId="4018"/>
    <cellStyle name="Heading 2 4 2 2 2 4" xfId="4019"/>
    <cellStyle name="Heading 2 4 2 2 2 40" xfId="4020"/>
    <cellStyle name="Heading 2 4 2 2 2 41" xfId="4021"/>
    <cellStyle name="Heading 2 4 2 2 2 42" xfId="4022"/>
    <cellStyle name="Heading 2 4 2 2 2 43" xfId="4023"/>
    <cellStyle name="Heading 2 4 2 2 2 44" xfId="4024"/>
    <cellStyle name="Heading 2 4 2 2 2 45" xfId="4025"/>
    <cellStyle name="Heading 2 4 2 2 2 46" xfId="4026"/>
    <cellStyle name="Heading 2 4 2 2 2 47" xfId="4027"/>
    <cellStyle name="Heading 2 4 2 2 2 48" xfId="4028"/>
    <cellStyle name="Heading 2 4 2 2 2 49" xfId="4029"/>
    <cellStyle name="Heading 2 4 2 2 2 5" xfId="4030"/>
    <cellStyle name="Heading 2 4 2 2 2 50" xfId="4031"/>
    <cellStyle name="Heading 2 4 2 2 2 51" xfId="4032"/>
    <cellStyle name="Heading 2 4 2 2 2 52" xfId="4033"/>
    <cellStyle name="Heading 2 4 2 2 2 53" xfId="4034"/>
    <cellStyle name="Heading 2 4 2 2 2 54" xfId="4035"/>
    <cellStyle name="Heading 2 4 2 2 2 55" xfId="4036"/>
    <cellStyle name="Heading 2 4 2 2 2 56" xfId="4037"/>
    <cellStyle name="Heading 2 4 2 2 2 57" xfId="4038"/>
    <cellStyle name="Heading 2 4 2 2 2 58" xfId="4039"/>
    <cellStyle name="Heading 2 4 2 2 2 59" xfId="4040"/>
    <cellStyle name="Heading 2 4 2 2 2 6" xfId="4041"/>
    <cellStyle name="Heading 2 4 2 2 2 60" xfId="4042"/>
    <cellStyle name="Heading 2 4 2 2 2 61" xfId="4043"/>
    <cellStyle name="Heading 2 4 2 2 2 62" xfId="4044"/>
    <cellStyle name="Heading 2 4 2 2 2 63" xfId="4045"/>
    <cellStyle name="Heading 2 4 2 2 2 64" xfId="4046"/>
    <cellStyle name="Heading 2 4 2 2 2 65" xfId="4047"/>
    <cellStyle name="Heading 2 4 2 2 2 66" xfId="4048"/>
    <cellStyle name="Heading 2 4 2 2 2 67" xfId="4049"/>
    <cellStyle name="Heading 2 4 2 2 2 68" xfId="4050"/>
    <cellStyle name="Heading 2 4 2 2 2 69" xfId="4051"/>
    <cellStyle name="Heading 2 4 2 2 2 7" xfId="4052"/>
    <cellStyle name="Heading 2 4 2 2 2 70" xfId="4053"/>
    <cellStyle name="Heading 2 4 2 2 2 8" xfId="4054"/>
    <cellStyle name="Heading 2 4 2 2 2 9" xfId="4055"/>
    <cellStyle name="Heading 2 4 2 2 20" xfId="4056"/>
    <cellStyle name="Heading 2 4 2 2 21" xfId="4057"/>
    <cellStyle name="Heading 2 4 2 2 22" xfId="4058"/>
    <cellStyle name="Heading 2 4 2 2 23" xfId="4059"/>
    <cellStyle name="Heading 2 4 2 2 24" xfId="4060"/>
    <cellStyle name="Heading 2 4 2 2 25" xfId="4061"/>
    <cellStyle name="Heading 2 4 2 2 26" xfId="4062"/>
    <cellStyle name="Heading 2 4 2 2 27" xfId="4063"/>
    <cellStyle name="Heading 2 4 2 2 28" xfId="4064"/>
    <cellStyle name="Heading 2 4 2 2 29" xfId="4065"/>
    <cellStyle name="Heading 2 4 2 2 3" xfId="4066"/>
    <cellStyle name="Heading 2 4 2 2 30" xfId="4067"/>
    <cellStyle name="Heading 2 4 2 2 31" xfId="4068"/>
    <cellStyle name="Heading 2 4 2 2 32" xfId="4069"/>
    <cellStyle name="Heading 2 4 2 2 33" xfId="4070"/>
    <cellStyle name="Heading 2 4 2 2 34" xfId="4071"/>
    <cellStyle name="Heading 2 4 2 2 35" xfId="4072"/>
    <cellStyle name="Heading 2 4 2 2 36" xfId="4073"/>
    <cellStyle name="Heading 2 4 2 2 37" xfId="4074"/>
    <cellStyle name="Heading 2 4 2 2 38" xfId="4075"/>
    <cellStyle name="Heading 2 4 2 2 39" xfId="4076"/>
    <cellStyle name="Heading 2 4 2 2 4" xfId="4077"/>
    <cellStyle name="Heading 2 4 2 2 40" xfId="4078"/>
    <cellStyle name="Heading 2 4 2 2 41" xfId="4079"/>
    <cellStyle name="Heading 2 4 2 2 42" xfId="4080"/>
    <cellStyle name="Heading 2 4 2 2 43" xfId="4081"/>
    <cellStyle name="Heading 2 4 2 2 44" xfId="4082"/>
    <cellStyle name="Heading 2 4 2 2 45" xfId="4083"/>
    <cellStyle name="Heading 2 4 2 2 46" xfId="4084"/>
    <cellStyle name="Heading 2 4 2 2 47" xfId="4085"/>
    <cellStyle name="Heading 2 4 2 2 48" xfId="4086"/>
    <cellStyle name="Heading 2 4 2 2 49" xfId="4087"/>
    <cellStyle name="Heading 2 4 2 2 5" xfId="4088"/>
    <cellStyle name="Heading 2 4 2 2 50" xfId="4089"/>
    <cellStyle name="Heading 2 4 2 2 51" xfId="4090"/>
    <cellStyle name="Heading 2 4 2 2 52" xfId="4091"/>
    <cellStyle name="Heading 2 4 2 2 53" xfId="4092"/>
    <cellStyle name="Heading 2 4 2 2 54" xfId="4093"/>
    <cellStyle name="Heading 2 4 2 2 55" xfId="4094"/>
    <cellStyle name="Heading 2 4 2 2 56" xfId="4095"/>
    <cellStyle name="Heading 2 4 2 2 57" xfId="4096"/>
    <cellStyle name="Heading 2 4 2 2 58" xfId="4097"/>
    <cellStyle name="Heading 2 4 2 2 59" xfId="4098"/>
    <cellStyle name="Heading 2 4 2 2 6" xfId="4099"/>
    <cellStyle name="Heading 2 4 2 2 60" xfId="4100"/>
    <cellStyle name="Heading 2 4 2 2 61" xfId="4101"/>
    <cellStyle name="Heading 2 4 2 2 62" xfId="4102"/>
    <cellStyle name="Heading 2 4 2 2 63" xfId="4103"/>
    <cellStyle name="Heading 2 4 2 2 64" xfId="4104"/>
    <cellStyle name="Heading 2 4 2 2 65" xfId="4105"/>
    <cellStyle name="Heading 2 4 2 2 66" xfId="4106"/>
    <cellStyle name="Heading 2 4 2 2 67" xfId="4107"/>
    <cellStyle name="Heading 2 4 2 2 68" xfId="4108"/>
    <cellStyle name="Heading 2 4 2 2 69" xfId="4109"/>
    <cellStyle name="Heading 2 4 2 2 7" xfId="4110"/>
    <cellStyle name="Heading 2 4 2 2 70" xfId="4111"/>
    <cellStyle name="Heading 2 4 2 2 8" xfId="4112"/>
    <cellStyle name="Heading 2 4 2 2 9" xfId="4113"/>
    <cellStyle name="Heading 2 4 2 20" xfId="4114"/>
    <cellStyle name="Heading 2 4 2 21" xfId="4115"/>
    <cellStyle name="Heading 2 4 2 22" xfId="4116"/>
    <cellStyle name="Heading 2 4 2 23" xfId="4117"/>
    <cellStyle name="Heading 2 4 2 24" xfId="4118"/>
    <cellStyle name="Heading 2 4 2 25" xfId="4119"/>
    <cellStyle name="Heading 2 4 2 26" xfId="4120"/>
    <cellStyle name="Heading 2 4 2 27" xfId="4121"/>
    <cellStyle name="Heading 2 4 2 28" xfId="4122"/>
    <cellStyle name="Heading 2 4 2 29" xfId="4123"/>
    <cellStyle name="Heading 2 4 2 3" xfId="4124"/>
    <cellStyle name="Heading 2 4 2 30" xfId="4125"/>
    <cellStyle name="Heading 2 4 2 31" xfId="4126"/>
    <cellStyle name="Heading 2 4 2 4" xfId="4127"/>
    <cellStyle name="Heading 2 4 2 5" xfId="4128"/>
    <cellStyle name="Heading 2 4 2 6" xfId="4129"/>
    <cellStyle name="Heading 2 4 2 7" xfId="4130"/>
    <cellStyle name="Heading 2 4 2 8" xfId="4131"/>
    <cellStyle name="Heading 2 4 2 9" xfId="4132"/>
    <cellStyle name="Heading 2 4 3" xfId="4133"/>
    <cellStyle name="Heading 2 4 3 10" xfId="4134"/>
    <cellStyle name="Heading 2 4 3 11" xfId="4135"/>
    <cellStyle name="Heading 2 4 3 12" xfId="4136"/>
    <cellStyle name="Heading 2 4 3 13" xfId="4137"/>
    <cellStyle name="Heading 2 4 3 14" xfId="4138"/>
    <cellStyle name="Heading 2 4 3 15" xfId="4139"/>
    <cellStyle name="Heading 2 4 3 16" xfId="4140"/>
    <cellStyle name="Heading 2 4 3 17" xfId="4141"/>
    <cellStyle name="Heading 2 4 3 18" xfId="4142"/>
    <cellStyle name="Heading 2 4 3 19" xfId="4143"/>
    <cellStyle name="Heading 2 4 3 2" xfId="4144"/>
    <cellStyle name="Heading 2 4 3 2 10" xfId="4145"/>
    <cellStyle name="Heading 2 4 3 2 11" xfId="4146"/>
    <cellStyle name="Heading 2 4 3 2 12" xfId="4147"/>
    <cellStyle name="Heading 2 4 3 2 13" xfId="4148"/>
    <cellStyle name="Heading 2 4 3 2 14" xfId="4149"/>
    <cellStyle name="Heading 2 4 3 2 15" xfId="4150"/>
    <cellStyle name="Heading 2 4 3 2 16" xfId="4151"/>
    <cellStyle name="Heading 2 4 3 2 17" xfId="4152"/>
    <cellStyle name="Heading 2 4 3 2 18" xfId="4153"/>
    <cellStyle name="Heading 2 4 3 2 19" xfId="4154"/>
    <cellStyle name="Heading 2 4 3 2 2" xfId="4155"/>
    <cellStyle name="Heading 2 4 3 2 20" xfId="4156"/>
    <cellStyle name="Heading 2 4 3 2 21" xfId="4157"/>
    <cellStyle name="Heading 2 4 3 2 22" xfId="4158"/>
    <cellStyle name="Heading 2 4 3 2 23" xfId="4159"/>
    <cellStyle name="Heading 2 4 3 2 24" xfId="4160"/>
    <cellStyle name="Heading 2 4 3 2 25" xfId="4161"/>
    <cellStyle name="Heading 2 4 3 2 26" xfId="4162"/>
    <cellStyle name="Heading 2 4 3 2 27" xfId="4163"/>
    <cellStyle name="Heading 2 4 3 2 28" xfId="4164"/>
    <cellStyle name="Heading 2 4 3 2 29" xfId="4165"/>
    <cellStyle name="Heading 2 4 3 2 3" xfId="4166"/>
    <cellStyle name="Heading 2 4 3 2 30" xfId="4167"/>
    <cellStyle name="Heading 2 4 3 2 31" xfId="4168"/>
    <cellStyle name="Heading 2 4 3 2 32" xfId="4169"/>
    <cellStyle name="Heading 2 4 3 2 33" xfId="4170"/>
    <cellStyle name="Heading 2 4 3 2 34" xfId="4171"/>
    <cellStyle name="Heading 2 4 3 2 35" xfId="4172"/>
    <cellStyle name="Heading 2 4 3 2 36" xfId="4173"/>
    <cellStyle name="Heading 2 4 3 2 37" xfId="4174"/>
    <cellStyle name="Heading 2 4 3 2 38" xfId="4175"/>
    <cellStyle name="Heading 2 4 3 2 39" xfId="4176"/>
    <cellStyle name="Heading 2 4 3 2 4" xfId="4177"/>
    <cellStyle name="Heading 2 4 3 2 40" xfId="4178"/>
    <cellStyle name="Heading 2 4 3 2 41" xfId="4179"/>
    <cellStyle name="Heading 2 4 3 2 42" xfId="4180"/>
    <cellStyle name="Heading 2 4 3 2 43" xfId="4181"/>
    <cellStyle name="Heading 2 4 3 2 44" xfId="4182"/>
    <cellStyle name="Heading 2 4 3 2 45" xfId="4183"/>
    <cellStyle name="Heading 2 4 3 2 46" xfId="4184"/>
    <cellStyle name="Heading 2 4 3 2 47" xfId="4185"/>
    <cellStyle name="Heading 2 4 3 2 48" xfId="4186"/>
    <cellStyle name="Heading 2 4 3 2 49" xfId="4187"/>
    <cellStyle name="Heading 2 4 3 2 5" xfId="4188"/>
    <cellStyle name="Heading 2 4 3 2 50" xfId="4189"/>
    <cellStyle name="Heading 2 4 3 2 51" xfId="4190"/>
    <cellStyle name="Heading 2 4 3 2 52" xfId="4191"/>
    <cellStyle name="Heading 2 4 3 2 53" xfId="4192"/>
    <cellStyle name="Heading 2 4 3 2 54" xfId="4193"/>
    <cellStyle name="Heading 2 4 3 2 55" xfId="4194"/>
    <cellStyle name="Heading 2 4 3 2 56" xfId="4195"/>
    <cellStyle name="Heading 2 4 3 2 57" xfId="4196"/>
    <cellStyle name="Heading 2 4 3 2 58" xfId="4197"/>
    <cellStyle name="Heading 2 4 3 2 59" xfId="4198"/>
    <cellStyle name="Heading 2 4 3 2 6" xfId="4199"/>
    <cellStyle name="Heading 2 4 3 2 60" xfId="4200"/>
    <cellStyle name="Heading 2 4 3 2 61" xfId="4201"/>
    <cellStyle name="Heading 2 4 3 2 62" xfId="4202"/>
    <cellStyle name="Heading 2 4 3 2 63" xfId="4203"/>
    <cellStyle name="Heading 2 4 3 2 64" xfId="4204"/>
    <cellStyle name="Heading 2 4 3 2 65" xfId="4205"/>
    <cellStyle name="Heading 2 4 3 2 66" xfId="4206"/>
    <cellStyle name="Heading 2 4 3 2 67" xfId="4207"/>
    <cellStyle name="Heading 2 4 3 2 68" xfId="4208"/>
    <cellStyle name="Heading 2 4 3 2 69" xfId="4209"/>
    <cellStyle name="Heading 2 4 3 2 7" xfId="4210"/>
    <cellStyle name="Heading 2 4 3 2 70" xfId="4211"/>
    <cellStyle name="Heading 2 4 3 2 8" xfId="4212"/>
    <cellStyle name="Heading 2 4 3 2 9" xfId="4213"/>
    <cellStyle name="Heading 2 4 3 20" xfId="4214"/>
    <cellStyle name="Heading 2 4 3 21" xfId="4215"/>
    <cellStyle name="Heading 2 4 3 22" xfId="4216"/>
    <cellStyle name="Heading 2 4 3 23" xfId="4217"/>
    <cellStyle name="Heading 2 4 3 24" xfId="4218"/>
    <cellStyle name="Heading 2 4 3 25" xfId="4219"/>
    <cellStyle name="Heading 2 4 3 26" xfId="4220"/>
    <cellStyle name="Heading 2 4 3 27" xfId="4221"/>
    <cellStyle name="Heading 2 4 3 28" xfId="4222"/>
    <cellStyle name="Heading 2 4 3 29" xfId="4223"/>
    <cellStyle name="Heading 2 4 3 3" xfId="4224"/>
    <cellStyle name="Heading 2 4 3 30" xfId="4225"/>
    <cellStyle name="Heading 2 4 3 31" xfId="4226"/>
    <cellStyle name="Heading 2 4 3 32" xfId="4227"/>
    <cellStyle name="Heading 2 4 3 33" xfId="4228"/>
    <cellStyle name="Heading 2 4 3 34" xfId="4229"/>
    <cellStyle name="Heading 2 4 3 35" xfId="4230"/>
    <cellStyle name="Heading 2 4 3 36" xfId="4231"/>
    <cellStyle name="Heading 2 4 3 37" xfId="4232"/>
    <cellStyle name="Heading 2 4 3 38" xfId="4233"/>
    <cellStyle name="Heading 2 4 3 39" xfId="4234"/>
    <cellStyle name="Heading 2 4 3 4" xfId="4235"/>
    <cellStyle name="Heading 2 4 3 40" xfId="4236"/>
    <cellStyle name="Heading 2 4 3 41" xfId="4237"/>
    <cellStyle name="Heading 2 4 3 42" xfId="4238"/>
    <cellStyle name="Heading 2 4 3 43" xfId="4239"/>
    <cellStyle name="Heading 2 4 3 44" xfId="4240"/>
    <cellStyle name="Heading 2 4 3 45" xfId="4241"/>
    <cellStyle name="Heading 2 4 3 46" xfId="4242"/>
    <cellStyle name="Heading 2 4 3 47" xfId="4243"/>
    <cellStyle name="Heading 2 4 3 48" xfId="4244"/>
    <cellStyle name="Heading 2 4 3 49" xfId="4245"/>
    <cellStyle name="Heading 2 4 3 5" xfId="4246"/>
    <cellStyle name="Heading 2 4 3 50" xfId="4247"/>
    <cellStyle name="Heading 2 4 3 51" xfId="4248"/>
    <cellStyle name="Heading 2 4 3 52" xfId="4249"/>
    <cellStyle name="Heading 2 4 3 53" xfId="4250"/>
    <cellStyle name="Heading 2 4 3 54" xfId="4251"/>
    <cellStyle name="Heading 2 4 3 55" xfId="4252"/>
    <cellStyle name="Heading 2 4 3 56" xfId="4253"/>
    <cellStyle name="Heading 2 4 3 57" xfId="4254"/>
    <cellStyle name="Heading 2 4 3 58" xfId="4255"/>
    <cellStyle name="Heading 2 4 3 59" xfId="4256"/>
    <cellStyle name="Heading 2 4 3 6" xfId="4257"/>
    <cellStyle name="Heading 2 4 3 60" xfId="4258"/>
    <cellStyle name="Heading 2 4 3 61" xfId="4259"/>
    <cellStyle name="Heading 2 4 3 62" xfId="4260"/>
    <cellStyle name="Heading 2 4 3 63" xfId="4261"/>
    <cellStyle name="Heading 2 4 3 64" xfId="4262"/>
    <cellStyle name="Heading 2 4 3 65" xfId="4263"/>
    <cellStyle name="Heading 2 4 3 66" xfId="4264"/>
    <cellStyle name="Heading 2 4 3 67" xfId="4265"/>
    <cellStyle name="Heading 2 4 3 68" xfId="4266"/>
    <cellStyle name="Heading 2 4 3 69" xfId="4267"/>
    <cellStyle name="Heading 2 4 3 7" xfId="4268"/>
    <cellStyle name="Heading 2 4 3 70" xfId="4269"/>
    <cellStyle name="Heading 2 4 3 8" xfId="4270"/>
    <cellStyle name="Heading 2 4 3 9" xfId="4271"/>
    <cellStyle name="Heading 3" xfId="15698" builtinId="18" customBuiltin="1"/>
    <cellStyle name="Heading 4" xfId="15699" builtinId="19" customBuiltin="1"/>
    <cellStyle name="HEADINGS" xfId="4272"/>
    <cellStyle name="HEADINGS 2" xfId="4273"/>
    <cellStyle name="HEADINGSTOP" xfId="4274"/>
    <cellStyle name="HEADINGSTOP 2" xfId="4275"/>
    <cellStyle name="Hyperlink" xfId="15768" builtinId="8" hidden="1"/>
    <cellStyle name="Hyperlink" xfId="15770" builtinId="8" hidden="1"/>
    <cellStyle name="Hyperlink" xfId="15772" builtinId="8" hidden="1"/>
    <cellStyle name="Hyperlink" xfId="15774" builtinId="8" hidden="1"/>
    <cellStyle name="Hyperlink" xfId="15776" builtinId="8" hidden="1"/>
    <cellStyle name="Hyperlink" xfId="15778" builtinId="8" hidden="1"/>
    <cellStyle name="Hyperlink" xfId="15780" builtinId="8" hidden="1"/>
    <cellStyle name="Hyperlink" xfId="15782" builtinId="8" hidden="1"/>
    <cellStyle name="Hyperlink" xfId="15784" builtinId="8" hidden="1"/>
    <cellStyle name="Hyperlink" xfId="15786" builtinId="8" hidden="1"/>
    <cellStyle name="Hyperlink" xfId="15788" builtinId="8" hidden="1"/>
    <cellStyle name="Hyperlink" xfId="15790" builtinId="8" hidden="1"/>
    <cellStyle name="Hyperlink" xfId="15792" builtinId="8" hidden="1"/>
    <cellStyle name="Hyperlink" xfId="15794" builtinId="8" hidden="1"/>
    <cellStyle name="Hyperlink" xfId="15796" builtinId="8" hidden="1"/>
    <cellStyle name="Hyperlink" xfId="15798" builtinId="8" hidden="1"/>
    <cellStyle name="Hyperlink" xfId="15800" builtinId="8" hidden="1"/>
    <cellStyle name="Hyperlink" xfId="15802" builtinId="8" hidden="1"/>
    <cellStyle name="Hyperlink" xfId="15804" builtinId="8" hidden="1"/>
    <cellStyle name="Hyperlink" xfId="15806" builtinId="8" hidden="1"/>
    <cellStyle name="Hyperlink" xfId="15808" builtinId="8" hidden="1"/>
    <cellStyle name="Hyperlink" xfId="15810" builtinId="8" hidden="1"/>
    <cellStyle name="Hyperlink" xfId="15812" builtinId="8" hidden="1"/>
    <cellStyle name="Hyperlink" xfId="15814" builtinId="8" hidden="1"/>
    <cellStyle name="Hyperlink" xfId="15816" builtinId="8" hidden="1"/>
    <cellStyle name="Hyperlink" xfId="15818" builtinId="8" hidden="1"/>
    <cellStyle name="Hyperlink" xfId="15820" builtinId="8" hidden="1"/>
    <cellStyle name="Hyperlink" xfId="15822" builtinId="8" hidden="1"/>
    <cellStyle name="Hyperlink" xfId="15824" builtinId="8" hidden="1"/>
    <cellStyle name="Hyperlink" xfId="15826" builtinId="8" hidden="1"/>
    <cellStyle name="Hyperlink" xfId="15828" builtinId="8" hidden="1"/>
    <cellStyle name="Hyperlink" xfId="15830" builtinId="8" hidden="1"/>
    <cellStyle name="Hyperlink" xfId="15832" builtinId="8" hidden="1"/>
    <cellStyle name="Hyperlink" xfId="15834" builtinId="8" hidden="1"/>
    <cellStyle name="Hyperlink" xfId="15836" builtinId="8" hidden="1"/>
    <cellStyle name="Hyperlink" xfId="15838" builtinId="8" hidden="1"/>
    <cellStyle name="Hyperlink" xfId="15840" builtinId="8" hidden="1"/>
    <cellStyle name="Hyperlink" xfId="15842" builtinId="8" hidden="1"/>
    <cellStyle name="Hyperlink" xfId="15844" builtinId="8" hidden="1"/>
    <cellStyle name="Hyperlink" xfId="15846" builtinId="8" hidden="1"/>
    <cellStyle name="Hyperlink" xfId="15848" builtinId="8" hidden="1"/>
    <cellStyle name="Hyperlink" xfId="15850" builtinId="8" hidden="1"/>
    <cellStyle name="Hyperlink" xfId="15852" builtinId="8" hidden="1"/>
    <cellStyle name="Hyperlink" xfId="15854" builtinId="8" hidden="1"/>
    <cellStyle name="Hyperlink" xfId="15856" builtinId="8" hidden="1"/>
    <cellStyle name="Hyperlink" xfId="15858" builtinId="8" hidden="1"/>
    <cellStyle name="Hyperlink" xfId="15860" builtinId="8" hidden="1"/>
    <cellStyle name="Hyperlink" xfId="15862" builtinId="8" hidden="1"/>
    <cellStyle name="Hyperlink" xfId="15864" builtinId="8" hidden="1"/>
    <cellStyle name="Hyperlink" xfId="15866" builtinId="8" hidden="1"/>
    <cellStyle name="Hyperlink" xfId="15868" builtinId="8" hidden="1"/>
    <cellStyle name="Hyperlink" xfId="15870" builtinId="8" hidden="1"/>
    <cellStyle name="Hyperlink" xfId="15872" builtinId="8" hidden="1"/>
    <cellStyle name="Hyperlink" xfId="15874" builtinId="8" hidden="1"/>
    <cellStyle name="Hyperlink" xfId="15876" builtinId="8" hidden="1"/>
    <cellStyle name="Hyperlink" xfId="15878" builtinId="8" hidden="1"/>
    <cellStyle name="Hyperlink" xfId="15880" builtinId="8" hidden="1"/>
    <cellStyle name="Hyperlink" xfId="15882" builtinId="8" hidden="1"/>
    <cellStyle name="Hyperlink" xfId="15884" builtinId="8" hidden="1"/>
    <cellStyle name="Hyperlink" xfId="15886" builtinId="8" hidden="1"/>
    <cellStyle name="Hyperlink" xfId="15888" builtinId="8" hidden="1"/>
    <cellStyle name="Hyperlink" xfId="15890" builtinId="8" hidden="1"/>
    <cellStyle name="Hyperlink" xfId="15892" builtinId="8" hidden="1"/>
    <cellStyle name="Hyperlink" xfId="15894" builtinId="8" hidden="1"/>
    <cellStyle name="Hyperlink" xfId="15896" builtinId="8" hidden="1"/>
    <cellStyle name="Hyperlink" xfId="15898" builtinId="8" hidden="1"/>
    <cellStyle name="Hyperlink" xfId="15900" builtinId="8" hidden="1"/>
    <cellStyle name="Hyperlink" xfId="15902" builtinId="8" hidden="1"/>
    <cellStyle name="Hyperlink" xfId="15904" builtinId="8" hidden="1"/>
    <cellStyle name="Hyperlink" xfId="15906" builtinId="8" hidden="1"/>
    <cellStyle name="Hyperlink" xfId="15908" builtinId="8" hidden="1"/>
    <cellStyle name="Hyperlink" xfId="15910" builtinId="8" hidden="1"/>
    <cellStyle name="Hyperlink" xfId="15912" builtinId="8" hidden="1"/>
    <cellStyle name="Hyperlink" xfId="15914" builtinId="8" hidden="1"/>
    <cellStyle name="Hyperlink" xfId="15916" builtinId="8" hidden="1"/>
    <cellStyle name="Hyperlink" xfId="15918" builtinId="8" hidden="1"/>
    <cellStyle name="Hyperlink" xfId="15920" builtinId="8" hidden="1"/>
    <cellStyle name="Hyperlink" xfId="15922" builtinId="8" hidden="1"/>
    <cellStyle name="Hyperlink" xfId="15924" builtinId="8" hidden="1"/>
    <cellStyle name="Hyperlink" xfId="15926" builtinId="8" hidden="1"/>
    <cellStyle name="Hyperlink" xfId="15928" builtinId="8" hidden="1"/>
    <cellStyle name="Hyperlink" xfId="15930" builtinId="8" hidden="1"/>
    <cellStyle name="Hyperlink" xfId="15932" builtinId="8" hidden="1"/>
    <cellStyle name="Hyperlink" xfId="15934" builtinId="8" hidden="1"/>
    <cellStyle name="Hyperlink" xfId="15936" builtinId="8" hidden="1"/>
    <cellStyle name="Hyperlink" xfId="15938" builtinId="8" hidden="1"/>
    <cellStyle name="Hyperlink" xfId="15940" builtinId="8" hidden="1"/>
    <cellStyle name="Hyperlink" xfId="15942" builtinId="8" hidden="1"/>
    <cellStyle name="Hyperlink" xfId="15944" builtinId="8" hidden="1"/>
    <cellStyle name="Hyperlink" xfId="15946" builtinId="8" hidden="1"/>
    <cellStyle name="Hyperlink" xfId="15948" builtinId="8" hidden="1"/>
    <cellStyle name="Hyperlink" xfId="15950" builtinId="8" hidden="1"/>
    <cellStyle name="Hyperlink" xfId="15952" builtinId="8" hidden="1"/>
    <cellStyle name="Hyperlink" xfId="15954" builtinId="8" hidden="1"/>
    <cellStyle name="Hyperlink" xfId="15956" builtinId="8" hidden="1"/>
    <cellStyle name="Hyperlink" xfId="15958" builtinId="8" hidden="1"/>
    <cellStyle name="Hyperlink" xfId="15960" builtinId="8" hidden="1"/>
    <cellStyle name="Hyperlink" xfId="15962" builtinId="8" hidden="1"/>
    <cellStyle name="Hyperlink" xfId="15964" builtinId="8" hidden="1"/>
    <cellStyle name="Hyperlink" xfId="15966" builtinId="8" hidden="1"/>
    <cellStyle name="Hyperlink" xfId="15968" builtinId="8" hidden="1"/>
    <cellStyle name="Hyperlink" xfId="15970" builtinId="8" hidden="1"/>
    <cellStyle name="Hyperlink" xfId="15972" builtinId="8" hidden="1"/>
    <cellStyle name="Hyperlink" xfId="15974" builtinId="8" hidden="1"/>
    <cellStyle name="Hyperlink" xfId="15976" builtinId="8" hidden="1"/>
    <cellStyle name="Hyperlink" xfId="15978" builtinId="8" hidden="1"/>
    <cellStyle name="Hyperlink" xfId="15980" builtinId="8" hidden="1"/>
    <cellStyle name="Hyperlink" xfId="15982" builtinId="8" hidden="1"/>
    <cellStyle name="Hyperlink" xfId="16234" builtinId="8" hidden="1"/>
    <cellStyle name="Hyperlink" xfId="16236" builtinId="8" hidden="1"/>
    <cellStyle name="Hyperlink" xfId="16238" builtinId="8" hidden="1"/>
    <cellStyle name="Hyperlink" xfId="16240" builtinId="8" hidden="1"/>
    <cellStyle name="Hyperlink" xfId="16242" builtinId="8" hidden="1"/>
    <cellStyle name="Hyperlink" xfId="16244" builtinId="8" hidden="1"/>
    <cellStyle name="Hyperlink" xfId="16246" builtinId="8" hidden="1"/>
    <cellStyle name="Hyperlink" xfId="16248" builtinId="8" hidden="1"/>
    <cellStyle name="Hyperlink" xfId="16250" builtinId="8" hidden="1"/>
    <cellStyle name="Hyperlink" xfId="16252" builtinId="8" hidden="1"/>
    <cellStyle name="Hyperlink" xfId="16254" builtinId="8" hidden="1"/>
    <cellStyle name="Hyperlink" xfId="16256" builtinId="8" hidden="1"/>
    <cellStyle name="Hyperlink" xfId="16258" builtinId="8" hidden="1"/>
    <cellStyle name="Hyperlink" xfId="16260" builtinId="8" hidden="1"/>
    <cellStyle name="Hyperlink" xfId="16262" builtinId="8" hidden="1"/>
    <cellStyle name="Hyperlink" xfId="16264" builtinId="8" hidden="1"/>
    <cellStyle name="Hyperlink" xfId="16266" builtinId="8" hidden="1"/>
    <cellStyle name="Hyperlink" xfId="16268" builtinId="8" hidden="1"/>
    <cellStyle name="Hyperlink" xfId="16270" builtinId="8" hidden="1"/>
    <cellStyle name="Hyperlink" xfId="16272" builtinId="8" hidden="1"/>
    <cellStyle name="Hyperlink" xfId="16274" builtinId="8" hidden="1"/>
    <cellStyle name="Hyperlink" xfId="16276" builtinId="8" hidden="1"/>
    <cellStyle name="Hyperlink" xfId="16278" builtinId="8" hidden="1"/>
    <cellStyle name="Hyperlink" xfId="16280" builtinId="8" hidden="1"/>
    <cellStyle name="Hyperlink" xfId="16282" builtinId="8" hidden="1"/>
    <cellStyle name="Hyperlink" xfId="16284" builtinId="8" hidden="1"/>
    <cellStyle name="Hyperlink" xfId="16286" builtinId="8" hidden="1"/>
    <cellStyle name="Hyperlink" xfId="16288" builtinId="8" hidden="1"/>
    <cellStyle name="Hyperlink" xfId="16290" builtinId="8" hidden="1"/>
    <cellStyle name="Hyperlink" xfId="16292" builtinId="8" hidden="1"/>
    <cellStyle name="Hyperlink" xfId="16294" builtinId="8" hidden="1"/>
    <cellStyle name="Hyperlink" xfId="16296" builtinId="8" hidden="1"/>
    <cellStyle name="Hyperlink" xfId="16298" builtinId="8" hidden="1"/>
    <cellStyle name="Hyperlink" xfId="16300" builtinId="8" hidden="1"/>
    <cellStyle name="Hyperlink" xfId="16302" builtinId="8" hidden="1"/>
    <cellStyle name="Hyperlink" xfId="16304" builtinId="8" hidden="1"/>
    <cellStyle name="Hyperlink" xfId="16306" builtinId="8" hidden="1"/>
    <cellStyle name="Hyperlink" xfId="16308" builtinId="8" hidden="1"/>
    <cellStyle name="Hyperlink" xfId="16310" builtinId="8" hidden="1"/>
    <cellStyle name="Hyperlink" xfId="16312" builtinId="8" hidden="1"/>
    <cellStyle name="Hyperlink" xfId="16314" builtinId="8" hidden="1"/>
    <cellStyle name="Hyperlink" xfId="16316" builtinId="8" hidden="1"/>
    <cellStyle name="Hyperlink" xfId="16318" builtinId="8" hidden="1"/>
    <cellStyle name="Hyperlink" xfId="16320" builtinId="8" hidden="1"/>
    <cellStyle name="Hyperlink" xfId="16322" builtinId="8" hidden="1"/>
    <cellStyle name="Hyperlink" xfId="16324" builtinId="8" hidden="1"/>
    <cellStyle name="Hyperlink" xfId="16326" builtinId="8" hidden="1"/>
    <cellStyle name="Hyperlink" xfId="16328" builtinId="8" hidden="1"/>
    <cellStyle name="Hyperlink" xfId="16330" builtinId="8" hidden="1"/>
    <cellStyle name="Hyperlink" xfId="16332" builtinId="8" hidden="1"/>
    <cellStyle name="Hyperlink" xfId="16334" builtinId="8" hidden="1"/>
    <cellStyle name="Hyperlink" xfId="16336" builtinId="8" hidden="1"/>
    <cellStyle name="Hyperlink" xfId="16338" builtinId="8" hidden="1"/>
    <cellStyle name="Hyperlink" xfId="16340" builtinId="8" hidden="1"/>
    <cellStyle name="Hyperlink" xfId="16342" builtinId="8" hidden="1"/>
    <cellStyle name="Hyperlink" xfId="16344" builtinId="8" hidden="1"/>
    <cellStyle name="Hyperlink" xfId="16346" builtinId="8" hidden="1"/>
    <cellStyle name="Hyperlink" xfId="16348" builtinId="8" hidden="1"/>
    <cellStyle name="Hyperlink" xfId="16350" builtinId="8" hidden="1"/>
    <cellStyle name="Hyperlink" xfId="16352" builtinId="8" hidden="1"/>
    <cellStyle name="Hyperlink" xfId="16354" builtinId="8" hidden="1"/>
    <cellStyle name="Hyperlink" xfId="16356" builtinId="8" hidden="1"/>
    <cellStyle name="Hyperlink" xfId="16358" builtinId="8" hidden="1"/>
    <cellStyle name="Hyperlink" xfId="16360" builtinId="8" hidden="1"/>
    <cellStyle name="Hyperlink" xfId="16362" builtinId="8" hidden="1"/>
    <cellStyle name="Hyperlink" xfId="16364" builtinId="8" hidden="1"/>
    <cellStyle name="Hyperlink" xfId="16366" builtinId="8" hidden="1"/>
    <cellStyle name="Hyperlink" xfId="16368" builtinId="8" hidden="1"/>
    <cellStyle name="Hyperlink" xfId="16370" builtinId="8" hidden="1"/>
    <cellStyle name="Hyperlink" xfId="16372" builtinId="8" hidden="1"/>
    <cellStyle name="Hyperlink" xfId="16374" builtinId="8" hidden="1"/>
    <cellStyle name="Hyperlink" xfId="16376" builtinId="8" hidden="1"/>
    <cellStyle name="Hyperlink" xfId="16378" builtinId="8" hidden="1"/>
    <cellStyle name="Hyperlink" xfId="16380" builtinId="8" hidden="1"/>
    <cellStyle name="Hyperlink" xfId="16382" builtinId="8" hidden="1"/>
    <cellStyle name="Hyperlink" xfId="16384" builtinId="8" hidden="1"/>
    <cellStyle name="Hyperlink" xfId="16386" builtinId="8" hidden="1"/>
    <cellStyle name="Hyperlink" xfId="16388" builtinId="8" hidden="1"/>
    <cellStyle name="Hyperlink" xfId="16390" builtinId="8" hidden="1"/>
    <cellStyle name="Hyperlink" xfId="16392" builtinId="8" hidden="1"/>
    <cellStyle name="Hyperlink" xfId="16394" builtinId="8" hidden="1"/>
    <cellStyle name="Hyperlink" xfId="16396" builtinId="8" hidden="1"/>
    <cellStyle name="Hyperlink" xfId="16398" builtinId="8" hidden="1"/>
    <cellStyle name="Hyperlink" xfId="16400" builtinId="8" hidden="1"/>
    <cellStyle name="Hyperlink" xfId="16402" builtinId="8" hidden="1"/>
    <cellStyle name="Hyperlink" xfId="16404" builtinId="8" hidden="1"/>
    <cellStyle name="Hyperlink" xfId="16406" builtinId="8" hidden="1"/>
    <cellStyle name="Hyperlink" xfId="16408" builtinId="8" hidden="1"/>
    <cellStyle name="Hyperlink" xfId="16410" builtinId="8" hidden="1"/>
    <cellStyle name="Hyperlink" xfId="16412" builtinId="8" hidden="1"/>
    <cellStyle name="Hyperlink 2" xfId="4276"/>
    <cellStyle name="Hyperlink 2 10" xfId="4277"/>
    <cellStyle name="Hyperlink 2 11" xfId="4278"/>
    <cellStyle name="Hyperlink 2 12" xfId="4279"/>
    <cellStyle name="Hyperlink 2 13" xfId="4280"/>
    <cellStyle name="Hyperlink 2 14" xfId="4281"/>
    <cellStyle name="Hyperlink 2 15" xfId="4282"/>
    <cellStyle name="Hyperlink 2 16" xfId="4283"/>
    <cellStyle name="Hyperlink 2 17" xfId="4284"/>
    <cellStyle name="Hyperlink 2 18" xfId="4285"/>
    <cellStyle name="Hyperlink 2 19" xfId="4286"/>
    <cellStyle name="Hyperlink 2 2" xfId="4287"/>
    <cellStyle name="Hyperlink 2 20" xfId="4288"/>
    <cellStyle name="Hyperlink 2 21" xfId="4289"/>
    <cellStyle name="Hyperlink 2 22" xfId="4290"/>
    <cellStyle name="Hyperlink 2 23" xfId="4291"/>
    <cellStyle name="Hyperlink 2 24" xfId="4292"/>
    <cellStyle name="Hyperlink 2 25" xfId="4293"/>
    <cellStyle name="Hyperlink 2 26" xfId="4294"/>
    <cellStyle name="Hyperlink 2 27" xfId="4295"/>
    <cellStyle name="Hyperlink 2 28" xfId="4296"/>
    <cellStyle name="Hyperlink 2 29" xfId="4297"/>
    <cellStyle name="Hyperlink 2 3" xfId="4298"/>
    <cellStyle name="Hyperlink 2 4" xfId="4299"/>
    <cellStyle name="Hyperlink 2 5" xfId="4300"/>
    <cellStyle name="Hyperlink 2 6" xfId="4301"/>
    <cellStyle name="Hyperlink 2 7" xfId="4302"/>
    <cellStyle name="Hyperlink 2 8" xfId="4303"/>
    <cellStyle name="Hyperlink 2 9" xfId="4304"/>
    <cellStyle name="Hyperlink 3" xfId="4305"/>
    <cellStyle name="Hyperlink 3 10" xfId="4306"/>
    <cellStyle name="Hyperlink 3 11" xfId="4307"/>
    <cellStyle name="Hyperlink 3 12" xfId="4308"/>
    <cellStyle name="Hyperlink 3 13" xfId="4309"/>
    <cellStyle name="Hyperlink 3 14" xfId="4310"/>
    <cellStyle name="Hyperlink 3 15" xfId="4311"/>
    <cellStyle name="Hyperlink 3 16" xfId="4312"/>
    <cellStyle name="Hyperlink 3 17" xfId="4313"/>
    <cellStyle name="Hyperlink 3 18" xfId="4314"/>
    <cellStyle name="Hyperlink 3 19" xfId="4315"/>
    <cellStyle name="Hyperlink 3 2" xfId="4316"/>
    <cellStyle name="Hyperlink 3 20" xfId="4317"/>
    <cellStyle name="Hyperlink 3 21" xfId="4318"/>
    <cellStyle name="Hyperlink 3 22" xfId="4319"/>
    <cellStyle name="Hyperlink 3 23" xfId="4320"/>
    <cellStyle name="Hyperlink 3 24" xfId="4321"/>
    <cellStyle name="Hyperlink 3 25" xfId="4322"/>
    <cellStyle name="Hyperlink 3 26" xfId="4323"/>
    <cellStyle name="Hyperlink 3 27" xfId="4324"/>
    <cellStyle name="Hyperlink 3 28" xfId="4325"/>
    <cellStyle name="Hyperlink 3 29" xfId="4326"/>
    <cellStyle name="Hyperlink 3 3" xfId="4327"/>
    <cellStyle name="Hyperlink 3 4" xfId="4328"/>
    <cellStyle name="Hyperlink 3 5" xfId="4329"/>
    <cellStyle name="Hyperlink 3 6" xfId="4330"/>
    <cellStyle name="Hyperlink 3 7" xfId="4331"/>
    <cellStyle name="Hyperlink 3 8" xfId="4332"/>
    <cellStyle name="Hyperlink 3 9" xfId="4333"/>
    <cellStyle name="Hyperlink 4" xfId="4334"/>
    <cellStyle name="Hyperlink 5" xfId="4335"/>
    <cellStyle name="Input" xfId="15703" builtinId="20" customBuiltin="1"/>
    <cellStyle name="Input [yellow]" xfId="4336"/>
    <cellStyle name="Input [yellow] 2" xfId="4337"/>
    <cellStyle name="Input [yellow] 2 2" xfId="4338"/>
    <cellStyle name="Input [yellow] 2 2 2" xfId="4339"/>
    <cellStyle name="Input [yellow] 2 3" xfId="4340"/>
    <cellStyle name="Input [yellow] 2 3 2" xfId="4341"/>
    <cellStyle name="Input [yellow] 2 4" xfId="4342"/>
    <cellStyle name="Input [yellow] 3" xfId="4343"/>
    <cellStyle name="Input [yellow] 3 2" xfId="4344"/>
    <cellStyle name="Input [yellow] 4" xfId="4345"/>
    <cellStyle name="Input [yellow] 4 2" xfId="4346"/>
    <cellStyle name="Input [yellow] 5" xfId="4347"/>
    <cellStyle name="Input Cells" xfId="4348"/>
    <cellStyle name="Linked Cell" xfId="15706" builtinId="24" customBuiltin="1"/>
    <cellStyle name="Linked Cells" xfId="4349"/>
    <cellStyle name="Millares [0]_IknvzPukWoaZnMHOkROWAqUlx" xfId="4350"/>
    <cellStyle name="Millares_IknvzPukWoaZnMHOkROWAqUlx" xfId="4351"/>
    <cellStyle name="Milliers [0]_!!!GO" xfId="4352"/>
    <cellStyle name="Milliers_!!!GO" xfId="4353"/>
    <cellStyle name="Model" xfId="4354"/>
    <cellStyle name="Moeda [0]_Sheet1" xfId="4355"/>
    <cellStyle name="Moeda_Sheet1" xfId="4356"/>
    <cellStyle name="Moneda [0]_IknvzPukWoaZnMHOkROWAqUlx" xfId="4357"/>
    <cellStyle name="Moneda_IknvzPukWoaZnMHOkROWAqUlx" xfId="4358"/>
    <cellStyle name="Monétaire [0]_!!!GO" xfId="4359"/>
    <cellStyle name="Monétaire_!!!GO" xfId="4360"/>
    <cellStyle name="Neutral" xfId="15702" builtinId="28" customBuiltin="1"/>
    <cellStyle name="Neutral 2" xfId="4361"/>
    <cellStyle name="Neutral 2 2" xfId="4362"/>
    <cellStyle name="Normal" xfId="0" builtinId="0"/>
    <cellStyle name="Normal - Style1" xfId="4363"/>
    <cellStyle name="Normal 10" xfId="4364"/>
    <cellStyle name="Normal 10 2" xfId="4365"/>
    <cellStyle name="Normal 10 2 2" xfId="4366"/>
    <cellStyle name="Normal 10 2 2 10" xfId="4367"/>
    <cellStyle name="Normal 10 2 2 10 2" xfId="4368"/>
    <cellStyle name="Normal 10 2 2 10 2 2" xfId="4369"/>
    <cellStyle name="Normal 10 2 2 10 3" xfId="15741"/>
    <cellStyle name="Normal 10 2 2 10 4" xfId="15742"/>
    <cellStyle name="Normal 10 2 2 11" xfId="4370"/>
    <cellStyle name="Normal 10 2 2 12" xfId="4371"/>
    <cellStyle name="Normal 10 2 2 13" xfId="4372"/>
    <cellStyle name="Normal 10 2 2 14" xfId="4373"/>
    <cellStyle name="Normal 10 2 2 15" xfId="4374"/>
    <cellStyle name="Normal 10 2 2 16" xfId="4375"/>
    <cellStyle name="Normal 10 2 2 17" xfId="4376"/>
    <cellStyle name="Normal 10 2 2 18" xfId="4377"/>
    <cellStyle name="Normal 10 2 2 19" xfId="4378"/>
    <cellStyle name="Normal 10 2 2 2" xfId="4379"/>
    <cellStyle name="Normal 10 2 2 2 2" xfId="4380"/>
    <cellStyle name="Normal 10 2 2 2 2 2" xfId="4381"/>
    <cellStyle name="Normal 10 2 2 2 2 2 2" xfId="4382"/>
    <cellStyle name="Normal 10 2 2 2 2 3" xfId="4383"/>
    <cellStyle name="Normal 10 2 2 2 2 3 2" xfId="4384"/>
    <cellStyle name="Normal 10 2 2 2 2 4" xfId="4385"/>
    <cellStyle name="Normal 10 2 2 2 3" xfId="4386"/>
    <cellStyle name="Normal 10 2 2 2 3 2" xfId="4387"/>
    <cellStyle name="Normal 10 2 2 2 4" xfId="4388"/>
    <cellStyle name="Normal 10 2 2 2 4 2" xfId="4389"/>
    <cellStyle name="Normal 10 2 2 2 5" xfId="4390"/>
    <cellStyle name="Normal 10 2 2 20" xfId="4391"/>
    <cellStyle name="Normal 10 2 2 21" xfId="4392"/>
    <cellStyle name="Normal 10 2 2 22" xfId="4393"/>
    <cellStyle name="Normal 10 2 2 23" xfId="4394"/>
    <cellStyle name="Normal 10 2 2 24" xfId="4395"/>
    <cellStyle name="Normal 10 2 2 25" xfId="4396"/>
    <cellStyle name="Normal 10 2 2 26" xfId="4397"/>
    <cellStyle name="Normal 10 2 2 27" xfId="4398"/>
    <cellStyle name="Normal 10 2 2 28" xfId="4399"/>
    <cellStyle name="Normal 10 2 2 29" xfId="4400"/>
    <cellStyle name="Normal 10 2 2 3" xfId="4401"/>
    <cellStyle name="Normal 10 2 2 3 2" xfId="4402"/>
    <cellStyle name="Normal 10 2 2 3 2 2" xfId="4403"/>
    <cellStyle name="Normal 10 2 2 3 3" xfId="4404"/>
    <cellStyle name="Normal 10 2 2 3 3 2" xfId="4405"/>
    <cellStyle name="Normal 10 2 2 3 4" xfId="4406"/>
    <cellStyle name="Normal 10 2 2 30" xfId="4407"/>
    <cellStyle name="Normal 10 2 2 31" xfId="4408"/>
    <cellStyle name="Normal 10 2 2 32" xfId="4409"/>
    <cellStyle name="Normal 10 2 2 33" xfId="4410"/>
    <cellStyle name="Normal 10 2 2 34" xfId="4411"/>
    <cellStyle name="Normal 10 2 2 35" xfId="4412"/>
    <cellStyle name="Normal 10 2 2 36" xfId="4413"/>
    <cellStyle name="Normal 10 2 2 37" xfId="4414"/>
    <cellStyle name="Normal 10 2 2 38" xfId="4415"/>
    <cellStyle name="Normal 10 2 2 39" xfId="4416"/>
    <cellStyle name="Normal 10 2 2 4" xfId="4417"/>
    <cellStyle name="Normal 10 2 2 4 2" xfId="4418"/>
    <cellStyle name="Normal 10 2 2 40" xfId="4419"/>
    <cellStyle name="Normal 10 2 2 41" xfId="4420"/>
    <cellStyle name="Normal 10 2 2 42" xfId="4421"/>
    <cellStyle name="Normal 10 2 2 43" xfId="4422"/>
    <cellStyle name="Normal 10 2 2 44" xfId="4423"/>
    <cellStyle name="Normal 10 2 2 45" xfId="4424"/>
    <cellStyle name="Normal 10 2 2 46" xfId="4425"/>
    <cellStyle name="Normal 10 2 2 47" xfId="4426"/>
    <cellStyle name="Normal 10 2 2 48" xfId="4427"/>
    <cellStyle name="Normal 10 2 2 49" xfId="4428"/>
    <cellStyle name="Normal 10 2 2 5" xfId="4429"/>
    <cellStyle name="Normal 10 2 2 5 2" xfId="4430"/>
    <cellStyle name="Normal 10 2 2 50" xfId="4431"/>
    <cellStyle name="Normal 10 2 2 51" xfId="4432"/>
    <cellStyle name="Normal 10 2 2 52" xfId="4433"/>
    <cellStyle name="Normal 10 2 2 53" xfId="4434"/>
    <cellStyle name="Normal 10 2 2 54" xfId="4435"/>
    <cellStyle name="Normal 10 2 2 55" xfId="4436"/>
    <cellStyle name="Normal 10 2 2 56" xfId="4437"/>
    <cellStyle name="Normal 10 2 2 57" xfId="4438"/>
    <cellStyle name="Normal 10 2 2 58" xfId="4439"/>
    <cellStyle name="Normal 10 2 2 59" xfId="4440"/>
    <cellStyle name="Normal 10 2 2 6" xfId="4441"/>
    <cellStyle name="Normal 10 2 2 60" xfId="4442"/>
    <cellStyle name="Normal 10 2 2 61" xfId="4443"/>
    <cellStyle name="Normal 10 2 2 62" xfId="4444"/>
    <cellStyle name="Normal 10 2 2 63" xfId="4445"/>
    <cellStyle name="Normal 10 2 2 64" xfId="4446"/>
    <cellStyle name="Normal 10 2 2 65" xfId="4447"/>
    <cellStyle name="Normal 10 2 2 66" xfId="4448"/>
    <cellStyle name="Normal 10 2 2 67" xfId="4449"/>
    <cellStyle name="Normal 10 2 2 68" xfId="4450"/>
    <cellStyle name="Normal 10 2 2 69" xfId="4451"/>
    <cellStyle name="Normal 10 2 2 7" xfId="4452"/>
    <cellStyle name="Normal 10 2 2 70" xfId="4453"/>
    <cellStyle name="Normal 10 2 2 71" xfId="4454"/>
    <cellStyle name="Normal 10 2 2 72" xfId="4455"/>
    <cellStyle name="Normal 10 2 2 8" xfId="4456"/>
    <cellStyle name="Normal 10 2 2 9" xfId="4457"/>
    <cellStyle name="Normal 10 2 3" xfId="4458"/>
    <cellStyle name="Normal 10 2 3 2" xfId="4459"/>
    <cellStyle name="Normal 10 2 3 2 2" xfId="4460"/>
    <cellStyle name="Normal 10 2 3 2 2 2" xfId="4461"/>
    <cellStyle name="Normal 10 2 3 2 2 2 2" xfId="4462"/>
    <cellStyle name="Normal 10 2 3 2 2 2 2 2" xfId="15743"/>
    <cellStyle name="Normal 10 2 3 2 2 2 2 2 2" xfId="16013"/>
    <cellStyle name="Normal 10 2 3 2 2 2 2 3" xfId="15744"/>
    <cellStyle name="Normal 10 2 3 2 2 2 2 4" xfId="15745"/>
    <cellStyle name="Normal 10 2 3 2 2 2 3" xfId="15746"/>
    <cellStyle name="Normal 10 2 3 2 2 2 4" xfId="15747"/>
    <cellStyle name="Normal 10 2 3 2 2 2 5" xfId="4463"/>
    <cellStyle name="Normal 10 2 3 2 2 2 6" xfId="15748"/>
    <cellStyle name="Normal 10 2 3 2 3" xfId="4464"/>
    <cellStyle name="Normal 10 2 3 2 3 2" xfId="4465"/>
    <cellStyle name="Normal 10 2 3 2 3 3" xfId="15985"/>
    <cellStyle name="Normal 10 2 3 2 3 3 2" xfId="16226"/>
    <cellStyle name="Normal 10 2 3 2 3 4" xfId="16153"/>
    <cellStyle name="Normal 10 2 3 2 4" xfId="4466"/>
    <cellStyle name="Normal 10 2 3 3" xfId="4467"/>
    <cellStyle name="Normal 10 2 3 3 2" xfId="4468"/>
    <cellStyle name="Normal 10 2 3 4" xfId="4469"/>
    <cellStyle name="Normal 10 2 3 4 2" xfId="4470"/>
    <cellStyle name="Normal 10 2 3 5" xfId="4471"/>
    <cellStyle name="Normal 10 2 4" xfId="4472"/>
    <cellStyle name="Normal 10 2 4 2" xfId="4473"/>
    <cellStyle name="Normal 10 2 4 2 2" xfId="4474"/>
    <cellStyle name="Normal 10 2 4 2 2 2" xfId="4475"/>
    <cellStyle name="Normal 10 2 4 2 3" xfId="4476"/>
    <cellStyle name="Normal 10 2 4 2 3 2" xfId="4477"/>
    <cellStyle name="Normal 10 2 4 2 4" xfId="4478"/>
    <cellStyle name="Normal 10 2 4 3" xfId="4479"/>
    <cellStyle name="Normal 10 2 4 3 2" xfId="4480"/>
    <cellStyle name="Normal 10 2 4 4" xfId="4481"/>
    <cellStyle name="Normal 10 2 4 4 2" xfId="4482"/>
    <cellStyle name="Normal 10 2 4 5" xfId="4483"/>
    <cellStyle name="Normal 10 2 5" xfId="4484"/>
    <cellStyle name="Normal 10 2 5 2" xfId="4485"/>
    <cellStyle name="Normal 10 2 5 2 2" xfId="4486"/>
    <cellStyle name="Normal 10 2 5 3" xfId="4487"/>
    <cellStyle name="Normal 10 2 5 3 2" xfId="4488"/>
    <cellStyle name="Normal 10 2 5 4" xfId="4489"/>
    <cellStyle name="Normal 10 2 6" xfId="4490"/>
    <cellStyle name="Normal 10 2 6 2" xfId="4491"/>
    <cellStyle name="Normal 10 2 7" xfId="4492"/>
    <cellStyle name="Normal 10 2 7 2" xfId="4493"/>
    <cellStyle name="Normal 10 2 8" xfId="4494"/>
    <cellStyle name="Normal 10 3" xfId="4495"/>
    <cellStyle name="Normal 10 3 10" xfId="4496"/>
    <cellStyle name="Normal 10 3 11" xfId="4497"/>
    <cellStyle name="Normal 10 3 12" xfId="4498"/>
    <cellStyle name="Normal 10 3 13" xfId="4499"/>
    <cellStyle name="Normal 10 3 14" xfId="4500"/>
    <cellStyle name="Normal 10 3 15" xfId="4501"/>
    <cellStyle name="Normal 10 3 16" xfId="4502"/>
    <cellStyle name="Normal 10 3 17" xfId="4503"/>
    <cellStyle name="Normal 10 3 18" xfId="4504"/>
    <cellStyle name="Normal 10 3 19" xfId="4505"/>
    <cellStyle name="Normal 10 3 2" xfId="4506"/>
    <cellStyle name="Normal 10 3 2 2" xfId="4507"/>
    <cellStyle name="Normal 10 3 2 2 2" xfId="4508"/>
    <cellStyle name="Normal 10 3 2 2 2 2" xfId="4509"/>
    <cellStyle name="Normal 10 3 2 2 3" xfId="4510"/>
    <cellStyle name="Normal 10 3 2 2 3 2" xfId="4511"/>
    <cellStyle name="Normal 10 3 2 2 4" xfId="4512"/>
    <cellStyle name="Normal 10 3 2 3" xfId="4513"/>
    <cellStyle name="Normal 10 3 2 3 2" xfId="4514"/>
    <cellStyle name="Normal 10 3 2 4" xfId="4515"/>
    <cellStyle name="Normal 10 3 2 4 2" xfId="4516"/>
    <cellStyle name="Normal 10 3 2 5" xfId="4517"/>
    <cellStyle name="Normal 10 3 20" xfId="4518"/>
    <cellStyle name="Normal 10 3 21" xfId="4519"/>
    <cellStyle name="Normal 10 3 22" xfId="4520"/>
    <cellStyle name="Normal 10 3 23" xfId="4521"/>
    <cellStyle name="Normal 10 3 24" xfId="4522"/>
    <cellStyle name="Normal 10 3 25" xfId="4523"/>
    <cellStyle name="Normal 10 3 26" xfId="4524"/>
    <cellStyle name="Normal 10 3 27" xfId="4525"/>
    <cellStyle name="Normal 10 3 28" xfId="4526"/>
    <cellStyle name="Normal 10 3 29" xfId="4527"/>
    <cellStyle name="Normal 10 3 3" xfId="4528"/>
    <cellStyle name="Normal 10 3 3 2" xfId="4529"/>
    <cellStyle name="Normal 10 3 3 2 2" xfId="4530"/>
    <cellStyle name="Normal 10 3 3 3" xfId="4531"/>
    <cellStyle name="Normal 10 3 3 3 2" xfId="4532"/>
    <cellStyle name="Normal 10 3 3 4" xfId="4533"/>
    <cellStyle name="Normal 10 3 30" xfId="4534"/>
    <cellStyle name="Normal 10 3 31" xfId="4535"/>
    <cellStyle name="Normal 10 3 32" xfId="4536"/>
    <cellStyle name="Normal 10 3 33" xfId="4537"/>
    <cellStyle name="Normal 10 3 34" xfId="4538"/>
    <cellStyle name="Normal 10 3 35" xfId="4539"/>
    <cellStyle name="Normal 10 3 36" xfId="4540"/>
    <cellStyle name="Normal 10 3 37" xfId="4541"/>
    <cellStyle name="Normal 10 3 38" xfId="4542"/>
    <cellStyle name="Normal 10 3 39" xfId="4543"/>
    <cellStyle name="Normal 10 3 4" xfId="4544"/>
    <cellStyle name="Normal 10 3 4 2" xfId="4545"/>
    <cellStyle name="Normal 10 3 40" xfId="4546"/>
    <cellStyle name="Normal 10 3 41" xfId="4547"/>
    <cellStyle name="Normal 10 3 42" xfId="4548"/>
    <cellStyle name="Normal 10 3 43" xfId="4549"/>
    <cellStyle name="Normal 10 3 44" xfId="4550"/>
    <cellStyle name="Normal 10 3 45" xfId="4551"/>
    <cellStyle name="Normal 10 3 46" xfId="4552"/>
    <cellStyle name="Normal 10 3 47" xfId="4553"/>
    <cellStyle name="Normal 10 3 48" xfId="4554"/>
    <cellStyle name="Normal 10 3 49" xfId="4555"/>
    <cellStyle name="Normal 10 3 5" xfId="4556"/>
    <cellStyle name="Normal 10 3 5 2" xfId="4557"/>
    <cellStyle name="Normal 10 3 50" xfId="4558"/>
    <cellStyle name="Normal 10 3 51" xfId="4559"/>
    <cellStyle name="Normal 10 3 52" xfId="4560"/>
    <cellStyle name="Normal 10 3 53" xfId="4561"/>
    <cellStyle name="Normal 10 3 54" xfId="4562"/>
    <cellStyle name="Normal 10 3 55" xfId="4563"/>
    <cellStyle name="Normal 10 3 56" xfId="4564"/>
    <cellStyle name="Normal 10 3 57" xfId="4565"/>
    <cellStyle name="Normal 10 3 58" xfId="4566"/>
    <cellStyle name="Normal 10 3 59" xfId="4567"/>
    <cellStyle name="Normal 10 3 6" xfId="4568"/>
    <cellStyle name="Normal 10 3 60" xfId="4569"/>
    <cellStyle name="Normal 10 3 61" xfId="4570"/>
    <cellStyle name="Normal 10 3 62" xfId="4571"/>
    <cellStyle name="Normal 10 3 63" xfId="4572"/>
    <cellStyle name="Normal 10 3 64" xfId="4573"/>
    <cellStyle name="Normal 10 3 65" xfId="4574"/>
    <cellStyle name="Normal 10 3 66" xfId="4575"/>
    <cellStyle name="Normal 10 3 67" xfId="4576"/>
    <cellStyle name="Normal 10 3 68" xfId="4577"/>
    <cellStyle name="Normal 10 3 69" xfId="4578"/>
    <cellStyle name="Normal 10 3 7" xfId="4579"/>
    <cellStyle name="Normal 10 3 70" xfId="4580"/>
    <cellStyle name="Normal 10 3 71" xfId="4581"/>
    <cellStyle name="Normal 10 3 72" xfId="4582"/>
    <cellStyle name="Normal 10 3 8" xfId="4583"/>
    <cellStyle name="Normal 10 3 9" xfId="4584"/>
    <cellStyle name="Normal 10 4" xfId="4585"/>
    <cellStyle name="Normal 10 4 2" xfId="4586"/>
    <cellStyle name="Normal 10 4 2 2" xfId="4587"/>
    <cellStyle name="Normal 10 4 2 2 2" xfId="4588"/>
    <cellStyle name="Normal 10 4 2 3" xfId="4589"/>
    <cellStyle name="Normal 10 4 2 3 2" xfId="4590"/>
    <cellStyle name="Normal 10 4 2 4" xfId="4591"/>
    <cellStyle name="Normal 10 4 3" xfId="4592"/>
    <cellStyle name="Normal 10 4 3 2" xfId="4593"/>
    <cellStyle name="Normal 10 4 4" xfId="4594"/>
    <cellStyle name="Normal 10 4 4 2" xfId="4595"/>
    <cellStyle name="Normal 10 4 5" xfId="4596"/>
    <cellStyle name="Normal 10 5" xfId="4597"/>
    <cellStyle name="Normal 10 5 2" xfId="4598"/>
    <cellStyle name="Normal 10 5 2 2" xfId="4599"/>
    <cellStyle name="Normal 10 5 2 2 2" xfId="4600"/>
    <cellStyle name="Normal 10 5 2 3" xfId="4601"/>
    <cellStyle name="Normal 10 5 2 3 2" xfId="4602"/>
    <cellStyle name="Normal 10 5 2 4" xfId="4603"/>
    <cellStyle name="Normal 10 5 3" xfId="4604"/>
    <cellStyle name="Normal 10 5 3 2" xfId="4605"/>
    <cellStyle name="Normal 10 5 4" xfId="4606"/>
    <cellStyle name="Normal 10 5 4 2" xfId="4607"/>
    <cellStyle name="Normal 10 5 5" xfId="4608"/>
    <cellStyle name="Normal 10 6" xfId="4609"/>
    <cellStyle name="Normal 10 6 2" xfId="4610"/>
    <cellStyle name="Normal 10 6 2 2" xfId="4611"/>
    <cellStyle name="Normal 10 6 3" xfId="4612"/>
    <cellStyle name="Normal 10 6 3 2" xfId="4613"/>
    <cellStyle name="Normal 10 6 4" xfId="4614"/>
    <cellStyle name="Normal 10 7" xfId="4615"/>
    <cellStyle name="Normal 10 7 2" xfId="4616"/>
    <cellStyle name="Normal 10 8" xfId="4617"/>
    <cellStyle name="Normal 10 8 2" xfId="4618"/>
    <cellStyle name="Normal 10 9" xfId="4619"/>
    <cellStyle name="Normal 100" xfId="4620"/>
    <cellStyle name="Normal 100 2" xfId="4621"/>
    <cellStyle name="Normal 101" xfId="4622"/>
    <cellStyle name="Normal 101 2" xfId="4623"/>
    <cellStyle name="Normal 102" xfId="4624"/>
    <cellStyle name="Normal 102 2" xfId="4625"/>
    <cellStyle name="Normal 103" xfId="4626"/>
    <cellStyle name="Normal 103 2" xfId="4627"/>
    <cellStyle name="Normal 104" xfId="4628"/>
    <cellStyle name="Normal 104 2" xfId="4629"/>
    <cellStyle name="Normal 105" xfId="4630"/>
    <cellStyle name="Normal 105 2" xfId="4631"/>
    <cellStyle name="Normal 106" xfId="4632"/>
    <cellStyle name="Normal 106 2" xfId="4633"/>
    <cellStyle name="Normal 107" xfId="4634"/>
    <cellStyle name="Normal 107 2" xfId="4635"/>
    <cellStyle name="Normal 108" xfId="4636"/>
    <cellStyle name="Normal 108 2" xfId="4637"/>
    <cellStyle name="Normal 109" xfId="4638"/>
    <cellStyle name="Normal 109 2" xfId="4639"/>
    <cellStyle name="Normal 11" xfId="4640"/>
    <cellStyle name="Normal 11 10" xfId="4641"/>
    <cellStyle name="Normal 11 11" xfId="4642"/>
    <cellStyle name="Normal 11 12" xfId="4643"/>
    <cellStyle name="Normal 11 13" xfId="4644"/>
    <cellStyle name="Normal 11 14" xfId="4645"/>
    <cellStyle name="Normal 11 15" xfId="4646"/>
    <cellStyle name="Normal 11 16" xfId="4647"/>
    <cellStyle name="Normal 11 17" xfId="4648"/>
    <cellStyle name="Normal 11 18" xfId="4649"/>
    <cellStyle name="Normal 11 19" xfId="4650"/>
    <cellStyle name="Normal 11 2" xfId="4651"/>
    <cellStyle name="Normal 11 2 2" xfId="4652"/>
    <cellStyle name="Normal 11 2 2 10" xfId="4653"/>
    <cellStyle name="Normal 11 2 2 11" xfId="4654"/>
    <cellStyle name="Normal 11 2 2 12" xfId="4655"/>
    <cellStyle name="Normal 11 2 2 13" xfId="4656"/>
    <cellStyle name="Normal 11 2 2 14" xfId="4657"/>
    <cellStyle name="Normal 11 2 2 15" xfId="4658"/>
    <cellStyle name="Normal 11 2 2 16" xfId="4659"/>
    <cellStyle name="Normal 11 2 2 17" xfId="4660"/>
    <cellStyle name="Normal 11 2 2 18" xfId="4661"/>
    <cellStyle name="Normal 11 2 2 19" xfId="4662"/>
    <cellStyle name="Normal 11 2 2 2" xfId="4663"/>
    <cellStyle name="Normal 11 2 2 2 2" xfId="4664"/>
    <cellStyle name="Normal 11 2 2 2 2 2" xfId="4665"/>
    <cellStyle name="Normal 11 2 2 2 2 2 2" xfId="4666"/>
    <cellStyle name="Normal 11 2 2 2 2 3" xfId="4667"/>
    <cellStyle name="Normal 11 2 2 2 2 3 2" xfId="4668"/>
    <cellStyle name="Normal 11 2 2 2 2 4" xfId="4669"/>
    <cellStyle name="Normal 11 2 2 2 3" xfId="4670"/>
    <cellStyle name="Normal 11 2 2 2 3 2" xfId="4671"/>
    <cellStyle name="Normal 11 2 2 2 4" xfId="4672"/>
    <cellStyle name="Normal 11 2 2 2 4 2" xfId="4673"/>
    <cellStyle name="Normal 11 2 2 2 5" xfId="4674"/>
    <cellStyle name="Normal 11 2 2 20" xfId="4675"/>
    <cellStyle name="Normal 11 2 2 21" xfId="4676"/>
    <cellStyle name="Normal 11 2 2 22" xfId="4677"/>
    <cellStyle name="Normal 11 2 2 23" xfId="4678"/>
    <cellStyle name="Normal 11 2 2 24" xfId="4679"/>
    <cellStyle name="Normal 11 2 2 25" xfId="4680"/>
    <cellStyle name="Normal 11 2 2 26" xfId="4681"/>
    <cellStyle name="Normal 11 2 2 27" xfId="4682"/>
    <cellStyle name="Normal 11 2 2 28" xfId="4683"/>
    <cellStyle name="Normal 11 2 2 29" xfId="4684"/>
    <cellStyle name="Normal 11 2 2 3" xfId="4685"/>
    <cellStyle name="Normal 11 2 2 3 2" xfId="4686"/>
    <cellStyle name="Normal 11 2 2 3 2 2" xfId="4687"/>
    <cellStyle name="Normal 11 2 2 3 3" xfId="4688"/>
    <cellStyle name="Normal 11 2 2 3 3 2" xfId="4689"/>
    <cellStyle name="Normal 11 2 2 3 4" xfId="4690"/>
    <cellStyle name="Normal 11 2 2 30" xfId="4691"/>
    <cellStyle name="Normal 11 2 2 31" xfId="4692"/>
    <cellStyle name="Normal 11 2 2 32" xfId="4693"/>
    <cellStyle name="Normal 11 2 2 33" xfId="4694"/>
    <cellStyle name="Normal 11 2 2 34" xfId="4695"/>
    <cellStyle name="Normal 11 2 2 35" xfId="4696"/>
    <cellStyle name="Normal 11 2 2 36" xfId="4697"/>
    <cellStyle name="Normal 11 2 2 37" xfId="4698"/>
    <cellStyle name="Normal 11 2 2 38" xfId="4699"/>
    <cellStyle name="Normal 11 2 2 39" xfId="4700"/>
    <cellStyle name="Normal 11 2 2 4" xfId="4701"/>
    <cellStyle name="Normal 11 2 2 4 2" xfId="4702"/>
    <cellStyle name="Normal 11 2 2 40" xfId="4703"/>
    <cellStyle name="Normal 11 2 2 41" xfId="4704"/>
    <cellStyle name="Normal 11 2 2 42" xfId="4705"/>
    <cellStyle name="Normal 11 2 2 43" xfId="4706"/>
    <cellStyle name="Normal 11 2 2 44" xfId="4707"/>
    <cellStyle name="Normal 11 2 2 45" xfId="4708"/>
    <cellStyle name="Normal 11 2 2 46" xfId="4709"/>
    <cellStyle name="Normal 11 2 2 47" xfId="4710"/>
    <cellStyle name="Normal 11 2 2 48" xfId="4711"/>
    <cellStyle name="Normal 11 2 2 49" xfId="4712"/>
    <cellStyle name="Normal 11 2 2 5" xfId="4713"/>
    <cellStyle name="Normal 11 2 2 5 2" xfId="4714"/>
    <cellStyle name="Normal 11 2 2 50" xfId="4715"/>
    <cellStyle name="Normal 11 2 2 51" xfId="4716"/>
    <cellStyle name="Normal 11 2 2 52" xfId="4717"/>
    <cellStyle name="Normal 11 2 2 53" xfId="4718"/>
    <cellStyle name="Normal 11 2 2 54" xfId="4719"/>
    <cellStyle name="Normal 11 2 2 55" xfId="4720"/>
    <cellStyle name="Normal 11 2 2 56" xfId="4721"/>
    <cellStyle name="Normal 11 2 2 57" xfId="4722"/>
    <cellStyle name="Normal 11 2 2 58" xfId="4723"/>
    <cellStyle name="Normal 11 2 2 59" xfId="4724"/>
    <cellStyle name="Normal 11 2 2 6" xfId="4725"/>
    <cellStyle name="Normal 11 2 2 60" xfId="4726"/>
    <cellStyle name="Normal 11 2 2 61" xfId="4727"/>
    <cellStyle name="Normal 11 2 2 62" xfId="4728"/>
    <cellStyle name="Normal 11 2 2 63" xfId="4729"/>
    <cellStyle name="Normal 11 2 2 64" xfId="4730"/>
    <cellStyle name="Normal 11 2 2 65" xfId="4731"/>
    <cellStyle name="Normal 11 2 2 66" xfId="4732"/>
    <cellStyle name="Normal 11 2 2 67" xfId="4733"/>
    <cellStyle name="Normal 11 2 2 68" xfId="4734"/>
    <cellStyle name="Normal 11 2 2 69" xfId="4735"/>
    <cellStyle name="Normal 11 2 2 7" xfId="4736"/>
    <cellStyle name="Normal 11 2 2 70" xfId="4737"/>
    <cellStyle name="Normal 11 2 2 71" xfId="4738"/>
    <cellStyle name="Normal 11 2 2 72" xfId="4739"/>
    <cellStyle name="Normal 11 2 2 8" xfId="4740"/>
    <cellStyle name="Normal 11 2 2 9" xfId="4741"/>
    <cellStyle name="Normal 11 2 3" xfId="4742"/>
    <cellStyle name="Normal 11 2 3 2" xfId="4743"/>
    <cellStyle name="Normal 11 2 3 2 2" xfId="4744"/>
    <cellStyle name="Normal 11 2 3 2 2 2" xfId="4745"/>
    <cellStyle name="Normal 11 2 3 2 3" xfId="4746"/>
    <cellStyle name="Normal 11 2 3 2 3 2" xfId="4747"/>
    <cellStyle name="Normal 11 2 3 2 4" xfId="4748"/>
    <cellStyle name="Normal 11 2 3 3" xfId="4749"/>
    <cellStyle name="Normal 11 2 3 3 2" xfId="4750"/>
    <cellStyle name="Normal 11 2 3 4" xfId="4751"/>
    <cellStyle name="Normal 11 2 3 4 2" xfId="4752"/>
    <cellStyle name="Normal 11 2 3 5" xfId="4753"/>
    <cellStyle name="Normal 11 2 4" xfId="4754"/>
    <cellStyle name="Normal 11 2 4 2" xfId="4755"/>
    <cellStyle name="Normal 11 2 4 2 2" xfId="4756"/>
    <cellStyle name="Normal 11 2 4 2 2 2" xfId="4757"/>
    <cellStyle name="Normal 11 2 4 2 3" xfId="4758"/>
    <cellStyle name="Normal 11 2 4 2 3 2" xfId="4759"/>
    <cellStyle name="Normal 11 2 4 2 4" xfId="4760"/>
    <cellStyle name="Normal 11 2 4 3" xfId="4761"/>
    <cellStyle name="Normal 11 2 4 3 2" xfId="4762"/>
    <cellStyle name="Normal 11 2 4 4" xfId="4763"/>
    <cellStyle name="Normal 11 2 4 4 2" xfId="4764"/>
    <cellStyle name="Normal 11 2 4 5" xfId="4765"/>
    <cellStyle name="Normal 11 2 5" xfId="4766"/>
    <cellStyle name="Normal 11 2 5 2" xfId="4767"/>
    <cellStyle name="Normal 11 2 5 2 2" xfId="4768"/>
    <cellStyle name="Normal 11 2 5 3" xfId="4769"/>
    <cellStyle name="Normal 11 2 5 3 2" xfId="4770"/>
    <cellStyle name="Normal 11 2 5 4" xfId="4771"/>
    <cellStyle name="Normal 11 2 6" xfId="4772"/>
    <cellStyle name="Normal 11 2 6 2" xfId="4773"/>
    <cellStyle name="Normal 11 2 7" xfId="4774"/>
    <cellStyle name="Normal 11 2 7 2" xfId="4775"/>
    <cellStyle name="Normal 11 2 8" xfId="4776"/>
    <cellStyle name="Normal 11 20" xfId="4777"/>
    <cellStyle name="Normal 11 21" xfId="4778"/>
    <cellStyle name="Normal 11 22" xfId="4779"/>
    <cellStyle name="Normal 11 23" xfId="4780"/>
    <cellStyle name="Normal 11 24" xfId="4781"/>
    <cellStyle name="Normal 11 25" xfId="4782"/>
    <cellStyle name="Normal 11 26" xfId="4783"/>
    <cellStyle name="Normal 11 27" xfId="4784"/>
    <cellStyle name="Normal 11 28" xfId="4785"/>
    <cellStyle name="Normal 11 29" xfId="4786"/>
    <cellStyle name="Normal 11 3" xfId="4787"/>
    <cellStyle name="Normal 11 3 10" xfId="4788"/>
    <cellStyle name="Normal 11 3 11" xfId="4789"/>
    <cellStyle name="Normal 11 3 12" xfId="4790"/>
    <cellStyle name="Normal 11 3 13" xfId="4791"/>
    <cellStyle name="Normal 11 3 14" xfId="4792"/>
    <cellStyle name="Normal 11 3 15" xfId="4793"/>
    <cellStyle name="Normal 11 3 16" xfId="4794"/>
    <cellStyle name="Normal 11 3 17" xfId="4795"/>
    <cellStyle name="Normal 11 3 18" xfId="4796"/>
    <cellStyle name="Normal 11 3 19" xfId="4797"/>
    <cellStyle name="Normal 11 3 2" xfId="4798"/>
    <cellStyle name="Normal 11 3 2 2" xfId="4799"/>
    <cellStyle name="Normal 11 3 2 2 2" xfId="4800"/>
    <cellStyle name="Normal 11 3 2 2 2 2" xfId="4801"/>
    <cellStyle name="Normal 11 3 2 2 3" xfId="4802"/>
    <cellStyle name="Normal 11 3 2 2 3 2" xfId="4803"/>
    <cellStyle name="Normal 11 3 2 2 4" xfId="4804"/>
    <cellStyle name="Normal 11 3 2 3" xfId="4805"/>
    <cellStyle name="Normal 11 3 2 3 2" xfId="4806"/>
    <cellStyle name="Normal 11 3 2 4" xfId="4807"/>
    <cellStyle name="Normal 11 3 2 4 2" xfId="4808"/>
    <cellStyle name="Normal 11 3 2 5" xfId="4809"/>
    <cellStyle name="Normal 11 3 20" xfId="4810"/>
    <cellStyle name="Normal 11 3 21" xfId="4811"/>
    <cellStyle name="Normal 11 3 22" xfId="4812"/>
    <cellStyle name="Normal 11 3 23" xfId="4813"/>
    <cellStyle name="Normal 11 3 24" xfId="4814"/>
    <cellStyle name="Normal 11 3 25" xfId="4815"/>
    <cellStyle name="Normal 11 3 26" xfId="4816"/>
    <cellStyle name="Normal 11 3 27" xfId="4817"/>
    <cellStyle name="Normal 11 3 28" xfId="4818"/>
    <cellStyle name="Normal 11 3 29" xfId="4819"/>
    <cellStyle name="Normal 11 3 3" xfId="4820"/>
    <cellStyle name="Normal 11 3 3 2" xfId="4821"/>
    <cellStyle name="Normal 11 3 3 2 2" xfId="4822"/>
    <cellStyle name="Normal 11 3 3 3" xfId="4823"/>
    <cellStyle name="Normal 11 3 3 3 2" xfId="4824"/>
    <cellStyle name="Normal 11 3 3 4" xfId="4825"/>
    <cellStyle name="Normal 11 3 30" xfId="4826"/>
    <cellStyle name="Normal 11 3 31" xfId="4827"/>
    <cellStyle name="Normal 11 3 32" xfId="4828"/>
    <cellStyle name="Normal 11 3 33" xfId="4829"/>
    <cellStyle name="Normal 11 3 34" xfId="4830"/>
    <cellStyle name="Normal 11 3 35" xfId="4831"/>
    <cellStyle name="Normal 11 3 36" xfId="4832"/>
    <cellStyle name="Normal 11 3 37" xfId="4833"/>
    <cellStyle name="Normal 11 3 38" xfId="4834"/>
    <cellStyle name="Normal 11 3 39" xfId="4835"/>
    <cellStyle name="Normal 11 3 4" xfId="4836"/>
    <cellStyle name="Normal 11 3 4 2" xfId="4837"/>
    <cellStyle name="Normal 11 3 40" xfId="4838"/>
    <cellStyle name="Normal 11 3 41" xfId="4839"/>
    <cellStyle name="Normal 11 3 42" xfId="4840"/>
    <cellStyle name="Normal 11 3 43" xfId="4841"/>
    <cellStyle name="Normal 11 3 44" xfId="4842"/>
    <cellStyle name="Normal 11 3 45" xfId="4843"/>
    <cellStyle name="Normal 11 3 46" xfId="4844"/>
    <cellStyle name="Normal 11 3 47" xfId="4845"/>
    <cellStyle name="Normal 11 3 48" xfId="4846"/>
    <cellStyle name="Normal 11 3 49" xfId="4847"/>
    <cellStyle name="Normal 11 3 5" xfId="4848"/>
    <cellStyle name="Normal 11 3 5 2" xfId="4849"/>
    <cellStyle name="Normal 11 3 50" xfId="4850"/>
    <cellStyle name="Normal 11 3 51" xfId="4851"/>
    <cellStyle name="Normal 11 3 52" xfId="4852"/>
    <cellStyle name="Normal 11 3 53" xfId="4853"/>
    <cellStyle name="Normal 11 3 54" xfId="4854"/>
    <cellStyle name="Normal 11 3 55" xfId="4855"/>
    <cellStyle name="Normal 11 3 56" xfId="4856"/>
    <cellStyle name="Normal 11 3 57" xfId="4857"/>
    <cellStyle name="Normal 11 3 58" xfId="4858"/>
    <cellStyle name="Normal 11 3 59" xfId="4859"/>
    <cellStyle name="Normal 11 3 6" xfId="4860"/>
    <cellStyle name="Normal 11 3 60" xfId="4861"/>
    <cellStyle name="Normal 11 3 61" xfId="4862"/>
    <cellStyle name="Normal 11 3 62" xfId="4863"/>
    <cellStyle name="Normal 11 3 63" xfId="4864"/>
    <cellStyle name="Normal 11 3 64" xfId="4865"/>
    <cellStyle name="Normal 11 3 65" xfId="4866"/>
    <cellStyle name="Normal 11 3 66" xfId="4867"/>
    <cellStyle name="Normal 11 3 67" xfId="4868"/>
    <cellStyle name="Normal 11 3 68" xfId="4869"/>
    <cellStyle name="Normal 11 3 69" xfId="4870"/>
    <cellStyle name="Normal 11 3 7" xfId="4871"/>
    <cellStyle name="Normal 11 3 70" xfId="4872"/>
    <cellStyle name="Normal 11 3 71" xfId="4873"/>
    <cellStyle name="Normal 11 3 72" xfId="4874"/>
    <cellStyle name="Normal 11 3 8" xfId="4875"/>
    <cellStyle name="Normal 11 3 9" xfId="4876"/>
    <cellStyle name="Normal 11 30" xfId="4877"/>
    <cellStyle name="Normal 11 31" xfId="4878"/>
    <cellStyle name="Normal 11 32" xfId="4879"/>
    <cellStyle name="Normal 11 4" xfId="4880"/>
    <cellStyle name="Normal 11 4 2" xfId="4881"/>
    <cellStyle name="Normal 11 4 2 2" xfId="4882"/>
    <cellStyle name="Normal 11 4 2 2 2" xfId="4883"/>
    <cellStyle name="Normal 11 4 2 3" xfId="4884"/>
    <cellStyle name="Normal 11 4 2 3 2" xfId="4885"/>
    <cellStyle name="Normal 11 4 2 4" xfId="4886"/>
    <cellStyle name="Normal 11 4 3" xfId="4887"/>
    <cellStyle name="Normal 11 4 3 2" xfId="4888"/>
    <cellStyle name="Normal 11 4 4" xfId="4889"/>
    <cellStyle name="Normal 11 4 4 2" xfId="4890"/>
    <cellStyle name="Normal 11 4 5" xfId="4891"/>
    <cellStyle name="Normal 11 5" xfId="4892"/>
    <cellStyle name="Normal 11 5 2" xfId="4893"/>
    <cellStyle name="Normal 11 5 2 2" xfId="4894"/>
    <cellStyle name="Normal 11 5 2 2 2" xfId="4895"/>
    <cellStyle name="Normal 11 5 2 3" xfId="4896"/>
    <cellStyle name="Normal 11 5 2 3 2" xfId="4897"/>
    <cellStyle name="Normal 11 5 2 4" xfId="4898"/>
    <cellStyle name="Normal 11 5 3" xfId="4899"/>
    <cellStyle name="Normal 11 5 3 2" xfId="4900"/>
    <cellStyle name="Normal 11 5 4" xfId="4901"/>
    <cellStyle name="Normal 11 5 4 2" xfId="4902"/>
    <cellStyle name="Normal 11 5 5" xfId="4903"/>
    <cellStyle name="Normal 11 6" xfId="4904"/>
    <cellStyle name="Normal 11 6 2" xfId="4905"/>
    <cellStyle name="Normal 11 6 2 2" xfId="4906"/>
    <cellStyle name="Normal 11 6 3" xfId="4907"/>
    <cellStyle name="Normal 11 6 3 2" xfId="4908"/>
    <cellStyle name="Normal 11 6 4" xfId="4909"/>
    <cellStyle name="Normal 11 7" xfId="4910"/>
    <cellStyle name="Normal 11 7 2" xfId="4911"/>
    <cellStyle name="Normal 11 8" xfId="4912"/>
    <cellStyle name="Normal 11 8 2" xfId="4913"/>
    <cellStyle name="Normal 11 9" xfId="4914"/>
    <cellStyle name="Normal 110" xfId="15735"/>
    <cellStyle name="Normal 111" xfId="15737"/>
    <cellStyle name="Normal 12" xfId="4915"/>
    <cellStyle name="Normal 12 10" xfId="4916"/>
    <cellStyle name="Normal 12 11" xfId="4917"/>
    <cellStyle name="Normal 12 12" xfId="4918"/>
    <cellStyle name="Normal 12 13" xfId="4919"/>
    <cellStyle name="Normal 12 14" xfId="4920"/>
    <cellStyle name="Normal 12 15" xfId="4921"/>
    <cellStyle name="Normal 12 16" xfId="4922"/>
    <cellStyle name="Normal 12 17" xfId="4923"/>
    <cellStyle name="Normal 12 18" xfId="4924"/>
    <cellStyle name="Normal 12 19" xfId="4925"/>
    <cellStyle name="Normal 12 2" xfId="4926"/>
    <cellStyle name="Normal 12 2 10" xfId="4927"/>
    <cellStyle name="Normal 12 2 11" xfId="4928"/>
    <cellStyle name="Normal 12 2 12" xfId="4929"/>
    <cellStyle name="Normal 12 2 13" xfId="4930"/>
    <cellStyle name="Normal 12 2 14" xfId="4931"/>
    <cellStyle name="Normal 12 2 15" xfId="4932"/>
    <cellStyle name="Normal 12 2 16" xfId="4933"/>
    <cellStyle name="Normal 12 2 17" xfId="4934"/>
    <cellStyle name="Normal 12 2 18" xfId="4935"/>
    <cellStyle name="Normal 12 2 19" xfId="4936"/>
    <cellStyle name="Normal 12 2 2" xfId="4937"/>
    <cellStyle name="Normal 12 2 2 2" xfId="4938"/>
    <cellStyle name="Normal 12 2 2 2 2" xfId="4939"/>
    <cellStyle name="Normal 12 2 2 2 2 2" xfId="4940"/>
    <cellStyle name="Normal 12 2 2 2 3" xfId="4941"/>
    <cellStyle name="Normal 12 2 2 2 3 2" xfId="4942"/>
    <cellStyle name="Normal 12 2 2 2 4" xfId="4943"/>
    <cellStyle name="Normal 12 2 2 3" xfId="4944"/>
    <cellStyle name="Normal 12 2 2 3 2" xfId="4945"/>
    <cellStyle name="Normal 12 2 2 4" xfId="4946"/>
    <cellStyle name="Normal 12 2 2 4 2" xfId="4947"/>
    <cellStyle name="Normal 12 2 2 5" xfId="4948"/>
    <cellStyle name="Normal 12 2 20" xfId="4949"/>
    <cellStyle name="Normal 12 2 21" xfId="4950"/>
    <cellStyle name="Normal 12 2 22" xfId="4951"/>
    <cellStyle name="Normal 12 2 23" xfId="4952"/>
    <cellStyle name="Normal 12 2 24" xfId="4953"/>
    <cellStyle name="Normal 12 2 25" xfId="4954"/>
    <cellStyle name="Normal 12 2 26" xfId="4955"/>
    <cellStyle name="Normal 12 2 27" xfId="4956"/>
    <cellStyle name="Normal 12 2 28" xfId="4957"/>
    <cellStyle name="Normal 12 2 29" xfId="4958"/>
    <cellStyle name="Normal 12 2 3" xfId="4959"/>
    <cellStyle name="Normal 12 2 3 2" xfId="4960"/>
    <cellStyle name="Normal 12 2 3 2 2" xfId="4961"/>
    <cellStyle name="Normal 12 2 3 3" xfId="4962"/>
    <cellStyle name="Normal 12 2 3 3 2" xfId="4963"/>
    <cellStyle name="Normal 12 2 3 4" xfId="4964"/>
    <cellStyle name="Normal 12 2 30" xfId="4965"/>
    <cellStyle name="Normal 12 2 31" xfId="4966"/>
    <cellStyle name="Normal 12 2 32" xfId="4967"/>
    <cellStyle name="Normal 12 2 33" xfId="4968"/>
    <cellStyle name="Normal 12 2 34" xfId="4969"/>
    <cellStyle name="Normal 12 2 35" xfId="4970"/>
    <cellStyle name="Normal 12 2 36" xfId="4971"/>
    <cellStyle name="Normal 12 2 37" xfId="4972"/>
    <cellStyle name="Normal 12 2 38" xfId="4973"/>
    <cellStyle name="Normal 12 2 39" xfId="4974"/>
    <cellStyle name="Normal 12 2 4" xfId="4975"/>
    <cellStyle name="Normal 12 2 4 2" xfId="4976"/>
    <cellStyle name="Normal 12 2 40" xfId="4977"/>
    <cellStyle name="Normal 12 2 41" xfId="4978"/>
    <cellStyle name="Normal 12 2 42" xfId="4979"/>
    <cellStyle name="Normal 12 2 43" xfId="4980"/>
    <cellStyle name="Normal 12 2 44" xfId="4981"/>
    <cellStyle name="Normal 12 2 45" xfId="4982"/>
    <cellStyle name="Normal 12 2 46" xfId="4983"/>
    <cellStyle name="Normal 12 2 47" xfId="4984"/>
    <cellStyle name="Normal 12 2 48" xfId="4985"/>
    <cellStyle name="Normal 12 2 49" xfId="4986"/>
    <cellStyle name="Normal 12 2 5" xfId="4987"/>
    <cellStyle name="Normal 12 2 5 2" xfId="4988"/>
    <cellStyle name="Normal 12 2 50" xfId="4989"/>
    <cellStyle name="Normal 12 2 51" xfId="4990"/>
    <cellStyle name="Normal 12 2 52" xfId="4991"/>
    <cellStyle name="Normal 12 2 53" xfId="4992"/>
    <cellStyle name="Normal 12 2 54" xfId="4993"/>
    <cellStyle name="Normal 12 2 55" xfId="4994"/>
    <cellStyle name="Normal 12 2 56" xfId="4995"/>
    <cellStyle name="Normal 12 2 57" xfId="4996"/>
    <cellStyle name="Normal 12 2 58" xfId="4997"/>
    <cellStyle name="Normal 12 2 59" xfId="4998"/>
    <cellStyle name="Normal 12 2 6" xfId="4999"/>
    <cellStyle name="Normal 12 2 60" xfId="5000"/>
    <cellStyle name="Normal 12 2 61" xfId="5001"/>
    <cellStyle name="Normal 12 2 62" xfId="5002"/>
    <cellStyle name="Normal 12 2 63" xfId="5003"/>
    <cellStyle name="Normal 12 2 64" xfId="5004"/>
    <cellStyle name="Normal 12 2 65" xfId="5005"/>
    <cellStyle name="Normal 12 2 66" xfId="5006"/>
    <cellStyle name="Normal 12 2 67" xfId="5007"/>
    <cellStyle name="Normal 12 2 68" xfId="5008"/>
    <cellStyle name="Normal 12 2 69" xfId="5009"/>
    <cellStyle name="Normal 12 2 7" xfId="5010"/>
    <cellStyle name="Normal 12 2 70" xfId="5011"/>
    <cellStyle name="Normal 12 2 71" xfId="5012"/>
    <cellStyle name="Normal 12 2 72" xfId="5013"/>
    <cellStyle name="Normal 12 2 8" xfId="5014"/>
    <cellStyle name="Normal 12 2 9" xfId="5015"/>
    <cellStyle name="Normal 12 20" xfId="5016"/>
    <cellStyle name="Normal 12 21" xfId="5017"/>
    <cellStyle name="Normal 12 22" xfId="5018"/>
    <cellStyle name="Normal 12 23" xfId="5019"/>
    <cellStyle name="Normal 12 24" xfId="5020"/>
    <cellStyle name="Normal 12 25" xfId="5021"/>
    <cellStyle name="Normal 12 26" xfId="5022"/>
    <cellStyle name="Normal 12 27" xfId="5023"/>
    <cellStyle name="Normal 12 28" xfId="5024"/>
    <cellStyle name="Normal 12 29" xfId="5025"/>
    <cellStyle name="Normal 12 3" xfId="5026"/>
    <cellStyle name="Normal 12 3 2" xfId="5027"/>
    <cellStyle name="Normal 12 3 2 2" xfId="5028"/>
    <cellStyle name="Normal 12 3 2 2 2" xfId="5029"/>
    <cellStyle name="Normal 12 3 2 3" xfId="5030"/>
    <cellStyle name="Normal 12 3 2 3 2" xfId="5031"/>
    <cellStyle name="Normal 12 3 2 4" xfId="5032"/>
    <cellStyle name="Normal 12 3 3" xfId="5033"/>
    <cellStyle name="Normal 12 3 3 2" xfId="5034"/>
    <cellStyle name="Normal 12 3 4" xfId="5035"/>
    <cellStyle name="Normal 12 3 4 2" xfId="5036"/>
    <cellStyle name="Normal 12 3 5" xfId="5037"/>
    <cellStyle name="Normal 12 30" xfId="5038"/>
    <cellStyle name="Normal 12 31" xfId="5039"/>
    <cellStyle name="Normal 12 32" xfId="5040"/>
    <cellStyle name="Normal 12 4" xfId="5041"/>
    <cellStyle name="Normal 12 4 2" xfId="5042"/>
    <cellStyle name="Normal 12 4 2 2" xfId="5043"/>
    <cellStyle name="Normal 12 4 2 2 2" xfId="5044"/>
    <cellStyle name="Normal 12 4 2 3" xfId="5045"/>
    <cellStyle name="Normal 12 4 2 3 2" xfId="5046"/>
    <cellStyle name="Normal 12 4 2 4" xfId="5047"/>
    <cellStyle name="Normal 12 4 3" xfId="5048"/>
    <cellStyle name="Normal 12 4 3 2" xfId="5049"/>
    <cellStyle name="Normal 12 4 4" xfId="5050"/>
    <cellStyle name="Normal 12 4 4 2" xfId="5051"/>
    <cellStyle name="Normal 12 4 5" xfId="5052"/>
    <cellStyle name="Normal 12 5" xfId="5053"/>
    <cellStyle name="Normal 12 5 2" xfId="5054"/>
    <cellStyle name="Normal 12 5 2 2" xfId="5055"/>
    <cellStyle name="Normal 12 5 3" xfId="5056"/>
    <cellStyle name="Normal 12 5 3 2" xfId="5057"/>
    <cellStyle name="Normal 12 5 4" xfId="5058"/>
    <cellStyle name="Normal 12 6" xfId="5059"/>
    <cellStyle name="Normal 12 6 2" xfId="5060"/>
    <cellStyle name="Normal 12 7" xfId="5061"/>
    <cellStyle name="Normal 12 7 2" xfId="5062"/>
    <cellStyle name="Normal 12 8" xfId="5063"/>
    <cellStyle name="Normal 12 9" xfId="5064"/>
    <cellStyle name="Normal 13" xfId="2"/>
    <cellStyle name="Normal 13 10" xfId="5065"/>
    <cellStyle name="Normal 13 11" xfId="5066"/>
    <cellStyle name="Normal 13 12" xfId="5067"/>
    <cellStyle name="Normal 13 13" xfId="5068"/>
    <cellStyle name="Normal 13 14" xfId="5069"/>
    <cellStyle name="Normal 13 15" xfId="5070"/>
    <cellStyle name="Normal 13 16" xfId="5071"/>
    <cellStyle name="Normal 13 17" xfId="5072"/>
    <cellStyle name="Normal 13 18" xfId="5073"/>
    <cellStyle name="Normal 13 19" xfId="5074"/>
    <cellStyle name="Normal 13 2" xfId="5075"/>
    <cellStyle name="Normal 13 2 10" xfId="5076"/>
    <cellStyle name="Normal 13 2 11" xfId="5077"/>
    <cellStyle name="Normal 13 2 12" xfId="5078"/>
    <cellStyle name="Normal 13 2 13" xfId="5079"/>
    <cellStyle name="Normal 13 2 14" xfId="5080"/>
    <cellStyle name="Normal 13 2 15" xfId="5081"/>
    <cellStyle name="Normal 13 2 16" xfId="5082"/>
    <cellStyle name="Normal 13 2 17" xfId="5083"/>
    <cellStyle name="Normal 13 2 18" xfId="5084"/>
    <cellStyle name="Normal 13 2 19" xfId="5085"/>
    <cellStyle name="Normal 13 2 2" xfId="5086"/>
    <cellStyle name="Normal 13 2 2 10" xfId="5087"/>
    <cellStyle name="Normal 13 2 2 11" xfId="5088"/>
    <cellStyle name="Normal 13 2 2 12" xfId="5089"/>
    <cellStyle name="Normal 13 2 2 13" xfId="5090"/>
    <cellStyle name="Normal 13 2 2 14" xfId="5091"/>
    <cellStyle name="Normal 13 2 2 15" xfId="5092"/>
    <cellStyle name="Normal 13 2 2 16" xfId="5093"/>
    <cellStyle name="Normal 13 2 2 17" xfId="5094"/>
    <cellStyle name="Normal 13 2 2 18" xfId="5095"/>
    <cellStyle name="Normal 13 2 2 19" xfId="5096"/>
    <cellStyle name="Normal 13 2 2 2" xfId="5097"/>
    <cellStyle name="Normal 13 2 2 20" xfId="5098"/>
    <cellStyle name="Normal 13 2 2 21" xfId="5099"/>
    <cellStyle name="Normal 13 2 2 22" xfId="5100"/>
    <cellStyle name="Normal 13 2 2 23" xfId="5101"/>
    <cellStyle name="Normal 13 2 2 24" xfId="5102"/>
    <cellStyle name="Normal 13 2 2 25" xfId="5103"/>
    <cellStyle name="Normal 13 2 2 26" xfId="5104"/>
    <cellStyle name="Normal 13 2 2 27" xfId="5105"/>
    <cellStyle name="Normal 13 2 2 28" xfId="5106"/>
    <cellStyle name="Normal 13 2 2 29" xfId="5107"/>
    <cellStyle name="Normal 13 2 2 3" xfId="5108"/>
    <cellStyle name="Normal 13 2 2 30" xfId="5109"/>
    <cellStyle name="Normal 13 2 2 4" xfId="5110"/>
    <cellStyle name="Normal 13 2 2 5" xfId="5111"/>
    <cellStyle name="Normal 13 2 2 6" xfId="5112"/>
    <cellStyle name="Normal 13 2 2 7" xfId="5113"/>
    <cellStyle name="Normal 13 2 2 8" xfId="5114"/>
    <cellStyle name="Normal 13 2 2 9" xfId="5115"/>
    <cellStyle name="Normal 13 2 20" xfId="5116"/>
    <cellStyle name="Normal 13 2 21" xfId="5117"/>
    <cellStyle name="Normal 13 2 22" xfId="5118"/>
    <cellStyle name="Normal 13 2 23" xfId="5119"/>
    <cellStyle name="Normal 13 2 24" xfId="5120"/>
    <cellStyle name="Normal 13 2 25" xfId="5121"/>
    <cellStyle name="Normal 13 2 26" xfId="5122"/>
    <cellStyle name="Normal 13 2 27" xfId="5123"/>
    <cellStyle name="Normal 13 2 28" xfId="5124"/>
    <cellStyle name="Normal 13 2 29" xfId="5125"/>
    <cellStyle name="Normal 13 2 3" xfId="5126"/>
    <cellStyle name="Normal 13 2 30" xfId="5127"/>
    <cellStyle name="Normal 13 2 31" xfId="5128"/>
    <cellStyle name="Normal 13 2 32" xfId="5129"/>
    <cellStyle name="Normal 13 2 33" xfId="5130"/>
    <cellStyle name="Normal 13 2 34" xfId="5131"/>
    <cellStyle name="Normal 13 2 35" xfId="5132"/>
    <cellStyle name="Normal 13 2 36" xfId="5133"/>
    <cellStyle name="Normal 13 2 37" xfId="5134"/>
    <cellStyle name="Normal 13 2 38" xfId="5135"/>
    <cellStyle name="Normal 13 2 39" xfId="5136"/>
    <cellStyle name="Normal 13 2 4" xfId="5137"/>
    <cellStyle name="Normal 13 2 40" xfId="5138"/>
    <cellStyle name="Normal 13 2 41" xfId="5139"/>
    <cellStyle name="Normal 13 2 42" xfId="5140"/>
    <cellStyle name="Normal 13 2 43" xfId="5141"/>
    <cellStyle name="Normal 13 2 44" xfId="5142"/>
    <cellStyle name="Normal 13 2 45" xfId="5143"/>
    <cellStyle name="Normal 13 2 46" xfId="5144"/>
    <cellStyle name="Normal 13 2 47" xfId="5145"/>
    <cellStyle name="Normal 13 2 48" xfId="5146"/>
    <cellStyle name="Normal 13 2 49" xfId="5147"/>
    <cellStyle name="Normal 13 2 5" xfId="5148"/>
    <cellStyle name="Normal 13 2 50" xfId="5149"/>
    <cellStyle name="Normal 13 2 51" xfId="5150"/>
    <cellStyle name="Normal 13 2 52" xfId="5151"/>
    <cellStyle name="Normal 13 2 53" xfId="5152"/>
    <cellStyle name="Normal 13 2 54" xfId="5153"/>
    <cellStyle name="Normal 13 2 55" xfId="5154"/>
    <cellStyle name="Normal 13 2 56" xfId="5155"/>
    <cellStyle name="Normal 13 2 57" xfId="5156"/>
    <cellStyle name="Normal 13 2 58" xfId="5157"/>
    <cellStyle name="Normal 13 2 59" xfId="5158"/>
    <cellStyle name="Normal 13 2 6" xfId="5159"/>
    <cellStyle name="Normal 13 2 60" xfId="5160"/>
    <cellStyle name="Normal 13 2 61" xfId="5161"/>
    <cellStyle name="Normal 13 2 62" xfId="5162"/>
    <cellStyle name="Normal 13 2 63" xfId="5163"/>
    <cellStyle name="Normal 13 2 64" xfId="5164"/>
    <cellStyle name="Normal 13 2 65" xfId="5165"/>
    <cellStyle name="Normal 13 2 66" xfId="5166"/>
    <cellStyle name="Normal 13 2 67" xfId="5167"/>
    <cellStyle name="Normal 13 2 68" xfId="5168"/>
    <cellStyle name="Normal 13 2 69" xfId="5169"/>
    <cellStyle name="Normal 13 2 7" xfId="5170"/>
    <cellStyle name="Normal 13 2 70" xfId="5171"/>
    <cellStyle name="Normal 13 2 71" xfId="5172"/>
    <cellStyle name="Normal 13 2 8" xfId="5173"/>
    <cellStyle name="Normal 13 2 9" xfId="5174"/>
    <cellStyle name="Normal 13 20" xfId="5175"/>
    <cellStyle name="Normal 13 21" xfId="5176"/>
    <cellStyle name="Normal 13 22" xfId="5177"/>
    <cellStyle name="Normal 13 23" xfId="5178"/>
    <cellStyle name="Normal 13 24" xfId="5179"/>
    <cellStyle name="Normal 13 25" xfId="5180"/>
    <cellStyle name="Normal 13 26" xfId="5181"/>
    <cellStyle name="Normal 13 27" xfId="5182"/>
    <cellStyle name="Normal 13 28" xfId="5183"/>
    <cellStyle name="Normal 13 29" xfId="5184"/>
    <cellStyle name="Normal 13 3" xfId="5185"/>
    <cellStyle name="Normal 13 3 10" xfId="5186"/>
    <cellStyle name="Normal 13 3 10 2" xfId="5187"/>
    <cellStyle name="Normal 13 3 10 2 2" xfId="5188"/>
    <cellStyle name="Normal 13 3 10 2 2 2" xfId="15749"/>
    <cellStyle name="Normal 13 3 10 2 2 2 2" xfId="16014"/>
    <cellStyle name="Normal 13 3 10 2 2 3" xfId="15750"/>
    <cellStyle name="Normal 13 3 10 2 3" xfId="15751"/>
    <cellStyle name="Normal 13 3 10 2 4" xfId="15752"/>
    <cellStyle name="Normal 13 3 10 2 5" xfId="15753"/>
    <cellStyle name="Normal 13 3 10 2 6" xfId="15754"/>
    <cellStyle name="Normal 13 3 11" xfId="5189"/>
    <cellStyle name="Normal 13 3 11 2" xfId="5190"/>
    <cellStyle name="Normal 13 3 11 3" xfId="16151"/>
    <cellStyle name="Normal 13 3 11 3 2" xfId="16228"/>
    <cellStyle name="Normal 13 3 11 4" xfId="16154"/>
    <cellStyle name="Normal 13 3 12" xfId="5191"/>
    <cellStyle name="Normal 13 3 13" xfId="5192"/>
    <cellStyle name="Normal 13 3 14" xfId="5193"/>
    <cellStyle name="Normal 13 3 15" xfId="5194"/>
    <cellStyle name="Normal 13 3 16" xfId="5195"/>
    <cellStyle name="Normal 13 3 17" xfId="5196"/>
    <cellStyle name="Normal 13 3 18" xfId="5197"/>
    <cellStyle name="Normal 13 3 19" xfId="5198"/>
    <cellStyle name="Normal 13 3 2" xfId="5199"/>
    <cellStyle name="Normal 13 3 2 2" xfId="5200"/>
    <cellStyle name="Normal 13 3 2 2 2" xfId="5201"/>
    <cellStyle name="Normal 13 3 2 2 2 2" xfId="5202"/>
    <cellStyle name="Normal 13 3 2 2 3" xfId="5203"/>
    <cellStyle name="Normal 13 3 2 2 3 2" xfId="5204"/>
    <cellStyle name="Normal 13 3 2 2 4" xfId="5205"/>
    <cellStyle name="Normal 13 3 2 3" xfId="5206"/>
    <cellStyle name="Normal 13 3 2 3 2" xfId="5207"/>
    <cellStyle name="Normal 13 3 2 4" xfId="5208"/>
    <cellStyle name="Normal 13 3 2 4 2" xfId="5209"/>
    <cellStyle name="Normal 13 3 2 5" xfId="5210"/>
    <cellStyle name="Normal 13 3 20" xfId="5211"/>
    <cellStyle name="Normal 13 3 21" xfId="5212"/>
    <cellStyle name="Normal 13 3 22" xfId="5213"/>
    <cellStyle name="Normal 13 3 23" xfId="5214"/>
    <cellStyle name="Normal 13 3 24" xfId="5215"/>
    <cellStyle name="Normal 13 3 25" xfId="5216"/>
    <cellStyle name="Normal 13 3 26" xfId="5217"/>
    <cellStyle name="Normal 13 3 27" xfId="5218"/>
    <cellStyle name="Normal 13 3 28" xfId="5219"/>
    <cellStyle name="Normal 13 3 29" xfId="5220"/>
    <cellStyle name="Normal 13 3 3" xfId="5221"/>
    <cellStyle name="Normal 13 3 3 2" xfId="5222"/>
    <cellStyle name="Normal 13 3 3 2 2" xfId="5223"/>
    <cellStyle name="Normal 13 3 3 3" xfId="5224"/>
    <cellStyle name="Normal 13 3 3 3 2" xfId="5225"/>
    <cellStyle name="Normal 13 3 3 4" xfId="5226"/>
    <cellStyle name="Normal 13 3 30" xfId="5227"/>
    <cellStyle name="Normal 13 3 4" xfId="5228"/>
    <cellStyle name="Normal 13 3 4 2" xfId="5229"/>
    <cellStyle name="Normal 13 3 4 2 2" xfId="5230"/>
    <cellStyle name="Normal 13 3 4 3" xfId="5231"/>
    <cellStyle name="Normal 13 3 4 3 2" xfId="5232"/>
    <cellStyle name="Normal 13 3 4 4" xfId="5233"/>
    <cellStyle name="Normal 13 3 5" xfId="5234"/>
    <cellStyle name="Normal 13 3 5 2" xfId="5235"/>
    <cellStyle name="Normal 13 3 5 2 2" xfId="5236"/>
    <cellStyle name="Normal 13 3 5 3" xfId="5237"/>
    <cellStyle name="Normal 13 3 5 3 2" xfId="5238"/>
    <cellStyle name="Normal 13 3 5 4" xfId="5239"/>
    <cellStyle name="Normal 13 3 6" xfId="5240"/>
    <cellStyle name="Normal 13 3 6 2" xfId="5241"/>
    <cellStyle name="Normal 13 3 6 2 2" xfId="5242"/>
    <cellStyle name="Normal 13 3 6 3" xfId="5243"/>
    <cellStyle name="Normal 13 3 6 3 2" xfId="5244"/>
    <cellStyle name="Normal 13 3 6 4" xfId="5245"/>
    <cellStyle name="Normal 13 3 7" xfId="5246"/>
    <cellStyle name="Normal 13 3 7 2" xfId="5247"/>
    <cellStyle name="Normal 13 3 7 2 2" xfId="5248"/>
    <cellStyle name="Normal 13 3 7 3" xfId="5249"/>
    <cellStyle name="Normal 13 3 7 3 2" xfId="5250"/>
    <cellStyle name="Normal 13 3 7 4" xfId="5251"/>
    <cellStyle name="Normal 13 3 8" xfId="5252"/>
    <cellStyle name="Normal 13 3 8 2" xfId="5253"/>
    <cellStyle name="Normal 13 3 8 2 2" xfId="5254"/>
    <cellStyle name="Normal 13 3 8 3" xfId="5255"/>
    <cellStyle name="Normal 13 3 8 3 2" xfId="5256"/>
    <cellStyle name="Normal 13 3 8 4" xfId="5257"/>
    <cellStyle name="Normal 13 3 9" xfId="5258"/>
    <cellStyle name="Normal 13 3 9 2" xfId="5259"/>
    <cellStyle name="Normal 13 3 9 2 2" xfId="5260"/>
    <cellStyle name="Normal 13 3 9 3" xfId="5261"/>
    <cellStyle name="Normal 13 3 9 3 2" xfId="5262"/>
    <cellStyle name="Normal 13 3 9 4" xfId="5263"/>
    <cellStyle name="Normal 13 30" xfId="5264"/>
    <cellStyle name="Normal 13 31" xfId="5265"/>
    <cellStyle name="Normal 13 4" xfId="5266"/>
    <cellStyle name="Normal 13 4 2" xfId="5267"/>
    <cellStyle name="Normal 13 4 2 2" xfId="5268"/>
    <cellStyle name="Normal 13 4 2 2 2" xfId="5269"/>
    <cellStyle name="Normal 13 4 2 3" xfId="5270"/>
    <cellStyle name="Normal 13 4 2 3 2" xfId="5271"/>
    <cellStyle name="Normal 13 4 2 4" xfId="5272"/>
    <cellStyle name="Normal 13 4 3" xfId="5273"/>
    <cellStyle name="Normal 13 4 3 2" xfId="5274"/>
    <cellStyle name="Normal 13 4 4" xfId="5275"/>
    <cellStyle name="Normal 13 4 4 2" xfId="5276"/>
    <cellStyle name="Normal 13 4 5" xfId="5277"/>
    <cellStyle name="Normal 13 5" xfId="5278"/>
    <cellStyle name="Normal 13 5 2" xfId="5279"/>
    <cellStyle name="Normal 13 5 2 2" xfId="5280"/>
    <cellStyle name="Normal 13 5 3" xfId="5281"/>
    <cellStyle name="Normal 13 5 3 2" xfId="5282"/>
    <cellStyle name="Normal 13 5 4" xfId="5283"/>
    <cellStyle name="Normal 13 6" xfId="5284"/>
    <cellStyle name="Normal 13 6 2" xfId="5285"/>
    <cellStyle name="Normal 13 6 2 2" xfId="5286"/>
    <cellStyle name="Normal 13 6 3" xfId="5287"/>
    <cellStyle name="Normal 13 6 3 2" xfId="5288"/>
    <cellStyle name="Normal 13 6 4" xfId="5289"/>
    <cellStyle name="Normal 13 7" xfId="5290"/>
    <cellStyle name="Normal 13 7 2" xfId="5291"/>
    <cellStyle name="Normal 13 8" xfId="5292"/>
    <cellStyle name="Normal 13 9" xfId="5293"/>
    <cellStyle name="Normal 14" xfId="5294"/>
    <cellStyle name="Normal 14 10" xfId="5295"/>
    <cellStyle name="Normal 14 11" xfId="5296"/>
    <cellStyle name="Normal 14 12" xfId="5297"/>
    <cellStyle name="Normal 14 13" xfId="5298"/>
    <cellStyle name="Normal 14 14" xfId="5299"/>
    <cellStyle name="Normal 14 15" xfId="5300"/>
    <cellStyle name="Normal 14 16" xfId="5301"/>
    <cellStyle name="Normal 14 17" xfId="5302"/>
    <cellStyle name="Normal 14 18" xfId="5303"/>
    <cellStyle name="Normal 14 19" xfId="5304"/>
    <cellStyle name="Normal 14 2" xfId="5305"/>
    <cellStyle name="Normal 14 2 10" xfId="5306"/>
    <cellStyle name="Normal 14 2 10 2" xfId="5307"/>
    <cellStyle name="Normal 14 2 10 2 2" xfId="5308"/>
    <cellStyle name="Normal 14 2 10 2 2 2" xfId="5309"/>
    <cellStyle name="Normal 14 2 10 2 2 2 2" xfId="15755"/>
    <cellStyle name="Normal 14 2 10 3" xfId="5310"/>
    <cellStyle name="Normal 14 2 10 3 2" xfId="5311"/>
    <cellStyle name="Normal 14 2 10 3 3" xfId="15984"/>
    <cellStyle name="Normal 14 2 10 3 3 2" xfId="16224"/>
    <cellStyle name="Normal 14 2 10 4" xfId="5312"/>
    <cellStyle name="Normal 14 2 11" xfId="5313"/>
    <cellStyle name="Normal 14 2 11 2" xfId="5314"/>
    <cellStyle name="Normal 14 2 11 2 2" xfId="5315"/>
    <cellStyle name="Normal 14 2 11 3" xfId="5316"/>
    <cellStyle name="Normal 14 2 11 3 2" xfId="5317"/>
    <cellStyle name="Normal 14 2 11 4" xfId="5318"/>
    <cellStyle name="Normal 14 2 12" xfId="5319"/>
    <cellStyle name="Normal 14 2 12 2" xfId="5320"/>
    <cellStyle name="Normal 14 2 12 2 2" xfId="5321"/>
    <cellStyle name="Normal 14 2 12 3" xfId="5322"/>
    <cellStyle name="Normal 14 2 12 3 2" xfId="5323"/>
    <cellStyle name="Normal 14 2 12 4" xfId="5324"/>
    <cellStyle name="Normal 14 2 13" xfId="5325"/>
    <cellStyle name="Normal 14 2 13 2" xfId="5326"/>
    <cellStyle name="Normal 14 2 13 2 2" xfId="5327"/>
    <cellStyle name="Normal 14 2 13 3" xfId="5328"/>
    <cellStyle name="Normal 14 2 14" xfId="5329"/>
    <cellStyle name="Normal 14 2 14 2" xfId="5330"/>
    <cellStyle name="Normal 14 2 15" xfId="5331"/>
    <cellStyle name="Normal 14 2 15 2" xfId="5332"/>
    <cellStyle name="Normal 14 2 15 3" xfId="5333"/>
    <cellStyle name="Normal 14 2 15 3 2" xfId="5334"/>
    <cellStyle name="Normal 14 2 15 3 3" xfId="15756"/>
    <cellStyle name="Normal 14 2 16" xfId="5335"/>
    <cellStyle name="Normal 14 2 16 2" xfId="5336"/>
    <cellStyle name="Normal 14 2 17" xfId="5337"/>
    <cellStyle name="Normal 14 2 18" xfId="5338"/>
    <cellStyle name="Normal 14 2 19" xfId="5339"/>
    <cellStyle name="Normal 14 2 2" xfId="5340"/>
    <cellStyle name="Normal 14 2 2 2" xfId="5341"/>
    <cellStyle name="Normal 14 2 2 2 2" xfId="5342"/>
    <cellStyle name="Normal 14 2 2 2 2 2" xfId="5343"/>
    <cellStyle name="Normal 14 2 2 2 3" xfId="5344"/>
    <cellStyle name="Normal 14 2 2 2 3 2" xfId="5345"/>
    <cellStyle name="Normal 14 2 2 2 4" xfId="5346"/>
    <cellStyle name="Normal 14 2 2 3" xfId="5347"/>
    <cellStyle name="Normal 14 2 2 3 2" xfId="5348"/>
    <cellStyle name="Normal 14 2 2 4" xfId="5349"/>
    <cellStyle name="Normal 14 2 2 4 2" xfId="5350"/>
    <cellStyle name="Normal 14 2 2 5" xfId="5351"/>
    <cellStyle name="Normal 14 2 20" xfId="5352"/>
    <cellStyle name="Normal 14 2 21" xfId="5353"/>
    <cellStyle name="Normal 14 2 22" xfId="5354"/>
    <cellStyle name="Normal 14 2 23" xfId="5355"/>
    <cellStyle name="Normal 14 2 24" xfId="5356"/>
    <cellStyle name="Normal 14 2 25" xfId="5357"/>
    <cellStyle name="Normal 14 2 26" xfId="5358"/>
    <cellStyle name="Normal 14 2 27" xfId="5359"/>
    <cellStyle name="Normal 14 2 28" xfId="5360"/>
    <cellStyle name="Normal 14 2 29" xfId="5361"/>
    <cellStyle name="Normal 14 2 3" xfId="5362"/>
    <cellStyle name="Normal 14 2 3 2" xfId="5363"/>
    <cellStyle name="Normal 14 2 3 2 2" xfId="5364"/>
    <cellStyle name="Normal 14 2 3 3" xfId="5365"/>
    <cellStyle name="Normal 14 2 3 3 2" xfId="5366"/>
    <cellStyle name="Normal 14 2 3 4" xfId="5367"/>
    <cellStyle name="Normal 14 2 30" xfId="5368"/>
    <cellStyle name="Normal 14 2 31" xfId="5369"/>
    <cellStyle name="Normal 14 2 32" xfId="5370"/>
    <cellStyle name="Normal 14 2 33" xfId="5371"/>
    <cellStyle name="Normal 14 2 34" xfId="5372"/>
    <cellStyle name="Normal 14 2 35" xfId="5373"/>
    <cellStyle name="Normal 14 2 36" xfId="5374"/>
    <cellStyle name="Normal 14 2 37" xfId="5375"/>
    <cellStyle name="Normal 14 2 38" xfId="5376"/>
    <cellStyle name="Normal 14 2 39" xfId="5377"/>
    <cellStyle name="Normal 14 2 4" xfId="5378"/>
    <cellStyle name="Normal 14 2 4 2" xfId="5379"/>
    <cellStyle name="Normal 14 2 4 2 2" xfId="5380"/>
    <cellStyle name="Normal 14 2 4 3" xfId="5381"/>
    <cellStyle name="Normal 14 2 4 3 2" xfId="5382"/>
    <cellStyle name="Normal 14 2 4 4" xfId="5383"/>
    <cellStyle name="Normal 14 2 40" xfId="5384"/>
    <cellStyle name="Normal 14 2 41" xfId="5385"/>
    <cellStyle name="Normal 14 2 42" xfId="5386"/>
    <cellStyle name="Normal 14 2 43" xfId="5387"/>
    <cellStyle name="Normal 14 2 44" xfId="5388"/>
    <cellStyle name="Normal 14 2 45" xfId="5389"/>
    <cellStyle name="Normal 14 2 46" xfId="5390"/>
    <cellStyle name="Normal 14 2 47" xfId="5391"/>
    <cellStyle name="Normal 14 2 48" xfId="5392"/>
    <cellStyle name="Normal 14 2 49" xfId="5393"/>
    <cellStyle name="Normal 14 2 5" xfId="5394"/>
    <cellStyle name="Normal 14 2 5 2" xfId="5395"/>
    <cellStyle name="Normal 14 2 5 2 2" xfId="5396"/>
    <cellStyle name="Normal 14 2 5 3" xfId="5397"/>
    <cellStyle name="Normal 14 2 5 3 2" xfId="5398"/>
    <cellStyle name="Normal 14 2 5 4" xfId="5399"/>
    <cellStyle name="Normal 14 2 50" xfId="5400"/>
    <cellStyle name="Normal 14 2 51" xfId="5401"/>
    <cellStyle name="Normal 14 2 52" xfId="5402"/>
    <cellStyle name="Normal 14 2 53" xfId="5403"/>
    <cellStyle name="Normal 14 2 54" xfId="5404"/>
    <cellStyle name="Normal 14 2 55" xfId="5405"/>
    <cellStyle name="Normal 14 2 56" xfId="5406"/>
    <cellStyle name="Normal 14 2 57" xfId="5407"/>
    <cellStyle name="Normal 14 2 58" xfId="5408"/>
    <cellStyle name="Normal 14 2 59" xfId="5409"/>
    <cellStyle name="Normal 14 2 6" xfId="5410"/>
    <cellStyle name="Normal 14 2 6 2" xfId="5411"/>
    <cellStyle name="Normal 14 2 6 2 2" xfId="5412"/>
    <cellStyle name="Normal 14 2 6 3" xfId="5413"/>
    <cellStyle name="Normal 14 2 6 3 2" xfId="5414"/>
    <cellStyle name="Normal 14 2 6 4" xfId="5415"/>
    <cellStyle name="Normal 14 2 60" xfId="5416"/>
    <cellStyle name="Normal 14 2 61" xfId="5417"/>
    <cellStyle name="Normal 14 2 62" xfId="5418"/>
    <cellStyle name="Normal 14 2 63" xfId="5419"/>
    <cellStyle name="Normal 14 2 64" xfId="5420"/>
    <cellStyle name="Normal 14 2 65" xfId="5421"/>
    <cellStyle name="Normal 14 2 66" xfId="5422"/>
    <cellStyle name="Normal 14 2 67" xfId="5423"/>
    <cellStyle name="Normal 14 2 68" xfId="5424"/>
    <cellStyle name="Normal 14 2 69" xfId="5425"/>
    <cellStyle name="Normal 14 2 7" xfId="5426"/>
    <cellStyle name="Normal 14 2 7 2" xfId="5427"/>
    <cellStyle name="Normal 14 2 7 2 2" xfId="5428"/>
    <cellStyle name="Normal 14 2 7 3" xfId="5429"/>
    <cellStyle name="Normal 14 2 7 3 2" xfId="5430"/>
    <cellStyle name="Normal 14 2 7 4" xfId="5431"/>
    <cellStyle name="Normal 14 2 70" xfId="5432"/>
    <cellStyle name="Normal 14 2 71" xfId="5433"/>
    <cellStyle name="Normal 14 2 72" xfId="5434"/>
    <cellStyle name="Normal 14 2 73" xfId="5435"/>
    <cellStyle name="Normal 14 2 74" xfId="5436"/>
    <cellStyle name="Normal 14 2 75" xfId="5437"/>
    <cellStyle name="Normal 14 2 76" xfId="5438"/>
    <cellStyle name="Normal 14 2 77" xfId="5439"/>
    <cellStyle name="Normal 14 2 78" xfId="5440"/>
    <cellStyle name="Normal 14 2 79" xfId="5441"/>
    <cellStyle name="Normal 14 2 8" xfId="5442"/>
    <cellStyle name="Normal 14 2 8 2" xfId="5443"/>
    <cellStyle name="Normal 14 2 8 2 2" xfId="5444"/>
    <cellStyle name="Normal 14 2 8 3" xfId="5445"/>
    <cellStyle name="Normal 14 2 8 3 2" xfId="5446"/>
    <cellStyle name="Normal 14 2 8 4" xfId="5447"/>
    <cellStyle name="Normal 14 2 80" xfId="5448"/>
    <cellStyle name="Normal 14 2 81" xfId="5449"/>
    <cellStyle name="Normal 14 2 82" xfId="5450"/>
    <cellStyle name="Normal 14 2 83" xfId="5451"/>
    <cellStyle name="Normal 14 2 84" xfId="15738"/>
    <cellStyle name="Normal 14 2 9" xfId="5452"/>
    <cellStyle name="Normal 14 2 9 2" xfId="5453"/>
    <cellStyle name="Normal 14 2 9 2 2" xfId="5454"/>
    <cellStyle name="Normal 14 2 9 3" xfId="5455"/>
    <cellStyle name="Normal 14 2 9 3 2" xfId="5456"/>
    <cellStyle name="Normal 14 2 9 4" xfId="5457"/>
    <cellStyle name="Normal 14 20" xfId="5458"/>
    <cellStyle name="Normal 14 21" xfId="5459"/>
    <cellStyle name="Normal 14 22" xfId="5460"/>
    <cellStyle name="Normal 14 23" xfId="5461"/>
    <cellStyle name="Normal 14 24" xfId="5462"/>
    <cellStyle name="Normal 14 25" xfId="5463"/>
    <cellStyle name="Normal 14 26" xfId="5464"/>
    <cellStyle name="Normal 14 27" xfId="5465"/>
    <cellStyle name="Normal 14 28" xfId="5466"/>
    <cellStyle name="Normal 14 29" xfId="5467"/>
    <cellStyle name="Normal 14 3" xfId="5468"/>
    <cellStyle name="Normal 14 3 2" xfId="5469"/>
    <cellStyle name="Normal 14 3 2 2" xfId="5470"/>
    <cellStyle name="Normal 14 3 2 2 2" xfId="5471"/>
    <cellStyle name="Normal 14 3 2 3" xfId="5472"/>
    <cellStyle name="Normal 14 3 2 3 2" xfId="5473"/>
    <cellStyle name="Normal 14 3 2 4" xfId="5474"/>
    <cellStyle name="Normal 14 3 3" xfId="5475"/>
    <cellStyle name="Normal 14 3 3 2" xfId="5476"/>
    <cellStyle name="Normal 14 3 4" xfId="5477"/>
    <cellStyle name="Normal 14 3 4 2" xfId="5478"/>
    <cellStyle name="Normal 14 3 5" xfId="5479"/>
    <cellStyle name="Normal 14 30" xfId="5480"/>
    <cellStyle name="Normal 14 31" xfId="5481"/>
    <cellStyle name="Normal 14 4" xfId="5482"/>
    <cellStyle name="Normal 14 4 2" xfId="5483"/>
    <cellStyle name="Normal 14 4 2 2" xfId="5484"/>
    <cellStyle name="Normal 14 4 2 2 2" xfId="5485"/>
    <cellStyle name="Normal 14 4 2 3" xfId="5486"/>
    <cellStyle name="Normal 14 4 2 3 2" xfId="5487"/>
    <cellStyle name="Normal 14 4 2 4" xfId="5488"/>
    <cellStyle name="Normal 14 4 3" xfId="5489"/>
    <cellStyle name="Normal 14 4 3 2" xfId="5490"/>
    <cellStyle name="Normal 14 4 4" xfId="5491"/>
    <cellStyle name="Normal 14 4 4 2" xfId="5492"/>
    <cellStyle name="Normal 14 4 5" xfId="5493"/>
    <cellStyle name="Normal 14 5" xfId="5494"/>
    <cellStyle name="Normal 14 5 2" xfId="5495"/>
    <cellStyle name="Normal 14 5 2 2" xfId="5496"/>
    <cellStyle name="Normal 14 5 3" xfId="5497"/>
    <cellStyle name="Normal 14 5 3 2" xfId="5498"/>
    <cellStyle name="Normal 14 5 4" xfId="5499"/>
    <cellStyle name="Normal 14 6" xfId="5500"/>
    <cellStyle name="Normal 14 6 2" xfId="5501"/>
    <cellStyle name="Normal 14 7" xfId="5502"/>
    <cellStyle name="Normal 14 7 2" xfId="5503"/>
    <cellStyle name="Normal 14 8" xfId="5504"/>
    <cellStyle name="Normal 14 9" xfId="5505"/>
    <cellStyle name="Normal 15" xfId="5506"/>
    <cellStyle name="Normal 15 2" xfId="5507"/>
    <cellStyle name="Normal 15 2 2" xfId="5508"/>
    <cellStyle name="Normal 15 2 2 2" xfId="5509"/>
    <cellStyle name="Normal 15 2 2 2 2" xfId="5510"/>
    <cellStyle name="Normal 15 2 2 2 2 2" xfId="5511"/>
    <cellStyle name="Normal 15 2 2 2 2 2 2" xfId="5512"/>
    <cellStyle name="Normal 15 2 2 2 2 2 3" xfId="15757"/>
    <cellStyle name="Normal 15 2 2 2 3" xfId="5513"/>
    <cellStyle name="Normal 15 2 2 2 3 2" xfId="5514"/>
    <cellStyle name="Normal 15 2 2 2 4" xfId="5515"/>
    <cellStyle name="Normal 15 2 2 3" xfId="5516"/>
    <cellStyle name="Normal 15 2 2 3 2" xfId="5517"/>
    <cellStyle name="Normal 15 2 2 4" xfId="5518"/>
    <cellStyle name="Normal 15 2 2 4 2" xfId="5519"/>
    <cellStyle name="Normal 15 2 2 5" xfId="5520"/>
    <cellStyle name="Normal 15 2 3" xfId="5521"/>
    <cellStyle name="Normal 15 2 3 2" xfId="5522"/>
    <cellStyle name="Normal 15 2 3 2 2" xfId="5523"/>
    <cellStyle name="Normal 15 2 3 3" xfId="5524"/>
    <cellStyle name="Normal 15 2 3 3 2" xfId="5525"/>
    <cellStyle name="Normal 15 2 3 4" xfId="5526"/>
    <cellStyle name="Normal 15 2 4" xfId="5527"/>
    <cellStyle name="Normal 15 2 4 2" xfId="5528"/>
    <cellStyle name="Normal 15 2 5" xfId="5529"/>
    <cellStyle name="Normal 15 2 5 2" xfId="5530"/>
    <cellStyle name="Normal 15 2 6" xfId="5531"/>
    <cellStyle name="Normal 15 3" xfId="5532"/>
    <cellStyle name="Normal 15 3 2" xfId="5533"/>
    <cellStyle name="Normal 15 3 2 2" xfId="5534"/>
    <cellStyle name="Normal 15 3 2 2 2" xfId="5535"/>
    <cellStyle name="Normal 15 3 2 3" xfId="5536"/>
    <cellStyle name="Normal 15 3 2 3 2" xfId="5537"/>
    <cellStyle name="Normal 15 3 2 4" xfId="5538"/>
    <cellStyle name="Normal 15 3 3" xfId="5539"/>
    <cellStyle name="Normal 15 3 3 2" xfId="5540"/>
    <cellStyle name="Normal 15 3 4" xfId="5541"/>
    <cellStyle name="Normal 15 3 4 2" xfId="5542"/>
    <cellStyle name="Normal 15 3 5" xfId="5543"/>
    <cellStyle name="Normal 15 4" xfId="5544"/>
    <cellStyle name="Normal 15 4 2" xfId="5545"/>
    <cellStyle name="Normal 15 4 2 2" xfId="5546"/>
    <cellStyle name="Normal 15 4 3" xfId="5547"/>
    <cellStyle name="Normal 15 4 3 2" xfId="5548"/>
    <cellStyle name="Normal 15 4 4" xfId="5549"/>
    <cellStyle name="Normal 15 5" xfId="5550"/>
    <cellStyle name="Normal 15 5 2" xfId="5551"/>
    <cellStyle name="Normal 15 6" xfId="5552"/>
    <cellStyle name="Normal 15 6 2" xfId="5553"/>
    <cellStyle name="Normal 15 7" xfId="5554"/>
    <cellStyle name="Normal 16" xfId="5555"/>
    <cellStyle name="Normal 16 2" xfId="5556"/>
    <cellStyle name="Normal 16 2 2" xfId="5557"/>
    <cellStyle name="Normal 16 2 2 2" xfId="5558"/>
    <cellStyle name="Normal 16 2 2 2 2" xfId="5559"/>
    <cellStyle name="Normal 16 2 2 3" xfId="5560"/>
    <cellStyle name="Normal 16 2 2 3 2" xfId="5561"/>
    <cellStyle name="Normal 16 2 2 4" xfId="5562"/>
    <cellStyle name="Normal 16 2 3" xfId="5563"/>
    <cellStyle name="Normal 16 2 3 2" xfId="5564"/>
    <cellStyle name="Normal 16 2 4" xfId="5565"/>
    <cellStyle name="Normal 16 2 4 2" xfId="5566"/>
    <cellStyle name="Normal 16 2 5" xfId="5567"/>
    <cellStyle name="Normal 16 3" xfId="5568"/>
    <cellStyle name="Normal 16 3 2" xfId="5569"/>
    <cellStyle name="Normal 16 3 2 2" xfId="5570"/>
    <cellStyle name="Normal 16 3 2 2 2" xfId="5571"/>
    <cellStyle name="Normal 16 3 2 3" xfId="5572"/>
    <cellStyle name="Normal 16 3 2 3 2" xfId="5573"/>
    <cellStyle name="Normal 16 3 2 4" xfId="5574"/>
    <cellStyle name="Normal 16 3 3" xfId="5575"/>
    <cellStyle name="Normal 16 3 3 2" xfId="5576"/>
    <cellStyle name="Normal 16 3 4" xfId="5577"/>
    <cellStyle name="Normal 16 3 4 2" xfId="5578"/>
    <cellStyle name="Normal 16 3 5" xfId="5579"/>
    <cellStyle name="Normal 16 4" xfId="5580"/>
    <cellStyle name="Normal 16 4 2" xfId="5581"/>
    <cellStyle name="Normal 16 4 2 2" xfId="5582"/>
    <cellStyle name="Normal 16 4 3" xfId="5583"/>
    <cellStyle name="Normal 16 4 3 2" xfId="5584"/>
    <cellStyle name="Normal 16 4 4" xfId="5585"/>
    <cellStyle name="Normal 16 5" xfId="5586"/>
    <cellStyle name="Normal 16 5 2" xfId="5587"/>
    <cellStyle name="Normal 16 5 3" xfId="5588"/>
    <cellStyle name="Normal 16 5 4" xfId="5589"/>
    <cellStyle name="Normal 16 6" xfId="5590"/>
    <cellStyle name="Normal 16 7" xfId="5591"/>
    <cellStyle name="Normal 16 8" xfId="5592"/>
    <cellStyle name="Normal 17" xfId="5593"/>
    <cellStyle name="Normal 17 2" xfId="5594"/>
    <cellStyle name="Normal 17 2 2" xfId="5595"/>
    <cellStyle name="Normal 17 2 2 2" xfId="5596"/>
    <cellStyle name="Normal 17 2 2 2 2" xfId="5597"/>
    <cellStyle name="Normal 17 2 2 3" xfId="5598"/>
    <cellStyle name="Normal 17 2 2 3 2" xfId="5599"/>
    <cellStyle name="Normal 17 2 2 4" xfId="5600"/>
    <cellStyle name="Normal 17 2 3" xfId="5601"/>
    <cellStyle name="Normal 17 2 3 2" xfId="5602"/>
    <cellStyle name="Normal 17 2 4" xfId="5603"/>
    <cellStyle name="Normal 17 2 4 2" xfId="5604"/>
    <cellStyle name="Normal 17 2 5" xfId="5605"/>
    <cellStyle name="Normal 17 3" xfId="5606"/>
    <cellStyle name="Normal 17 3 2" xfId="5607"/>
    <cellStyle name="Normal 17 3 2 2" xfId="5608"/>
    <cellStyle name="Normal 17 3 2 2 2" xfId="5609"/>
    <cellStyle name="Normal 17 3 2 3" xfId="5610"/>
    <cellStyle name="Normal 17 3 2 3 2" xfId="5611"/>
    <cellStyle name="Normal 17 3 2 4" xfId="5612"/>
    <cellStyle name="Normal 17 3 3" xfId="5613"/>
    <cellStyle name="Normal 17 3 3 2" xfId="5614"/>
    <cellStyle name="Normal 17 3 4" xfId="5615"/>
    <cellStyle name="Normal 17 3 4 2" xfId="5616"/>
    <cellStyle name="Normal 17 3 5" xfId="5617"/>
    <cellStyle name="Normal 17 4" xfId="5618"/>
    <cellStyle name="Normal 17 4 2" xfId="5619"/>
    <cellStyle name="Normal 17 4 2 2" xfId="5620"/>
    <cellStyle name="Normal 17 4 3" xfId="5621"/>
    <cellStyle name="Normal 17 4 3 2" xfId="5622"/>
    <cellStyle name="Normal 17 4 4" xfId="5623"/>
    <cellStyle name="Normal 17 5" xfId="5624"/>
    <cellStyle name="Normal 17 5 2" xfId="5625"/>
    <cellStyle name="Normal 17 6" xfId="5626"/>
    <cellStyle name="Normal 17 6 2" xfId="5627"/>
    <cellStyle name="Normal 17 7" xfId="5628"/>
    <cellStyle name="Normal 18" xfId="5629"/>
    <cellStyle name="Normal 18 10" xfId="5630"/>
    <cellStyle name="Normal 18 10 2" xfId="5631"/>
    <cellStyle name="Normal 18 10 2 2" xfId="5632"/>
    <cellStyle name="Normal 18 10 3" xfId="5633"/>
    <cellStyle name="Normal 18 10 3 2" xfId="5634"/>
    <cellStyle name="Normal 18 10 4" xfId="5635"/>
    <cellStyle name="Normal 18 11" xfId="5636"/>
    <cellStyle name="Normal 18 11 2" xfId="5637"/>
    <cellStyle name="Normal 18 12" xfId="5638"/>
    <cellStyle name="Normal 18 12 2" xfId="5639"/>
    <cellStyle name="Normal 18 13" xfId="5640"/>
    <cellStyle name="Normal 18 2" xfId="5641"/>
    <cellStyle name="Normal 18 2 2" xfId="5642"/>
    <cellStyle name="Normal 18 2 2 2" xfId="5643"/>
    <cellStyle name="Normal 18 2 2 2 2" xfId="5644"/>
    <cellStyle name="Normal 18 2 2 3" xfId="5645"/>
    <cellStyle name="Normal 18 2 2 3 2" xfId="5646"/>
    <cellStyle name="Normal 18 2 2 4" xfId="5647"/>
    <cellStyle name="Normal 18 2 3" xfId="5648"/>
    <cellStyle name="Normal 18 2 3 2" xfId="5649"/>
    <cellStyle name="Normal 18 2 4" xfId="5650"/>
    <cellStyle name="Normal 18 2 4 2" xfId="5651"/>
    <cellStyle name="Normal 18 2 5" xfId="5652"/>
    <cellStyle name="Normal 18 3" xfId="5653"/>
    <cellStyle name="Normal 18 3 2" xfId="5654"/>
    <cellStyle name="Normal 18 3 2 2" xfId="5655"/>
    <cellStyle name="Normal 18 3 3" xfId="5656"/>
    <cellStyle name="Normal 18 3 3 2" xfId="5657"/>
    <cellStyle name="Normal 18 3 4" xfId="5658"/>
    <cellStyle name="Normal 18 4" xfId="5659"/>
    <cellStyle name="Normal 18 4 2" xfId="5660"/>
    <cellStyle name="Normal 18 4 2 2" xfId="5661"/>
    <cellStyle name="Normal 18 4 3" xfId="5662"/>
    <cellStyle name="Normal 18 4 3 2" xfId="5663"/>
    <cellStyle name="Normal 18 4 4" xfId="5664"/>
    <cellStyle name="Normal 18 5" xfId="5665"/>
    <cellStyle name="Normal 18 5 2" xfId="5666"/>
    <cellStyle name="Normal 18 5 2 2" xfId="5667"/>
    <cellStyle name="Normal 18 5 3" xfId="5668"/>
    <cellStyle name="Normal 18 5 3 2" xfId="5669"/>
    <cellStyle name="Normal 18 5 4" xfId="5670"/>
    <cellStyle name="Normal 18 6" xfId="5671"/>
    <cellStyle name="Normal 18 6 2" xfId="5672"/>
    <cellStyle name="Normal 18 6 2 2" xfId="5673"/>
    <cellStyle name="Normal 18 6 3" xfId="5674"/>
    <cellStyle name="Normal 18 6 3 2" xfId="5675"/>
    <cellStyle name="Normal 18 6 4" xfId="5676"/>
    <cellStyle name="Normal 18 7" xfId="5677"/>
    <cellStyle name="Normal 18 7 2" xfId="5678"/>
    <cellStyle name="Normal 18 7 2 2" xfId="5679"/>
    <cellStyle name="Normal 18 7 3" xfId="5680"/>
    <cellStyle name="Normal 18 7 3 2" xfId="5681"/>
    <cellStyle name="Normal 18 7 4" xfId="5682"/>
    <cellStyle name="Normal 18 8" xfId="5683"/>
    <cellStyle name="Normal 18 8 2" xfId="5684"/>
    <cellStyle name="Normal 18 8 2 2" xfId="5685"/>
    <cellStyle name="Normal 18 8 3" xfId="5686"/>
    <cellStyle name="Normal 18 8 3 2" xfId="5687"/>
    <cellStyle name="Normal 18 8 4" xfId="5688"/>
    <cellStyle name="Normal 18 9" xfId="5689"/>
    <cellStyle name="Normal 18 9 2" xfId="5690"/>
    <cellStyle name="Normal 18 9 2 2" xfId="5691"/>
    <cellStyle name="Normal 18 9 3" xfId="5692"/>
    <cellStyle name="Normal 18 9 3 2" xfId="5693"/>
    <cellStyle name="Normal 18 9 4" xfId="5694"/>
    <cellStyle name="Normal 19" xfId="5695"/>
    <cellStyle name="Normal 19 2" xfId="5696"/>
    <cellStyle name="Normal 19 2 2" xfId="5697"/>
    <cellStyle name="Normal 19 3" xfId="5698"/>
    <cellStyle name="Normal 2" xfId="3"/>
    <cellStyle name="Normal 2 10" xfId="5699"/>
    <cellStyle name="Normal 2 100" xfId="16015"/>
    <cellStyle name="Normal 2 101" xfId="16016"/>
    <cellStyle name="Normal 2 102" xfId="16017"/>
    <cellStyle name="Normal 2 103" xfId="16018"/>
    <cellStyle name="Normal 2 104" xfId="16019"/>
    <cellStyle name="Normal 2 105" xfId="16020"/>
    <cellStyle name="Normal 2 106" xfId="16021"/>
    <cellStyle name="Normal 2 107" xfId="16022"/>
    <cellStyle name="Normal 2 108" xfId="16148"/>
    <cellStyle name="Normal 2 11" xfId="5700"/>
    <cellStyle name="Normal 2 12" xfId="5701"/>
    <cellStyle name="Normal 2 13" xfId="5702"/>
    <cellStyle name="Normal 2 14" xfId="5703"/>
    <cellStyle name="Normal 2 15" xfId="5704"/>
    <cellStyle name="Normal 2 16" xfId="5705"/>
    <cellStyle name="Normal 2 17" xfId="5706"/>
    <cellStyle name="Normal 2 18" xfId="5707"/>
    <cellStyle name="Normal 2 19" xfId="5708"/>
    <cellStyle name="Normal 2 2" xfId="5709"/>
    <cellStyle name="Normal 2 2 10" xfId="5710"/>
    <cellStyle name="Normal 2 2 10 2" xfId="5711"/>
    <cellStyle name="Normal 2 2 10 2 2" xfId="5712"/>
    <cellStyle name="Normal 2 2 10 2 2 2" xfId="5713"/>
    <cellStyle name="Normal 2 2 10 2 3" xfId="5714"/>
    <cellStyle name="Normal 2 2 10 2 3 2" xfId="5715"/>
    <cellStyle name="Normal 2 2 10 2 4" xfId="5716"/>
    <cellStyle name="Normal 2 2 10 3" xfId="5717"/>
    <cellStyle name="Normal 2 2 10 3 2" xfId="5718"/>
    <cellStyle name="Normal 2 2 10 4" xfId="5719"/>
    <cellStyle name="Normal 2 2 10 4 2" xfId="5720"/>
    <cellStyle name="Normal 2 2 10 5" xfId="5721"/>
    <cellStyle name="Normal 2 2 11" xfId="5722"/>
    <cellStyle name="Normal 2 2 11 2" xfId="5723"/>
    <cellStyle name="Normal 2 2 11 2 2" xfId="5724"/>
    <cellStyle name="Normal 2 2 11 3" xfId="5725"/>
    <cellStyle name="Normal 2 2 11 3 2" xfId="5726"/>
    <cellStyle name="Normal 2 2 11 4" xfId="5727"/>
    <cellStyle name="Normal 2 2 12" xfId="5728"/>
    <cellStyle name="Normal 2 2 12 2" xfId="5729"/>
    <cellStyle name="Normal 2 2 13" xfId="5730"/>
    <cellStyle name="Normal 2 2 2" xfId="12"/>
    <cellStyle name="Normal 2 2 2 2" xfId="5731"/>
    <cellStyle name="Normal 2 2 2 2 2" xfId="5732"/>
    <cellStyle name="Normal 2 2 2 2 2 10" xfId="5733"/>
    <cellStyle name="Normal 2 2 2 2 2 11" xfId="5734"/>
    <cellStyle name="Normal 2 2 2 2 2 12" xfId="5735"/>
    <cellStyle name="Normal 2 2 2 2 2 13" xfId="5736"/>
    <cellStyle name="Normal 2 2 2 2 2 14" xfId="5737"/>
    <cellStyle name="Normal 2 2 2 2 2 15" xfId="5738"/>
    <cellStyle name="Normal 2 2 2 2 2 16" xfId="5739"/>
    <cellStyle name="Normal 2 2 2 2 2 17" xfId="5740"/>
    <cellStyle name="Normal 2 2 2 2 2 18" xfId="5741"/>
    <cellStyle name="Normal 2 2 2 2 2 19" xfId="5742"/>
    <cellStyle name="Normal 2 2 2 2 2 2" xfId="5743"/>
    <cellStyle name="Normal 2 2 2 2 2 2 10" xfId="5744"/>
    <cellStyle name="Normal 2 2 2 2 2 2 11" xfId="5745"/>
    <cellStyle name="Normal 2 2 2 2 2 2 12" xfId="5746"/>
    <cellStyle name="Normal 2 2 2 2 2 2 13" xfId="5747"/>
    <cellStyle name="Normal 2 2 2 2 2 2 14" xfId="5748"/>
    <cellStyle name="Normal 2 2 2 2 2 2 15" xfId="5749"/>
    <cellStyle name="Normal 2 2 2 2 2 2 16" xfId="5750"/>
    <cellStyle name="Normal 2 2 2 2 2 2 17" xfId="5751"/>
    <cellStyle name="Normal 2 2 2 2 2 2 18" xfId="5752"/>
    <cellStyle name="Normal 2 2 2 2 2 2 19" xfId="5753"/>
    <cellStyle name="Normal 2 2 2 2 2 2 2" xfId="5754"/>
    <cellStyle name="Normal 2 2 2 2 2 2 2 10" xfId="5755"/>
    <cellStyle name="Normal 2 2 2 2 2 2 2 11" xfId="5756"/>
    <cellStyle name="Normal 2 2 2 2 2 2 2 12" xfId="5757"/>
    <cellStyle name="Normal 2 2 2 2 2 2 2 13" xfId="5758"/>
    <cellStyle name="Normal 2 2 2 2 2 2 2 14" xfId="5759"/>
    <cellStyle name="Normal 2 2 2 2 2 2 2 15" xfId="5760"/>
    <cellStyle name="Normal 2 2 2 2 2 2 2 16" xfId="5761"/>
    <cellStyle name="Normal 2 2 2 2 2 2 2 17" xfId="5762"/>
    <cellStyle name="Normal 2 2 2 2 2 2 2 18" xfId="5763"/>
    <cellStyle name="Normal 2 2 2 2 2 2 2 19" xfId="5764"/>
    <cellStyle name="Normal 2 2 2 2 2 2 2 2" xfId="5765"/>
    <cellStyle name="Normal 2 2 2 2 2 2 2 20" xfId="5766"/>
    <cellStyle name="Normal 2 2 2 2 2 2 2 21" xfId="5767"/>
    <cellStyle name="Normal 2 2 2 2 2 2 2 22" xfId="5768"/>
    <cellStyle name="Normal 2 2 2 2 2 2 2 23" xfId="5769"/>
    <cellStyle name="Normal 2 2 2 2 2 2 2 24" xfId="5770"/>
    <cellStyle name="Normal 2 2 2 2 2 2 2 25" xfId="5771"/>
    <cellStyle name="Normal 2 2 2 2 2 2 2 26" xfId="5772"/>
    <cellStyle name="Normal 2 2 2 2 2 2 2 27" xfId="5773"/>
    <cellStyle name="Normal 2 2 2 2 2 2 2 28" xfId="5774"/>
    <cellStyle name="Normal 2 2 2 2 2 2 2 29" xfId="5775"/>
    <cellStyle name="Normal 2 2 2 2 2 2 2 3" xfId="5776"/>
    <cellStyle name="Normal 2 2 2 2 2 2 2 30" xfId="5777"/>
    <cellStyle name="Normal 2 2 2 2 2 2 2 31" xfId="5778"/>
    <cellStyle name="Normal 2 2 2 2 2 2 2 32" xfId="5779"/>
    <cellStyle name="Normal 2 2 2 2 2 2 2 33" xfId="5780"/>
    <cellStyle name="Normal 2 2 2 2 2 2 2 34" xfId="5781"/>
    <cellStyle name="Normal 2 2 2 2 2 2 2 35" xfId="5782"/>
    <cellStyle name="Normal 2 2 2 2 2 2 2 36" xfId="5783"/>
    <cellStyle name="Normal 2 2 2 2 2 2 2 37" xfId="5784"/>
    <cellStyle name="Normal 2 2 2 2 2 2 2 38" xfId="5785"/>
    <cellStyle name="Normal 2 2 2 2 2 2 2 39" xfId="5786"/>
    <cellStyle name="Normal 2 2 2 2 2 2 2 4" xfId="5787"/>
    <cellStyle name="Normal 2 2 2 2 2 2 2 40" xfId="5788"/>
    <cellStyle name="Normal 2 2 2 2 2 2 2 41" xfId="5789"/>
    <cellStyle name="Normal 2 2 2 2 2 2 2 42" xfId="5790"/>
    <cellStyle name="Normal 2 2 2 2 2 2 2 43" xfId="5791"/>
    <cellStyle name="Normal 2 2 2 2 2 2 2 44" xfId="5792"/>
    <cellStyle name="Normal 2 2 2 2 2 2 2 45" xfId="5793"/>
    <cellStyle name="Normal 2 2 2 2 2 2 2 46" xfId="5794"/>
    <cellStyle name="Normal 2 2 2 2 2 2 2 47" xfId="5795"/>
    <cellStyle name="Normal 2 2 2 2 2 2 2 48" xfId="5796"/>
    <cellStyle name="Normal 2 2 2 2 2 2 2 49" xfId="5797"/>
    <cellStyle name="Normal 2 2 2 2 2 2 2 5" xfId="5798"/>
    <cellStyle name="Normal 2 2 2 2 2 2 2 50" xfId="5799"/>
    <cellStyle name="Normal 2 2 2 2 2 2 2 51" xfId="5800"/>
    <cellStyle name="Normal 2 2 2 2 2 2 2 52" xfId="5801"/>
    <cellStyle name="Normal 2 2 2 2 2 2 2 53" xfId="5802"/>
    <cellStyle name="Normal 2 2 2 2 2 2 2 54" xfId="5803"/>
    <cellStyle name="Normal 2 2 2 2 2 2 2 55" xfId="5804"/>
    <cellStyle name="Normal 2 2 2 2 2 2 2 56" xfId="5805"/>
    <cellStyle name="Normal 2 2 2 2 2 2 2 57" xfId="5806"/>
    <cellStyle name="Normal 2 2 2 2 2 2 2 58" xfId="5807"/>
    <cellStyle name="Normal 2 2 2 2 2 2 2 59" xfId="5808"/>
    <cellStyle name="Normal 2 2 2 2 2 2 2 6" xfId="5809"/>
    <cellStyle name="Normal 2 2 2 2 2 2 2 60" xfId="5810"/>
    <cellStyle name="Normal 2 2 2 2 2 2 2 61" xfId="5811"/>
    <cellStyle name="Normal 2 2 2 2 2 2 2 62" xfId="5812"/>
    <cellStyle name="Normal 2 2 2 2 2 2 2 63" xfId="5813"/>
    <cellStyle name="Normal 2 2 2 2 2 2 2 64" xfId="5814"/>
    <cellStyle name="Normal 2 2 2 2 2 2 2 65" xfId="5815"/>
    <cellStyle name="Normal 2 2 2 2 2 2 2 66" xfId="5816"/>
    <cellStyle name="Normal 2 2 2 2 2 2 2 67" xfId="5817"/>
    <cellStyle name="Normal 2 2 2 2 2 2 2 68" xfId="5818"/>
    <cellStyle name="Normal 2 2 2 2 2 2 2 69" xfId="5819"/>
    <cellStyle name="Normal 2 2 2 2 2 2 2 7" xfId="5820"/>
    <cellStyle name="Normal 2 2 2 2 2 2 2 70" xfId="5821"/>
    <cellStyle name="Normal 2 2 2 2 2 2 2 8" xfId="5822"/>
    <cellStyle name="Normal 2 2 2 2 2 2 2 9" xfId="5823"/>
    <cellStyle name="Normal 2 2 2 2 2 2 20" xfId="5824"/>
    <cellStyle name="Normal 2 2 2 2 2 2 21" xfId="5825"/>
    <cellStyle name="Normal 2 2 2 2 2 2 22" xfId="5826"/>
    <cellStyle name="Normal 2 2 2 2 2 2 23" xfId="5827"/>
    <cellStyle name="Normal 2 2 2 2 2 2 24" xfId="5828"/>
    <cellStyle name="Normal 2 2 2 2 2 2 25" xfId="5829"/>
    <cellStyle name="Normal 2 2 2 2 2 2 26" xfId="5830"/>
    <cellStyle name="Normal 2 2 2 2 2 2 27" xfId="5831"/>
    <cellStyle name="Normal 2 2 2 2 2 2 28" xfId="5832"/>
    <cellStyle name="Normal 2 2 2 2 2 2 29" xfId="5833"/>
    <cellStyle name="Normal 2 2 2 2 2 2 3" xfId="5834"/>
    <cellStyle name="Normal 2 2 2 2 2 2 30" xfId="5835"/>
    <cellStyle name="Normal 2 2 2 2 2 2 31" xfId="5836"/>
    <cellStyle name="Normal 2 2 2 2 2 2 32" xfId="5837"/>
    <cellStyle name="Normal 2 2 2 2 2 2 33" xfId="5838"/>
    <cellStyle name="Normal 2 2 2 2 2 2 34" xfId="5839"/>
    <cellStyle name="Normal 2 2 2 2 2 2 35" xfId="5840"/>
    <cellStyle name="Normal 2 2 2 2 2 2 36" xfId="5841"/>
    <cellStyle name="Normal 2 2 2 2 2 2 37" xfId="5842"/>
    <cellStyle name="Normal 2 2 2 2 2 2 38" xfId="5843"/>
    <cellStyle name="Normal 2 2 2 2 2 2 39" xfId="5844"/>
    <cellStyle name="Normal 2 2 2 2 2 2 4" xfId="5845"/>
    <cellStyle name="Normal 2 2 2 2 2 2 40" xfId="5846"/>
    <cellStyle name="Normal 2 2 2 2 2 2 41" xfId="5847"/>
    <cellStyle name="Normal 2 2 2 2 2 2 42" xfId="5848"/>
    <cellStyle name="Normal 2 2 2 2 2 2 43" xfId="5849"/>
    <cellStyle name="Normal 2 2 2 2 2 2 44" xfId="5850"/>
    <cellStyle name="Normal 2 2 2 2 2 2 45" xfId="5851"/>
    <cellStyle name="Normal 2 2 2 2 2 2 46" xfId="5852"/>
    <cellStyle name="Normal 2 2 2 2 2 2 47" xfId="5853"/>
    <cellStyle name="Normal 2 2 2 2 2 2 48" xfId="5854"/>
    <cellStyle name="Normal 2 2 2 2 2 2 49" xfId="5855"/>
    <cellStyle name="Normal 2 2 2 2 2 2 5" xfId="5856"/>
    <cellStyle name="Normal 2 2 2 2 2 2 50" xfId="5857"/>
    <cellStyle name="Normal 2 2 2 2 2 2 51" xfId="5858"/>
    <cellStyle name="Normal 2 2 2 2 2 2 52" xfId="5859"/>
    <cellStyle name="Normal 2 2 2 2 2 2 53" xfId="5860"/>
    <cellStyle name="Normal 2 2 2 2 2 2 54" xfId="5861"/>
    <cellStyle name="Normal 2 2 2 2 2 2 55" xfId="5862"/>
    <cellStyle name="Normal 2 2 2 2 2 2 56" xfId="5863"/>
    <cellStyle name="Normal 2 2 2 2 2 2 57" xfId="5864"/>
    <cellStyle name="Normal 2 2 2 2 2 2 58" xfId="5865"/>
    <cellStyle name="Normal 2 2 2 2 2 2 59" xfId="5866"/>
    <cellStyle name="Normal 2 2 2 2 2 2 6" xfId="5867"/>
    <cellStyle name="Normal 2 2 2 2 2 2 60" xfId="5868"/>
    <cellStyle name="Normal 2 2 2 2 2 2 61" xfId="5869"/>
    <cellStyle name="Normal 2 2 2 2 2 2 62" xfId="5870"/>
    <cellStyle name="Normal 2 2 2 2 2 2 63" xfId="5871"/>
    <cellStyle name="Normal 2 2 2 2 2 2 64" xfId="5872"/>
    <cellStyle name="Normal 2 2 2 2 2 2 65" xfId="5873"/>
    <cellStyle name="Normal 2 2 2 2 2 2 66" xfId="5874"/>
    <cellStyle name="Normal 2 2 2 2 2 2 67" xfId="5875"/>
    <cellStyle name="Normal 2 2 2 2 2 2 68" xfId="5876"/>
    <cellStyle name="Normal 2 2 2 2 2 2 69" xfId="5877"/>
    <cellStyle name="Normal 2 2 2 2 2 2 7" xfId="5878"/>
    <cellStyle name="Normal 2 2 2 2 2 2 70" xfId="5879"/>
    <cellStyle name="Normal 2 2 2 2 2 2 8" xfId="5880"/>
    <cellStyle name="Normal 2 2 2 2 2 2 9" xfId="5881"/>
    <cellStyle name="Normal 2 2 2 2 2 20" xfId="5882"/>
    <cellStyle name="Normal 2 2 2 2 2 21" xfId="5883"/>
    <cellStyle name="Normal 2 2 2 2 2 22" xfId="5884"/>
    <cellStyle name="Normal 2 2 2 2 2 23" xfId="5885"/>
    <cellStyle name="Normal 2 2 2 2 2 24" xfId="5886"/>
    <cellStyle name="Normal 2 2 2 2 2 25" xfId="5887"/>
    <cellStyle name="Normal 2 2 2 2 2 26" xfId="5888"/>
    <cellStyle name="Normal 2 2 2 2 2 27" xfId="5889"/>
    <cellStyle name="Normal 2 2 2 2 2 28" xfId="5890"/>
    <cellStyle name="Normal 2 2 2 2 2 29" xfId="5891"/>
    <cellStyle name="Normal 2 2 2 2 2 3" xfId="5892"/>
    <cellStyle name="Normal 2 2 2 2 2 30" xfId="5893"/>
    <cellStyle name="Normal 2 2 2 2 2 31" xfId="5894"/>
    <cellStyle name="Normal 2 2 2 2 2 4" xfId="5895"/>
    <cellStyle name="Normal 2 2 2 2 2 5" xfId="5896"/>
    <cellStyle name="Normal 2 2 2 2 2 6" xfId="5897"/>
    <cellStyle name="Normal 2 2 2 2 2 7" xfId="5898"/>
    <cellStyle name="Normal 2 2 2 2 2 8" xfId="5899"/>
    <cellStyle name="Normal 2 2 2 2 2 9" xfId="5900"/>
    <cellStyle name="Normal 2 2 2 2 3" xfId="5901"/>
    <cellStyle name="Normal 2 2 2 2 3 10" xfId="5902"/>
    <cellStyle name="Normal 2 2 2 2 3 11" xfId="5903"/>
    <cellStyle name="Normal 2 2 2 2 3 12" xfId="5904"/>
    <cellStyle name="Normal 2 2 2 2 3 13" xfId="5905"/>
    <cellStyle name="Normal 2 2 2 2 3 14" xfId="5906"/>
    <cellStyle name="Normal 2 2 2 2 3 15" xfId="5907"/>
    <cellStyle name="Normal 2 2 2 2 3 16" xfId="5908"/>
    <cellStyle name="Normal 2 2 2 2 3 17" xfId="5909"/>
    <cellStyle name="Normal 2 2 2 2 3 18" xfId="5910"/>
    <cellStyle name="Normal 2 2 2 2 3 19" xfId="5911"/>
    <cellStyle name="Normal 2 2 2 2 3 2" xfId="5912"/>
    <cellStyle name="Normal 2 2 2 2 3 2 10" xfId="5913"/>
    <cellStyle name="Normal 2 2 2 2 3 2 11" xfId="5914"/>
    <cellStyle name="Normal 2 2 2 2 3 2 12" xfId="5915"/>
    <cellStyle name="Normal 2 2 2 2 3 2 13" xfId="5916"/>
    <cellStyle name="Normal 2 2 2 2 3 2 14" xfId="5917"/>
    <cellStyle name="Normal 2 2 2 2 3 2 15" xfId="5918"/>
    <cellStyle name="Normal 2 2 2 2 3 2 16" xfId="5919"/>
    <cellStyle name="Normal 2 2 2 2 3 2 17" xfId="5920"/>
    <cellStyle name="Normal 2 2 2 2 3 2 18" xfId="5921"/>
    <cellStyle name="Normal 2 2 2 2 3 2 19" xfId="5922"/>
    <cellStyle name="Normal 2 2 2 2 3 2 2" xfId="5923"/>
    <cellStyle name="Normal 2 2 2 2 3 2 20" xfId="5924"/>
    <cellStyle name="Normal 2 2 2 2 3 2 21" xfId="5925"/>
    <cellStyle name="Normal 2 2 2 2 3 2 22" xfId="5926"/>
    <cellStyle name="Normal 2 2 2 2 3 2 23" xfId="5927"/>
    <cellStyle name="Normal 2 2 2 2 3 2 24" xfId="5928"/>
    <cellStyle name="Normal 2 2 2 2 3 2 25" xfId="5929"/>
    <cellStyle name="Normal 2 2 2 2 3 2 26" xfId="5930"/>
    <cellStyle name="Normal 2 2 2 2 3 2 27" xfId="5931"/>
    <cellStyle name="Normal 2 2 2 2 3 2 28" xfId="5932"/>
    <cellStyle name="Normal 2 2 2 2 3 2 29" xfId="5933"/>
    <cellStyle name="Normal 2 2 2 2 3 2 3" xfId="5934"/>
    <cellStyle name="Normal 2 2 2 2 3 2 30" xfId="5935"/>
    <cellStyle name="Normal 2 2 2 2 3 2 31" xfId="5936"/>
    <cellStyle name="Normal 2 2 2 2 3 2 32" xfId="5937"/>
    <cellStyle name="Normal 2 2 2 2 3 2 33" xfId="5938"/>
    <cellStyle name="Normal 2 2 2 2 3 2 34" xfId="5939"/>
    <cellStyle name="Normal 2 2 2 2 3 2 35" xfId="5940"/>
    <cellStyle name="Normal 2 2 2 2 3 2 36" xfId="5941"/>
    <cellStyle name="Normal 2 2 2 2 3 2 37" xfId="5942"/>
    <cellStyle name="Normal 2 2 2 2 3 2 38" xfId="5943"/>
    <cellStyle name="Normal 2 2 2 2 3 2 39" xfId="5944"/>
    <cellStyle name="Normal 2 2 2 2 3 2 4" xfId="5945"/>
    <cellStyle name="Normal 2 2 2 2 3 2 40" xfId="5946"/>
    <cellStyle name="Normal 2 2 2 2 3 2 41" xfId="5947"/>
    <cellStyle name="Normal 2 2 2 2 3 2 42" xfId="5948"/>
    <cellStyle name="Normal 2 2 2 2 3 2 43" xfId="5949"/>
    <cellStyle name="Normal 2 2 2 2 3 2 44" xfId="5950"/>
    <cellStyle name="Normal 2 2 2 2 3 2 45" xfId="5951"/>
    <cellStyle name="Normal 2 2 2 2 3 2 46" xfId="5952"/>
    <cellStyle name="Normal 2 2 2 2 3 2 47" xfId="5953"/>
    <cellStyle name="Normal 2 2 2 2 3 2 48" xfId="5954"/>
    <cellStyle name="Normal 2 2 2 2 3 2 49" xfId="5955"/>
    <cellStyle name="Normal 2 2 2 2 3 2 5" xfId="5956"/>
    <cellStyle name="Normal 2 2 2 2 3 2 50" xfId="5957"/>
    <cellStyle name="Normal 2 2 2 2 3 2 51" xfId="5958"/>
    <cellStyle name="Normal 2 2 2 2 3 2 52" xfId="5959"/>
    <cellStyle name="Normal 2 2 2 2 3 2 53" xfId="5960"/>
    <cellStyle name="Normal 2 2 2 2 3 2 54" xfId="5961"/>
    <cellStyle name="Normal 2 2 2 2 3 2 55" xfId="5962"/>
    <cellStyle name="Normal 2 2 2 2 3 2 56" xfId="5963"/>
    <cellStyle name="Normal 2 2 2 2 3 2 57" xfId="5964"/>
    <cellStyle name="Normal 2 2 2 2 3 2 58" xfId="5965"/>
    <cellStyle name="Normal 2 2 2 2 3 2 59" xfId="5966"/>
    <cellStyle name="Normal 2 2 2 2 3 2 6" xfId="5967"/>
    <cellStyle name="Normal 2 2 2 2 3 2 60" xfId="5968"/>
    <cellStyle name="Normal 2 2 2 2 3 2 61" xfId="5969"/>
    <cellStyle name="Normal 2 2 2 2 3 2 62" xfId="5970"/>
    <cellStyle name="Normal 2 2 2 2 3 2 63" xfId="5971"/>
    <cellStyle name="Normal 2 2 2 2 3 2 64" xfId="5972"/>
    <cellStyle name="Normal 2 2 2 2 3 2 65" xfId="5973"/>
    <cellStyle name="Normal 2 2 2 2 3 2 66" xfId="5974"/>
    <cellStyle name="Normal 2 2 2 2 3 2 67" xfId="5975"/>
    <cellStyle name="Normal 2 2 2 2 3 2 68" xfId="5976"/>
    <cellStyle name="Normal 2 2 2 2 3 2 69" xfId="5977"/>
    <cellStyle name="Normal 2 2 2 2 3 2 7" xfId="5978"/>
    <cellStyle name="Normal 2 2 2 2 3 2 70" xfId="5979"/>
    <cellStyle name="Normal 2 2 2 2 3 2 8" xfId="5980"/>
    <cellStyle name="Normal 2 2 2 2 3 2 9" xfId="5981"/>
    <cellStyle name="Normal 2 2 2 2 3 20" xfId="5982"/>
    <cellStyle name="Normal 2 2 2 2 3 21" xfId="5983"/>
    <cellStyle name="Normal 2 2 2 2 3 22" xfId="5984"/>
    <cellStyle name="Normal 2 2 2 2 3 23" xfId="5985"/>
    <cellStyle name="Normal 2 2 2 2 3 24" xfId="5986"/>
    <cellStyle name="Normal 2 2 2 2 3 25" xfId="5987"/>
    <cellStyle name="Normal 2 2 2 2 3 26" xfId="5988"/>
    <cellStyle name="Normal 2 2 2 2 3 27" xfId="5989"/>
    <cellStyle name="Normal 2 2 2 2 3 28" xfId="5990"/>
    <cellStyle name="Normal 2 2 2 2 3 29" xfId="5991"/>
    <cellStyle name="Normal 2 2 2 2 3 3" xfId="5992"/>
    <cellStyle name="Normal 2 2 2 2 3 30" xfId="5993"/>
    <cellStyle name="Normal 2 2 2 2 3 31" xfId="5994"/>
    <cellStyle name="Normal 2 2 2 2 3 32" xfId="5995"/>
    <cellStyle name="Normal 2 2 2 2 3 33" xfId="5996"/>
    <cellStyle name="Normal 2 2 2 2 3 34" xfId="5997"/>
    <cellStyle name="Normal 2 2 2 2 3 35" xfId="5998"/>
    <cellStyle name="Normal 2 2 2 2 3 36" xfId="5999"/>
    <cellStyle name="Normal 2 2 2 2 3 37" xfId="6000"/>
    <cellStyle name="Normal 2 2 2 2 3 38" xfId="6001"/>
    <cellStyle name="Normal 2 2 2 2 3 39" xfId="6002"/>
    <cellStyle name="Normal 2 2 2 2 3 4" xfId="6003"/>
    <cellStyle name="Normal 2 2 2 2 3 40" xfId="6004"/>
    <cellStyle name="Normal 2 2 2 2 3 41" xfId="6005"/>
    <cellStyle name="Normal 2 2 2 2 3 42" xfId="6006"/>
    <cellStyle name="Normal 2 2 2 2 3 43" xfId="6007"/>
    <cellStyle name="Normal 2 2 2 2 3 44" xfId="6008"/>
    <cellStyle name="Normal 2 2 2 2 3 45" xfId="6009"/>
    <cellStyle name="Normal 2 2 2 2 3 46" xfId="6010"/>
    <cellStyle name="Normal 2 2 2 2 3 47" xfId="6011"/>
    <cellStyle name="Normal 2 2 2 2 3 48" xfId="6012"/>
    <cellStyle name="Normal 2 2 2 2 3 49" xfId="6013"/>
    <cellStyle name="Normal 2 2 2 2 3 5" xfId="6014"/>
    <cellStyle name="Normal 2 2 2 2 3 50" xfId="6015"/>
    <cellStyle name="Normal 2 2 2 2 3 51" xfId="6016"/>
    <cellStyle name="Normal 2 2 2 2 3 52" xfId="6017"/>
    <cellStyle name="Normal 2 2 2 2 3 53" xfId="6018"/>
    <cellStyle name="Normal 2 2 2 2 3 54" xfId="6019"/>
    <cellStyle name="Normal 2 2 2 2 3 55" xfId="6020"/>
    <cellStyle name="Normal 2 2 2 2 3 56" xfId="6021"/>
    <cellStyle name="Normal 2 2 2 2 3 57" xfId="6022"/>
    <cellStyle name="Normal 2 2 2 2 3 58" xfId="6023"/>
    <cellStyle name="Normal 2 2 2 2 3 59" xfId="6024"/>
    <cellStyle name="Normal 2 2 2 2 3 6" xfId="6025"/>
    <cellStyle name="Normal 2 2 2 2 3 60" xfId="6026"/>
    <cellStyle name="Normal 2 2 2 2 3 61" xfId="6027"/>
    <cellStyle name="Normal 2 2 2 2 3 62" xfId="6028"/>
    <cellStyle name="Normal 2 2 2 2 3 63" xfId="6029"/>
    <cellStyle name="Normal 2 2 2 2 3 64" xfId="6030"/>
    <cellStyle name="Normal 2 2 2 2 3 65" xfId="6031"/>
    <cellStyle name="Normal 2 2 2 2 3 66" xfId="6032"/>
    <cellStyle name="Normal 2 2 2 2 3 67" xfId="6033"/>
    <cellStyle name="Normal 2 2 2 2 3 68" xfId="6034"/>
    <cellStyle name="Normal 2 2 2 2 3 69" xfId="6035"/>
    <cellStyle name="Normal 2 2 2 2 3 7" xfId="6036"/>
    <cellStyle name="Normal 2 2 2 2 3 70" xfId="6037"/>
    <cellStyle name="Normal 2 2 2 2 3 8" xfId="6038"/>
    <cellStyle name="Normal 2 2 2 2 3 9" xfId="6039"/>
    <cellStyle name="Normal 2 2 2 3" xfId="6040"/>
    <cellStyle name="Normal 2 2 2 3 10" xfId="6041"/>
    <cellStyle name="Normal 2 2 2 3 11" xfId="6042"/>
    <cellStyle name="Normal 2 2 2 3 12" xfId="6043"/>
    <cellStyle name="Normal 2 2 2 3 13" xfId="6044"/>
    <cellStyle name="Normal 2 2 2 3 14" xfId="6045"/>
    <cellStyle name="Normal 2 2 2 3 15" xfId="6046"/>
    <cellStyle name="Normal 2 2 2 3 16" xfId="6047"/>
    <cellStyle name="Normal 2 2 2 3 17" xfId="6048"/>
    <cellStyle name="Normal 2 2 2 3 18" xfId="6049"/>
    <cellStyle name="Normal 2 2 2 3 19" xfId="6050"/>
    <cellStyle name="Normal 2 2 2 3 2" xfId="6051"/>
    <cellStyle name="Normal 2 2 2 3 2 10" xfId="6052"/>
    <cellStyle name="Normal 2 2 2 3 2 11" xfId="6053"/>
    <cellStyle name="Normal 2 2 2 3 2 12" xfId="6054"/>
    <cellStyle name="Normal 2 2 2 3 2 13" xfId="6055"/>
    <cellStyle name="Normal 2 2 2 3 2 14" xfId="6056"/>
    <cellStyle name="Normal 2 2 2 3 2 15" xfId="6057"/>
    <cellStyle name="Normal 2 2 2 3 2 16" xfId="6058"/>
    <cellStyle name="Normal 2 2 2 3 2 17" xfId="6059"/>
    <cellStyle name="Normal 2 2 2 3 2 18" xfId="6060"/>
    <cellStyle name="Normal 2 2 2 3 2 19" xfId="6061"/>
    <cellStyle name="Normal 2 2 2 3 2 2" xfId="6062"/>
    <cellStyle name="Normal 2 2 2 3 2 2 10" xfId="6063"/>
    <cellStyle name="Normal 2 2 2 3 2 2 11" xfId="6064"/>
    <cellStyle name="Normal 2 2 2 3 2 2 12" xfId="6065"/>
    <cellStyle name="Normal 2 2 2 3 2 2 13" xfId="6066"/>
    <cellStyle name="Normal 2 2 2 3 2 2 14" xfId="6067"/>
    <cellStyle name="Normal 2 2 2 3 2 2 15" xfId="6068"/>
    <cellStyle name="Normal 2 2 2 3 2 2 16" xfId="6069"/>
    <cellStyle name="Normal 2 2 2 3 2 2 17" xfId="6070"/>
    <cellStyle name="Normal 2 2 2 3 2 2 18" xfId="6071"/>
    <cellStyle name="Normal 2 2 2 3 2 2 19" xfId="6072"/>
    <cellStyle name="Normal 2 2 2 3 2 2 2" xfId="6073"/>
    <cellStyle name="Normal 2 2 2 3 2 2 20" xfId="6074"/>
    <cellStyle name="Normal 2 2 2 3 2 2 21" xfId="6075"/>
    <cellStyle name="Normal 2 2 2 3 2 2 22" xfId="6076"/>
    <cellStyle name="Normal 2 2 2 3 2 2 23" xfId="6077"/>
    <cellStyle name="Normal 2 2 2 3 2 2 24" xfId="6078"/>
    <cellStyle name="Normal 2 2 2 3 2 2 25" xfId="6079"/>
    <cellStyle name="Normal 2 2 2 3 2 2 26" xfId="6080"/>
    <cellStyle name="Normal 2 2 2 3 2 2 27" xfId="6081"/>
    <cellStyle name="Normal 2 2 2 3 2 2 28" xfId="6082"/>
    <cellStyle name="Normal 2 2 2 3 2 2 29" xfId="6083"/>
    <cellStyle name="Normal 2 2 2 3 2 2 3" xfId="6084"/>
    <cellStyle name="Normal 2 2 2 3 2 2 30" xfId="6085"/>
    <cellStyle name="Normal 2 2 2 3 2 2 31" xfId="6086"/>
    <cellStyle name="Normal 2 2 2 3 2 2 32" xfId="6087"/>
    <cellStyle name="Normal 2 2 2 3 2 2 33" xfId="6088"/>
    <cellStyle name="Normal 2 2 2 3 2 2 34" xfId="6089"/>
    <cellStyle name="Normal 2 2 2 3 2 2 35" xfId="6090"/>
    <cellStyle name="Normal 2 2 2 3 2 2 36" xfId="6091"/>
    <cellStyle name="Normal 2 2 2 3 2 2 37" xfId="6092"/>
    <cellStyle name="Normal 2 2 2 3 2 2 38" xfId="6093"/>
    <cellStyle name="Normal 2 2 2 3 2 2 39" xfId="6094"/>
    <cellStyle name="Normal 2 2 2 3 2 2 4" xfId="6095"/>
    <cellStyle name="Normal 2 2 2 3 2 2 40" xfId="6096"/>
    <cellStyle name="Normal 2 2 2 3 2 2 41" xfId="6097"/>
    <cellStyle name="Normal 2 2 2 3 2 2 42" xfId="6098"/>
    <cellStyle name="Normal 2 2 2 3 2 2 43" xfId="6099"/>
    <cellStyle name="Normal 2 2 2 3 2 2 44" xfId="6100"/>
    <cellStyle name="Normal 2 2 2 3 2 2 45" xfId="6101"/>
    <cellStyle name="Normal 2 2 2 3 2 2 46" xfId="6102"/>
    <cellStyle name="Normal 2 2 2 3 2 2 47" xfId="6103"/>
    <cellStyle name="Normal 2 2 2 3 2 2 48" xfId="6104"/>
    <cellStyle name="Normal 2 2 2 3 2 2 49" xfId="6105"/>
    <cellStyle name="Normal 2 2 2 3 2 2 5" xfId="6106"/>
    <cellStyle name="Normal 2 2 2 3 2 2 50" xfId="6107"/>
    <cellStyle name="Normal 2 2 2 3 2 2 51" xfId="6108"/>
    <cellStyle name="Normal 2 2 2 3 2 2 52" xfId="6109"/>
    <cellStyle name="Normal 2 2 2 3 2 2 53" xfId="6110"/>
    <cellStyle name="Normal 2 2 2 3 2 2 54" xfId="6111"/>
    <cellStyle name="Normal 2 2 2 3 2 2 55" xfId="6112"/>
    <cellStyle name="Normal 2 2 2 3 2 2 56" xfId="6113"/>
    <cellStyle name="Normal 2 2 2 3 2 2 57" xfId="6114"/>
    <cellStyle name="Normal 2 2 2 3 2 2 58" xfId="6115"/>
    <cellStyle name="Normal 2 2 2 3 2 2 59" xfId="6116"/>
    <cellStyle name="Normal 2 2 2 3 2 2 6" xfId="6117"/>
    <cellStyle name="Normal 2 2 2 3 2 2 60" xfId="6118"/>
    <cellStyle name="Normal 2 2 2 3 2 2 61" xfId="6119"/>
    <cellStyle name="Normal 2 2 2 3 2 2 62" xfId="6120"/>
    <cellStyle name="Normal 2 2 2 3 2 2 63" xfId="6121"/>
    <cellStyle name="Normal 2 2 2 3 2 2 64" xfId="6122"/>
    <cellStyle name="Normal 2 2 2 3 2 2 65" xfId="6123"/>
    <cellStyle name="Normal 2 2 2 3 2 2 66" xfId="6124"/>
    <cellStyle name="Normal 2 2 2 3 2 2 67" xfId="6125"/>
    <cellStyle name="Normal 2 2 2 3 2 2 68" xfId="6126"/>
    <cellStyle name="Normal 2 2 2 3 2 2 69" xfId="6127"/>
    <cellStyle name="Normal 2 2 2 3 2 2 7" xfId="6128"/>
    <cellStyle name="Normal 2 2 2 3 2 2 70" xfId="6129"/>
    <cellStyle name="Normal 2 2 2 3 2 2 8" xfId="6130"/>
    <cellStyle name="Normal 2 2 2 3 2 2 9" xfId="6131"/>
    <cellStyle name="Normal 2 2 2 3 2 20" xfId="6132"/>
    <cellStyle name="Normal 2 2 2 3 2 21" xfId="6133"/>
    <cellStyle name="Normal 2 2 2 3 2 22" xfId="6134"/>
    <cellStyle name="Normal 2 2 2 3 2 23" xfId="6135"/>
    <cellStyle name="Normal 2 2 2 3 2 24" xfId="6136"/>
    <cellStyle name="Normal 2 2 2 3 2 25" xfId="6137"/>
    <cellStyle name="Normal 2 2 2 3 2 26" xfId="6138"/>
    <cellStyle name="Normal 2 2 2 3 2 27" xfId="6139"/>
    <cellStyle name="Normal 2 2 2 3 2 28" xfId="6140"/>
    <cellStyle name="Normal 2 2 2 3 2 29" xfId="6141"/>
    <cellStyle name="Normal 2 2 2 3 2 3" xfId="6142"/>
    <cellStyle name="Normal 2 2 2 3 2 30" xfId="6143"/>
    <cellStyle name="Normal 2 2 2 3 2 31" xfId="6144"/>
    <cellStyle name="Normal 2 2 2 3 2 32" xfId="6145"/>
    <cellStyle name="Normal 2 2 2 3 2 33" xfId="6146"/>
    <cellStyle name="Normal 2 2 2 3 2 34" xfId="6147"/>
    <cellStyle name="Normal 2 2 2 3 2 35" xfId="6148"/>
    <cellStyle name="Normal 2 2 2 3 2 36" xfId="6149"/>
    <cellStyle name="Normal 2 2 2 3 2 37" xfId="6150"/>
    <cellStyle name="Normal 2 2 2 3 2 38" xfId="6151"/>
    <cellStyle name="Normal 2 2 2 3 2 39" xfId="6152"/>
    <cellStyle name="Normal 2 2 2 3 2 4" xfId="6153"/>
    <cellStyle name="Normal 2 2 2 3 2 40" xfId="6154"/>
    <cellStyle name="Normal 2 2 2 3 2 41" xfId="6155"/>
    <cellStyle name="Normal 2 2 2 3 2 42" xfId="6156"/>
    <cellStyle name="Normal 2 2 2 3 2 43" xfId="6157"/>
    <cellStyle name="Normal 2 2 2 3 2 44" xfId="6158"/>
    <cellStyle name="Normal 2 2 2 3 2 45" xfId="6159"/>
    <cellStyle name="Normal 2 2 2 3 2 46" xfId="6160"/>
    <cellStyle name="Normal 2 2 2 3 2 47" xfId="6161"/>
    <cellStyle name="Normal 2 2 2 3 2 48" xfId="6162"/>
    <cellStyle name="Normal 2 2 2 3 2 49" xfId="6163"/>
    <cellStyle name="Normal 2 2 2 3 2 5" xfId="6164"/>
    <cellStyle name="Normal 2 2 2 3 2 50" xfId="6165"/>
    <cellStyle name="Normal 2 2 2 3 2 51" xfId="6166"/>
    <cellStyle name="Normal 2 2 2 3 2 52" xfId="6167"/>
    <cellStyle name="Normal 2 2 2 3 2 53" xfId="6168"/>
    <cellStyle name="Normal 2 2 2 3 2 54" xfId="6169"/>
    <cellStyle name="Normal 2 2 2 3 2 55" xfId="6170"/>
    <cellStyle name="Normal 2 2 2 3 2 56" xfId="6171"/>
    <cellStyle name="Normal 2 2 2 3 2 57" xfId="6172"/>
    <cellStyle name="Normal 2 2 2 3 2 58" xfId="6173"/>
    <cellStyle name="Normal 2 2 2 3 2 59" xfId="6174"/>
    <cellStyle name="Normal 2 2 2 3 2 6" xfId="6175"/>
    <cellStyle name="Normal 2 2 2 3 2 60" xfId="6176"/>
    <cellStyle name="Normal 2 2 2 3 2 61" xfId="6177"/>
    <cellStyle name="Normal 2 2 2 3 2 62" xfId="6178"/>
    <cellStyle name="Normal 2 2 2 3 2 63" xfId="6179"/>
    <cellStyle name="Normal 2 2 2 3 2 64" xfId="6180"/>
    <cellStyle name="Normal 2 2 2 3 2 65" xfId="6181"/>
    <cellStyle name="Normal 2 2 2 3 2 66" xfId="6182"/>
    <cellStyle name="Normal 2 2 2 3 2 67" xfId="6183"/>
    <cellStyle name="Normal 2 2 2 3 2 68" xfId="6184"/>
    <cellStyle name="Normal 2 2 2 3 2 69" xfId="6185"/>
    <cellStyle name="Normal 2 2 2 3 2 7" xfId="6186"/>
    <cellStyle name="Normal 2 2 2 3 2 70" xfId="6187"/>
    <cellStyle name="Normal 2 2 2 3 2 8" xfId="6188"/>
    <cellStyle name="Normal 2 2 2 3 2 9" xfId="6189"/>
    <cellStyle name="Normal 2 2 2 3 20" xfId="6190"/>
    <cellStyle name="Normal 2 2 2 3 21" xfId="6191"/>
    <cellStyle name="Normal 2 2 2 3 22" xfId="6192"/>
    <cellStyle name="Normal 2 2 2 3 23" xfId="6193"/>
    <cellStyle name="Normal 2 2 2 3 24" xfId="6194"/>
    <cellStyle name="Normal 2 2 2 3 25" xfId="6195"/>
    <cellStyle name="Normal 2 2 2 3 26" xfId="6196"/>
    <cellStyle name="Normal 2 2 2 3 27" xfId="6197"/>
    <cellStyle name="Normal 2 2 2 3 28" xfId="6198"/>
    <cellStyle name="Normal 2 2 2 3 29" xfId="6199"/>
    <cellStyle name="Normal 2 2 2 3 3" xfId="6200"/>
    <cellStyle name="Normal 2 2 2 3 30" xfId="6201"/>
    <cellStyle name="Normal 2 2 2 3 31" xfId="6202"/>
    <cellStyle name="Normal 2 2 2 3 4" xfId="6203"/>
    <cellStyle name="Normal 2 2 2 3 5" xfId="6204"/>
    <cellStyle name="Normal 2 2 2 3 6" xfId="6205"/>
    <cellStyle name="Normal 2 2 2 3 7" xfId="6206"/>
    <cellStyle name="Normal 2 2 2 3 8" xfId="6207"/>
    <cellStyle name="Normal 2 2 2 3 9" xfId="6208"/>
    <cellStyle name="Normal 2 2 2 4" xfId="6209"/>
    <cellStyle name="Normal 2 2 2 4 10" xfId="6210"/>
    <cellStyle name="Normal 2 2 2 4 11" xfId="6211"/>
    <cellStyle name="Normal 2 2 2 4 12" xfId="6212"/>
    <cellStyle name="Normal 2 2 2 4 13" xfId="6213"/>
    <cellStyle name="Normal 2 2 2 4 14" xfId="6214"/>
    <cellStyle name="Normal 2 2 2 4 15" xfId="6215"/>
    <cellStyle name="Normal 2 2 2 4 16" xfId="6216"/>
    <cellStyle name="Normal 2 2 2 4 17" xfId="6217"/>
    <cellStyle name="Normal 2 2 2 4 18" xfId="6218"/>
    <cellStyle name="Normal 2 2 2 4 19" xfId="6219"/>
    <cellStyle name="Normal 2 2 2 4 2" xfId="6220"/>
    <cellStyle name="Normal 2 2 2 4 20" xfId="6221"/>
    <cellStyle name="Normal 2 2 2 4 21" xfId="6222"/>
    <cellStyle name="Normal 2 2 2 4 22" xfId="6223"/>
    <cellStyle name="Normal 2 2 2 4 23" xfId="6224"/>
    <cellStyle name="Normal 2 2 2 4 24" xfId="6225"/>
    <cellStyle name="Normal 2 2 2 4 25" xfId="6226"/>
    <cellStyle name="Normal 2 2 2 4 26" xfId="6227"/>
    <cellStyle name="Normal 2 2 2 4 27" xfId="6228"/>
    <cellStyle name="Normal 2 2 2 4 28" xfId="6229"/>
    <cellStyle name="Normal 2 2 2 4 29" xfId="6230"/>
    <cellStyle name="Normal 2 2 2 4 3" xfId="6231"/>
    <cellStyle name="Normal 2 2 2 4 30" xfId="6232"/>
    <cellStyle name="Normal 2 2 2 4 31" xfId="6233"/>
    <cellStyle name="Normal 2 2 2 4 32" xfId="6234"/>
    <cellStyle name="Normal 2 2 2 4 33" xfId="6235"/>
    <cellStyle name="Normal 2 2 2 4 34" xfId="6236"/>
    <cellStyle name="Normal 2 2 2 4 35" xfId="6237"/>
    <cellStyle name="Normal 2 2 2 4 36" xfId="6238"/>
    <cellStyle name="Normal 2 2 2 4 37" xfId="6239"/>
    <cellStyle name="Normal 2 2 2 4 38" xfId="6240"/>
    <cellStyle name="Normal 2 2 2 4 39" xfId="6241"/>
    <cellStyle name="Normal 2 2 2 4 4" xfId="6242"/>
    <cellStyle name="Normal 2 2 2 4 40" xfId="6243"/>
    <cellStyle name="Normal 2 2 2 4 41" xfId="6244"/>
    <cellStyle name="Normal 2 2 2 4 42" xfId="6245"/>
    <cellStyle name="Normal 2 2 2 4 43" xfId="6246"/>
    <cellStyle name="Normal 2 2 2 4 44" xfId="6247"/>
    <cellStyle name="Normal 2 2 2 4 45" xfId="6248"/>
    <cellStyle name="Normal 2 2 2 4 46" xfId="6249"/>
    <cellStyle name="Normal 2 2 2 4 47" xfId="6250"/>
    <cellStyle name="Normal 2 2 2 4 48" xfId="6251"/>
    <cellStyle name="Normal 2 2 2 4 49" xfId="6252"/>
    <cellStyle name="Normal 2 2 2 4 5" xfId="6253"/>
    <cellStyle name="Normal 2 2 2 4 50" xfId="6254"/>
    <cellStyle name="Normal 2 2 2 4 51" xfId="6255"/>
    <cellStyle name="Normal 2 2 2 4 52" xfId="6256"/>
    <cellStyle name="Normal 2 2 2 4 53" xfId="6257"/>
    <cellStyle name="Normal 2 2 2 4 54" xfId="6258"/>
    <cellStyle name="Normal 2 2 2 4 55" xfId="6259"/>
    <cellStyle name="Normal 2 2 2 4 56" xfId="6260"/>
    <cellStyle name="Normal 2 2 2 4 57" xfId="6261"/>
    <cellStyle name="Normal 2 2 2 4 58" xfId="6262"/>
    <cellStyle name="Normal 2 2 2 4 59" xfId="6263"/>
    <cellStyle name="Normal 2 2 2 4 6" xfId="6264"/>
    <cellStyle name="Normal 2 2 2 4 60" xfId="6265"/>
    <cellStyle name="Normal 2 2 2 4 61" xfId="6266"/>
    <cellStyle name="Normal 2 2 2 4 62" xfId="6267"/>
    <cellStyle name="Normal 2 2 2 4 63" xfId="6268"/>
    <cellStyle name="Normal 2 2 2 4 64" xfId="6269"/>
    <cellStyle name="Normal 2 2 2 4 65" xfId="6270"/>
    <cellStyle name="Normal 2 2 2 4 66" xfId="6271"/>
    <cellStyle name="Normal 2 2 2 4 67" xfId="6272"/>
    <cellStyle name="Normal 2 2 2 4 68" xfId="6273"/>
    <cellStyle name="Normal 2 2 2 4 69" xfId="6274"/>
    <cellStyle name="Normal 2 2 2 4 7" xfId="6275"/>
    <cellStyle name="Normal 2 2 2 4 70" xfId="6276"/>
    <cellStyle name="Normal 2 2 2 4 8" xfId="6277"/>
    <cellStyle name="Normal 2 2 2 4 9" xfId="6278"/>
    <cellStyle name="Normal 2 2 3" xfId="6279"/>
    <cellStyle name="Normal 2 2 3 2" xfId="6280"/>
    <cellStyle name="Normal 2 2 3 2 10" xfId="6281"/>
    <cellStyle name="Normal 2 2 3 2 11" xfId="6282"/>
    <cellStyle name="Normal 2 2 3 2 12" xfId="6283"/>
    <cellStyle name="Normal 2 2 3 2 13" xfId="6284"/>
    <cellStyle name="Normal 2 2 3 2 14" xfId="6285"/>
    <cellStyle name="Normal 2 2 3 2 15" xfId="6286"/>
    <cellStyle name="Normal 2 2 3 2 16" xfId="6287"/>
    <cellStyle name="Normal 2 2 3 2 17" xfId="6288"/>
    <cellStyle name="Normal 2 2 3 2 18" xfId="6289"/>
    <cellStyle name="Normal 2 2 3 2 19" xfId="6290"/>
    <cellStyle name="Normal 2 2 3 2 2" xfId="6291"/>
    <cellStyle name="Normal 2 2 3 2 2 10" xfId="6292"/>
    <cellStyle name="Normal 2 2 3 2 2 11" xfId="6293"/>
    <cellStyle name="Normal 2 2 3 2 2 12" xfId="6294"/>
    <cellStyle name="Normal 2 2 3 2 2 13" xfId="6295"/>
    <cellStyle name="Normal 2 2 3 2 2 14" xfId="6296"/>
    <cellStyle name="Normal 2 2 3 2 2 15" xfId="6297"/>
    <cellStyle name="Normal 2 2 3 2 2 16" xfId="6298"/>
    <cellStyle name="Normal 2 2 3 2 2 17" xfId="6299"/>
    <cellStyle name="Normal 2 2 3 2 2 18" xfId="6300"/>
    <cellStyle name="Normal 2 2 3 2 2 19" xfId="6301"/>
    <cellStyle name="Normal 2 2 3 2 2 2" xfId="6302"/>
    <cellStyle name="Normal 2 2 3 2 2 2 10" xfId="6303"/>
    <cellStyle name="Normal 2 2 3 2 2 2 11" xfId="6304"/>
    <cellStyle name="Normal 2 2 3 2 2 2 12" xfId="6305"/>
    <cellStyle name="Normal 2 2 3 2 2 2 13" xfId="6306"/>
    <cellStyle name="Normal 2 2 3 2 2 2 14" xfId="6307"/>
    <cellStyle name="Normal 2 2 3 2 2 2 15" xfId="6308"/>
    <cellStyle name="Normal 2 2 3 2 2 2 16" xfId="6309"/>
    <cellStyle name="Normal 2 2 3 2 2 2 17" xfId="6310"/>
    <cellStyle name="Normal 2 2 3 2 2 2 18" xfId="6311"/>
    <cellStyle name="Normal 2 2 3 2 2 2 19" xfId="6312"/>
    <cellStyle name="Normal 2 2 3 2 2 2 2" xfId="6313"/>
    <cellStyle name="Normal 2 2 3 2 2 2 2 10" xfId="6314"/>
    <cellStyle name="Normal 2 2 3 2 2 2 2 11" xfId="6315"/>
    <cellStyle name="Normal 2 2 3 2 2 2 2 12" xfId="6316"/>
    <cellStyle name="Normal 2 2 3 2 2 2 2 13" xfId="6317"/>
    <cellStyle name="Normal 2 2 3 2 2 2 2 14" xfId="6318"/>
    <cellStyle name="Normal 2 2 3 2 2 2 2 15" xfId="6319"/>
    <cellStyle name="Normal 2 2 3 2 2 2 2 16" xfId="6320"/>
    <cellStyle name="Normal 2 2 3 2 2 2 2 17" xfId="6321"/>
    <cellStyle name="Normal 2 2 3 2 2 2 2 18" xfId="6322"/>
    <cellStyle name="Normal 2 2 3 2 2 2 2 19" xfId="6323"/>
    <cellStyle name="Normal 2 2 3 2 2 2 2 2" xfId="6324"/>
    <cellStyle name="Normal 2 2 3 2 2 2 2 20" xfId="6325"/>
    <cellStyle name="Normal 2 2 3 2 2 2 2 21" xfId="6326"/>
    <cellStyle name="Normal 2 2 3 2 2 2 2 22" xfId="6327"/>
    <cellStyle name="Normal 2 2 3 2 2 2 2 23" xfId="6328"/>
    <cellStyle name="Normal 2 2 3 2 2 2 2 24" xfId="6329"/>
    <cellStyle name="Normal 2 2 3 2 2 2 2 25" xfId="6330"/>
    <cellStyle name="Normal 2 2 3 2 2 2 2 26" xfId="6331"/>
    <cellStyle name="Normal 2 2 3 2 2 2 2 27" xfId="6332"/>
    <cellStyle name="Normal 2 2 3 2 2 2 2 28" xfId="6333"/>
    <cellStyle name="Normal 2 2 3 2 2 2 2 29" xfId="6334"/>
    <cellStyle name="Normal 2 2 3 2 2 2 2 3" xfId="6335"/>
    <cellStyle name="Normal 2 2 3 2 2 2 2 30" xfId="6336"/>
    <cellStyle name="Normal 2 2 3 2 2 2 2 31" xfId="6337"/>
    <cellStyle name="Normal 2 2 3 2 2 2 2 32" xfId="6338"/>
    <cellStyle name="Normal 2 2 3 2 2 2 2 33" xfId="6339"/>
    <cellStyle name="Normal 2 2 3 2 2 2 2 34" xfId="6340"/>
    <cellStyle name="Normal 2 2 3 2 2 2 2 35" xfId="6341"/>
    <cellStyle name="Normal 2 2 3 2 2 2 2 36" xfId="6342"/>
    <cellStyle name="Normal 2 2 3 2 2 2 2 37" xfId="6343"/>
    <cellStyle name="Normal 2 2 3 2 2 2 2 38" xfId="6344"/>
    <cellStyle name="Normal 2 2 3 2 2 2 2 39" xfId="6345"/>
    <cellStyle name="Normal 2 2 3 2 2 2 2 4" xfId="6346"/>
    <cellStyle name="Normal 2 2 3 2 2 2 2 40" xfId="6347"/>
    <cellStyle name="Normal 2 2 3 2 2 2 2 41" xfId="6348"/>
    <cellStyle name="Normal 2 2 3 2 2 2 2 42" xfId="6349"/>
    <cellStyle name="Normal 2 2 3 2 2 2 2 43" xfId="6350"/>
    <cellStyle name="Normal 2 2 3 2 2 2 2 44" xfId="6351"/>
    <cellStyle name="Normal 2 2 3 2 2 2 2 45" xfId="6352"/>
    <cellStyle name="Normal 2 2 3 2 2 2 2 46" xfId="6353"/>
    <cellStyle name="Normal 2 2 3 2 2 2 2 47" xfId="6354"/>
    <cellStyle name="Normal 2 2 3 2 2 2 2 48" xfId="6355"/>
    <cellStyle name="Normal 2 2 3 2 2 2 2 49" xfId="6356"/>
    <cellStyle name="Normal 2 2 3 2 2 2 2 5" xfId="6357"/>
    <cellStyle name="Normal 2 2 3 2 2 2 2 50" xfId="6358"/>
    <cellStyle name="Normal 2 2 3 2 2 2 2 51" xfId="6359"/>
    <cellStyle name="Normal 2 2 3 2 2 2 2 52" xfId="6360"/>
    <cellStyle name="Normal 2 2 3 2 2 2 2 53" xfId="6361"/>
    <cellStyle name="Normal 2 2 3 2 2 2 2 54" xfId="6362"/>
    <cellStyle name="Normal 2 2 3 2 2 2 2 55" xfId="6363"/>
    <cellStyle name="Normal 2 2 3 2 2 2 2 56" xfId="6364"/>
    <cellStyle name="Normal 2 2 3 2 2 2 2 57" xfId="6365"/>
    <cellStyle name="Normal 2 2 3 2 2 2 2 58" xfId="6366"/>
    <cellStyle name="Normal 2 2 3 2 2 2 2 59" xfId="6367"/>
    <cellStyle name="Normal 2 2 3 2 2 2 2 6" xfId="6368"/>
    <cellStyle name="Normal 2 2 3 2 2 2 2 60" xfId="6369"/>
    <cellStyle name="Normal 2 2 3 2 2 2 2 61" xfId="6370"/>
    <cellStyle name="Normal 2 2 3 2 2 2 2 62" xfId="6371"/>
    <cellStyle name="Normal 2 2 3 2 2 2 2 63" xfId="6372"/>
    <cellStyle name="Normal 2 2 3 2 2 2 2 64" xfId="6373"/>
    <cellStyle name="Normal 2 2 3 2 2 2 2 65" xfId="6374"/>
    <cellStyle name="Normal 2 2 3 2 2 2 2 66" xfId="6375"/>
    <cellStyle name="Normal 2 2 3 2 2 2 2 67" xfId="6376"/>
    <cellStyle name="Normal 2 2 3 2 2 2 2 68" xfId="6377"/>
    <cellStyle name="Normal 2 2 3 2 2 2 2 69" xfId="6378"/>
    <cellStyle name="Normal 2 2 3 2 2 2 2 7" xfId="6379"/>
    <cellStyle name="Normal 2 2 3 2 2 2 2 70" xfId="6380"/>
    <cellStyle name="Normal 2 2 3 2 2 2 2 8" xfId="6381"/>
    <cellStyle name="Normal 2 2 3 2 2 2 2 9" xfId="6382"/>
    <cellStyle name="Normal 2 2 3 2 2 2 20" xfId="6383"/>
    <cellStyle name="Normal 2 2 3 2 2 2 21" xfId="6384"/>
    <cellStyle name="Normal 2 2 3 2 2 2 22" xfId="6385"/>
    <cellStyle name="Normal 2 2 3 2 2 2 23" xfId="6386"/>
    <cellStyle name="Normal 2 2 3 2 2 2 24" xfId="6387"/>
    <cellStyle name="Normal 2 2 3 2 2 2 25" xfId="6388"/>
    <cellStyle name="Normal 2 2 3 2 2 2 26" xfId="6389"/>
    <cellStyle name="Normal 2 2 3 2 2 2 27" xfId="6390"/>
    <cellStyle name="Normal 2 2 3 2 2 2 28" xfId="6391"/>
    <cellStyle name="Normal 2 2 3 2 2 2 29" xfId="6392"/>
    <cellStyle name="Normal 2 2 3 2 2 2 3" xfId="6393"/>
    <cellStyle name="Normal 2 2 3 2 2 2 30" xfId="6394"/>
    <cellStyle name="Normal 2 2 3 2 2 2 31" xfId="6395"/>
    <cellStyle name="Normal 2 2 3 2 2 2 32" xfId="6396"/>
    <cellStyle name="Normal 2 2 3 2 2 2 33" xfId="6397"/>
    <cellStyle name="Normal 2 2 3 2 2 2 34" xfId="6398"/>
    <cellStyle name="Normal 2 2 3 2 2 2 35" xfId="6399"/>
    <cellStyle name="Normal 2 2 3 2 2 2 36" xfId="6400"/>
    <cellStyle name="Normal 2 2 3 2 2 2 37" xfId="6401"/>
    <cellStyle name="Normal 2 2 3 2 2 2 38" xfId="6402"/>
    <cellStyle name="Normal 2 2 3 2 2 2 39" xfId="6403"/>
    <cellStyle name="Normal 2 2 3 2 2 2 4" xfId="6404"/>
    <cellStyle name="Normal 2 2 3 2 2 2 40" xfId="6405"/>
    <cellStyle name="Normal 2 2 3 2 2 2 41" xfId="6406"/>
    <cellStyle name="Normal 2 2 3 2 2 2 42" xfId="6407"/>
    <cellStyle name="Normal 2 2 3 2 2 2 43" xfId="6408"/>
    <cellStyle name="Normal 2 2 3 2 2 2 44" xfId="6409"/>
    <cellStyle name="Normal 2 2 3 2 2 2 45" xfId="6410"/>
    <cellStyle name="Normal 2 2 3 2 2 2 46" xfId="6411"/>
    <cellStyle name="Normal 2 2 3 2 2 2 47" xfId="6412"/>
    <cellStyle name="Normal 2 2 3 2 2 2 48" xfId="6413"/>
    <cellStyle name="Normal 2 2 3 2 2 2 49" xfId="6414"/>
    <cellStyle name="Normal 2 2 3 2 2 2 5" xfId="6415"/>
    <cellStyle name="Normal 2 2 3 2 2 2 50" xfId="6416"/>
    <cellStyle name="Normal 2 2 3 2 2 2 51" xfId="6417"/>
    <cellStyle name="Normal 2 2 3 2 2 2 52" xfId="6418"/>
    <cellStyle name="Normal 2 2 3 2 2 2 53" xfId="6419"/>
    <cellStyle name="Normal 2 2 3 2 2 2 54" xfId="6420"/>
    <cellStyle name="Normal 2 2 3 2 2 2 55" xfId="6421"/>
    <cellStyle name="Normal 2 2 3 2 2 2 56" xfId="6422"/>
    <cellStyle name="Normal 2 2 3 2 2 2 57" xfId="6423"/>
    <cellStyle name="Normal 2 2 3 2 2 2 58" xfId="6424"/>
    <cellStyle name="Normal 2 2 3 2 2 2 59" xfId="6425"/>
    <cellStyle name="Normal 2 2 3 2 2 2 6" xfId="6426"/>
    <cellStyle name="Normal 2 2 3 2 2 2 60" xfId="6427"/>
    <cellStyle name="Normal 2 2 3 2 2 2 61" xfId="6428"/>
    <cellStyle name="Normal 2 2 3 2 2 2 62" xfId="6429"/>
    <cellStyle name="Normal 2 2 3 2 2 2 63" xfId="6430"/>
    <cellStyle name="Normal 2 2 3 2 2 2 64" xfId="6431"/>
    <cellStyle name="Normal 2 2 3 2 2 2 65" xfId="6432"/>
    <cellStyle name="Normal 2 2 3 2 2 2 66" xfId="6433"/>
    <cellStyle name="Normal 2 2 3 2 2 2 67" xfId="6434"/>
    <cellStyle name="Normal 2 2 3 2 2 2 68" xfId="6435"/>
    <cellStyle name="Normal 2 2 3 2 2 2 69" xfId="6436"/>
    <cellStyle name="Normal 2 2 3 2 2 2 7" xfId="6437"/>
    <cellStyle name="Normal 2 2 3 2 2 2 70" xfId="6438"/>
    <cellStyle name="Normal 2 2 3 2 2 2 8" xfId="6439"/>
    <cellStyle name="Normal 2 2 3 2 2 2 9" xfId="6440"/>
    <cellStyle name="Normal 2 2 3 2 2 20" xfId="6441"/>
    <cellStyle name="Normal 2 2 3 2 2 21" xfId="6442"/>
    <cellStyle name="Normal 2 2 3 2 2 22" xfId="6443"/>
    <cellStyle name="Normal 2 2 3 2 2 23" xfId="6444"/>
    <cellStyle name="Normal 2 2 3 2 2 24" xfId="6445"/>
    <cellStyle name="Normal 2 2 3 2 2 25" xfId="6446"/>
    <cellStyle name="Normal 2 2 3 2 2 26" xfId="6447"/>
    <cellStyle name="Normal 2 2 3 2 2 27" xfId="6448"/>
    <cellStyle name="Normal 2 2 3 2 2 28" xfId="6449"/>
    <cellStyle name="Normal 2 2 3 2 2 29" xfId="6450"/>
    <cellStyle name="Normal 2 2 3 2 2 3" xfId="6451"/>
    <cellStyle name="Normal 2 2 3 2 2 30" xfId="6452"/>
    <cellStyle name="Normal 2 2 3 2 2 31" xfId="6453"/>
    <cellStyle name="Normal 2 2 3 2 2 4" xfId="6454"/>
    <cellStyle name="Normal 2 2 3 2 2 5" xfId="6455"/>
    <cellStyle name="Normal 2 2 3 2 2 6" xfId="6456"/>
    <cellStyle name="Normal 2 2 3 2 2 7" xfId="6457"/>
    <cellStyle name="Normal 2 2 3 2 2 8" xfId="6458"/>
    <cellStyle name="Normal 2 2 3 2 2 9" xfId="6459"/>
    <cellStyle name="Normal 2 2 3 2 20" xfId="6460"/>
    <cellStyle name="Normal 2 2 3 2 21" xfId="6461"/>
    <cellStyle name="Normal 2 2 3 2 22" xfId="6462"/>
    <cellStyle name="Normal 2 2 3 2 23" xfId="6463"/>
    <cellStyle name="Normal 2 2 3 2 24" xfId="6464"/>
    <cellStyle name="Normal 2 2 3 2 25" xfId="6465"/>
    <cellStyle name="Normal 2 2 3 2 26" xfId="6466"/>
    <cellStyle name="Normal 2 2 3 2 27" xfId="6467"/>
    <cellStyle name="Normal 2 2 3 2 28" xfId="6468"/>
    <cellStyle name="Normal 2 2 3 2 29" xfId="6469"/>
    <cellStyle name="Normal 2 2 3 2 3" xfId="6470"/>
    <cellStyle name="Normal 2 2 3 2 3 10" xfId="6471"/>
    <cellStyle name="Normal 2 2 3 2 3 11" xfId="6472"/>
    <cellStyle name="Normal 2 2 3 2 3 12" xfId="6473"/>
    <cellStyle name="Normal 2 2 3 2 3 13" xfId="6474"/>
    <cellStyle name="Normal 2 2 3 2 3 14" xfId="6475"/>
    <cellStyle name="Normal 2 2 3 2 3 15" xfId="6476"/>
    <cellStyle name="Normal 2 2 3 2 3 16" xfId="6477"/>
    <cellStyle name="Normal 2 2 3 2 3 17" xfId="6478"/>
    <cellStyle name="Normal 2 2 3 2 3 18" xfId="6479"/>
    <cellStyle name="Normal 2 2 3 2 3 19" xfId="6480"/>
    <cellStyle name="Normal 2 2 3 2 3 2" xfId="6481"/>
    <cellStyle name="Normal 2 2 3 2 3 20" xfId="6482"/>
    <cellStyle name="Normal 2 2 3 2 3 21" xfId="6483"/>
    <cellStyle name="Normal 2 2 3 2 3 22" xfId="6484"/>
    <cellStyle name="Normal 2 2 3 2 3 23" xfId="6485"/>
    <cellStyle name="Normal 2 2 3 2 3 24" xfId="6486"/>
    <cellStyle name="Normal 2 2 3 2 3 25" xfId="6487"/>
    <cellStyle name="Normal 2 2 3 2 3 26" xfId="6488"/>
    <cellStyle name="Normal 2 2 3 2 3 27" xfId="6489"/>
    <cellStyle name="Normal 2 2 3 2 3 28" xfId="6490"/>
    <cellStyle name="Normal 2 2 3 2 3 29" xfId="6491"/>
    <cellStyle name="Normal 2 2 3 2 3 3" xfId="6492"/>
    <cellStyle name="Normal 2 2 3 2 3 30" xfId="6493"/>
    <cellStyle name="Normal 2 2 3 2 3 31" xfId="6494"/>
    <cellStyle name="Normal 2 2 3 2 3 32" xfId="6495"/>
    <cellStyle name="Normal 2 2 3 2 3 33" xfId="6496"/>
    <cellStyle name="Normal 2 2 3 2 3 34" xfId="6497"/>
    <cellStyle name="Normal 2 2 3 2 3 35" xfId="6498"/>
    <cellStyle name="Normal 2 2 3 2 3 36" xfId="6499"/>
    <cellStyle name="Normal 2 2 3 2 3 37" xfId="6500"/>
    <cellStyle name="Normal 2 2 3 2 3 38" xfId="6501"/>
    <cellStyle name="Normal 2 2 3 2 3 39" xfId="6502"/>
    <cellStyle name="Normal 2 2 3 2 3 4" xfId="6503"/>
    <cellStyle name="Normal 2 2 3 2 3 40" xfId="6504"/>
    <cellStyle name="Normal 2 2 3 2 3 41" xfId="6505"/>
    <cellStyle name="Normal 2 2 3 2 3 42" xfId="6506"/>
    <cellStyle name="Normal 2 2 3 2 3 43" xfId="6507"/>
    <cellStyle name="Normal 2 2 3 2 3 44" xfId="6508"/>
    <cellStyle name="Normal 2 2 3 2 3 45" xfId="6509"/>
    <cellStyle name="Normal 2 2 3 2 3 46" xfId="6510"/>
    <cellStyle name="Normal 2 2 3 2 3 47" xfId="6511"/>
    <cellStyle name="Normal 2 2 3 2 3 48" xfId="6512"/>
    <cellStyle name="Normal 2 2 3 2 3 49" xfId="6513"/>
    <cellStyle name="Normal 2 2 3 2 3 5" xfId="6514"/>
    <cellStyle name="Normal 2 2 3 2 3 50" xfId="6515"/>
    <cellStyle name="Normal 2 2 3 2 3 51" xfId="6516"/>
    <cellStyle name="Normal 2 2 3 2 3 52" xfId="6517"/>
    <cellStyle name="Normal 2 2 3 2 3 53" xfId="6518"/>
    <cellStyle name="Normal 2 2 3 2 3 54" xfId="6519"/>
    <cellStyle name="Normal 2 2 3 2 3 55" xfId="6520"/>
    <cellStyle name="Normal 2 2 3 2 3 56" xfId="6521"/>
    <cellStyle name="Normal 2 2 3 2 3 57" xfId="6522"/>
    <cellStyle name="Normal 2 2 3 2 3 58" xfId="6523"/>
    <cellStyle name="Normal 2 2 3 2 3 59" xfId="6524"/>
    <cellStyle name="Normal 2 2 3 2 3 6" xfId="6525"/>
    <cellStyle name="Normal 2 2 3 2 3 60" xfId="6526"/>
    <cellStyle name="Normal 2 2 3 2 3 61" xfId="6527"/>
    <cellStyle name="Normal 2 2 3 2 3 62" xfId="6528"/>
    <cellStyle name="Normal 2 2 3 2 3 63" xfId="6529"/>
    <cellStyle name="Normal 2 2 3 2 3 64" xfId="6530"/>
    <cellStyle name="Normal 2 2 3 2 3 65" xfId="6531"/>
    <cellStyle name="Normal 2 2 3 2 3 66" xfId="6532"/>
    <cellStyle name="Normal 2 2 3 2 3 67" xfId="6533"/>
    <cellStyle name="Normal 2 2 3 2 3 68" xfId="6534"/>
    <cellStyle name="Normal 2 2 3 2 3 69" xfId="6535"/>
    <cellStyle name="Normal 2 2 3 2 3 7" xfId="6536"/>
    <cellStyle name="Normal 2 2 3 2 3 70" xfId="6537"/>
    <cellStyle name="Normal 2 2 3 2 3 8" xfId="6538"/>
    <cellStyle name="Normal 2 2 3 2 3 9" xfId="6539"/>
    <cellStyle name="Normal 2 2 3 2 30" xfId="6540"/>
    <cellStyle name="Normal 2 2 3 2 31" xfId="6541"/>
    <cellStyle name="Normal 2 2 3 2 4" xfId="6542"/>
    <cellStyle name="Normal 2 2 3 2 5" xfId="6543"/>
    <cellStyle name="Normal 2 2 3 2 6" xfId="6544"/>
    <cellStyle name="Normal 2 2 3 2 7" xfId="6545"/>
    <cellStyle name="Normal 2 2 3 2 8" xfId="6546"/>
    <cellStyle name="Normal 2 2 3 2 9" xfId="6547"/>
    <cellStyle name="Normal 2 2 3 3" xfId="6548"/>
    <cellStyle name="Normal 2 2 3 3 10" xfId="6549"/>
    <cellStyle name="Normal 2 2 3 3 11" xfId="6550"/>
    <cellStyle name="Normal 2 2 3 3 12" xfId="6551"/>
    <cellStyle name="Normal 2 2 3 3 13" xfId="6552"/>
    <cellStyle name="Normal 2 2 3 3 14" xfId="6553"/>
    <cellStyle name="Normal 2 2 3 3 15" xfId="6554"/>
    <cellStyle name="Normal 2 2 3 3 16" xfId="6555"/>
    <cellStyle name="Normal 2 2 3 3 17" xfId="6556"/>
    <cellStyle name="Normal 2 2 3 3 18" xfId="6557"/>
    <cellStyle name="Normal 2 2 3 3 19" xfId="6558"/>
    <cellStyle name="Normal 2 2 3 3 2" xfId="6559"/>
    <cellStyle name="Normal 2 2 3 3 2 10" xfId="6560"/>
    <cellStyle name="Normal 2 2 3 3 2 11" xfId="6561"/>
    <cellStyle name="Normal 2 2 3 3 2 12" xfId="6562"/>
    <cellStyle name="Normal 2 2 3 3 2 13" xfId="6563"/>
    <cellStyle name="Normal 2 2 3 3 2 14" xfId="6564"/>
    <cellStyle name="Normal 2 2 3 3 2 15" xfId="6565"/>
    <cellStyle name="Normal 2 2 3 3 2 16" xfId="6566"/>
    <cellStyle name="Normal 2 2 3 3 2 17" xfId="6567"/>
    <cellStyle name="Normal 2 2 3 3 2 18" xfId="6568"/>
    <cellStyle name="Normal 2 2 3 3 2 19" xfId="6569"/>
    <cellStyle name="Normal 2 2 3 3 2 2" xfId="6570"/>
    <cellStyle name="Normal 2 2 3 3 2 2 10" xfId="6571"/>
    <cellStyle name="Normal 2 2 3 3 2 2 11" xfId="6572"/>
    <cellStyle name="Normal 2 2 3 3 2 2 12" xfId="6573"/>
    <cellStyle name="Normal 2 2 3 3 2 2 13" xfId="6574"/>
    <cellStyle name="Normal 2 2 3 3 2 2 14" xfId="6575"/>
    <cellStyle name="Normal 2 2 3 3 2 2 15" xfId="6576"/>
    <cellStyle name="Normal 2 2 3 3 2 2 16" xfId="6577"/>
    <cellStyle name="Normal 2 2 3 3 2 2 17" xfId="6578"/>
    <cellStyle name="Normal 2 2 3 3 2 2 18" xfId="6579"/>
    <cellStyle name="Normal 2 2 3 3 2 2 19" xfId="6580"/>
    <cellStyle name="Normal 2 2 3 3 2 2 2" xfId="6581"/>
    <cellStyle name="Normal 2 2 3 3 2 2 20" xfId="6582"/>
    <cellStyle name="Normal 2 2 3 3 2 2 21" xfId="6583"/>
    <cellStyle name="Normal 2 2 3 3 2 2 22" xfId="6584"/>
    <cellStyle name="Normal 2 2 3 3 2 2 23" xfId="6585"/>
    <cellStyle name="Normal 2 2 3 3 2 2 24" xfId="6586"/>
    <cellStyle name="Normal 2 2 3 3 2 2 25" xfId="6587"/>
    <cellStyle name="Normal 2 2 3 3 2 2 26" xfId="6588"/>
    <cellStyle name="Normal 2 2 3 3 2 2 27" xfId="6589"/>
    <cellStyle name="Normal 2 2 3 3 2 2 28" xfId="6590"/>
    <cellStyle name="Normal 2 2 3 3 2 2 29" xfId="6591"/>
    <cellStyle name="Normal 2 2 3 3 2 2 3" xfId="6592"/>
    <cellStyle name="Normal 2 2 3 3 2 2 30" xfId="6593"/>
    <cellStyle name="Normal 2 2 3 3 2 2 31" xfId="6594"/>
    <cellStyle name="Normal 2 2 3 3 2 2 32" xfId="6595"/>
    <cellStyle name="Normal 2 2 3 3 2 2 33" xfId="6596"/>
    <cellStyle name="Normal 2 2 3 3 2 2 34" xfId="6597"/>
    <cellStyle name="Normal 2 2 3 3 2 2 35" xfId="6598"/>
    <cellStyle name="Normal 2 2 3 3 2 2 36" xfId="6599"/>
    <cellStyle name="Normal 2 2 3 3 2 2 37" xfId="6600"/>
    <cellStyle name="Normal 2 2 3 3 2 2 38" xfId="6601"/>
    <cellStyle name="Normal 2 2 3 3 2 2 39" xfId="6602"/>
    <cellStyle name="Normal 2 2 3 3 2 2 4" xfId="6603"/>
    <cellStyle name="Normal 2 2 3 3 2 2 40" xfId="6604"/>
    <cellStyle name="Normal 2 2 3 3 2 2 41" xfId="6605"/>
    <cellStyle name="Normal 2 2 3 3 2 2 42" xfId="6606"/>
    <cellStyle name="Normal 2 2 3 3 2 2 43" xfId="6607"/>
    <cellStyle name="Normal 2 2 3 3 2 2 44" xfId="6608"/>
    <cellStyle name="Normal 2 2 3 3 2 2 45" xfId="6609"/>
    <cellStyle name="Normal 2 2 3 3 2 2 46" xfId="6610"/>
    <cellStyle name="Normal 2 2 3 3 2 2 47" xfId="6611"/>
    <cellStyle name="Normal 2 2 3 3 2 2 48" xfId="6612"/>
    <cellStyle name="Normal 2 2 3 3 2 2 49" xfId="6613"/>
    <cellStyle name="Normal 2 2 3 3 2 2 5" xfId="6614"/>
    <cellStyle name="Normal 2 2 3 3 2 2 50" xfId="6615"/>
    <cellStyle name="Normal 2 2 3 3 2 2 51" xfId="6616"/>
    <cellStyle name="Normal 2 2 3 3 2 2 52" xfId="6617"/>
    <cellStyle name="Normal 2 2 3 3 2 2 53" xfId="6618"/>
    <cellStyle name="Normal 2 2 3 3 2 2 54" xfId="6619"/>
    <cellStyle name="Normal 2 2 3 3 2 2 55" xfId="6620"/>
    <cellStyle name="Normal 2 2 3 3 2 2 56" xfId="6621"/>
    <cellStyle name="Normal 2 2 3 3 2 2 57" xfId="6622"/>
    <cellStyle name="Normal 2 2 3 3 2 2 58" xfId="6623"/>
    <cellStyle name="Normal 2 2 3 3 2 2 59" xfId="6624"/>
    <cellStyle name="Normal 2 2 3 3 2 2 6" xfId="6625"/>
    <cellStyle name="Normal 2 2 3 3 2 2 60" xfId="6626"/>
    <cellStyle name="Normal 2 2 3 3 2 2 61" xfId="6627"/>
    <cellStyle name="Normal 2 2 3 3 2 2 62" xfId="6628"/>
    <cellStyle name="Normal 2 2 3 3 2 2 63" xfId="6629"/>
    <cellStyle name="Normal 2 2 3 3 2 2 64" xfId="6630"/>
    <cellStyle name="Normal 2 2 3 3 2 2 65" xfId="6631"/>
    <cellStyle name="Normal 2 2 3 3 2 2 66" xfId="6632"/>
    <cellStyle name="Normal 2 2 3 3 2 2 67" xfId="6633"/>
    <cellStyle name="Normal 2 2 3 3 2 2 68" xfId="6634"/>
    <cellStyle name="Normal 2 2 3 3 2 2 69" xfId="6635"/>
    <cellStyle name="Normal 2 2 3 3 2 2 7" xfId="6636"/>
    <cellStyle name="Normal 2 2 3 3 2 2 70" xfId="6637"/>
    <cellStyle name="Normal 2 2 3 3 2 2 8" xfId="6638"/>
    <cellStyle name="Normal 2 2 3 3 2 2 9" xfId="6639"/>
    <cellStyle name="Normal 2 2 3 3 2 20" xfId="6640"/>
    <cellStyle name="Normal 2 2 3 3 2 21" xfId="6641"/>
    <cellStyle name="Normal 2 2 3 3 2 22" xfId="6642"/>
    <cellStyle name="Normal 2 2 3 3 2 23" xfId="6643"/>
    <cellStyle name="Normal 2 2 3 3 2 24" xfId="6644"/>
    <cellStyle name="Normal 2 2 3 3 2 25" xfId="6645"/>
    <cellStyle name="Normal 2 2 3 3 2 26" xfId="6646"/>
    <cellStyle name="Normal 2 2 3 3 2 27" xfId="6647"/>
    <cellStyle name="Normal 2 2 3 3 2 28" xfId="6648"/>
    <cellStyle name="Normal 2 2 3 3 2 29" xfId="6649"/>
    <cellStyle name="Normal 2 2 3 3 2 3" xfId="6650"/>
    <cellStyle name="Normal 2 2 3 3 2 30" xfId="6651"/>
    <cellStyle name="Normal 2 2 3 3 2 31" xfId="6652"/>
    <cellStyle name="Normal 2 2 3 3 2 32" xfId="6653"/>
    <cellStyle name="Normal 2 2 3 3 2 33" xfId="6654"/>
    <cellStyle name="Normal 2 2 3 3 2 34" xfId="6655"/>
    <cellStyle name="Normal 2 2 3 3 2 35" xfId="6656"/>
    <cellStyle name="Normal 2 2 3 3 2 36" xfId="6657"/>
    <cellStyle name="Normal 2 2 3 3 2 37" xfId="6658"/>
    <cellStyle name="Normal 2 2 3 3 2 38" xfId="6659"/>
    <cellStyle name="Normal 2 2 3 3 2 39" xfId="6660"/>
    <cellStyle name="Normal 2 2 3 3 2 4" xfId="6661"/>
    <cellStyle name="Normal 2 2 3 3 2 40" xfId="6662"/>
    <cellStyle name="Normal 2 2 3 3 2 41" xfId="6663"/>
    <cellStyle name="Normal 2 2 3 3 2 42" xfId="6664"/>
    <cellStyle name="Normal 2 2 3 3 2 43" xfId="6665"/>
    <cellStyle name="Normal 2 2 3 3 2 44" xfId="6666"/>
    <cellStyle name="Normal 2 2 3 3 2 45" xfId="6667"/>
    <cellStyle name="Normal 2 2 3 3 2 46" xfId="6668"/>
    <cellStyle name="Normal 2 2 3 3 2 47" xfId="6669"/>
    <cellStyle name="Normal 2 2 3 3 2 48" xfId="6670"/>
    <cellStyle name="Normal 2 2 3 3 2 49" xfId="6671"/>
    <cellStyle name="Normal 2 2 3 3 2 5" xfId="6672"/>
    <cellStyle name="Normal 2 2 3 3 2 50" xfId="6673"/>
    <cellStyle name="Normal 2 2 3 3 2 51" xfId="6674"/>
    <cellStyle name="Normal 2 2 3 3 2 52" xfId="6675"/>
    <cellStyle name="Normal 2 2 3 3 2 53" xfId="6676"/>
    <cellStyle name="Normal 2 2 3 3 2 54" xfId="6677"/>
    <cellStyle name="Normal 2 2 3 3 2 55" xfId="6678"/>
    <cellStyle name="Normal 2 2 3 3 2 56" xfId="6679"/>
    <cellStyle name="Normal 2 2 3 3 2 57" xfId="6680"/>
    <cellStyle name="Normal 2 2 3 3 2 58" xfId="6681"/>
    <cellStyle name="Normal 2 2 3 3 2 59" xfId="6682"/>
    <cellStyle name="Normal 2 2 3 3 2 6" xfId="6683"/>
    <cellStyle name="Normal 2 2 3 3 2 60" xfId="6684"/>
    <cellStyle name="Normal 2 2 3 3 2 61" xfId="6685"/>
    <cellStyle name="Normal 2 2 3 3 2 62" xfId="6686"/>
    <cellStyle name="Normal 2 2 3 3 2 63" xfId="6687"/>
    <cellStyle name="Normal 2 2 3 3 2 64" xfId="6688"/>
    <cellStyle name="Normal 2 2 3 3 2 65" xfId="6689"/>
    <cellStyle name="Normal 2 2 3 3 2 66" xfId="6690"/>
    <cellStyle name="Normal 2 2 3 3 2 67" xfId="6691"/>
    <cellStyle name="Normal 2 2 3 3 2 68" xfId="6692"/>
    <cellStyle name="Normal 2 2 3 3 2 69" xfId="6693"/>
    <cellStyle name="Normal 2 2 3 3 2 7" xfId="6694"/>
    <cellStyle name="Normal 2 2 3 3 2 70" xfId="6695"/>
    <cellStyle name="Normal 2 2 3 3 2 8" xfId="6696"/>
    <cellStyle name="Normal 2 2 3 3 2 9" xfId="6697"/>
    <cellStyle name="Normal 2 2 3 3 20" xfId="6698"/>
    <cellStyle name="Normal 2 2 3 3 21" xfId="6699"/>
    <cellStyle name="Normal 2 2 3 3 22" xfId="6700"/>
    <cellStyle name="Normal 2 2 3 3 23" xfId="6701"/>
    <cellStyle name="Normal 2 2 3 3 24" xfId="6702"/>
    <cellStyle name="Normal 2 2 3 3 25" xfId="6703"/>
    <cellStyle name="Normal 2 2 3 3 26" xfId="6704"/>
    <cellStyle name="Normal 2 2 3 3 27" xfId="6705"/>
    <cellStyle name="Normal 2 2 3 3 28" xfId="6706"/>
    <cellStyle name="Normal 2 2 3 3 29" xfId="6707"/>
    <cellStyle name="Normal 2 2 3 3 3" xfId="6708"/>
    <cellStyle name="Normal 2 2 3 3 30" xfId="6709"/>
    <cellStyle name="Normal 2 2 3 3 31" xfId="6710"/>
    <cellStyle name="Normal 2 2 3 3 4" xfId="6711"/>
    <cellStyle name="Normal 2 2 3 3 5" xfId="6712"/>
    <cellStyle name="Normal 2 2 3 3 6" xfId="6713"/>
    <cellStyle name="Normal 2 2 3 3 7" xfId="6714"/>
    <cellStyle name="Normal 2 2 3 3 8" xfId="6715"/>
    <cellStyle name="Normal 2 2 3 3 9" xfId="6716"/>
    <cellStyle name="Normal 2 2 3 4" xfId="6717"/>
    <cellStyle name="Normal 2 2 3 4 10" xfId="6718"/>
    <cellStyle name="Normal 2 2 3 4 11" xfId="6719"/>
    <cellStyle name="Normal 2 2 3 4 12" xfId="6720"/>
    <cellStyle name="Normal 2 2 3 4 13" xfId="6721"/>
    <cellStyle name="Normal 2 2 3 4 14" xfId="6722"/>
    <cellStyle name="Normal 2 2 3 4 15" xfId="6723"/>
    <cellStyle name="Normal 2 2 3 4 16" xfId="6724"/>
    <cellStyle name="Normal 2 2 3 4 17" xfId="6725"/>
    <cellStyle name="Normal 2 2 3 4 18" xfId="6726"/>
    <cellStyle name="Normal 2 2 3 4 19" xfId="6727"/>
    <cellStyle name="Normal 2 2 3 4 2" xfId="6728"/>
    <cellStyle name="Normal 2 2 3 4 20" xfId="6729"/>
    <cellStyle name="Normal 2 2 3 4 21" xfId="6730"/>
    <cellStyle name="Normal 2 2 3 4 22" xfId="6731"/>
    <cellStyle name="Normal 2 2 3 4 23" xfId="6732"/>
    <cellStyle name="Normal 2 2 3 4 24" xfId="6733"/>
    <cellStyle name="Normal 2 2 3 4 25" xfId="6734"/>
    <cellStyle name="Normal 2 2 3 4 26" xfId="6735"/>
    <cellStyle name="Normal 2 2 3 4 27" xfId="6736"/>
    <cellStyle name="Normal 2 2 3 4 28" xfId="6737"/>
    <cellStyle name="Normal 2 2 3 4 29" xfId="6738"/>
    <cellStyle name="Normal 2 2 3 4 3" xfId="6739"/>
    <cellStyle name="Normal 2 2 3 4 30" xfId="6740"/>
    <cellStyle name="Normal 2 2 3 4 31" xfId="6741"/>
    <cellStyle name="Normal 2 2 3 4 32" xfId="6742"/>
    <cellStyle name="Normal 2 2 3 4 33" xfId="6743"/>
    <cellStyle name="Normal 2 2 3 4 34" xfId="6744"/>
    <cellStyle name="Normal 2 2 3 4 35" xfId="6745"/>
    <cellStyle name="Normal 2 2 3 4 36" xfId="6746"/>
    <cellStyle name="Normal 2 2 3 4 37" xfId="6747"/>
    <cellStyle name="Normal 2 2 3 4 38" xfId="6748"/>
    <cellStyle name="Normal 2 2 3 4 39" xfId="6749"/>
    <cellStyle name="Normal 2 2 3 4 4" xfId="6750"/>
    <cellStyle name="Normal 2 2 3 4 40" xfId="6751"/>
    <cellStyle name="Normal 2 2 3 4 41" xfId="6752"/>
    <cellStyle name="Normal 2 2 3 4 42" xfId="6753"/>
    <cellStyle name="Normal 2 2 3 4 43" xfId="6754"/>
    <cellStyle name="Normal 2 2 3 4 44" xfId="6755"/>
    <cellStyle name="Normal 2 2 3 4 45" xfId="6756"/>
    <cellStyle name="Normal 2 2 3 4 46" xfId="6757"/>
    <cellStyle name="Normal 2 2 3 4 47" xfId="6758"/>
    <cellStyle name="Normal 2 2 3 4 48" xfId="6759"/>
    <cellStyle name="Normal 2 2 3 4 49" xfId="6760"/>
    <cellStyle name="Normal 2 2 3 4 5" xfId="6761"/>
    <cellStyle name="Normal 2 2 3 4 50" xfId="6762"/>
    <cellStyle name="Normal 2 2 3 4 51" xfId="6763"/>
    <cellStyle name="Normal 2 2 3 4 52" xfId="6764"/>
    <cellStyle name="Normal 2 2 3 4 53" xfId="6765"/>
    <cellStyle name="Normal 2 2 3 4 54" xfId="6766"/>
    <cellStyle name="Normal 2 2 3 4 55" xfId="6767"/>
    <cellStyle name="Normal 2 2 3 4 56" xfId="6768"/>
    <cellStyle name="Normal 2 2 3 4 57" xfId="6769"/>
    <cellStyle name="Normal 2 2 3 4 58" xfId="6770"/>
    <cellStyle name="Normal 2 2 3 4 59" xfId="6771"/>
    <cellStyle name="Normal 2 2 3 4 6" xfId="6772"/>
    <cellStyle name="Normal 2 2 3 4 60" xfId="6773"/>
    <cellStyle name="Normal 2 2 3 4 61" xfId="6774"/>
    <cellStyle name="Normal 2 2 3 4 62" xfId="6775"/>
    <cellStyle name="Normal 2 2 3 4 63" xfId="6776"/>
    <cellStyle name="Normal 2 2 3 4 64" xfId="6777"/>
    <cellStyle name="Normal 2 2 3 4 65" xfId="6778"/>
    <cellStyle name="Normal 2 2 3 4 66" xfId="6779"/>
    <cellStyle name="Normal 2 2 3 4 67" xfId="6780"/>
    <cellStyle name="Normal 2 2 3 4 68" xfId="6781"/>
    <cellStyle name="Normal 2 2 3 4 69" xfId="6782"/>
    <cellStyle name="Normal 2 2 3 4 7" xfId="6783"/>
    <cellStyle name="Normal 2 2 3 4 70" xfId="6784"/>
    <cellStyle name="Normal 2 2 3 4 8" xfId="6785"/>
    <cellStyle name="Normal 2 2 3 4 9" xfId="6786"/>
    <cellStyle name="Normal 2 2 4" xfId="6787"/>
    <cellStyle name="Normal 2 2 4 2" xfId="6788"/>
    <cellStyle name="Normal 2 2 4 2 10" xfId="6789"/>
    <cellStyle name="Normal 2 2 4 2 11" xfId="6790"/>
    <cellStyle name="Normal 2 2 4 2 12" xfId="6791"/>
    <cellStyle name="Normal 2 2 4 2 13" xfId="6792"/>
    <cellStyle name="Normal 2 2 4 2 14" xfId="6793"/>
    <cellStyle name="Normal 2 2 4 2 15" xfId="6794"/>
    <cellStyle name="Normal 2 2 4 2 16" xfId="6795"/>
    <cellStyle name="Normal 2 2 4 2 17" xfId="6796"/>
    <cellStyle name="Normal 2 2 4 2 18" xfId="6797"/>
    <cellStyle name="Normal 2 2 4 2 19" xfId="6798"/>
    <cellStyle name="Normal 2 2 4 2 2" xfId="6799"/>
    <cellStyle name="Normal 2 2 4 2 2 10" xfId="6800"/>
    <cellStyle name="Normal 2 2 4 2 2 11" xfId="6801"/>
    <cellStyle name="Normal 2 2 4 2 2 12" xfId="6802"/>
    <cellStyle name="Normal 2 2 4 2 2 13" xfId="6803"/>
    <cellStyle name="Normal 2 2 4 2 2 14" xfId="6804"/>
    <cellStyle name="Normal 2 2 4 2 2 15" xfId="6805"/>
    <cellStyle name="Normal 2 2 4 2 2 16" xfId="6806"/>
    <cellStyle name="Normal 2 2 4 2 2 17" xfId="6807"/>
    <cellStyle name="Normal 2 2 4 2 2 18" xfId="6808"/>
    <cellStyle name="Normal 2 2 4 2 2 19" xfId="6809"/>
    <cellStyle name="Normal 2 2 4 2 2 2" xfId="6810"/>
    <cellStyle name="Normal 2 2 4 2 2 2 10" xfId="6811"/>
    <cellStyle name="Normal 2 2 4 2 2 2 11" xfId="6812"/>
    <cellStyle name="Normal 2 2 4 2 2 2 12" xfId="6813"/>
    <cellStyle name="Normal 2 2 4 2 2 2 13" xfId="6814"/>
    <cellStyle name="Normal 2 2 4 2 2 2 14" xfId="6815"/>
    <cellStyle name="Normal 2 2 4 2 2 2 15" xfId="6816"/>
    <cellStyle name="Normal 2 2 4 2 2 2 16" xfId="6817"/>
    <cellStyle name="Normal 2 2 4 2 2 2 17" xfId="6818"/>
    <cellStyle name="Normal 2 2 4 2 2 2 18" xfId="6819"/>
    <cellStyle name="Normal 2 2 4 2 2 2 19" xfId="6820"/>
    <cellStyle name="Normal 2 2 4 2 2 2 2" xfId="6821"/>
    <cellStyle name="Normal 2 2 4 2 2 2 2 10" xfId="6822"/>
    <cellStyle name="Normal 2 2 4 2 2 2 2 11" xfId="6823"/>
    <cellStyle name="Normal 2 2 4 2 2 2 2 12" xfId="6824"/>
    <cellStyle name="Normal 2 2 4 2 2 2 2 13" xfId="6825"/>
    <cellStyle name="Normal 2 2 4 2 2 2 2 14" xfId="6826"/>
    <cellStyle name="Normal 2 2 4 2 2 2 2 15" xfId="6827"/>
    <cellStyle name="Normal 2 2 4 2 2 2 2 16" xfId="6828"/>
    <cellStyle name="Normal 2 2 4 2 2 2 2 17" xfId="6829"/>
    <cellStyle name="Normal 2 2 4 2 2 2 2 18" xfId="6830"/>
    <cellStyle name="Normal 2 2 4 2 2 2 2 19" xfId="6831"/>
    <cellStyle name="Normal 2 2 4 2 2 2 2 2" xfId="6832"/>
    <cellStyle name="Normal 2 2 4 2 2 2 2 20" xfId="6833"/>
    <cellStyle name="Normal 2 2 4 2 2 2 2 21" xfId="6834"/>
    <cellStyle name="Normal 2 2 4 2 2 2 2 22" xfId="6835"/>
    <cellStyle name="Normal 2 2 4 2 2 2 2 23" xfId="6836"/>
    <cellStyle name="Normal 2 2 4 2 2 2 2 24" xfId="6837"/>
    <cellStyle name="Normal 2 2 4 2 2 2 2 25" xfId="6838"/>
    <cellStyle name="Normal 2 2 4 2 2 2 2 26" xfId="6839"/>
    <cellStyle name="Normal 2 2 4 2 2 2 2 27" xfId="6840"/>
    <cellStyle name="Normal 2 2 4 2 2 2 2 28" xfId="6841"/>
    <cellStyle name="Normal 2 2 4 2 2 2 2 29" xfId="6842"/>
    <cellStyle name="Normal 2 2 4 2 2 2 2 3" xfId="6843"/>
    <cellStyle name="Normal 2 2 4 2 2 2 2 30" xfId="6844"/>
    <cellStyle name="Normal 2 2 4 2 2 2 2 31" xfId="6845"/>
    <cellStyle name="Normal 2 2 4 2 2 2 2 32" xfId="6846"/>
    <cellStyle name="Normal 2 2 4 2 2 2 2 33" xfId="6847"/>
    <cellStyle name="Normal 2 2 4 2 2 2 2 34" xfId="6848"/>
    <cellStyle name="Normal 2 2 4 2 2 2 2 35" xfId="6849"/>
    <cellStyle name="Normal 2 2 4 2 2 2 2 36" xfId="6850"/>
    <cellStyle name="Normal 2 2 4 2 2 2 2 37" xfId="6851"/>
    <cellStyle name="Normal 2 2 4 2 2 2 2 38" xfId="6852"/>
    <cellStyle name="Normal 2 2 4 2 2 2 2 39" xfId="6853"/>
    <cellStyle name="Normal 2 2 4 2 2 2 2 4" xfId="6854"/>
    <cellStyle name="Normal 2 2 4 2 2 2 2 40" xfId="6855"/>
    <cellStyle name="Normal 2 2 4 2 2 2 2 41" xfId="6856"/>
    <cellStyle name="Normal 2 2 4 2 2 2 2 42" xfId="6857"/>
    <cellStyle name="Normal 2 2 4 2 2 2 2 43" xfId="6858"/>
    <cellStyle name="Normal 2 2 4 2 2 2 2 44" xfId="6859"/>
    <cellStyle name="Normal 2 2 4 2 2 2 2 45" xfId="6860"/>
    <cellStyle name="Normal 2 2 4 2 2 2 2 46" xfId="6861"/>
    <cellStyle name="Normal 2 2 4 2 2 2 2 47" xfId="6862"/>
    <cellStyle name="Normal 2 2 4 2 2 2 2 48" xfId="6863"/>
    <cellStyle name="Normal 2 2 4 2 2 2 2 49" xfId="6864"/>
    <cellStyle name="Normal 2 2 4 2 2 2 2 5" xfId="6865"/>
    <cellStyle name="Normal 2 2 4 2 2 2 2 50" xfId="6866"/>
    <cellStyle name="Normal 2 2 4 2 2 2 2 51" xfId="6867"/>
    <cellStyle name="Normal 2 2 4 2 2 2 2 52" xfId="6868"/>
    <cellStyle name="Normal 2 2 4 2 2 2 2 53" xfId="6869"/>
    <cellStyle name="Normal 2 2 4 2 2 2 2 54" xfId="6870"/>
    <cellStyle name="Normal 2 2 4 2 2 2 2 55" xfId="6871"/>
    <cellStyle name="Normal 2 2 4 2 2 2 2 56" xfId="6872"/>
    <cellStyle name="Normal 2 2 4 2 2 2 2 57" xfId="6873"/>
    <cellStyle name="Normal 2 2 4 2 2 2 2 58" xfId="6874"/>
    <cellStyle name="Normal 2 2 4 2 2 2 2 59" xfId="6875"/>
    <cellStyle name="Normal 2 2 4 2 2 2 2 6" xfId="6876"/>
    <cellStyle name="Normal 2 2 4 2 2 2 2 60" xfId="6877"/>
    <cellStyle name="Normal 2 2 4 2 2 2 2 61" xfId="6878"/>
    <cellStyle name="Normal 2 2 4 2 2 2 2 62" xfId="6879"/>
    <cellStyle name="Normal 2 2 4 2 2 2 2 63" xfId="6880"/>
    <cellStyle name="Normal 2 2 4 2 2 2 2 64" xfId="6881"/>
    <cellStyle name="Normal 2 2 4 2 2 2 2 65" xfId="6882"/>
    <cellStyle name="Normal 2 2 4 2 2 2 2 66" xfId="6883"/>
    <cellStyle name="Normal 2 2 4 2 2 2 2 67" xfId="6884"/>
    <cellStyle name="Normal 2 2 4 2 2 2 2 68" xfId="6885"/>
    <cellStyle name="Normal 2 2 4 2 2 2 2 69" xfId="6886"/>
    <cellStyle name="Normal 2 2 4 2 2 2 2 7" xfId="6887"/>
    <cellStyle name="Normal 2 2 4 2 2 2 2 70" xfId="6888"/>
    <cellStyle name="Normal 2 2 4 2 2 2 2 8" xfId="6889"/>
    <cellStyle name="Normal 2 2 4 2 2 2 2 9" xfId="6890"/>
    <cellStyle name="Normal 2 2 4 2 2 2 20" xfId="6891"/>
    <cellStyle name="Normal 2 2 4 2 2 2 21" xfId="6892"/>
    <cellStyle name="Normal 2 2 4 2 2 2 22" xfId="6893"/>
    <cellStyle name="Normal 2 2 4 2 2 2 23" xfId="6894"/>
    <cellStyle name="Normal 2 2 4 2 2 2 24" xfId="6895"/>
    <cellStyle name="Normal 2 2 4 2 2 2 25" xfId="6896"/>
    <cellStyle name="Normal 2 2 4 2 2 2 26" xfId="6897"/>
    <cellStyle name="Normal 2 2 4 2 2 2 27" xfId="6898"/>
    <cellStyle name="Normal 2 2 4 2 2 2 28" xfId="6899"/>
    <cellStyle name="Normal 2 2 4 2 2 2 29" xfId="6900"/>
    <cellStyle name="Normal 2 2 4 2 2 2 3" xfId="6901"/>
    <cellStyle name="Normal 2 2 4 2 2 2 30" xfId="6902"/>
    <cellStyle name="Normal 2 2 4 2 2 2 31" xfId="6903"/>
    <cellStyle name="Normal 2 2 4 2 2 2 32" xfId="6904"/>
    <cellStyle name="Normal 2 2 4 2 2 2 33" xfId="6905"/>
    <cellStyle name="Normal 2 2 4 2 2 2 34" xfId="6906"/>
    <cellStyle name="Normal 2 2 4 2 2 2 35" xfId="6907"/>
    <cellStyle name="Normal 2 2 4 2 2 2 36" xfId="6908"/>
    <cellStyle name="Normal 2 2 4 2 2 2 37" xfId="6909"/>
    <cellStyle name="Normal 2 2 4 2 2 2 38" xfId="6910"/>
    <cellStyle name="Normal 2 2 4 2 2 2 39" xfId="6911"/>
    <cellStyle name="Normal 2 2 4 2 2 2 4" xfId="6912"/>
    <cellStyle name="Normal 2 2 4 2 2 2 40" xfId="6913"/>
    <cellStyle name="Normal 2 2 4 2 2 2 41" xfId="6914"/>
    <cellStyle name="Normal 2 2 4 2 2 2 42" xfId="6915"/>
    <cellStyle name="Normal 2 2 4 2 2 2 43" xfId="6916"/>
    <cellStyle name="Normal 2 2 4 2 2 2 44" xfId="6917"/>
    <cellStyle name="Normal 2 2 4 2 2 2 45" xfId="6918"/>
    <cellStyle name="Normal 2 2 4 2 2 2 46" xfId="6919"/>
    <cellStyle name="Normal 2 2 4 2 2 2 47" xfId="6920"/>
    <cellStyle name="Normal 2 2 4 2 2 2 48" xfId="6921"/>
    <cellStyle name="Normal 2 2 4 2 2 2 49" xfId="6922"/>
    <cellStyle name="Normal 2 2 4 2 2 2 5" xfId="6923"/>
    <cellStyle name="Normal 2 2 4 2 2 2 50" xfId="6924"/>
    <cellStyle name="Normal 2 2 4 2 2 2 51" xfId="6925"/>
    <cellStyle name="Normal 2 2 4 2 2 2 52" xfId="6926"/>
    <cellStyle name="Normal 2 2 4 2 2 2 53" xfId="6927"/>
    <cellStyle name="Normal 2 2 4 2 2 2 54" xfId="6928"/>
    <cellStyle name="Normal 2 2 4 2 2 2 55" xfId="6929"/>
    <cellStyle name="Normal 2 2 4 2 2 2 56" xfId="6930"/>
    <cellStyle name="Normal 2 2 4 2 2 2 57" xfId="6931"/>
    <cellStyle name="Normal 2 2 4 2 2 2 58" xfId="6932"/>
    <cellStyle name="Normal 2 2 4 2 2 2 59" xfId="6933"/>
    <cellStyle name="Normal 2 2 4 2 2 2 6" xfId="6934"/>
    <cellStyle name="Normal 2 2 4 2 2 2 60" xfId="6935"/>
    <cellStyle name="Normal 2 2 4 2 2 2 61" xfId="6936"/>
    <cellStyle name="Normal 2 2 4 2 2 2 62" xfId="6937"/>
    <cellStyle name="Normal 2 2 4 2 2 2 63" xfId="6938"/>
    <cellStyle name="Normal 2 2 4 2 2 2 64" xfId="6939"/>
    <cellStyle name="Normal 2 2 4 2 2 2 65" xfId="6940"/>
    <cellStyle name="Normal 2 2 4 2 2 2 66" xfId="6941"/>
    <cellStyle name="Normal 2 2 4 2 2 2 67" xfId="6942"/>
    <cellStyle name="Normal 2 2 4 2 2 2 68" xfId="6943"/>
    <cellStyle name="Normal 2 2 4 2 2 2 69" xfId="6944"/>
    <cellStyle name="Normal 2 2 4 2 2 2 7" xfId="6945"/>
    <cellStyle name="Normal 2 2 4 2 2 2 70" xfId="6946"/>
    <cellStyle name="Normal 2 2 4 2 2 2 8" xfId="6947"/>
    <cellStyle name="Normal 2 2 4 2 2 2 9" xfId="6948"/>
    <cellStyle name="Normal 2 2 4 2 2 20" xfId="6949"/>
    <cellStyle name="Normal 2 2 4 2 2 21" xfId="6950"/>
    <cellStyle name="Normal 2 2 4 2 2 22" xfId="6951"/>
    <cellStyle name="Normal 2 2 4 2 2 23" xfId="6952"/>
    <cellStyle name="Normal 2 2 4 2 2 24" xfId="6953"/>
    <cellStyle name="Normal 2 2 4 2 2 25" xfId="6954"/>
    <cellStyle name="Normal 2 2 4 2 2 26" xfId="6955"/>
    <cellStyle name="Normal 2 2 4 2 2 27" xfId="6956"/>
    <cellStyle name="Normal 2 2 4 2 2 28" xfId="6957"/>
    <cellStyle name="Normal 2 2 4 2 2 29" xfId="6958"/>
    <cellStyle name="Normal 2 2 4 2 2 3" xfId="6959"/>
    <cellStyle name="Normal 2 2 4 2 2 30" xfId="6960"/>
    <cellStyle name="Normal 2 2 4 2 2 31" xfId="6961"/>
    <cellStyle name="Normal 2 2 4 2 2 4" xfId="6962"/>
    <cellStyle name="Normal 2 2 4 2 2 5" xfId="6963"/>
    <cellStyle name="Normal 2 2 4 2 2 6" xfId="6964"/>
    <cellStyle name="Normal 2 2 4 2 2 7" xfId="6965"/>
    <cellStyle name="Normal 2 2 4 2 2 8" xfId="6966"/>
    <cellStyle name="Normal 2 2 4 2 2 9" xfId="6967"/>
    <cellStyle name="Normal 2 2 4 2 20" xfId="6968"/>
    <cellStyle name="Normal 2 2 4 2 21" xfId="6969"/>
    <cellStyle name="Normal 2 2 4 2 22" xfId="6970"/>
    <cellStyle name="Normal 2 2 4 2 23" xfId="6971"/>
    <cellStyle name="Normal 2 2 4 2 24" xfId="6972"/>
    <cellStyle name="Normal 2 2 4 2 25" xfId="6973"/>
    <cellStyle name="Normal 2 2 4 2 26" xfId="6974"/>
    <cellStyle name="Normal 2 2 4 2 27" xfId="6975"/>
    <cellStyle name="Normal 2 2 4 2 28" xfId="6976"/>
    <cellStyle name="Normal 2 2 4 2 29" xfId="6977"/>
    <cellStyle name="Normal 2 2 4 2 3" xfId="6978"/>
    <cellStyle name="Normal 2 2 4 2 3 10" xfId="6979"/>
    <cellStyle name="Normal 2 2 4 2 3 11" xfId="6980"/>
    <cellStyle name="Normal 2 2 4 2 3 12" xfId="6981"/>
    <cellStyle name="Normal 2 2 4 2 3 13" xfId="6982"/>
    <cellStyle name="Normal 2 2 4 2 3 14" xfId="6983"/>
    <cellStyle name="Normal 2 2 4 2 3 15" xfId="6984"/>
    <cellStyle name="Normal 2 2 4 2 3 16" xfId="6985"/>
    <cellStyle name="Normal 2 2 4 2 3 17" xfId="6986"/>
    <cellStyle name="Normal 2 2 4 2 3 18" xfId="6987"/>
    <cellStyle name="Normal 2 2 4 2 3 19" xfId="6988"/>
    <cellStyle name="Normal 2 2 4 2 3 2" xfId="6989"/>
    <cellStyle name="Normal 2 2 4 2 3 20" xfId="6990"/>
    <cellStyle name="Normal 2 2 4 2 3 21" xfId="6991"/>
    <cellStyle name="Normal 2 2 4 2 3 22" xfId="6992"/>
    <cellStyle name="Normal 2 2 4 2 3 23" xfId="6993"/>
    <cellStyle name="Normal 2 2 4 2 3 24" xfId="6994"/>
    <cellStyle name="Normal 2 2 4 2 3 25" xfId="6995"/>
    <cellStyle name="Normal 2 2 4 2 3 26" xfId="6996"/>
    <cellStyle name="Normal 2 2 4 2 3 27" xfId="6997"/>
    <cellStyle name="Normal 2 2 4 2 3 28" xfId="6998"/>
    <cellStyle name="Normal 2 2 4 2 3 29" xfId="6999"/>
    <cellStyle name="Normal 2 2 4 2 3 3" xfId="7000"/>
    <cellStyle name="Normal 2 2 4 2 3 30" xfId="7001"/>
    <cellStyle name="Normal 2 2 4 2 3 31" xfId="7002"/>
    <cellStyle name="Normal 2 2 4 2 3 32" xfId="7003"/>
    <cellStyle name="Normal 2 2 4 2 3 33" xfId="7004"/>
    <cellStyle name="Normal 2 2 4 2 3 34" xfId="7005"/>
    <cellStyle name="Normal 2 2 4 2 3 35" xfId="7006"/>
    <cellStyle name="Normal 2 2 4 2 3 36" xfId="7007"/>
    <cellStyle name="Normal 2 2 4 2 3 37" xfId="7008"/>
    <cellStyle name="Normal 2 2 4 2 3 38" xfId="7009"/>
    <cellStyle name="Normal 2 2 4 2 3 39" xfId="7010"/>
    <cellStyle name="Normal 2 2 4 2 3 4" xfId="7011"/>
    <cellStyle name="Normal 2 2 4 2 3 40" xfId="7012"/>
    <cellStyle name="Normal 2 2 4 2 3 41" xfId="7013"/>
    <cellStyle name="Normal 2 2 4 2 3 42" xfId="7014"/>
    <cellStyle name="Normal 2 2 4 2 3 43" xfId="7015"/>
    <cellStyle name="Normal 2 2 4 2 3 44" xfId="7016"/>
    <cellStyle name="Normal 2 2 4 2 3 45" xfId="7017"/>
    <cellStyle name="Normal 2 2 4 2 3 46" xfId="7018"/>
    <cellStyle name="Normal 2 2 4 2 3 47" xfId="7019"/>
    <cellStyle name="Normal 2 2 4 2 3 48" xfId="7020"/>
    <cellStyle name="Normal 2 2 4 2 3 49" xfId="7021"/>
    <cellStyle name="Normal 2 2 4 2 3 5" xfId="7022"/>
    <cellStyle name="Normal 2 2 4 2 3 50" xfId="7023"/>
    <cellStyle name="Normal 2 2 4 2 3 51" xfId="7024"/>
    <cellStyle name="Normal 2 2 4 2 3 52" xfId="7025"/>
    <cellStyle name="Normal 2 2 4 2 3 53" xfId="7026"/>
    <cellStyle name="Normal 2 2 4 2 3 54" xfId="7027"/>
    <cellStyle name="Normal 2 2 4 2 3 55" xfId="7028"/>
    <cellStyle name="Normal 2 2 4 2 3 56" xfId="7029"/>
    <cellStyle name="Normal 2 2 4 2 3 57" xfId="7030"/>
    <cellStyle name="Normal 2 2 4 2 3 58" xfId="7031"/>
    <cellStyle name="Normal 2 2 4 2 3 59" xfId="7032"/>
    <cellStyle name="Normal 2 2 4 2 3 6" xfId="7033"/>
    <cellStyle name="Normal 2 2 4 2 3 60" xfId="7034"/>
    <cellStyle name="Normal 2 2 4 2 3 61" xfId="7035"/>
    <cellStyle name="Normal 2 2 4 2 3 62" xfId="7036"/>
    <cellStyle name="Normal 2 2 4 2 3 63" xfId="7037"/>
    <cellStyle name="Normal 2 2 4 2 3 64" xfId="7038"/>
    <cellStyle name="Normal 2 2 4 2 3 65" xfId="7039"/>
    <cellStyle name="Normal 2 2 4 2 3 66" xfId="7040"/>
    <cellStyle name="Normal 2 2 4 2 3 67" xfId="7041"/>
    <cellStyle name="Normal 2 2 4 2 3 68" xfId="7042"/>
    <cellStyle name="Normal 2 2 4 2 3 69" xfId="7043"/>
    <cellStyle name="Normal 2 2 4 2 3 7" xfId="7044"/>
    <cellStyle name="Normal 2 2 4 2 3 70" xfId="7045"/>
    <cellStyle name="Normal 2 2 4 2 3 8" xfId="7046"/>
    <cellStyle name="Normal 2 2 4 2 3 9" xfId="7047"/>
    <cellStyle name="Normal 2 2 4 2 30" xfId="7048"/>
    <cellStyle name="Normal 2 2 4 2 31" xfId="7049"/>
    <cellStyle name="Normal 2 2 4 2 4" xfId="7050"/>
    <cellStyle name="Normal 2 2 4 2 5" xfId="7051"/>
    <cellStyle name="Normal 2 2 4 2 6" xfId="7052"/>
    <cellStyle name="Normal 2 2 4 2 7" xfId="7053"/>
    <cellStyle name="Normal 2 2 4 2 8" xfId="7054"/>
    <cellStyle name="Normal 2 2 4 2 9" xfId="7055"/>
    <cellStyle name="Normal 2 2 4 3" xfId="7056"/>
    <cellStyle name="Normal 2 2 4 3 10" xfId="7057"/>
    <cellStyle name="Normal 2 2 4 3 11" xfId="7058"/>
    <cellStyle name="Normal 2 2 4 3 12" xfId="7059"/>
    <cellStyle name="Normal 2 2 4 3 13" xfId="7060"/>
    <cellStyle name="Normal 2 2 4 3 14" xfId="7061"/>
    <cellStyle name="Normal 2 2 4 3 15" xfId="7062"/>
    <cellStyle name="Normal 2 2 4 3 16" xfId="7063"/>
    <cellStyle name="Normal 2 2 4 3 17" xfId="7064"/>
    <cellStyle name="Normal 2 2 4 3 18" xfId="7065"/>
    <cellStyle name="Normal 2 2 4 3 19" xfId="7066"/>
    <cellStyle name="Normal 2 2 4 3 2" xfId="7067"/>
    <cellStyle name="Normal 2 2 4 3 2 10" xfId="7068"/>
    <cellStyle name="Normal 2 2 4 3 2 11" xfId="7069"/>
    <cellStyle name="Normal 2 2 4 3 2 12" xfId="7070"/>
    <cellStyle name="Normal 2 2 4 3 2 13" xfId="7071"/>
    <cellStyle name="Normal 2 2 4 3 2 14" xfId="7072"/>
    <cellStyle name="Normal 2 2 4 3 2 15" xfId="7073"/>
    <cellStyle name="Normal 2 2 4 3 2 16" xfId="7074"/>
    <cellStyle name="Normal 2 2 4 3 2 17" xfId="7075"/>
    <cellStyle name="Normal 2 2 4 3 2 18" xfId="7076"/>
    <cellStyle name="Normal 2 2 4 3 2 19" xfId="7077"/>
    <cellStyle name="Normal 2 2 4 3 2 2" xfId="7078"/>
    <cellStyle name="Normal 2 2 4 3 2 2 10" xfId="7079"/>
    <cellStyle name="Normal 2 2 4 3 2 2 11" xfId="7080"/>
    <cellStyle name="Normal 2 2 4 3 2 2 12" xfId="7081"/>
    <cellStyle name="Normal 2 2 4 3 2 2 13" xfId="7082"/>
    <cellStyle name="Normal 2 2 4 3 2 2 14" xfId="7083"/>
    <cellStyle name="Normal 2 2 4 3 2 2 15" xfId="7084"/>
    <cellStyle name="Normal 2 2 4 3 2 2 16" xfId="7085"/>
    <cellStyle name="Normal 2 2 4 3 2 2 17" xfId="7086"/>
    <cellStyle name="Normal 2 2 4 3 2 2 18" xfId="7087"/>
    <cellStyle name="Normal 2 2 4 3 2 2 19" xfId="7088"/>
    <cellStyle name="Normal 2 2 4 3 2 2 2" xfId="7089"/>
    <cellStyle name="Normal 2 2 4 3 2 2 20" xfId="7090"/>
    <cellStyle name="Normal 2 2 4 3 2 2 21" xfId="7091"/>
    <cellStyle name="Normal 2 2 4 3 2 2 22" xfId="7092"/>
    <cellStyle name="Normal 2 2 4 3 2 2 23" xfId="7093"/>
    <cellStyle name="Normal 2 2 4 3 2 2 24" xfId="7094"/>
    <cellStyle name="Normal 2 2 4 3 2 2 25" xfId="7095"/>
    <cellStyle name="Normal 2 2 4 3 2 2 26" xfId="7096"/>
    <cellStyle name="Normal 2 2 4 3 2 2 27" xfId="7097"/>
    <cellStyle name="Normal 2 2 4 3 2 2 28" xfId="7098"/>
    <cellStyle name="Normal 2 2 4 3 2 2 29" xfId="7099"/>
    <cellStyle name="Normal 2 2 4 3 2 2 3" xfId="7100"/>
    <cellStyle name="Normal 2 2 4 3 2 2 30" xfId="7101"/>
    <cellStyle name="Normal 2 2 4 3 2 2 31" xfId="7102"/>
    <cellStyle name="Normal 2 2 4 3 2 2 32" xfId="7103"/>
    <cellStyle name="Normal 2 2 4 3 2 2 33" xfId="7104"/>
    <cellStyle name="Normal 2 2 4 3 2 2 34" xfId="7105"/>
    <cellStyle name="Normal 2 2 4 3 2 2 35" xfId="7106"/>
    <cellStyle name="Normal 2 2 4 3 2 2 36" xfId="7107"/>
    <cellStyle name="Normal 2 2 4 3 2 2 37" xfId="7108"/>
    <cellStyle name="Normal 2 2 4 3 2 2 38" xfId="7109"/>
    <cellStyle name="Normal 2 2 4 3 2 2 39" xfId="7110"/>
    <cellStyle name="Normal 2 2 4 3 2 2 4" xfId="7111"/>
    <cellStyle name="Normal 2 2 4 3 2 2 40" xfId="7112"/>
    <cellStyle name="Normal 2 2 4 3 2 2 41" xfId="7113"/>
    <cellStyle name="Normal 2 2 4 3 2 2 42" xfId="7114"/>
    <cellStyle name="Normal 2 2 4 3 2 2 43" xfId="7115"/>
    <cellStyle name="Normal 2 2 4 3 2 2 44" xfId="7116"/>
    <cellStyle name="Normal 2 2 4 3 2 2 45" xfId="7117"/>
    <cellStyle name="Normal 2 2 4 3 2 2 46" xfId="7118"/>
    <cellStyle name="Normal 2 2 4 3 2 2 47" xfId="7119"/>
    <cellStyle name="Normal 2 2 4 3 2 2 48" xfId="7120"/>
    <cellStyle name="Normal 2 2 4 3 2 2 49" xfId="7121"/>
    <cellStyle name="Normal 2 2 4 3 2 2 5" xfId="7122"/>
    <cellStyle name="Normal 2 2 4 3 2 2 50" xfId="7123"/>
    <cellStyle name="Normal 2 2 4 3 2 2 51" xfId="7124"/>
    <cellStyle name="Normal 2 2 4 3 2 2 52" xfId="7125"/>
    <cellStyle name="Normal 2 2 4 3 2 2 53" xfId="7126"/>
    <cellStyle name="Normal 2 2 4 3 2 2 54" xfId="7127"/>
    <cellStyle name="Normal 2 2 4 3 2 2 55" xfId="7128"/>
    <cellStyle name="Normal 2 2 4 3 2 2 56" xfId="7129"/>
    <cellStyle name="Normal 2 2 4 3 2 2 57" xfId="7130"/>
    <cellStyle name="Normal 2 2 4 3 2 2 58" xfId="7131"/>
    <cellStyle name="Normal 2 2 4 3 2 2 59" xfId="7132"/>
    <cellStyle name="Normal 2 2 4 3 2 2 6" xfId="7133"/>
    <cellStyle name="Normal 2 2 4 3 2 2 60" xfId="7134"/>
    <cellStyle name="Normal 2 2 4 3 2 2 61" xfId="7135"/>
    <cellStyle name="Normal 2 2 4 3 2 2 62" xfId="7136"/>
    <cellStyle name="Normal 2 2 4 3 2 2 63" xfId="7137"/>
    <cellStyle name="Normal 2 2 4 3 2 2 64" xfId="7138"/>
    <cellStyle name="Normal 2 2 4 3 2 2 65" xfId="7139"/>
    <cellStyle name="Normal 2 2 4 3 2 2 66" xfId="7140"/>
    <cellStyle name="Normal 2 2 4 3 2 2 67" xfId="7141"/>
    <cellStyle name="Normal 2 2 4 3 2 2 68" xfId="7142"/>
    <cellStyle name="Normal 2 2 4 3 2 2 69" xfId="7143"/>
    <cellStyle name="Normal 2 2 4 3 2 2 7" xfId="7144"/>
    <cellStyle name="Normal 2 2 4 3 2 2 70" xfId="7145"/>
    <cellStyle name="Normal 2 2 4 3 2 2 8" xfId="7146"/>
    <cellStyle name="Normal 2 2 4 3 2 2 9" xfId="7147"/>
    <cellStyle name="Normal 2 2 4 3 2 20" xfId="7148"/>
    <cellStyle name="Normal 2 2 4 3 2 21" xfId="7149"/>
    <cellStyle name="Normal 2 2 4 3 2 22" xfId="7150"/>
    <cellStyle name="Normal 2 2 4 3 2 23" xfId="7151"/>
    <cellStyle name="Normal 2 2 4 3 2 24" xfId="7152"/>
    <cellStyle name="Normal 2 2 4 3 2 25" xfId="7153"/>
    <cellStyle name="Normal 2 2 4 3 2 26" xfId="7154"/>
    <cellStyle name="Normal 2 2 4 3 2 27" xfId="7155"/>
    <cellStyle name="Normal 2 2 4 3 2 28" xfId="7156"/>
    <cellStyle name="Normal 2 2 4 3 2 29" xfId="7157"/>
    <cellStyle name="Normal 2 2 4 3 2 3" xfId="7158"/>
    <cellStyle name="Normal 2 2 4 3 2 30" xfId="7159"/>
    <cellStyle name="Normal 2 2 4 3 2 31" xfId="7160"/>
    <cellStyle name="Normal 2 2 4 3 2 32" xfId="7161"/>
    <cellStyle name="Normal 2 2 4 3 2 33" xfId="7162"/>
    <cellStyle name="Normal 2 2 4 3 2 34" xfId="7163"/>
    <cellStyle name="Normal 2 2 4 3 2 35" xfId="7164"/>
    <cellStyle name="Normal 2 2 4 3 2 36" xfId="7165"/>
    <cellStyle name="Normal 2 2 4 3 2 37" xfId="7166"/>
    <cellStyle name="Normal 2 2 4 3 2 38" xfId="7167"/>
    <cellStyle name="Normal 2 2 4 3 2 39" xfId="7168"/>
    <cellStyle name="Normal 2 2 4 3 2 4" xfId="7169"/>
    <cellStyle name="Normal 2 2 4 3 2 40" xfId="7170"/>
    <cellStyle name="Normal 2 2 4 3 2 41" xfId="7171"/>
    <cellStyle name="Normal 2 2 4 3 2 42" xfId="7172"/>
    <cellStyle name="Normal 2 2 4 3 2 43" xfId="7173"/>
    <cellStyle name="Normal 2 2 4 3 2 44" xfId="7174"/>
    <cellStyle name="Normal 2 2 4 3 2 45" xfId="7175"/>
    <cellStyle name="Normal 2 2 4 3 2 46" xfId="7176"/>
    <cellStyle name="Normal 2 2 4 3 2 47" xfId="7177"/>
    <cellStyle name="Normal 2 2 4 3 2 48" xfId="7178"/>
    <cellStyle name="Normal 2 2 4 3 2 49" xfId="7179"/>
    <cellStyle name="Normal 2 2 4 3 2 5" xfId="7180"/>
    <cellStyle name="Normal 2 2 4 3 2 50" xfId="7181"/>
    <cellStyle name="Normal 2 2 4 3 2 51" xfId="7182"/>
    <cellStyle name="Normal 2 2 4 3 2 52" xfId="7183"/>
    <cellStyle name="Normal 2 2 4 3 2 53" xfId="7184"/>
    <cellStyle name="Normal 2 2 4 3 2 54" xfId="7185"/>
    <cellStyle name="Normal 2 2 4 3 2 55" xfId="7186"/>
    <cellStyle name="Normal 2 2 4 3 2 56" xfId="7187"/>
    <cellStyle name="Normal 2 2 4 3 2 57" xfId="7188"/>
    <cellStyle name="Normal 2 2 4 3 2 58" xfId="7189"/>
    <cellStyle name="Normal 2 2 4 3 2 59" xfId="7190"/>
    <cellStyle name="Normal 2 2 4 3 2 6" xfId="7191"/>
    <cellStyle name="Normal 2 2 4 3 2 60" xfId="7192"/>
    <cellStyle name="Normal 2 2 4 3 2 61" xfId="7193"/>
    <cellStyle name="Normal 2 2 4 3 2 62" xfId="7194"/>
    <cellStyle name="Normal 2 2 4 3 2 63" xfId="7195"/>
    <cellStyle name="Normal 2 2 4 3 2 64" xfId="7196"/>
    <cellStyle name="Normal 2 2 4 3 2 65" xfId="7197"/>
    <cellStyle name="Normal 2 2 4 3 2 66" xfId="7198"/>
    <cellStyle name="Normal 2 2 4 3 2 67" xfId="7199"/>
    <cellStyle name="Normal 2 2 4 3 2 68" xfId="7200"/>
    <cellStyle name="Normal 2 2 4 3 2 69" xfId="7201"/>
    <cellStyle name="Normal 2 2 4 3 2 7" xfId="7202"/>
    <cellStyle name="Normal 2 2 4 3 2 70" xfId="7203"/>
    <cellStyle name="Normal 2 2 4 3 2 8" xfId="7204"/>
    <cellStyle name="Normal 2 2 4 3 2 9" xfId="7205"/>
    <cellStyle name="Normal 2 2 4 3 20" xfId="7206"/>
    <cellStyle name="Normal 2 2 4 3 21" xfId="7207"/>
    <cellStyle name="Normal 2 2 4 3 22" xfId="7208"/>
    <cellStyle name="Normal 2 2 4 3 23" xfId="7209"/>
    <cellStyle name="Normal 2 2 4 3 24" xfId="7210"/>
    <cellStyle name="Normal 2 2 4 3 25" xfId="7211"/>
    <cellStyle name="Normal 2 2 4 3 26" xfId="7212"/>
    <cellStyle name="Normal 2 2 4 3 27" xfId="7213"/>
    <cellStyle name="Normal 2 2 4 3 28" xfId="7214"/>
    <cellStyle name="Normal 2 2 4 3 29" xfId="7215"/>
    <cellStyle name="Normal 2 2 4 3 3" xfId="7216"/>
    <cellStyle name="Normal 2 2 4 3 30" xfId="7217"/>
    <cellStyle name="Normal 2 2 4 3 31" xfId="7218"/>
    <cellStyle name="Normal 2 2 4 3 4" xfId="7219"/>
    <cellStyle name="Normal 2 2 4 3 5" xfId="7220"/>
    <cellStyle name="Normal 2 2 4 3 6" xfId="7221"/>
    <cellStyle name="Normal 2 2 4 3 7" xfId="7222"/>
    <cellStyle name="Normal 2 2 4 3 8" xfId="7223"/>
    <cellStyle name="Normal 2 2 4 3 9" xfId="7224"/>
    <cellStyle name="Normal 2 2 4 4" xfId="7225"/>
    <cellStyle name="Normal 2 2 4 4 10" xfId="7226"/>
    <cellStyle name="Normal 2 2 4 4 11" xfId="7227"/>
    <cellStyle name="Normal 2 2 4 4 12" xfId="7228"/>
    <cellStyle name="Normal 2 2 4 4 13" xfId="7229"/>
    <cellStyle name="Normal 2 2 4 4 14" xfId="7230"/>
    <cellStyle name="Normal 2 2 4 4 15" xfId="7231"/>
    <cellStyle name="Normal 2 2 4 4 16" xfId="7232"/>
    <cellStyle name="Normal 2 2 4 4 17" xfId="7233"/>
    <cellStyle name="Normal 2 2 4 4 18" xfId="7234"/>
    <cellStyle name="Normal 2 2 4 4 19" xfId="7235"/>
    <cellStyle name="Normal 2 2 4 4 2" xfId="7236"/>
    <cellStyle name="Normal 2 2 4 4 20" xfId="7237"/>
    <cellStyle name="Normal 2 2 4 4 21" xfId="7238"/>
    <cellStyle name="Normal 2 2 4 4 22" xfId="7239"/>
    <cellStyle name="Normal 2 2 4 4 23" xfId="7240"/>
    <cellStyle name="Normal 2 2 4 4 24" xfId="7241"/>
    <cellStyle name="Normal 2 2 4 4 25" xfId="7242"/>
    <cellStyle name="Normal 2 2 4 4 26" xfId="7243"/>
    <cellStyle name="Normal 2 2 4 4 27" xfId="7244"/>
    <cellStyle name="Normal 2 2 4 4 28" xfId="7245"/>
    <cellStyle name="Normal 2 2 4 4 29" xfId="7246"/>
    <cellStyle name="Normal 2 2 4 4 3" xfId="7247"/>
    <cellStyle name="Normal 2 2 4 4 30" xfId="7248"/>
    <cellStyle name="Normal 2 2 4 4 31" xfId="7249"/>
    <cellStyle name="Normal 2 2 4 4 32" xfId="7250"/>
    <cellStyle name="Normal 2 2 4 4 33" xfId="7251"/>
    <cellStyle name="Normal 2 2 4 4 34" xfId="7252"/>
    <cellStyle name="Normal 2 2 4 4 35" xfId="7253"/>
    <cellStyle name="Normal 2 2 4 4 36" xfId="7254"/>
    <cellStyle name="Normal 2 2 4 4 37" xfId="7255"/>
    <cellStyle name="Normal 2 2 4 4 38" xfId="7256"/>
    <cellStyle name="Normal 2 2 4 4 39" xfId="7257"/>
    <cellStyle name="Normal 2 2 4 4 4" xfId="7258"/>
    <cellStyle name="Normal 2 2 4 4 40" xfId="7259"/>
    <cellStyle name="Normal 2 2 4 4 41" xfId="7260"/>
    <cellStyle name="Normal 2 2 4 4 42" xfId="7261"/>
    <cellStyle name="Normal 2 2 4 4 43" xfId="7262"/>
    <cellStyle name="Normal 2 2 4 4 44" xfId="7263"/>
    <cellStyle name="Normal 2 2 4 4 45" xfId="7264"/>
    <cellStyle name="Normal 2 2 4 4 46" xfId="7265"/>
    <cellStyle name="Normal 2 2 4 4 47" xfId="7266"/>
    <cellStyle name="Normal 2 2 4 4 48" xfId="7267"/>
    <cellStyle name="Normal 2 2 4 4 49" xfId="7268"/>
    <cellStyle name="Normal 2 2 4 4 5" xfId="7269"/>
    <cellStyle name="Normal 2 2 4 4 50" xfId="7270"/>
    <cellStyle name="Normal 2 2 4 4 51" xfId="7271"/>
    <cellStyle name="Normal 2 2 4 4 52" xfId="7272"/>
    <cellStyle name="Normal 2 2 4 4 53" xfId="7273"/>
    <cellStyle name="Normal 2 2 4 4 54" xfId="7274"/>
    <cellStyle name="Normal 2 2 4 4 55" xfId="7275"/>
    <cellStyle name="Normal 2 2 4 4 56" xfId="7276"/>
    <cellStyle name="Normal 2 2 4 4 57" xfId="7277"/>
    <cellStyle name="Normal 2 2 4 4 58" xfId="7278"/>
    <cellStyle name="Normal 2 2 4 4 59" xfId="7279"/>
    <cellStyle name="Normal 2 2 4 4 6" xfId="7280"/>
    <cellStyle name="Normal 2 2 4 4 60" xfId="7281"/>
    <cellStyle name="Normal 2 2 4 4 61" xfId="7282"/>
    <cellStyle name="Normal 2 2 4 4 62" xfId="7283"/>
    <cellStyle name="Normal 2 2 4 4 63" xfId="7284"/>
    <cellStyle name="Normal 2 2 4 4 64" xfId="7285"/>
    <cellStyle name="Normal 2 2 4 4 65" xfId="7286"/>
    <cellStyle name="Normal 2 2 4 4 66" xfId="7287"/>
    <cellStyle name="Normal 2 2 4 4 67" xfId="7288"/>
    <cellStyle name="Normal 2 2 4 4 68" xfId="7289"/>
    <cellStyle name="Normal 2 2 4 4 69" xfId="7290"/>
    <cellStyle name="Normal 2 2 4 4 7" xfId="7291"/>
    <cellStyle name="Normal 2 2 4 4 70" xfId="7292"/>
    <cellStyle name="Normal 2 2 4 4 8" xfId="7293"/>
    <cellStyle name="Normal 2 2 4 4 9" xfId="7294"/>
    <cellStyle name="Normal 2 2 5" xfId="7295"/>
    <cellStyle name="Normal 2 2 5 2" xfId="9"/>
    <cellStyle name="Normal 2 2 5 2 10" xfId="7296"/>
    <cellStyle name="Normal 2 2 5 2 11" xfId="7297"/>
    <cellStyle name="Normal 2 2 5 2 12" xfId="7298"/>
    <cellStyle name="Normal 2 2 5 2 13" xfId="7299"/>
    <cellStyle name="Normal 2 2 5 2 14" xfId="7300"/>
    <cellStyle name="Normal 2 2 5 2 15" xfId="7301"/>
    <cellStyle name="Normal 2 2 5 2 16" xfId="7302"/>
    <cellStyle name="Normal 2 2 5 2 17" xfId="7303"/>
    <cellStyle name="Normal 2 2 5 2 18" xfId="7304"/>
    <cellStyle name="Normal 2 2 5 2 19" xfId="7305"/>
    <cellStyle name="Normal 2 2 5 2 2" xfId="7306"/>
    <cellStyle name="Normal 2 2 5 2 20" xfId="7307"/>
    <cellStyle name="Normal 2 2 5 2 21" xfId="7308"/>
    <cellStyle name="Normal 2 2 5 2 22" xfId="7309"/>
    <cellStyle name="Normal 2 2 5 2 23" xfId="7310"/>
    <cellStyle name="Normal 2 2 5 2 24" xfId="7311"/>
    <cellStyle name="Normal 2 2 5 2 25" xfId="7312"/>
    <cellStyle name="Normal 2 2 5 2 26" xfId="7313"/>
    <cellStyle name="Normal 2 2 5 2 27" xfId="7314"/>
    <cellStyle name="Normal 2 2 5 2 28" xfId="7315"/>
    <cellStyle name="Normal 2 2 5 2 29" xfId="7316"/>
    <cellStyle name="Normal 2 2 5 2 3" xfId="7317"/>
    <cellStyle name="Normal 2 2 5 2 30" xfId="7318"/>
    <cellStyle name="Normal 2 2 5 2 31" xfId="7319"/>
    <cellStyle name="Normal 2 2 5 2 32" xfId="7320"/>
    <cellStyle name="Normal 2 2 5 2 4" xfId="7321"/>
    <cellStyle name="Normal 2 2 5 2 5" xfId="7322"/>
    <cellStyle name="Normal 2 2 5 2 6" xfId="7323"/>
    <cellStyle name="Normal 2 2 5 2 7" xfId="7324"/>
    <cellStyle name="Normal 2 2 5 2 8" xfId="7325"/>
    <cellStyle name="Normal 2 2 5 2 9" xfId="7326"/>
    <cellStyle name="Normal 2 2 5 3" xfId="7327"/>
    <cellStyle name="Normal 2 2 5 3 10" xfId="7328"/>
    <cellStyle name="Normal 2 2 5 3 11" xfId="7329"/>
    <cellStyle name="Normal 2 2 5 3 12" xfId="7330"/>
    <cellStyle name="Normal 2 2 5 3 13" xfId="7331"/>
    <cellStyle name="Normal 2 2 5 3 14" xfId="7332"/>
    <cellStyle name="Normal 2 2 5 3 15" xfId="7333"/>
    <cellStyle name="Normal 2 2 5 3 16" xfId="7334"/>
    <cellStyle name="Normal 2 2 5 3 17" xfId="7335"/>
    <cellStyle name="Normal 2 2 5 3 18" xfId="7336"/>
    <cellStyle name="Normal 2 2 5 3 19" xfId="7337"/>
    <cellStyle name="Normal 2 2 5 3 2" xfId="7338"/>
    <cellStyle name="Normal 2 2 5 3 2 10" xfId="7339"/>
    <cellStyle name="Normal 2 2 5 3 2 11" xfId="7340"/>
    <cellStyle name="Normal 2 2 5 3 2 12" xfId="7341"/>
    <cellStyle name="Normal 2 2 5 3 2 13" xfId="7342"/>
    <cellStyle name="Normal 2 2 5 3 2 14" xfId="7343"/>
    <cellStyle name="Normal 2 2 5 3 2 15" xfId="7344"/>
    <cellStyle name="Normal 2 2 5 3 2 16" xfId="7345"/>
    <cellStyle name="Normal 2 2 5 3 2 17" xfId="7346"/>
    <cellStyle name="Normal 2 2 5 3 2 18" xfId="7347"/>
    <cellStyle name="Normal 2 2 5 3 2 19" xfId="7348"/>
    <cellStyle name="Normal 2 2 5 3 2 2" xfId="7349"/>
    <cellStyle name="Normal 2 2 5 3 2 20" xfId="7350"/>
    <cellStyle name="Normal 2 2 5 3 2 21" xfId="7351"/>
    <cellStyle name="Normal 2 2 5 3 2 22" xfId="7352"/>
    <cellStyle name="Normal 2 2 5 3 2 23" xfId="7353"/>
    <cellStyle name="Normal 2 2 5 3 2 24" xfId="7354"/>
    <cellStyle name="Normal 2 2 5 3 2 25" xfId="7355"/>
    <cellStyle name="Normal 2 2 5 3 2 26" xfId="7356"/>
    <cellStyle name="Normal 2 2 5 3 2 27" xfId="7357"/>
    <cellStyle name="Normal 2 2 5 3 2 28" xfId="7358"/>
    <cellStyle name="Normal 2 2 5 3 2 29" xfId="7359"/>
    <cellStyle name="Normal 2 2 5 3 2 3" xfId="7360"/>
    <cellStyle name="Normal 2 2 5 3 2 30" xfId="7361"/>
    <cellStyle name="Normal 2 2 5 3 2 31" xfId="7362"/>
    <cellStyle name="Normal 2 2 5 3 2 32" xfId="7363"/>
    <cellStyle name="Normal 2 2 5 3 2 33" xfId="7364"/>
    <cellStyle name="Normal 2 2 5 3 2 34" xfId="7365"/>
    <cellStyle name="Normal 2 2 5 3 2 35" xfId="7366"/>
    <cellStyle name="Normal 2 2 5 3 2 36" xfId="7367"/>
    <cellStyle name="Normal 2 2 5 3 2 37" xfId="7368"/>
    <cellStyle name="Normal 2 2 5 3 2 38" xfId="7369"/>
    <cellStyle name="Normal 2 2 5 3 2 39" xfId="7370"/>
    <cellStyle name="Normal 2 2 5 3 2 4" xfId="7371"/>
    <cellStyle name="Normal 2 2 5 3 2 40" xfId="7372"/>
    <cellStyle name="Normal 2 2 5 3 2 41" xfId="7373"/>
    <cellStyle name="Normal 2 2 5 3 2 42" xfId="7374"/>
    <cellStyle name="Normal 2 2 5 3 2 43" xfId="7375"/>
    <cellStyle name="Normal 2 2 5 3 2 44" xfId="7376"/>
    <cellStyle name="Normal 2 2 5 3 2 45" xfId="7377"/>
    <cellStyle name="Normal 2 2 5 3 2 46" xfId="7378"/>
    <cellStyle name="Normal 2 2 5 3 2 47" xfId="7379"/>
    <cellStyle name="Normal 2 2 5 3 2 48" xfId="7380"/>
    <cellStyle name="Normal 2 2 5 3 2 49" xfId="7381"/>
    <cellStyle name="Normal 2 2 5 3 2 5" xfId="7382"/>
    <cellStyle name="Normal 2 2 5 3 2 50" xfId="7383"/>
    <cellStyle name="Normal 2 2 5 3 2 51" xfId="7384"/>
    <cellStyle name="Normal 2 2 5 3 2 52" xfId="7385"/>
    <cellStyle name="Normal 2 2 5 3 2 53" xfId="7386"/>
    <cellStyle name="Normal 2 2 5 3 2 54" xfId="7387"/>
    <cellStyle name="Normal 2 2 5 3 2 55" xfId="7388"/>
    <cellStyle name="Normal 2 2 5 3 2 56" xfId="7389"/>
    <cellStyle name="Normal 2 2 5 3 2 57" xfId="7390"/>
    <cellStyle name="Normal 2 2 5 3 2 58" xfId="7391"/>
    <cellStyle name="Normal 2 2 5 3 2 59" xfId="7392"/>
    <cellStyle name="Normal 2 2 5 3 2 6" xfId="7393"/>
    <cellStyle name="Normal 2 2 5 3 2 60" xfId="7394"/>
    <cellStyle name="Normal 2 2 5 3 2 61" xfId="7395"/>
    <cellStyle name="Normal 2 2 5 3 2 62" xfId="7396"/>
    <cellStyle name="Normal 2 2 5 3 2 63" xfId="7397"/>
    <cellStyle name="Normal 2 2 5 3 2 64" xfId="7398"/>
    <cellStyle name="Normal 2 2 5 3 2 65" xfId="7399"/>
    <cellStyle name="Normal 2 2 5 3 2 66" xfId="7400"/>
    <cellStyle name="Normal 2 2 5 3 2 67" xfId="7401"/>
    <cellStyle name="Normal 2 2 5 3 2 68" xfId="7402"/>
    <cellStyle name="Normal 2 2 5 3 2 69" xfId="7403"/>
    <cellStyle name="Normal 2 2 5 3 2 7" xfId="7404"/>
    <cellStyle name="Normal 2 2 5 3 2 70" xfId="7405"/>
    <cellStyle name="Normal 2 2 5 3 2 8" xfId="7406"/>
    <cellStyle name="Normal 2 2 5 3 2 9" xfId="7407"/>
    <cellStyle name="Normal 2 2 5 3 20" xfId="7408"/>
    <cellStyle name="Normal 2 2 5 3 21" xfId="7409"/>
    <cellStyle name="Normal 2 2 5 3 22" xfId="7410"/>
    <cellStyle name="Normal 2 2 5 3 23" xfId="7411"/>
    <cellStyle name="Normal 2 2 5 3 24" xfId="7412"/>
    <cellStyle name="Normal 2 2 5 3 25" xfId="7413"/>
    <cellStyle name="Normal 2 2 5 3 26" xfId="7414"/>
    <cellStyle name="Normal 2 2 5 3 27" xfId="7415"/>
    <cellStyle name="Normal 2 2 5 3 28" xfId="7416"/>
    <cellStyle name="Normal 2 2 5 3 29" xfId="7417"/>
    <cellStyle name="Normal 2 2 5 3 3" xfId="7418"/>
    <cellStyle name="Normal 2 2 5 3 30" xfId="7419"/>
    <cellStyle name="Normal 2 2 5 3 31" xfId="7420"/>
    <cellStyle name="Normal 2 2 5 3 32" xfId="7421"/>
    <cellStyle name="Normal 2 2 5 3 33" xfId="7422"/>
    <cellStyle name="Normal 2 2 5 3 34" xfId="7423"/>
    <cellStyle name="Normal 2 2 5 3 35" xfId="7424"/>
    <cellStyle name="Normal 2 2 5 3 36" xfId="7425"/>
    <cellStyle name="Normal 2 2 5 3 37" xfId="7426"/>
    <cellStyle name="Normal 2 2 5 3 38" xfId="7427"/>
    <cellStyle name="Normal 2 2 5 3 39" xfId="7428"/>
    <cellStyle name="Normal 2 2 5 3 4" xfId="7429"/>
    <cellStyle name="Normal 2 2 5 3 40" xfId="7430"/>
    <cellStyle name="Normal 2 2 5 3 41" xfId="7431"/>
    <cellStyle name="Normal 2 2 5 3 42" xfId="7432"/>
    <cellStyle name="Normal 2 2 5 3 43" xfId="7433"/>
    <cellStyle name="Normal 2 2 5 3 44" xfId="7434"/>
    <cellStyle name="Normal 2 2 5 3 45" xfId="7435"/>
    <cellStyle name="Normal 2 2 5 3 46" xfId="7436"/>
    <cellStyle name="Normal 2 2 5 3 47" xfId="7437"/>
    <cellStyle name="Normal 2 2 5 3 48" xfId="7438"/>
    <cellStyle name="Normal 2 2 5 3 49" xfId="7439"/>
    <cellStyle name="Normal 2 2 5 3 5" xfId="7440"/>
    <cellStyle name="Normal 2 2 5 3 50" xfId="7441"/>
    <cellStyle name="Normal 2 2 5 3 51" xfId="7442"/>
    <cellStyle name="Normal 2 2 5 3 52" xfId="7443"/>
    <cellStyle name="Normal 2 2 5 3 53" xfId="7444"/>
    <cellStyle name="Normal 2 2 5 3 54" xfId="7445"/>
    <cellStyle name="Normal 2 2 5 3 55" xfId="7446"/>
    <cellStyle name="Normal 2 2 5 3 56" xfId="7447"/>
    <cellStyle name="Normal 2 2 5 3 57" xfId="7448"/>
    <cellStyle name="Normal 2 2 5 3 58" xfId="7449"/>
    <cellStyle name="Normal 2 2 5 3 59" xfId="7450"/>
    <cellStyle name="Normal 2 2 5 3 6" xfId="7451"/>
    <cellStyle name="Normal 2 2 5 3 60" xfId="7452"/>
    <cellStyle name="Normal 2 2 5 3 61" xfId="7453"/>
    <cellStyle name="Normal 2 2 5 3 62" xfId="7454"/>
    <cellStyle name="Normal 2 2 5 3 63" xfId="7455"/>
    <cellStyle name="Normal 2 2 5 3 64" xfId="7456"/>
    <cellStyle name="Normal 2 2 5 3 65" xfId="7457"/>
    <cellStyle name="Normal 2 2 5 3 66" xfId="7458"/>
    <cellStyle name="Normal 2 2 5 3 67" xfId="7459"/>
    <cellStyle name="Normal 2 2 5 3 68" xfId="7460"/>
    <cellStyle name="Normal 2 2 5 3 69" xfId="7461"/>
    <cellStyle name="Normal 2 2 5 3 7" xfId="7462"/>
    <cellStyle name="Normal 2 2 5 3 70" xfId="7463"/>
    <cellStyle name="Normal 2 2 5 3 8" xfId="7464"/>
    <cellStyle name="Normal 2 2 5 3 9" xfId="7465"/>
    <cellStyle name="Normal 2 2 5 4" xfId="7466"/>
    <cellStyle name="Normal 2 2 6" xfId="7467"/>
    <cellStyle name="Normal 2 2 6 10" xfId="7468"/>
    <cellStyle name="Normal 2 2 6 11" xfId="7469"/>
    <cellStyle name="Normal 2 2 6 12" xfId="7470"/>
    <cellStyle name="Normal 2 2 6 13" xfId="7471"/>
    <cellStyle name="Normal 2 2 6 14" xfId="7472"/>
    <cellStyle name="Normal 2 2 6 15" xfId="7473"/>
    <cellStyle name="Normal 2 2 6 16" xfId="7474"/>
    <cellStyle name="Normal 2 2 6 17" xfId="7475"/>
    <cellStyle name="Normal 2 2 6 18" xfId="7476"/>
    <cellStyle name="Normal 2 2 6 19" xfId="7477"/>
    <cellStyle name="Normal 2 2 6 2" xfId="7478"/>
    <cellStyle name="Normal 2 2 6 2 10" xfId="7479"/>
    <cellStyle name="Normal 2 2 6 2 11" xfId="7480"/>
    <cellStyle name="Normal 2 2 6 2 12" xfId="7481"/>
    <cellStyle name="Normal 2 2 6 2 13" xfId="7482"/>
    <cellStyle name="Normal 2 2 6 2 14" xfId="7483"/>
    <cellStyle name="Normal 2 2 6 2 15" xfId="7484"/>
    <cellStyle name="Normal 2 2 6 2 16" xfId="7485"/>
    <cellStyle name="Normal 2 2 6 2 17" xfId="7486"/>
    <cellStyle name="Normal 2 2 6 2 18" xfId="7487"/>
    <cellStyle name="Normal 2 2 6 2 19" xfId="7488"/>
    <cellStyle name="Normal 2 2 6 2 2" xfId="7489"/>
    <cellStyle name="Normal 2 2 6 2 2 2" xfId="7490"/>
    <cellStyle name="Normal 2 2 6 2 2 2 2" xfId="7491"/>
    <cellStyle name="Normal 2 2 6 2 2 2 2 2" xfId="7492"/>
    <cellStyle name="Normal 2 2 6 2 2 2 3" xfId="7493"/>
    <cellStyle name="Normal 2 2 6 2 2 2 3 2" xfId="7494"/>
    <cellStyle name="Normal 2 2 6 2 2 2 4" xfId="7495"/>
    <cellStyle name="Normal 2 2 6 2 2 3" xfId="7496"/>
    <cellStyle name="Normal 2 2 6 2 2 3 2" xfId="7497"/>
    <cellStyle name="Normal 2 2 6 2 2 4" xfId="7498"/>
    <cellStyle name="Normal 2 2 6 2 2 4 2" xfId="7499"/>
    <cellStyle name="Normal 2 2 6 2 2 5" xfId="7500"/>
    <cellStyle name="Normal 2 2 6 2 20" xfId="7501"/>
    <cellStyle name="Normal 2 2 6 2 21" xfId="7502"/>
    <cellStyle name="Normal 2 2 6 2 22" xfId="7503"/>
    <cellStyle name="Normal 2 2 6 2 23" xfId="7504"/>
    <cellStyle name="Normal 2 2 6 2 24" xfId="7505"/>
    <cellStyle name="Normal 2 2 6 2 25" xfId="7506"/>
    <cellStyle name="Normal 2 2 6 2 26" xfId="7507"/>
    <cellStyle name="Normal 2 2 6 2 27" xfId="7508"/>
    <cellStyle name="Normal 2 2 6 2 28" xfId="7509"/>
    <cellStyle name="Normal 2 2 6 2 29" xfId="7510"/>
    <cellStyle name="Normal 2 2 6 2 3" xfId="7511"/>
    <cellStyle name="Normal 2 2 6 2 3 2" xfId="7512"/>
    <cellStyle name="Normal 2 2 6 2 3 2 2" xfId="7513"/>
    <cellStyle name="Normal 2 2 6 2 3 3" xfId="7514"/>
    <cellStyle name="Normal 2 2 6 2 3 3 2" xfId="7515"/>
    <cellStyle name="Normal 2 2 6 2 3 4" xfId="7516"/>
    <cellStyle name="Normal 2 2 6 2 30" xfId="7517"/>
    <cellStyle name="Normal 2 2 6 2 31" xfId="7518"/>
    <cellStyle name="Normal 2 2 6 2 32" xfId="7519"/>
    <cellStyle name="Normal 2 2 6 2 33" xfId="7520"/>
    <cellStyle name="Normal 2 2 6 2 34" xfId="7521"/>
    <cellStyle name="Normal 2 2 6 2 35" xfId="7522"/>
    <cellStyle name="Normal 2 2 6 2 36" xfId="7523"/>
    <cellStyle name="Normal 2 2 6 2 37" xfId="7524"/>
    <cellStyle name="Normal 2 2 6 2 38" xfId="7525"/>
    <cellStyle name="Normal 2 2 6 2 39" xfId="7526"/>
    <cellStyle name="Normal 2 2 6 2 4" xfId="7527"/>
    <cellStyle name="Normal 2 2 6 2 4 2" xfId="7528"/>
    <cellStyle name="Normal 2 2 6 2 40" xfId="7529"/>
    <cellStyle name="Normal 2 2 6 2 41" xfId="7530"/>
    <cellStyle name="Normal 2 2 6 2 42" xfId="7531"/>
    <cellStyle name="Normal 2 2 6 2 43" xfId="7532"/>
    <cellStyle name="Normal 2 2 6 2 44" xfId="7533"/>
    <cellStyle name="Normal 2 2 6 2 45" xfId="7534"/>
    <cellStyle name="Normal 2 2 6 2 46" xfId="7535"/>
    <cellStyle name="Normal 2 2 6 2 47" xfId="7536"/>
    <cellStyle name="Normal 2 2 6 2 48" xfId="7537"/>
    <cellStyle name="Normal 2 2 6 2 49" xfId="7538"/>
    <cellStyle name="Normal 2 2 6 2 5" xfId="7539"/>
    <cellStyle name="Normal 2 2 6 2 5 2" xfId="7540"/>
    <cellStyle name="Normal 2 2 6 2 50" xfId="7541"/>
    <cellStyle name="Normal 2 2 6 2 51" xfId="7542"/>
    <cellStyle name="Normal 2 2 6 2 52" xfId="7543"/>
    <cellStyle name="Normal 2 2 6 2 53" xfId="7544"/>
    <cellStyle name="Normal 2 2 6 2 54" xfId="7545"/>
    <cellStyle name="Normal 2 2 6 2 55" xfId="7546"/>
    <cellStyle name="Normal 2 2 6 2 56" xfId="7547"/>
    <cellStyle name="Normal 2 2 6 2 57" xfId="7548"/>
    <cellStyle name="Normal 2 2 6 2 58" xfId="7549"/>
    <cellStyle name="Normal 2 2 6 2 59" xfId="7550"/>
    <cellStyle name="Normal 2 2 6 2 6" xfId="7551"/>
    <cellStyle name="Normal 2 2 6 2 60" xfId="7552"/>
    <cellStyle name="Normal 2 2 6 2 61" xfId="7553"/>
    <cellStyle name="Normal 2 2 6 2 62" xfId="7554"/>
    <cellStyle name="Normal 2 2 6 2 63" xfId="7555"/>
    <cellStyle name="Normal 2 2 6 2 64" xfId="7556"/>
    <cellStyle name="Normal 2 2 6 2 65" xfId="7557"/>
    <cellStyle name="Normal 2 2 6 2 66" xfId="7558"/>
    <cellStyle name="Normal 2 2 6 2 67" xfId="7559"/>
    <cellStyle name="Normal 2 2 6 2 68" xfId="7560"/>
    <cellStyle name="Normal 2 2 6 2 69" xfId="7561"/>
    <cellStyle name="Normal 2 2 6 2 7" xfId="7562"/>
    <cellStyle name="Normal 2 2 6 2 70" xfId="7563"/>
    <cellStyle name="Normal 2 2 6 2 71" xfId="7564"/>
    <cellStyle name="Normal 2 2 6 2 72" xfId="7565"/>
    <cellStyle name="Normal 2 2 6 2 8" xfId="7566"/>
    <cellStyle name="Normal 2 2 6 2 9" xfId="7567"/>
    <cellStyle name="Normal 2 2 6 20" xfId="7568"/>
    <cellStyle name="Normal 2 2 6 21" xfId="7569"/>
    <cellStyle name="Normal 2 2 6 22" xfId="7570"/>
    <cellStyle name="Normal 2 2 6 23" xfId="7571"/>
    <cellStyle name="Normal 2 2 6 24" xfId="7572"/>
    <cellStyle name="Normal 2 2 6 25" xfId="7573"/>
    <cellStyle name="Normal 2 2 6 26" xfId="7574"/>
    <cellStyle name="Normal 2 2 6 27" xfId="7575"/>
    <cellStyle name="Normal 2 2 6 28" xfId="7576"/>
    <cellStyle name="Normal 2 2 6 29" xfId="7577"/>
    <cellStyle name="Normal 2 2 6 3" xfId="7578"/>
    <cellStyle name="Normal 2 2 6 3 10" xfId="7579"/>
    <cellStyle name="Normal 2 2 6 3 11" xfId="7580"/>
    <cellStyle name="Normal 2 2 6 3 12" xfId="7581"/>
    <cellStyle name="Normal 2 2 6 3 13" xfId="7582"/>
    <cellStyle name="Normal 2 2 6 3 14" xfId="7583"/>
    <cellStyle name="Normal 2 2 6 3 15" xfId="7584"/>
    <cellStyle name="Normal 2 2 6 3 16" xfId="7585"/>
    <cellStyle name="Normal 2 2 6 3 17" xfId="7586"/>
    <cellStyle name="Normal 2 2 6 3 18" xfId="7587"/>
    <cellStyle name="Normal 2 2 6 3 19" xfId="7588"/>
    <cellStyle name="Normal 2 2 6 3 2" xfId="7589"/>
    <cellStyle name="Normal 2 2 6 3 2 2" xfId="7590"/>
    <cellStyle name="Normal 2 2 6 3 2 2 2" xfId="7591"/>
    <cellStyle name="Normal 2 2 6 3 2 3" xfId="7592"/>
    <cellStyle name="Normal 2 2 6 3 2 3 2" xfId="7593"/>
    <cellStyle name="Normal 2 2 6 3 2 4" xfId="7594"/>
    <cellStyle name="Normal 2 2 6 3 20" xfId="7595"/>
    <cellStyle name="Normal 2 2 6 3 21" xfId="7596"/>
    <cellStyle name="Normal 2 2 6 3 22" xfId="7597"/>
    <cellStyle name="Normal 2 2 6 3 23" xfId="7598"/>
    <cellStyle name="Normal 2 2 6 3 24" xfId="7599"/>
    <cellStyle name="Normal 2 2 6 3 25" xfId="7600"/>
    <cellStyle name="Normal 2 2 6 3 26" xfId="7601"/>
    <cellStyle name="Normal 2 2 6 3 27" xfId="7602"/>
    <cellStyle name="Normal 2 2 6 3 28" xfId="7603"/>
    <cellStyle name="Normal 2 2 6 3 29" xfId="7604"/>
    <cellStyle name="Normal 2 2 6 3 3" xfId="7605"/>
    <cellStyle name="Normal 2 2 6 3 3 2" xfId="7606"/>
    <cellStyle name="Normal 2 2 6 3 30" xfId="7607"/>
    <cellStyle name="Normal 2 2 6 3 4" xfId="7608"/>
    <cellStyle name="Normal 2 2 6 3 4 2" xfId="7609"/>
    <cellStyle name="Normal 2 2 6 3 5" xfId="7610"/>
    <cellStyle name="Normal 2 2 6 3 6" xfId="7611"/>
    <cellStyle name="Normal 2 2 6 3 7" xfId="7612"/>
    <cellStyle name="Normal 2 2 6 3 8" xfId="7613"/>
    <cellStyle name="Normal 2 2 6 3 9" xfId="7614"/>
    <cellStyle name="Normal 2 2 6 30" xfId="7615"/>
    <cellStyle name="Normal 2 2 6 31" xfId="7616"/>
    <cellStyle name="Normal 2 2 6 32" xfId="7617"/>
    <cellStyle name="Normal 2 2 6 33" xfId="7618"/>
    <cellStyle name="Normal 2 2 6 34" xfId="7619"/>
    <cellStyle name="Normal 2 2 6 4" xfId="7620"/>
    <cellStyle name="Normal 2 2 6 4 2" xfId="7621"/>
    <cellStyle name="Normal 2 2 6 4 2 2" xfId="7622"/>
    <cellStyle name="Normal 2 2 6 4 2 2 2" xfId="7623"/>
    <cellStyle name="Normal 2 2 6 4 2 3" xfId="7624"/>
    <cellStyle name="Normal 2 2 6 4 2 3 2" xfId="7625"/>
    <cellStyle name="Normal 2 2 6 4 2 4" xfId="7626"/>
    <cellStyle name="Normal 2 2 6 4 3" xfId="7627"/>
    <cellStyle name="Normal 2 2 6 4 3 2" xfId="7628"/>
    <cellStyle name="Normal 2 2 6 4 4" xfId="7629"/>
    <cellStyle name="Normal 2 2 6 4 4 2" xfId="7630"/>
    <cellStyle name="Normal 2 2 6 4 5" xfId="7631"/>
    <cellStyle name="Normal 2 2 6 5" xfId="7632"/>
    <cellStyle name="Normal 2 2 6 5 2" xfId="7633"/>
    <cellStyle name="Normal 2 2 6 5 2 2" xfId="7634"/>
    <cellStyle name="Normal 2 2 6 5 3" xfId="7635"/>
    <cellStyle name="Normal 2 2 6 5 3 2" xfId="7636"/>
    <cellStyle name="Normal 2 2 6 5 4" xfId="7637"/>
    <cellStyle name="Normal 2 2 6 6" xfId="7638"/>
    <cellStyle name="Normal 2 2 6 6 2" xfId="7639"/>
    <cellStyle name="Normal 2 2 6 7" xfId="7640"/>
    <cellStyle name="Normal 2 2 6 7 2" xfId="7641"/>
    <cellStyle name="Normal 2 2 6 8" xfId="7642"/>
    <cellStyle name="Normal 2 2 6 9" xfId="7643"/>
    <cellStyle name="Normal 2 2 7" xfId="7644"/>
    <cellStyle name="Normal 2 2 7 10" xfId="7645"/>
    <cellStyle name="Normal 2 2 7 11" xfId="7646"/>
    <cellStyle name="Normal 2 2 7 12" xfId="7647"/>
    <cellStyle name="Normal 2 2 7 13" xfId="7648"/>
    <cellStyle name="Normal 2 2 7 14" xfId="7649"/>
    <cellStyle name="Normal 2 2 7 15" xfId="7650"/>
    <cellStyle name="Normal 2 2 7 16" xfId="7651"/>
    <cellStyle name="Normal 2 2 7 17" xfId="7652"/>
    <cellStyle name="Normal 2 2 7 18" xfId="7653"/>
    <cellStyle name="Normal 2 2 7 19" xfId="7654"/>
    <cellStyle name="Normal 2 2 7 2" xfId="7655"/>
    <cellStyle name="Normal 2 2 7 2 10" xfId="7656"/>
    <cellStyle name="Normal 2 2 7 2 11" xfId="7657"/>
    <cellStyle name="Normal 2 2 7 2 12" xfId="7658"/>
    <cellStyle name="Normal 2 2 7 2 13" xfId="7659"/>
    <cellStyle name="Normal 2 2 7 2 14" xfId="7660"/>
    <cellStyle name="Normal 2 2 7 2 15" xfId="7661"/>
    <cellStyle name="Normal 2 2 7 2 16" xfId="7662"/>
    <cellStyle name="Normal 2 2 7 2 17" xfId="7663"/>
    <cellStyle name="Normal 2 2 7 2 18" xfId="7664"/>
    <cellStyle name="Normal 2 2 7 2 19" xfId="7665"/>
    <cellStyle name="Normal 2 2 7 2 2" xfId="7666"/>
    <cellStyle name="Normal 2 2 7 2 2 10" xfId="7667"/>
    <cellStyle name="Normal 2 2 7 2 2 11" xfId="7668"/>
    <cellStyle name="Normal 2 2 7 2 2 12" xfId="7669"/>
    <cellStyle name="Normal 2 2 7 2 2 13" xfId="7670"/>
    <cellStyle name="Normal 2 2 7 2 2 14" xfId="7671"/>
    <cellStyle name="Normal 2 2 7 2 2 15" xfId="7672"/>
    <cellStyle name="Normal 2 2 7 2 2 16" xfId="7673"/>
    <cellStyle name="Normal 2 2 7 2 2 17" xfId="7674"/>
    <cellStyle name="Normal 2 2 7 2 2 18" xfId="7675"/>
    <cellStyle name="Normal 2 2 7 2 2 19" xfId="7676"/>
    <cellStyle name="Normal 2 2 7 2 2 2" xfId="7677"/>
    <cellStyle name="Normal 2 2 7 2 2 20" xfId="7678"/>
    <cellStyle name="Normal 2 2 7 2 2 21" xfId="7679"/>
    <cellStyle name="Normal 2 2 7 2 2 22" xfId="7680"/>
    <cellStyle name="Normal 2 2 7 2 2 23" xfId="7681"/>
    <cellStyle name="Normal 2 2 7 2 2 24" xfId="7682"/>
    <cellStyle name="Normal 2 2 7 2 2 25" xfId="7683"/>
    <cellStyle name="Normal 2 2 7 2 2 26" xfId="7684"/>
    <cellStyle name="Normal 2 2 7 2 2 27" xfId="7685"/>
    <cellStyle name="Normal 2 2 7 2 2 28" xfId="7686"/>
    <cellStyle name="Normal 2 2 7 2 2 29" xfId="7687"/>
    <cellStyle name="Normal 2 2 7 2 2 3" xfId="7688"/>
    <cellStyle name="Normal 2 2 7 2 2 30" xfId="7689"/>
    <cellStyle name="Normal 2 2 7 2 2 31" xfId="7690"/>
    <cellStyle name="Normal 2 2 7 2 2 32" xfId="7691"/>
    <cellStyle name="Normal 2 2 7 2 2 33" xfId="7692"/>
    <cellStyle name="Normal 2 2 7 2 2 34" xfId="7693"/>
    <cellStyle name="Normal 2 2 7 2 2 35" xfId="7694"/>
    <cellStyle name="Normal 2 2 7 2 2 36" xfId="7695"/>
    <cellStyle name="Normal 2 2 7 2 2 37" xfId="7696"/>
    <cellStyle name="Normal 2 2 7 2 2 38" xfId="7697"/>
    <cellStyle name="Normal 2 2 7 2 2 39" xfId="7698"/>
    <cellStyle name="Normal 2 2 7 2 2 4" xfId="7699"/>
    <cellStyle name="Normal 2 2 7 2 2 40" xfId="7700"/>
    <cellStyle name="Normal 2 2 7 2 2 41" xfId="7701"/>
    <cellStyle name="Normal 2 2 7 2 2 42" xfId="7702"/>
    <cellStyle name="Normal 2 2 7 2 2 43" xfId="7703"/>
    <cellStyle name="Normal 2 2 7 2 2 44" xfId="7704"/>
    <cellStyle name="Normal 2 2 7 2 2 45" xfId="7705"/>
    <cellStyle name="Normal 2 2 7 2 2 46" xfId="7706"/>
    <cellStyle name="Normal 2 2 7 2 2 47" xfId="7707"/>
    <cellStyle name="Normal 2 2 7 2 2 48" xfId="7708"/>
    <cellStyle name="Normal 2 2 7 2 2 49" xfId="7709"/>
    <cellStyle name="Normal 2 2 7 2 2 5" xfId="7710"/>
    <cellStyle name="Normal 2 2 7 2 2 50" xfId="7711"/>
    <cellStyle name="Normal 2 2 7 2 2 51" xfId="7712"/>
    <cellStyle name="Normal 2 2 7 2 2 52" xfId="7713"/>
    <cellStyle name="Normal 2 2 7 2 2 53" xfId="7714"/>
    <cellStyle name="Normal 2 2 7 2 2 54" xfId="7715"/>
    <cellStyle name="Normal 2 2 7 2 2 55" xfId="7716"/>
    <cellStyle name="Normal 2 2 7 2 2 56" xfId="7717"/>
    <cellStyle name="Normal 2 2 7 2 2 57" xfId="7718"/>
    <cellStyle name="Normal 2 2 7 2 2 58" xfId="7719"/>
    <cellStyle name="Normal 2 2 7 2 2 59" xfId="7720"/>
    <cellStyle name="Normal 2 2 7 2 2 6" xfId="7721"/>
    <cellStyle name="Normal 2 2 7 2 2 60" xfId="7722"/>
    <cellStyle name="Normal 2 2 7 2 2 61" xfId="7723"/>
    <cellStyle name="Normal 2 2 7 2 2 62" xfId="7724"/>
    <cellStyle name="Normal 2 2 7 2 2 63" xfId="7725"/>
    <cellStyle name="Normal 2 2 7 2 2 64" xfId="7726"/>
    <cellStyle name="Normal 2 2 7 2 2 65" xfId="7727"/>
    <cellStyle name="Normal 2 2 7 2 2 66" xfId="7728"/>
    <cellStyle name="Normal 2 2 7 2 2 67" xfId="7729"/>
    <cellStyle name="Normal 2 2 7 2 2 68" xfId="7730"/>
    <cellStyle name="Normal 2 2 7 2 2 69" xfId="7731"/>
    <cellStyle name="Normal 2 2 7 2 2 7" xfId="7732"/>
    <cellStyle name="Normal 2 2 7 2 2 70" xfId="7733"/>
    <cellStyle name="Normal 2 2 7 2 2 8" xfId="7734"/>
    <cellStyle name="Normal 2 2 7 2 2 9" xfId="7735"/>
    <cellStyle name="Normal 2 2 7 2 20" xfId="7736"/>
    <cellStyle name="Normal 2 2 7 2 21" xfId="7737"/>
    <cellStyle name="Normal 2 2 7 2 22" xfId="7738"/>
    <cellStyle name="Normal 2 2 7 2 23" xfId="7739"/>
    <cellStyle name="Normal 2 2 7 2 24" xfId="7740"/>
    <cellStyle name="Normal 2 2 7 2 25" xfId="7741"/>
    <cellStyle name="Normal 2 2 7 2 26" xfId="7742"/>
    <cellStyle name="Normal 2 2 7 2 27" xfId="7743"/>
    <cellStyle name="Normal 2 2 7 2 28" xfId="7744"/>
    <cellStyle name="Normal 2 2 7 2 29" xfId="7745"/>
    <cellStyle name="Normal 2 2 7 2 3" xfId="7746"/>
    <cellStyle name="Normal 2 2 7 2 30" xfId="7747"/>
    <cellStyle name="Normal 2 2 7 2 31" xfId="7748"/>
    <cellStyle name="Normal 2 2 7 2 32" xfId="7749"/>
    <cellStyle name="Normal 2 2 7 2 33" xfId="7750"/>
    <cellStyle name="Normal 2 2 7 2 34" xfId="7751"/>
    <cellStyle name="Normal 2 2 7 2 35" xfId="7752"/>
    <cellStyle name="Normal 2 2 7 2 36" xfId="7753"/>
    <cellStyle name="Normal 2 2 7 2 37" xfId="7754"/>
    <cellStyle name="Normal 2 2 7 2 38" xfId="7755"/>
    <cellStyle name="Normal 2 2 7 2 39" xfId="7756"/>
    <cellStyle name="Normal 2 2 7 2 4" xfId="7757"/>
    <cellStyle name="Normal 2 2 7 2 40" xfId="7758"/>
    <cellStyle name="Normal 2 2 7 2 41" xfId="7759"/>
    <cellStyle name="Normal 2 2 7 2 42" xfId="7760"/>
    <cellStyle name="Normal 2 2 7 2 43" xfId="7761"/>
    <cellStyle name="Normal 2 2 7 2 44" xfId="7762"/>
    <cellStyle name="Normal 2 2 7 2 45" xfId="7763"/>
    <cellStyle name="Normal 2 2 7 2 46" xfId="7764"/>
    <cellStyle name="Normal 2 2 7 2 47" xfId="7765"/>
    <cellStyle name="Normal 2 2 7 2 48" xfId="7766"/>
    <cellStyle name="Normal 2 2 7 2 49" xfId="7767"/>
    <cellStyle name="Normal 2 2 7 2 5" xfId="7768"/>
    <cellStyle name="Normal 2 2 7 2 50" xfId="7769"/>
    <cellStyle name="Normal 2 2 7 2 51" xfId="7770"/>
    <cellStyle name="Normal 2 2 7 2 52" xfId="7771"/>
    <cellStyle name="Normal 2 2 7 2 53" xfId="7772"/>
    <cellStyle name="Normal 2 2 7 2 54" xfId="7773"/>
    <cellStyle name="Normal 2 2 7 2 55" xfId="7774"/>
    <cellStyle name="Normal 2 2 7 2 56" xfId="7775"/>
    <cellStyle name="Normal 2 2 7 2 57" xfId="7776"/>
    <cellStyle name="Normal 2 2 7 2 58" xfId="7777"/>
    <cellStyle name="Normal 2 2 7 2 59" xfId="7778"/>
    <cellStyle name="Normal 2 2 7 2 6" xfId="7779"/>
    <cellStyle name="Normal 2 2 7 2 60" xfId="7780"/>
    <cellStyle name="Normal 2 2 7 2 61" xfId="7781"/>
    <cellStyle name="Normal 2 2 7 2 62" xfId="7782"/>
    <cellStyle name="Normal 2 2 7 2 63" xfId="7783"/>
    <cellStyle name="Normal 2 2 7 2 64" xfId="7784"/>
    <cellStyle name="Normal 2 2 7 2 65" xfId="7785"/>
    <cellStyle name="Normal 2 2 7 2 66" xfId="7786"/>
    <cellStyle name="Normal 2 2 7 2 67" xfId="7787"/>
    <cellStyle name="Normal 2 2 7 2 68" xfId="7788"/>
    <cellStyle name="Normal 2 2 7 2 69" xfId="7789"/>
    <cellStyle name="Normal 2 2 7 2 7" xfId="7790"/>
    <cellStyle name="Normal 2 2 7 2 70" xfId="7791"/>
    <cellStyle name="Normal 2 2 7 2 8" xfId="7792"/>
    <cellStyle name="Normal 2 2 7 2 9" xfId="7793"/>
    <cellStyle name="Normal 2 2 7 20" xfId="7794"/>
    <cellStyle name="Normal 2 2 7 21" xfId="7795"/>
    <cellStyle name="Normal 2 2 7 22" xfId="7796"/>
    <cellStyle name="Normal 2 2 7 23" xfId="7797"/>
    <cellStyle name="Normal 2 2 7 24" xfId="7798"/>
    <cellStyle name="Normal 2 2 7 25" xfId="7799"/>
    <cellStyle name="Normal 2 2 7 26" xfId="7800"/>
    <cellStyle name="Normal 2 2 7 27" xfId="7801"/>
    <cellStyle name="Normal 2 2 7 28" xfId="7802"/>
    <cellStyle name="Normal 2 2 7 29" xfId="7803"/>
    <cellStyle name="Normal 2 2 7 3" xfId="7804"/>
    <cellStyle name="Normal 2 2 7 30" xfId="7805"/>
    <cellStyle name="Normal 2 2 7 31" xfId="7806"/>
    <cellStyle name="Normal 2 2 7 4" xfId="7807"/>
    <cellStyle name="Normal 2 2 7 5" xfId="7808"/>
    <cellStyle name="Normal 2 2 7 6" xfId="7809"/>
    <cellStyle name="Normal 2 2 7 7" xfId="7810"/>
    <cellStyle name="Normal 2 2 7 8" xfId="7811"/>
    <cellStyle name="Normal 2 2 7 9" xfId="7812"/>
    <cellStyle name="Normal 2 2 8" xfId="7813"/>
    <cellStyle name="Normal 2 2 8 2" xfId="7814"/>
    <cellStyle name="Normal 2 2 8 2 2" xfId="7815"/>
    <cellStyle name="Normal 2 2 8 2 2 2" xfId="7816"/>
    <cellStyle name="Normal 2 2 8 2 2 2 2" xfId="7817"/>
    <cellStyle name="Normal 2 2 8 2 2 3" xfId="7818"/>
    <cellStyle name="Normal 2 2 8 2 2 3 2" xfId="7819"/>
    <cellStyle name="Normal 2 2 8 2 2 4" xfId="7820"/>
    <cellStyle name="Normal 2 2 8 2 3" xfId="7821"/>
    <cellStyle name="Normal 2 2 8 2 3 2" xfId="7822"/>
    <cellStyle name="Normal 2 2 8 2 4" xfId="7823"/>
    <cellStyle name="Normal 2 2 8 2 4 2" xfId="7824"/>
    <cellStyle name="Normal 2 2 8 2 5" xfId="7825"/>
    <cellStyle name="Normal 2 2 8 3" xfId="7826"/>
    <cellStyle name="Normal 2 2 8 3 2" xfId="7827"/>
    <cellStyle name="Normal 2 2 8 3 2 2" xfId="7828"/>
    <cellStyle name="Normal 2 2 8 3 3" xfId="7829"/>
    <cellStyle name="Normal 2 2 8 3 3 2" xfId="7830"/>
    <cellStyle name="Normal 2 2 8 3 4" xfId="7831"/>
    <cellStyle name="Normal 2 2 8 4" xfId="7832"/>
    <cellStyle name="Normal 2 2 8 4 2" xfId="7833"/>
    <cellStyle name="Normal 2 2 8 5" xfId="7834"/>
    <cellStyle name="Normal 2 2 8 5 2" xfId="7835"/>
    <cellStyle name="Normal 2 2 8 6" xfId="7836"/>
    <cellStyle name="Normal 2 2 9" xfId="7837"/>
    <cellStyle name="Normal 2 2 9 2" xfId="7838"/>
    <cellStyle name="Normal 2 2 9 2 2" xfId="7839"/>
    <cellStyle name="Normal 2 2 9 2 2 2" xfId="7840"/>
    <cellStyle name="Normal 2 2 9 2 2 2 2" xfId="7841"/>
    <cellStyle name="Normal 2 2 9 2 2 3" xfId="7842"/>
    <cellStyle name="Normal 2 2 9 2 2 3 2" xfId="7843"/>
    <cellStyle name="Normal 2 2 9 2 2 4" xfId="7844"/>
    <cellStyle name="Normal 2 2 9 2 3" xfId="7845"/>
    <cellStyle name="Normal 2 2 9 2 3 2" xfId="7846"/>
    <cellStyle name="Normal 2 2 9 2 4" xfId="7847"/>
    <cellStyle name="Normal 2 2 9 2 4 2" xfId="7848"/>
    <cellStyle name="Normal 2 2 9 2 5" xfId="7849"/>
    <cellStyle name="Normal 2 2 9 3" xfId="7850"/>
    <cellStyle name="Normal 2 2 9 3 2" xfId="7851"/>
    <cellStyle name="Normal 2 2 9 3 2 2" xfId="7852"/>
    <cellStyle name="Normal 2 2 9 3 3" xfId="7853"/>
    <cellStyle name="Normal 2 2 9 3 3 2" xfId="7854"/>
    <cellStyle name="Normal 2 2 9 3 4" xfId="7855"/>
    <cellStyle name="Normal 2 2 9 4" xfId="7856"/>
    <cellStyle name="Normal 2 2 9 4 2" xfId="7857"/>
    <cellStyle name="Normal 2 2 9 5" xfId="7858"/>
    <cellStyle name="Normal 2 2 9 5 2" xfId="7859"/>
    <cellStyle name="Normal 2 2 9 6" xfId="7860"/>
    <cellStyle name="Normal 2 20" xfId="7861"/>
    <cellStyle name="Normal 2 21" xfId="7862"/>
    <cellStyle name="Normal 2 22" xfId="7863"/>
    <cellStyle name="Normal 2 23" xfId="7864"/>
    <cellStyle name="Normal 2 24" xfId="7865"/>
    <cellStyle name="Normal 2 25" xfId="7866"/>
    <cellStyle name="Normal 2 26" xfId="7867"/>
    <cellStyle name="Normal 2 27" xfId="7868"/>
    <cellStyle name="Normal 2 28" xfId="7869"/>
    <cellStyle name="Normal 2 29" xfId="7870"/>
    <cellStyle name="Normal 2 3" xfId="7871"/>
    <cellStyle name="Normal 2 3 10" xfId="7872"/>
    <cellStyle name="Normal 2 3 2" xfId="7873"/>
    <cellStyle name="Normal 2 3 2 10" xfId="7874"/>
    <cellStyle name="Normal 2 3 2 11" xfId="7875"/>
    <cellStyle name="Normal 2 3 2 12" xfId="7876"/>
    <cellStyle name="Normal 2 3 2 13" xfId="7877"/>
    <cellStyle name="Normal 2 3 2 14" xfId="7878"/>
    <cellStyle name="Normal 2 3 2 15" xfId="7879"/>
    <cellStyle name="Normal 2 3 2 16" xfId="7880"/>
    <cellStyle name="Normal 2 3 2 17" xfId="7881"/>
    <cellStyle name="Normal 2 3 2 18" xfId="7882"/>
    <cellStyle name="Normal 2 3 2 19" xfId="7883"/>
    <cellStyle name="Normal 2 3 2 2" xfId="7884"/>
    <cellStyle name="Normal 2 3 2 2 10" xfId="7885"/>
    <cellStyle name="Normal 2 3 2 2 11" xfId="7886"/>
    <cellStyle name="Normal 2 3 2 2 12" xfId="7887"/>
    <cellStyle name="Normal 2 3 2 2 13" xfId="7888"/>
    <cellStyle name="Normal 2 3 2 2 14" xfId="7889"/>
    <cellStyle name="Normal 2 3 2 2 15" xfId="7890"/>
    <cellStyle name="Normal 2 3 2 2 16" xfId="7891"/>
    <cellStyle name="Normal 2 3 2 2 17" xfId="7892"/>
    <cellStyle name="Normal 2 3 2 2 18" xfId="7893"/>
    <cellStyle name="Normal 2 3 2 2 19" xfId="7894"/>
    <cellStyle name="Normal 2 3 2 2 2" xfId="7895"/>
    <cellStyle name="Normal 2 3 2 2 2 2" xfId="7896"/>
    <cellStyle name="Normal 2 3 2 2 2 2 2" xfId="7897"/>
    <cellStyle name="Normal 2 3 2 2 2 2 2 2" xfId="7898"/>
    <cellStyle name="Normal 2 3 2 2 2 2 3" xfId="7899"/>
    <cellStyle name="Normal 2 3 2 2 2 2 3 2" xfId="7900"/>
    <cellStyle name="Normal 2 3 2 2 2 2 4" xfId="7901"/>
    <cellStyle name="Normal 2 3 2 2 2 3" xfId="7902"/>
    <cellStyle name="Normal 2 3 2 2 2 3 2" xfId="7903"/>
    <cellStyle name="Normal 2 3 2 2 2 4" xfId="7904"/>
    <cellStyle name="Normal 2 3 2 2 2 4 2" xfId="7905"/>
    <cellStyle name="Normal 2 3 2 2 2 5" xfId="7906"/>
    <cellStyle name="Normal 2 3 2 2 20" xfId="7907"/>
    <cellStyle name="Normal 2 3 2 2 21" xfId="7908"/>
    <cellStyle name="Normal 2 3 2 2 22" xfId="7909"/>
    <cellStyle name="Normal 2 3 2 2 23" xfId="7910"/>
    <cellStyle name="Normal 2 3 2 2 24" xfId="7911"/>
    <cellStyle name="Normal 2 3 2 2 25" xfId="7912"/>
    <cellStyle name="Normal 2 3 2 2 26" xfId="7913"/>
    <cellStyle name="Normal 2 3 2 2 27" xfId="7914"/>
    <cellStyle name="Normal 2 3 2 2 28" xfId="7915"/>
    <cellStyle name="Normal 2 3 2 2 29" xfId="7916"/>
    <cellStyle name="Normal 2 3 2 2 3" xfId="7917"/>
    <cellStyle name="Normal 2 3 2 2 3 2" xfId="7918"/>
    <cellStyle name="Normal 2 3 2 2 3 2 2" xfId="7919"/>
    <cellStyle name="Normal 2 3 2 2 3 3" xfId="7920"/>
    <cellStyle name="Normal 2 3 2 2 3 3 2" xfId="7921"/>
    <cellStyle name="Normal 2 3 2 2 3 4" xfId="7922"/>
    <cellStyle name="Normal 2 3 2 2 30" xfId="7923"/>
    <cellStyle name="Normal 2 3 2 2 31" xfId="7924"/>
    <cellStyle name="Normal 2 3 2 2 32" xfId="7925"/>
    <cellStyle name="Normal 2 3 2 2 33" xfId="7926"/>
    <cellStyle name="Normal 2 3 2 2 34" xfId="7927"/>
    <cellStyle name="Normal 2 3 2 2 35" xfId="7928"/>
    <cellStyle name="Normal 2 3 2 2 36" xfId="7929"/>
    <cellStyle name="Normal 2 3 2 2 37" xfId="7930"/>
    <cellStyle name="Normal 2 3 2 2 38" xfId="7931"/>
    <cellStyle name="Normal 2 3 2 2 39" xfId="7932"/>
    <cellStyle name="Normal 2 3 2 2 4" xfId="7933"/>
    <cellStyle name="Normal 2 3 2 2 4 2" xfId="7934"/>
    <cellStyle name="Normal 2 3 2 2 40" xfId="7935"/>
    <cellStyle name="Normal 2 3 2 2 41" xfId="7936"/>
    <cellStyle name="Normal 2 3 2 2 42" xfId="7937"/>
    <cellStyle name="Normal 2 3 2 2 43" xfId="7938"/>
    <cellStyle name="Normal 2 3 2 2 44" xfId="7939"/>
    <cellStyle name="Normal 2 3 2 2 45" xfId="7940"/>
    <cellStyle name="Normal 2 3 2 2 46" xfId="7941"/>
    <cellStyle name="Normal 2 3 2 2 47" xfId="7942"/>
    <cellStyle name="Normal 2 3 2 2 48" xfId="7943"/>
    <cellStyle name="Normal 2 3 2 2 49" xfId="7944"/>
    <cellStyle name="Normal 2 3 2 2 5" xfId="7945"/>
    <cellStyle name="Normal 2 3 2 2 5 2" xfId="7946"/>
    <cellStyle name="Normal 2 3 2 2 50" xfId="7947"/>
    <cellStyle name="Normal 2 3 2 2 51" xfId="7948"/>
    <cellStyle name="Normal 2 3 2 2 52" xfId="7949"/>
    <cellStyle name="Normal 2 3 2 2 53" xfId="7950"/>
    <cellStyle name="Normal 2 3 2 2 54" xfId="7951"/>
    <cellStyle name="Normal 2 3 2 2 55" xfId="7952"/>
    <cellStyle name="Normal 2 3 2 2 56" xfId="7953"/>
    <cellStyle name="Normal 2 3 2 2 57" xfId="7954"/>
    <cellStyle name="Normal 2 3 2 2 58" xfId="7955"/>
    <cellStyle name="Normal 2 3 2 2 59" xfId="7956"/>
    <cellStyle name="Normal 2 3 2 2 6" xfId="7957"/>
    <cellStyle name="Normal 2 3 2 2 60" xfId="7958"/>
    <cellStyle name="Normal 2 3 2 2 61" xfId="7959"/>
    <cellStyle name="Normal 2 3 2 2 62" xfId="7960"/>
    <cellStyle name="Normal 2 3 2 2 63" xfId="7961"/>
    <cellStyle name="Normal 2 3 2 2 64" xfId="7962"/>
    <cellStyle name="Normal 2 3 2 2 65" xfId="7963"/>
    <cellStyle name="Normal 2 3 2 2 66" xfId="7964"/>
    <cellStyle name="Normal 2 3 2 2 67" xfId="7965"/>
    <cellStyle name="Normal 2 3 2 2 68" xfId="7966"/>
    <cellStyle name="Normal 2 3 2 2 69" xfId="7967"/>
    <cellStyle name="Normal 2 3 2 2 7" xfId="7968"/>
    <cellStyle name="Normal 2 3 2 2 70" xfId="7969"/>
    <cellStyle name="Normal 2 3 2 2 71" xfId="7970"/>
    <cellStyle name="Normal 2 3 2 2 72" xfId="7971"/>
    <cellStyle name="Normal 2 3 2 2 8" xfId="7972"/>
    <cellStyle name="Normal 2 3 2 2 9" xfId="7973"/>
    <cellStyle name="Normal 2 3 2 20" xfId="7974"/>
    <cellStyle name="Normal 2 3 2 21" xfId="7975"/>
    <cellStyle name="Normal 2 3 2 22" xfId="7976"/>
    <cellStyle name="Normal 2 3 2 23" xfId="7977"/>
    <cellStyle name="Normal 2 3 2 24" xfId="7978"/>
    <cellStyle name="Normal 2 3 2 25" xfId="7979"/>
    <cellStyle name="Normal 2 3 2 26" xfId="7980"/>
    <cellStyle name="Normal 2 3 2 27" xfId="7981"/>
    <cellStyle name="Normal 2 3 2 28" xfId="7982"/>
    <cellStyle name="Normal 2 3 2 29" xfId="7983"/>
    <cellStyle name="Normal 2 3 2 3" xfId="7984"/>
    <cellStyle name="Normal 2 3 2 3 10" xfId="7985"/>
    <cellStyle name="Normal 2 3 2 3 11" xfId="7986"/>
    <cellStyle name="Normal 2 3 2 3 12" xfId="7987"/>
    <cellStyle name="Normal 2 3 2 3 13" xfId="7988"/>
    <cellStyle name="Normal 2 3 2 3 14" xfId="7989"/>
    <cellStyle name="Normal 2 3 2 3 15" xfId="7990"/>
    <cellStyle name="Normal 2 3 2 3 16" xfId="7991"/>
    <cellStyle name="Normal 2 3 2 3 17" xfId="7992"/>
    <cellStyle name="Normal 2 3 2 3 18" xfId="7993"/>
    <cellStyle name="Normal 2 3 2 3 19" xfId="7994"/>
    <cellStyle name="Normal 2 3 2 3 2" xfId="7995"/>
    <cellStyle name="Normal 2 3 2 3 2 2" xfId="7996"/>
    <cellStyle name="Normal 2 3 2 3 2 2 2" xfId="7997"/>
    <cellStyle name="Normal 2 3 2 3 2 3" xfId="7998"/>
    <cellStyle name="Normal 2 3 2 3 2 3 2" xfId="7999"/>
    <cellStyle name="Normal 2 3 2 3 2 4" xfId="8000"/>
    <cellStyle name="Normal 2 3 2 3 20" xfId="8001"/>
    <cellStyle name="Normal 2 3 2 3 21" xfId="8002"/>
    <cellStyle name="Normal 2 3 2 3 22" xfId="8003"/>
    <cellStyle name="Normal 2 3 2 3 23" xfId="8004"/>
    <cellStyle name="Normal 2 3 2 3 24" xfId="8005"/>
    <cellStyle name="Normal 2 3 2 3 25" xfId="8006"/>
    <cellStyle name="Normal 2 3 2 3 26" xfId="8007"/>
    <cellStyle name="Normal 2 3 2 3 27" xfId="8008"/>
    <cellStyle name="Normal 2 3 2 3 28" xfId="8009"/>
    <cellStyle name="Normal 2 3 2 3 29" xfId="8010"/>
    <cellStyle name="Normal 2 3 2 3 3" xfId="8011"/>
    <cellStyle name="Normal 2 3 2 3 3 2" xfId="8012"/>
    <cellStyle name="Normal 2 3 2 3 30" xfId="8013"/>
    <cellStyle name="Normal 2 3 2 3 4" xfId="8014"/>
    <cellStyle name="Normal 2 3 2 3 4 2" xfId="8015"/>
    <cellStyle name="Normal 2 3 2 3 5" xfId="8016"/>
    <cellStyle name="Normal 2 3 2 3 6" xfId="8017"/>
    <cellStyle name="Normal 2 3 2 3 7" xfId="8018"/>
    <cellStyle name="Normal 2 3 2 3 8" xfId="8019"/>
    <cellStyle name="Normal 2 3 2 3 9" xfId="8020"/>
    <cellStyle name="Normal 2 3 2 30" xfId="8021"/>
    <cellStyle name="Normal 2 3 2 31" xfId="8022"/>
    <cellStyle name="Normal 2 3 2 4" xfId="8023"/>
    <cellStyle name="Normal 2 3 2 4 2" xfId="8024"/>
    <cellStyle name="Normal 2 3 2 4 2 2" xfId="8025"/>
    <cellStyle name="Normal 2 3 2 4 2 2 2" xfId="8026"/>
    <cellStyle name="Normal 2 3 2 4 2 3" xfId="8027"/>
    <cellStyle name="Normal 2 3 2 4 2 3 2" xfId="8028"/>
    <cellStyle name="Normal 2 3 2 4 2 4" xfId="8029"/>
    <cellStyle name="Normal 2 3 2 4 3" xfId="8030"/>
    <cellStyle name="Normal 2 3 2 4 3 2" xfId="8031"/>
    <cellStyle name="Normal 2 3 2 4 4" xfId="8032"/>
    <cellStyle name="Normal 2 3 2 4 4 2" xfId="8033"/>
    <cellStyle name="Normal 2 3 2 4 5" xfId="8034"/>
    <cellStyle name="Normal 2 3 2 5" xfId="8035"/>
    <cellStyle name="Normal 2 3 2 5 2" xfId="8036"/>
    <cellStyle name="Normal 2 3 2 5 2 2" xfId="8037"/>
    <cellStyle name="Normal 2 3 2 5 3" xfId="8038"/>
    <cellStyle name="Normal 2 3 2 5 3 2" xfId="8039"/>
    <cellStyle name="Normal 2 3 2 5 4" xfId="8040"/>
    <cellStyle name="Normal 2 3 2 6" xfId="8041"/>
    <cellStyle name="Normal 2 3 2 6 2" xfId="8042"/>
    <cellStyle name="Normal 2 3 2 7" xfId="8043"/>
    <cellStyle name="Normal 2 3 2 7 2" xfId="8044"/>
    <cellStyle name="Normal 2 3 2 8" xfId="8045"/>
    <cellStyle name="Normal 2 3 2 9" xfId="8046"/>
    <cellStyle name="Normal 2 3 3" xfId="8047"/>
    <cellStyle name="Normal 2 3 3 10" xfId="8048"/>
    <cellStyle name="Normal 2 3 3 11" xfId="8049"/>
    <cellStyle name="Normal 2 3 3 12" xfId="8050"/>
    <cellStyle name="Normal 2 3 3 13" xfId="8051"/>
    <cellStyle name="Normal 2 3 3 14" xfId="8052"/>
    <cellStyle name="Normal 2 3 3 15" xfId="8053"/>
    <cellStyle name="Normal 2 3 3 16" xfId="8054"/>
    <cellStyle name="Normal 2 3 3 17" xfId="8055"/>
    <cellStyle name="Normal 2 3 3 18" xfId="8056"/>
    <cellStyle name="Normal 2 3 3 19" xfId="8057"/>
    <cellStyle name="Normal 2 3 3 2" xfId="8058"/>
    <cellStyle name="Normal 2 3 3 2 10" xfId="8059"/>
    <cellStyle name="Normal 2 3 3 2 11" xfId="8060"/>
    <cellStyle name="Normal 2 3 3 2 12" xfId="8061"/>
    <cellStyle name="Normal 2 3 3 2 13" xfId="8062"/>
    <cellStyle name="Normal 2 3 3 2 14" xfId="8063"/>
    <cellStyle name="Normal 2 3 3 2 15" xfId="8064"/>
    <cellStyle name="Normal 2 3 3 2 16" xfId="8065"/>
    <cellStyle name="Normal 2 3 3 2 17" xfId="8066"/>
    <cellStyle name="Normal 2 3 3 2 18" xfId="8067"/>
    <cellStyle name="Normal 2 3 3 2 19" xfId="8068"/>
    <cellStyle name="Normal 2 3 3 2 2" xfId="8069"/>
    <cellStyle name="Normal 2 3 3 2 2 2" xfId="8070"/>
    <cellStyle name="Normal 2 3 3 2 2 2 2" xfId="8071"/>
    <cellStyle name="Normal 2 3 3 2 2 3" xfId="8072"/>
    <cellStyle name="Normal 2 3 3 2 2 3 2" xfId="8073"/>
    <cellStyle name="Normal 2 3 3 2 2 4" xfId="8074"/>
    <cellStyle name="Normal 2 3 3 2 20" xfId="8075"/>
    <cellStyle name="Normal 2 3 3 2 21" xfId="8076"/>
    <cellStyle name="Normal 2 3 3 2 22" xfId="8077"/>
    <cellStyle name="Normal 2 3 3 2 23" xfId="8078"/>
    <cellStyle name="Normal 2 3 3 2 24" xfId="8079"/>
    <cellStyle name="Normal 2 3 3 2 25" xfId="8080"/>
    <cellStyle name="Normal 2 3 3 2 26" xfId="8081"/>
    <cellStyle name="Normal 2 3 3 2 27" xfId="8082"/>
    <cellStyle name="Normal 2 3 3 2 28" xfId="8083"/>
    <cellStyle name="Normal 2 3 3 2 29" xfId="8084"/>
    <cellStyle name="Normal 2 3 3 2 3" xfId="8085"/>
    <cellStyle name="Normal 2 3 3 2 3 2" xfId="8086"/>
    <cellStyle name="Normal 2 3 3 2 30" xfId="8087"/>
    <cellStyle name="Normal 2 3 3 2 31" xfId="8088"/>
    <cellStyle name="Normal 2 3 3 2 32" xfId="8089"/>
    <cellStyle name="Normal 2 3 3 2 33" xfId="8090"/>
    <cellStyle name="Normal 2 3 3 2 34" xfId="8091"/>
    <cellStyle name="Normal 2 3 3 2 35" xfId="8092"/>
    <cellStyle name="Normal 2 3 3 2 36" xfId="8093"/>
    <cellStyle name="Normal 2 3 3 2 37" xfId="8094"/>
    <cellStyle name="Normal 2 3 3 2 38" xfId="8095"/>
    <cellStyle name="Normal 2 3 3 2 39" xfId="8096"/>
    <cellStyle name="Normal 2 3 3 2 4" xfId="8097"/>
    <cellStyle name="Normal 2 3 3 2 4 2" xfId="8098"/>
    <cellStyle name="Normal 2 3 3 2 40" xfId="8099"/>
    <cellStyle name="Normal 2 3 3 2 41" xfId="8100"/>
    <cellStyle name="Normal 2 3 3 2 42" xfId="8101"/>
    <cellStyle name="Normal 2 3 3 2 43" xfId="8102"/>
    <cellStyle name="Normal 2 3 3 2 44" xfId="8103"/>
    <cellStyle name="Normal 2 3 3 2 45" xfId="8104"/>
    <cellStyle name="Normal 2 3 3 2 46" xfId="8105"/>
    <cellStyle name="Normal 2 3 3 2 47" xfId="8106"/>
    <cellStyle name="Normal 2 3 3 2 48" xfId="8107"/>
    <cellStyle name="Normal 2 3 3 2 49" xfId="8108"/>
    <cellStyle name="Normal 2 3 3 2 5" xfId="8109"/>
    <cellStyle name="Normal 2 3 3 2 50" xfId="8110"/>
    <cellStyle name="Normal 2 3 3 2 51" xfId="8111"/>
    <cellStyle name="Normal 2 3 3 2 52" xfId="8112"/>
    <cellStyle name="Normal 2 3 3 2 53" xfId="8113"/>
    <cellStyle name="Normal 2 3 3 2 54" xfId="8114"/>
    <cellStyle name="Normal 2 3 3 2 55" xfId="8115"/>
    <cellStyle name="Normal 2 3 3 2 56" xfId="8116"/>
    <cellStyle name="Normal 2 3 3 2 57" xfId="8117"/>
    <cellStyle name="Normal 2 3 3 2 58" xfId="8118"/>
    <cellStyle name="Normal 2 3 3 2 59" xfId="8119"/>
    <cellStyle name="Normal 2 3 3 2 6" xfId="8120"/>
    <cellStyle name="Normal 2 3 3 2 60" xfId="8121"/>
    <cellStyle name="Normal 2 3 3 2 61" xfId="8122"/>
    <cellStyle name="Normal 2 3 3 2 62" xfId="8123"/>
    <cellStyle name="Normal 2 3 3 2 63" xfId="8124"/>
    <cellStyle name="Normal 2 3 3 2 64" xfId="8125"/>
    <cellStyle name="Normal 2 3 3 2 65" xfId="8126"/>
    <cellStyle name="Normal 2 3 3 2 66" xfId="8127"/>
    <cellStyle name="Normal 2 3 3 2 67" xfId="8128"/>
    <cellStyle name="Normal 2 3 3 2 68" xfId="8129"/>
    <cellStyle name="Normal 2 3 3 2 69" xfId="8130"/>
    <cellStyle name="Normal 2 3 3 2 7" xfId="8131"/>
    <cellStyle name="Normal 2 3 3 2 70" xfId="8132"/>
    <cellStyle name="Normal 2 3 3 2 71" xfId="8133"/>
    <cellStyle name="Normal 2 3 3 2 8" xfId="8134"/>
    <cellStyle name="Normal 2 3 3 2 9" xfId="8135"/>
    <cellStyle name="Normal 2 3 3 20" xfId="8136"/>
    <cellStyle name="Normal 2 3 3 21" xfId="8137"/>
    <cellStyle name="Normal 2 3 3 22" xfId="8138"/>
    <cellStyle name="Normal 2 3 3 23" xfId="8139"/>
    <cellStyle name="Normal 2 3 3 24" xfId="8140"/>
    <cellStyle name="Normal 2 3 3 25" xfId="8141"/>
    <cellStyle name="Normal 2 3 3 26" xfId="8142"/>
    <cellStyle name="Normal 2 3 3 27" xfId="8143"/>
    <cellStyle name="Normal 2 3 3 28" xfId="8144"/>
    <cellStyle name="Normal 2 3 3 29" xfId="8145"/>
    <cellStyle name="Normal 2 3 3 3" xfId="8146"/>
    <cellStyle name="Normal 2 3 3 3 2" xfId="8147"/>
    <cellStyle name="Normal 2 3 3 3 2 2" xfId="8148"/>
    <cellStyle name="Normal 2 3 3 3 3" xfId="8149"/>
    <cellStyle name="Normal 2 3 3 3 3 2" xfId="8150"/>
    <cellStyle name="Normal 2 3 3 3 4" xfId="8151"/>
    <cellStyle name="Normal 2 3 3 30" xfId="8152"/>
    <cellStyle name="Normal 2 3 3 31" xfId="8153"/>
    <cellStyle name="Normal 2 3 3 4" xfId="8154"/>
    <cellStyle name="Normal 2 3 3 4 2" xfId="8155"/>
    <cellStyle name="Normal 2 3 3 4 2 2" xfId="8156"/>
    <cellStyle name="Normal 2 3 3 4 3" xfId="8157"/>
    <cellStyle name="Normal 2 3 3 4 3 2" xfId="8158"/>
    <cellStyle name="Normal 2 3 3 4 4" xfId="8159"/>
    <cellStyle name="Normal 2 3 3 5" xfId="8160"/>
    <cellStyle name="Normal 2 3 3 5 2" xfId="8161"/>
    <cellStyle name="Normal 2 3 3 6" xfId="8162"/>
    <cellStyle name="Normal 2 3 3 6 2" xfId="8163"/>
    <cellStyle name="Normal 2 3 3 7" xfId="8164"/>
    <cellStyle name="Normal 2 3 3 8" xfId="8165"/>
    <cellStyle name="Normal 2 3 3 9" xfId="8166"/>
    <cellStyle name="Normal 2 3 4" xfId="8167"/>
    <cellStyle name="Normal 2 3 4 2" xfId="8168"/>
    <cellStyle name="Normal 2 3 4 2 2" xfId="8169"/>
    <cellStyle name="Normal 2 3 4 2 2 2" xfId="8170"/>
    <cellStyle name="Normal 2 3 4 2 2 2 2" xfId="8171"/>
    <cellStyle name="Normal 2 3 4 2 2 3" xfId="8172"/>
    <cellStyle name="Normal 2 3 4 2 2 3 2" xfId="8173"/>
    <cellStyle name="Normal 2 3 4 2 2 4" xfId="8174"/>
    <cellStyle name="Normal 2 3 4 2 3" xfId="8175"/>
    <cellStyle name="Normal 2 3 4 2 3 2" xfId="8176"/>
    <cellStyle name="Normal 2 3 4 2 4" xfId="8177"/>
    <cellStyle name="Normal 2 3 4 2 4 2" xfId="8178"/>
    <cellStyle name="Normal 2 3 4 2 5" xfId="8179"/>
    <cellStyle name="Normal 2 3 4 3" xfId="8180"/>
    <cellStyle name="Normal 2 3 4 3 2" xfId="8181"/>
    <cellStyle name="Normal 2 3 4 3 2 2" xfId="8182"/>
    <cellStyle name="Normal 2 3 4 3 3" xfId="8183"/>
    <cellStyle name="Normal 2 3 4 3 3 2" xfId="8184"/>
    <cellStyle name="Normal 2 3 4 3 4" xfId="8185"/>
    <cellStyle name="Normal 2 3 4 4" xfId="8186"/>
    <cellStyle name="Normal 2 3 4 4 2" xfId="8187"/>
    <cellStyle name="Normal 2 3 4 5" xfId="8188"/>
    <cellStyle name="Normal 2 3 4 5 2" xfId="8189"/>
    <cellStyle name="Normal 2 3 4 6" xfId="8190"/>
    <cellStyle name="Normal 2 3 5" xfId="8191"/>
    <cellStyle name="Normal 2 3 5 10" xfId="8192"/>
    <cellStyle name="Normal 2 3 5 11" xfId="8193"/>
    <cellStyle name="Normal 2 3 5 12" xfId="8194"/>
    <cellStyle name="Normal 2 3 5 13" xfId="8195"/>
    <cellStyle name="Normal 2 3 5 14" xfId="8196"/>
    <cellStyle name="Normal 2 3 5 15" xfId="8197"/>
    <cellStyle name="Normal 2 3 5 16" xfId="8198"/>
    <cellStyle name="Normal 2 3 5 17" xfId="8199"/>
    <cellStyle name="Normal 2 3 5 18" xfId="8200"/>
    <cellStyle name="Normal 2 3 5 19" xfId="8201"/>
    <cellStyle name="Normal 2 3 5 2" xfId="8202"/>
    <cellStyle name="Normal 2 3 5 2 2" xfId="8203"/>
    <cellStyle name="Normal 2 3 5 2 2 2" xfId="8204"/>
    <cellStyle name="Normal 2 3 5 2 2 2 2" xfId="8205"/>
    <cellStyle name="Normal 2 3 5 2 2 3" xfId="8206"/>
    <cellStyle name="Normal 2 3 5 2 2 3 2" xfId="8207"/>
    <cellStyle name="Normal 2 3 5 2 2 4" xfId="8208"/>
    <cellStyle name="Normal 2 3 5 2 3" xfId="8209"/>
    <cellStyle name="Normal 2 3 5 2 3 2" xfId="8210"/>
    <cellStyle name="Normal 2 3 5 2 4" xfId="8211"/>
    <cellStyle name="Normal 2 3 5 2 4 2" xfId="8212"/>
    <cellStyle name="Normal 2 3 5 2 5" xfId="8213"/>
    <cellStyle name="Normal 2 3 5 20" xfId="8214"/>
    <cellStyle name="Normal 2 3 5 21" xfId="8215"/>
    <cellStyle name="Normal 2 3 5 22" xfId="8216"/>
    <cellStyle name="Normal 2 3 5 23" xfId="8217"/>
    <cellStyle name="Normal 2 3 5 24" xfId="8218"/>
    <cellStyle name="Normal 2 3 5 25" xfId="8219"/>
    <cellStyle name="Normal 2 3 5 26" xfId="8220"/>
    <cellStyle name="Normal 2 3 5 27" xfId="8221"/>
    <cellStyle name="Normal 2 3 5 28" xfId="8222"/>
    <cellStyle name="Normal 2 3 5 29" xfId="8223"/>
    <cellStyle name="Normal 2 3 5 3" xfId="8224"/>
    <cellStyle name="Normal 2 3 5 3 2" xfId="8225"/>
    <cellStyle name="Normal 2 3 5 3 2 2" xfId="8226"/>
    <cellStyle name="Normal 2 3 5 3 3" xfId="8227"/>
    <cellStyle name="Normal 2 3 5 3 3 2" xfId="8228"/>
    <cellStyle name="Normal 2 3 5 3 4" xfId="8229"/>
    <cellStyle name="Normal 2 3 5 30" xfId="8230"/>
    <cellStyle name="Normal 2 3 5 31" xfId="8231"/>
    <cellStyle name="Normal 2 3 5 32" xfId="8232"/>
    <cellStyle name="Normal 2 3 5 33" xfId="8233"/>
    <cellStyle name="Normal 2 3 5 34" xfId="8234"/>
    <cellStyle name="Normal 2 3 5 35" xfId="8235"/>
    <cellStyle name="Normal 2 3 5 36" xfId="8236"/>
    <cellStyle name="Normal 2 3 5 37" xfId="8237"/>
    <cellStyle name="Normal 2 3 5 38" xfId="8238"/>
    <cellStyle name="Normal 2 3 5 39" xfId="8239"/>
    <cellStyle name="Normal 2 3 5 4" xfId="8240"/>
    <cellStyle name="Normal 2 3 5 4 2" xfId="8241"/>
    <cellStyle name="Normal 2 3 5 40" xfId="8242"/>
    <cellStyle name="Normal 2 3 5 41" xfId="8243"/>
    <cellStyle name="Normal 2 3 5 42" xfId="8244"/>
    <cellStyle name="Normal 2 3 5 43" xfId="8245"/>
    <cellStyle name="Normal 2 3 5 44" xfId="8246"/>
    <cellStyle name="Normal 2 3 5 45" xfId="8247"/>
    <cellStyle name="Normal 2 3 5 46" xfId="8248"/>
    <cellStyle name="Normal 2 3 5 47" xfId="8249"/>
    <cellStyle name="Normal 2 3 5 48" xfId="8250"/>
    <cellStyle name="Normal 2 3 5 49" xfId="8251"/>
    <cellStyle name="Normal 2 3 5 5" xfId="8252"/>
    <cellStyle name="Normal 2 3 5 5 2" xfId="8253"/>
    <cellStyle name="Normal 2 3 5 50" xfId="8254"/>
    <cellStyle name="Normal 2 3 5 51" xfId="8255"/>
    <cellStyle name="Normal 2 3 5 52" xfId="8256"/>
    <cellStyle name="Normal 2 3 5 53" xfId="8257"/>
    <cellStyle name="Normal 2 3 5 54" xfId="8258"/>
    <cellStyle name="Normal 2 3 5 55" xfId="8259"/>
    <cellStyle name="Normal 2 3 5 56" xfId="8260"/>
    <cellStyle name="Normal 2 3 5 57" xfId="8261"/>
    <cellStyle name="Normal 2 3 5 58" xfId="8262"/>
    <cellStyle name="Normal 2 3 5 59" xfId="8263"/>
    <cellStyle name="Normal 2 3 5 6" xfId="8264"/>
    <cellStyle name="Normal 2 3 5 60" xfId="8265"/>
    <cellStyle name="Normal 2 3 5 61" xfId="8266"/>
    <cellStyle name="Normal 2 3 5 62" xfId="8267"/>
    <cellStyle name="Normal 2 3 5 63" xfId="8268"/>
    <cellStyle name="Normal 2 3 5 64" xfId="8269"/>
    <cellStyle name="Normal 2 3 5 65" xfId="8270"/>
    <cellStyle name="Normal 2 3 5 66" xfId="8271"/>
    <cellStyle name="Normal 2 3 5 67" xfId="8272"/>
    <cellStyle name="Normal 2 3 5 68" xfId="8273"/>
    <cellStyle name="Normal 2 3 5 69" xfId="8274"/>
    <cellStyle name="Normal 2 3 5 7" xfId="8275"/>
    <cellStyle name="Normal 2 3 5 70" xfId="8276"/>
    <cellStyle name="Normal 2 3 5 71" xfId="8277"/>
    <cellStyle name="Normal 2 3 5 72" xfId="8278"/>
    <cellStyle name="Normal 2 3 5 8" xfId="8279"/>
    <cellStyle name="Normal 2 3 5 9" xfId="8280"/>
    <cellStyle name="Normal 2 3 6" xfId="8281"/>
    <cellStyle name="Normal 2 3 6 2" xfId="8282"/>
    <cellStyle name="Normal 2 3 6 2 2" xfId="8283"/>
    <cellStyle name="Normal 2 3 6 2 2 2" xfId="8284"/>
    <cellStyle name="Normal 2 3 6 2 3" xfId="8285"/>
    <cellStyle name="Normal 2 3 6 2 3 2" xfId="8286"/>
    <cellStyle name="Normal 2 3 6 2 4" xfId="8287"/>
    <cellStyle name="Normal 2 3 6 3" xfId="8288"/>
    <cellStyle name="Normal 2 3 6 3 2" xfId="8289"/>
    <cellStyle name="Normal 2 3 6 4" xfId="8290"/>
    <cellStyle name="Normal 2 3 6 4 2" xfId="8291"/>
    <cellStyle name="Normal 2 3 6 5" xfId="8292"/>
    <cellStyle name="Normal 2 3 7" xfId="8293"/>
    <cellStyle name="Normal 2 3 7 2" xfId="8294"/>
    <cellStyle name="Normal 2 3 7 2 2" xfId="8295"/>
    <cellStyle name="Normal 2 3 7 3" xfId="8296"/>
    <cellStyle name="Normal 2 3 7 3 2" xfId="8297"/>
    <cellStyle name="Normal 2 3 7 4" xfId="8298"/>
    <cellStyle name="Normal 2 3 8" xfId="8299"/>
    <cellStyle name="Normal 2 3 8 2" xfId="8300"/>
    <cellStyle name="Normal 2 3 9" xfId="8301"/>
    <cellStyle name="Normal 2 3 9 2" xfId="8302"/>
    <cellStyle name="Normal 2 30" xfId="8303"/>
    <cellStyle name="Normal 2 31" xfId="8304"/>
    <cellStyle name="Normal 2 32" xfId="8305"/>
    <cellStyle name="Normal 2 33" xfId="8306"/>
    <cellStyle name="Normal 2 34" xfId="8307"/>
    <cellStyle name="Normal 2 35" xfId="8308"/>
    <cellStyle name="Normal 2 36" xfId="8309"/>
    <cellStyle name="Normal 2 37" xfId="8310"/>
    <cellStyle name="Normal 2 37 2" xfId="8311"/>
    <cellStyle name="Normal 2 38" xfId="8312"/>
    <cellStyle name="Normal 2 39" xfId="8313"/>
    <cellStyle name="Normal 2 4" xfId="8314"/>
    <cellStyle name="Normal 2 4 10" xfId="8315"/>
    <cellStyle name="Normal 2 4 2" xfId="8316"/>
    <cellStyle name="Normal 2 4 2 10" xfId="8317"/>
    <cellStyle name="Normal 2 4 2 11" xfId="8318"/>
    <cellStyle name="Normal 2 4 2 12" xfId="8319"/>
    <cellStyle name="Normal 2 4 2 13" xfId="8320"/>
    <cellStyle name="Normal 2 4 2 14" xfId="8321"/>
    <cellStyle name="Normal 2 4 2 15" xfId="8322"/>
    <cellStyle name="Normal 2 4 2 16" xfId="8323"/>
    <cellStyle name="Normal 2 4 2 17" xfId="8324"/>
    <cellStyle name="Normal 2 4 2 18" xfId="8325"/>
    <cellStyle name="Normal 2 4 2 19" xfId="8326"/>
    <cellStyle name="Normal 2 4 2 2" xfId="8327"/>
    <cellStyle name="Normal 2 4 2 2 10" xfId="8328"/>
    <cellStyle name="Normal 2 4 2 2 11" xfId="8329"/>
    <cellStyle name="Normal 2 4 2 2 12" xfId="8330"/>
    <cellStyle name="Normal 2 4 2 2 13" xfId="8331"/>
    <cellStyle name="Normal 2 4 2 2 14" xfId="8332"/>
    <cellStyle name="Normal 2 4 2 2 15" xfId="8333"/>
    <cellStyle name="Normal 2 4 2 2 16" xfId="8334"/>
    <cellStyle name="Normal 2 4 2 2 17" xfId="8335"/>
    <cellStyle name="Normal 2 4 2 2 18" xfId="8336"/>
    <cellStyle name="Normal 2 4 2 2 19" xfId="8337"/>
    <cellStyle name="Normal 2 4 2 2 2" xfId="8338"/>
    <cellStyle name="Normal 2 4 2 2 2 2" xfId="8339"/>
    <cellStyle name="Normal 2 4 2 2 2 2 2" xfId="8340"/>
    <cellStyle name="Normal 2 4 2 2 2 2 2 2" xfId="8341"/>
    <cellStyle name="Normal 2 4 2 2 2 2 3" xfId="8342"/>
    <cellStyle name="Normal 2 4 2 2 2 2 3 2" xfId="8343"/>
    <cellStyle name="Normal 2 4 2 2 2 2 4" xfId="8344"/>
    <cellStyle name="Normal 2 4 2 2 2 3" xfId="8345"/>
    <cellStyle name="Normal 2 4 2 2 2 3 2" xfId="8346"/>
    <cellStyle name="Normal 2 4 2 2 2 4" xfId="8347"/>
    <cellStyle name="Normal 2 4 2 2 2 4 2" xfId="8348"/>
    <cellStyle name="Normal 2 4 2 2 2 5" xfId="8349"/>
    <cellStyle name="Normal 2 4 2 2 20" xfId="8350"/>
    <cellStyle name="Normal 2 4 2 2 21" xfId="8351"/>
    <cellStyle name="Normal 2 4 2 2 22" xfId="8352"/>
    <cellStyle name="Normal 2 4 2 2 23" xfId="8353"/>
    <cellStyle name="Normal 2 4 2 2 24" xfId="8354"/>
    <cellStyle name="Normal 2 4 2 2 25" xfId="8355"/>
    <cellStyle name="Normal 2 4 2 2 26" xfId="8356"/>
    <cellStyle name="Normal 2 4 2 2 27" xfId="8357"/>
    <cellStyle name="Normal 2 4 2 2 28" xfId="8358"/>
    <cellStyle name="Normal 2 4 2 2 29" xfId="8359"/>
    <cellStyle name="Normal 2 4 2 2 3" xfId="8360"/>
    <cellStyle name="Normal 2 4 2 2 3 2" xfId="8361"/>
    <cellStyle name="Normal 2 4 2 2 3 2 2" xfId="8362"/>
    <cellStyle name="Normal 2 4 2 2 3 3" xfId="8363"/>
    <cellStyle name="Normal 2 4 2 2 3 3 2" xfId="8364"/>
    <cellStyle name="Normal 2 4 2 2 3 4" xfId="8365"/>
    <cellStyle name="Normal 2 4 2 2 30" xfId="8366"/>
    <cellStyle name="Normal 2 4 2 2 31" xfId="8367"/>
    <cellStyle name="Normal 2 4 2 2 32" xfId="8368"/>
    <cellStyle name="Normal 2 4 2 2 33" xfId="8369"/>
    <cellStyle name="Normal 2 4 2 2 34" xfId="8370"/>
    <cellStyle name="Normal 2 4 2 2 35" xfId="8371"/>
    <cellStyle name="Normal 2 4 2 2 36" xfId="8372"/>
    <cellStyle name="Normal 2 4 2 2 37" xfId="8373"/>
    <cellStyle name="Normal 2 4 2 2 38" xfId="8374"/>
    <cellStyle name="Normal 2 4 2 2 39" xfId="8375"/>
    <cellStyle name="Normal 2 4 2 2 4" xfId="8376"/>
    <cellStyle name="Normal 2 4 2 2 4 2" xfId="8377"/>
    <cellStyle name="Normal 2 4 2 2 40" xfId="8378"/>
    <cellStyle name="Normal 2 4 2 2 41" xfId="8379"/>
    <cellStyle name="Normal 2 4 2 2 42" xfId="8380"/>
    <cellStyle name="Normal 2 4 2 2 43" xfId="8381"/>
    <cellStyle name="Normal 2 4 2 2 44" xfId="8382"/>
    <cellStyle name="Normal 2 4 2 2 45" xfId="8383"/>
    <cellStyle name="Normal 2 4 2 2 46" xfId="8384"/>
    <cellStyle name="Normal 2 4 2 2 47" xfId="8385"/>
    <cellStyle name="Normal 2 4 2 2 48" xfId="8386"/>
    <cellStyle name="Normal 2 4 2 2 49" xfId="8387"/>
    <cellStyle name="Normal 2 4 2 2 5" xfId="8388"/>
    <cellStyle name="Normal 2 4 2 2 5 2" xfId="8389"/>
    <cellStyle name="Normal 2 4 2 2 50" xfId="8390"/>
    <cellStyle name="Normal 2 4 2 2 51" xfId="8391"/>
    <cellStyle name="Normal 2 4 2 2 52" xfId="8392"/>
    <cellStyle name="Normal 2 4 2 2 53" xfId="8393"/>
    <cellStyle name="Normal 2 4 2 2 54" xfId="8394"/>
    <cellStyle name="Normal 2 4 2 2 55" xfId="8395"/>
    <cellStyle name="Normal 2 4 2 2 56" xfId="8396"/>
    <cellStyle name="Normal 2 4 2 2 57" xfId="8397"/>
    <cellStyle name="Normal 2 4 2 2 58" xfId="8398"/>
    <cellStyle name="Normal 2 4 2 2 59" xfId="8399"/>
    <cellStyle name="Normal 2 4 2 2 6" xfId="8400"/>
    <cellStyle name="Normal 2 4 2 2 60" xfId="8401"/>
    <cellStyle name="Normal 2 4 2 2 61" xfId="8402"/>
    <cellStyle name="Normal 2 4 2 2 62" xfId="8403"/>
    <cellStyle name="Normal 2 4 2 2 63" xfId="8404"/>
    <cellStyle name="Normal 2 4 2 2 64" xfId="8405"/>
    <cellStyle name="Normal 2 4 2 2 65" xfId="8406"/>
    <cellStyle name="Normal 2 4 2 2 66" xfId="8407"/>
    <cellStyle name="Normal 2 4 2 2 67" xfId="8408"/>
    <cellStyle name="Normal 2 4 2 2 68" xfId="8409"/>
    <cellStyle name="Normal 2 4 2 2 69" xfId="8410"/>
    <cellStyle name="Normal 2 4 2 2 7" xfId="8411"/>
    <cellStyle name="Normal 2 4 2 2 70" xfId="8412"/>
    <cellStyle name="Normal 2 4 2 2 71" xfId="8413"/>
    <cellStyle name="Normal 2 4 2 2 72" xfId="8414"/>
    <cellStyle name="Normal 2 4 2 2 8" xfId="8415"/>
    <cellStyle name="Normal 2 4 2 2 9" xfId="8416"/>
    <cellStyle name="Normal 2 4 2 20" xfId="8417"/>
    <cellStyle name="Normal 2 4 2 21" xfId="8418"/>
    <cellStyle name="Normal 2 4 2 22" xfId="8419"/>
    <cellStyle name="Normal 2 4 2 23" xfId="8420"/>
    <cellStyle name="Normal 2 4 2 24" xfId="8421"/>
    <cellStyle name="Normal 2 4 2 25" xfId="8422"/>
    <cellStyle name="Normal 2 4 2 26" xfId="8423"/>
    <cellStyle name="Normal 2 4 2 27" xfId="8424"/>
    <cellStyle name="Normal 2 4 2 28" xfId="8425"/>
    <cellStyle name="Normal 2 4 2 29" xfId="8426"/>
    <cellStyle name="Normal 2 4 2 3" xfId="8427"/>
    <cellStyle name="Normal 2 4 2 3 10" xfId="8428"/>
    <cellStyle name="Normal 2 4 2 3 11" xfId="8429"/>
    <cellStyle name="Normal 2 4 2 3 12" xfId="8430"/>
    <cellStyle name="Normal 2 4 2 3 13" xfId="8431"/>
    <cellStyle name="Normal 2 4 2 3 14" xfId="8432"/>
    <cellStyle name="Normal 2 4 2 3 15" xfId="8433"/>
    <cellStyle name="Normal 2 4 2 3 16" xfId="8434"/>
    <cellStyle name="Normal 2 4 2 3 17" xfId="8435"/>
    <cellStyle name="Normal 2 4 2 3 18" xfId="8436"/>
    <cellStyle name="Normal 2 4 2 3 19" xfId="8437"/>
    <cellStyle name="Normal 2 4 2 3 2" xfId="8438"/>
    <cellStyle name="Normal 2 4 2 3 2 2" xfId="8439"/>
    <cellStyle name="Normal 2 4 2 3 2 2 2" xfId="8440"/>
    <cellStyle name="Normal 2 4 2 3 2 3" xfId="8441"/>
    <cellStyle name="Normal 2 4 2 3 2 3 2" xfId="8442"/>
    <cellStyle name="Normal 2 4 2 3 2 4" xfId="8443"/>
    <cellStyle name="Normal 2 4 2 3 20" xfId="8444"/>
    <cellStyle name="Normal 2 4 2 3 21" xfId="8445"/>
    <cellStyle name="Normal 2 4 2 3 22" xfId="8446"/>
    <cellStyle name="Normal 2 4 2 3 23" xfId="8447"/>
    <cellStyle name="Normal 2 4 2 3 24" xfId="8448"/>
    <cellStyle name="Normal 2 4 2 3 25" xfId="8449"/>
    <cellStyle name="Normal 2 4 2 3 26" xfId="8450"/>
    <cellStyle name="Normal 2 4 2 3 27" xfId="8451"/>
    <cellStyle name="Normal 2 4 2 3 28" xfId="8452"/>
    <cellStyle name="Normal 2 4 2 3 29" xfId="8453"/>
    <cellStyle name="Normal 2 4 2 3 3" xfId="8454"/>
    <cellStyle name="Normal 2 4 2 3 3 2" xfId="8455"/>
    <cellStyle name="Normal 2 4 2 3 30" xfId="8456"/>
    <cellStyle name="Normal 2 4 2 3 4" xfId="8457"/>
    <cellStyle name="Normal 2 4 2 3 4 2" xfId="8458"/>
    <cellStyle name="Normal 2 4 2 3 5" xfId="8459"/>
    <cellStyle name="Normal 2 4 2 3 6" xfId="8460"/>
    <cellStyle name="Normal 2 4 2 3 7" xfId="8461"/>
    <cellStyle name="Normal 2 4 2 3 8" xfId="8462"/>
    <cellStyle name="Normal 2 4 2 3 9" xfId="8463"/>
    <cellStyle name="Normal 2 4 2 30" xfId="8464"/>
    <cellStyle name="Normal 2 4 2 31" xfId="8465"/>
    <cellStyle name="Normal 2 4 2 4" xfId="8466"/>
    <cellStyle name="Normal 2 4 2 4 2" xfId="8467"/>
    <cellStyle name="Normal 2 4 2 4 2 2" xfId="8468"/>
    <cellStyle name="Normal 2 4 2 4 2 2 2" xfId="8469"/>
    <cellStyle name="Normal 2 4 2 4 2 3" xfId="8470"/>
    <cellStyle name="Normal 2 4 2 4 2 3 2" xfId="8471"/>
    <cellStyle name="Normal 2 4 2 4 2 4" xfId="8472"/>
    <cellStyle name="Normal 2 4 2 4 3" xfId="8473"/>
    <cellStyle name="Normal 2 4 2 4 3 2" xfId="8474"/>
    <cellStyle name="Normal 2 4 2 4 4" xfId="8475"/>
    <cellStyle name="Normal 2 4 2 4 4 2" xfId="8476"/>
    <cellStyle name="Normal 2 4 2 4 5" xfId="8477"/>
    <cellStyle name="Normal 2 4 2 5" xfId="8478"/>
    <cellStyle name="Normal 2 4 2 5 2" xfId="8479"/>
    <cellStyle name="Normal 2 4 2 5 2 2" xfId="8480"/>
    <cellStyle name="Normal 2 4 2 5 3" xfId="8481"/>
    <cellStyle name="Normal 2 4 2 5 3 2" xfId="8482"/>
    <cellStyle name="Normal 2 4 2 5 4" xfId="8483"/>
    <cellStyle name="Normal 2 4 2 6" xfId="8484"/>
    <cellStyle name="Normal 2 4 2 6 2" xfId="8485"/>
    <cellStyle name="Normal 2 4 2 7" xfId="8486"/>
    <cellStyle name="Normal 2 4 2 7 2" xfId="8487"/>
    <cellStyle name="Normal 2 4 2 8" xfId="8488"/>
    <cellStyle name="Normal 2 4 2 9" xfId="8489"/>
    <cellStyle name="Normal 2 4 3" xfId="8490"/>
    <cellStyle name="Normal 2 4 3 10" xfId="8491"/>
    <cellStyle name="Normal 2 4 3 11" xfId="8492"/>
    <cellStyle name="Normal 2 4 3 12" xfId="8493"/>
    <cellStyle name="Normal 2 4 3 13" xfId="8494"/>
    <cellStyle name="Normal 2 4 3 14" xfId="8495"/>
    <cellStyle name="Normal 2 4 3 15" xfId="8496"/>
    <cellStyle name="Normal 2 4 3 16" xfId="8497"/>
    <cellStyle name="Normal 2 4 3 17" xfId="8498"/>
    <cellStyle name="Normal 2 4 3 18" xfId="8499"/>
    <cellStyle name="Normal 2 4 3 19" xfId="8500"/>
    <cellStyle name="Normal 2 4 3 2" xfId="8501"/>
    <cellStyle name="Normal 2 4 3 2 10" xfId="8502"/>
    <cellStyle name="Normal 2 4 3 2 11" xfId="8503"/>
    <cellStyle name="Normal 2 4 3 2 12" xfId="8504"/>
    <cellStyle name="Normal 2 4 3 2 13" xfId="8505"/>
    <cellStyle name="Normal 2 4 3 2 14" xfId="8506"/>
    <cellStyle name="Normal 2 4 3 2 15" xfId="8507"/>
    <cellStyle name="Normal 2 4 3 2 16" xfId="8508"/>
    <cellStyle name="Normal 2 4 3 2 17" xfId="8509"/>
    <cellStyle name="Normal 2 4 3 2 18" xfId="8510"/>
    <cellStyle name="Normal 2 4 3 2 19" xfId="8511"/>
    <cellStyle name="Normal 2 4 3 2 2" xfId="8512"/>
    <cellStyle name="Normal 2 4 3 2 2 2" xfId="8513"/>
    <cellStyle name="Normal 2 4 3 2 2 2 2" xfId="8514"/>
    <cellStyle name="Normal 2 4 3 2 2 3" xfId="8515"/>
    <cellStyle name="Normal 2 4 3 2 2 3 2" xfId="8516"/>
    <cellStyle name="Normal 2 4 3 2 2 4" xfId="8517"/>
    <cellStyle name="Normal 2 4 3 2 20" xfId="8518"/>
    <cellStyle name="Normal 2 4 3 2 21" xfId="8519"/>
    <cellStyle name="Normal 2 4 3 2 22" xfId="8520"/>
    <cellStyle name="Normal 2 4 3 2 23" xfId="8521"/>
    <cellStyle name="Normal 2 4 3 2 24" xfId="8522"/>
    <cellStyle name="Normal 2 4 3 2 25" xfId="8523"/>
    <cellStyle name="Normal 2 4 3 2 26" xfId="8524"/>
    <cellStyle name="Normal 2 4 3 2 27" xfId="8525"/>
    <cellStyle name="Normal 2 4 3 2 28" xfId="8526"/>
    <cellStyle name="Normal 2 4 3 2 29" xfId="8527"/>
    <cellStyle name="Normal 2 4 3 2 3" xfId="8528"/>
    <cellStyle name="Normal 2 4 3 2 3 2" xfId="8529"/>
    <cellStyle name="Normal 2 4 3 2 30" xfId="8530"/>
    <cellStyle name="Normal 2 4 3 2 31" xfId="8531"/>
    <cellStyle name="Normal 2 4 3 2 32" xfId="8532"/>
    <cellStyle name="Normal 2 4 3 2 33" xfId="8533"/>
    <cellStyle name="Normal 2 4 3 2 34" xfId="8534"/>
    <cellStyle name="Normal 2 4 3 2 35" xfId="8535"/>
    <cellStyle name="Normal 2 4 3 2 36" xfId="8536"/>
    <cellStyle name="Normal 2 4 3 2 37" xfId="8537"/>
    <cellStyle name="Normal 2 4 3 2 38" xfId="8538"/>
    <cellStyle name="Normal 2 4 3 2 39" xfId="8539"/>
    <cellStyle name="Normal 2 4 3 2 4" xfId="8540"/>
    <cellStyle name="Normal 2 4 3 2 4 2" xfId="8541"/>
    <cellStyle name="Normal 2 4 3 2 40" xfId="8542"/>
    <cellStyle name="Normal 2 4 3 2 41" xfId="8543"/>
    <cellStyle name="Normal 2 4 3 2 42" xfId="8544"/>
    <cellStyle name="Normal 2 4 3 2 43" xfId="8545"/>
    <cellStyle name="Normal 2 4 3 2 44" xfId="8546"/>
    <cellStyle name="Normal 2 4 3 2 45" xfId="8547"/>
    <cellStyle name="Normal 2 4 3 2 46" xfId="8548"/>
    <cellStyle name="Normal 2 4 3 2 47" xfId="8549"/>
    <cellStyle name="Normal 2 4 3 2 48" xfId="8550"/>
    <cellStyle name="Normal 2 4 3 2 49" xfId="8551"/>
    <cellStyle name="Normal 2 4 3 2 5" xfId="8552"/>
    <cellStyle name="Normal 2 4 3 2 50" xfId="8553"/>
    <cellStyle name="Normal 2 4 3 2 51" xfId="8554"/>
    <cellStyle name="Normal 2 4 3 2 52" xfId="8555"/>
    <cellStyle name="Normal 2 4 3 2 53" xfId="8556"/>
    <cellStyle name="Normal 2 4 3 2 54" xfId="8557"/>
    <cellStyle name="Normal 2 4 3 2 55" xfId="8558"/>
    <cellStyle name="Normal 2 4 3 2 56" xfId="8559"/>
    <cellStyle name="Normal 2 4 3 2 57" xfId="8560"/>
    <cellStyle name="Normal 2 4 3 2 58" xfId="8561"/>
    <cellStyle name="Normal 2 4 3 2 59" xfId="8562"/>
    <cellStyle name="Normal 2 4 3 2 6" xfId="8563"/>
    <cellStyle name="Normal 2 4 3 2 60" xfId="8564"/>
    <cellStyle name="Normal 2 4 3 2 61" xfId="8565"/>
    <cellStyle name="Normal 2 4 3 2 62" xfId="8566"/>
    <cellStyle name="Normal 2 4 3 2 63" xfId="8567"/>
    <cellStyle name="Normal 2 4 3 2 64" xfId="8568"/>
    <cellStyle name="Normal 2 4 3 2 65" xfId="8569"/>
    <cellStyle name="Normal 2 4 3 2 66" xfId="8570"/>
    <cellStyle name="Normal 2 4 3 2 67" xfId="8571"/>
    <cellStyle name="Normal 2 4 3 2 68" xfId="8572"/>
    <cellStyle name="Normal 2 4 3 2 69" xfId="8573"/>
    <cellStyle name="Normal 2 4 3 2 7" xfId="8574"/>
    <cellStyle name="Normal 2 4 3 2 70" xfId="8575"/>
    <cellStyle name="Normal 2 4 3 2 71" xfId="8576"/>
    <cellStyle name="Normal 2 4 3 2 8" xfId="8577"/>
    <cellStyle name="Normal 2 4 3 2 9" xfId="8578"/>
    <cellStyle name="Normal 2 4 3 20" xfId="8579"/>
    <cellStyle name="Normal 2 4 3 21" xfId="8580"/>
    <cellStyle name="Normal 2 4 3 22" xfId="8581"/>
    <cellStyle name="Normal 2 4 3 23" xfId="8582"/>
    <cellStyle name="Normal 2 4 3 24" xfId="8583"/>
    <cellStyle name="Normal 2 4 3 25" xfId="8584"/>
    <cellStyle name="Normal 2 4 3 26" xfId="8585"/>
    <cellStyle name="Normal 2 4 3 27" xfId="8586"/>
    <cellStyle name="Normal 2 4 3 28" xfId="8587"/>
    <cellStyle name="Normal 2 4 3 29" xfId="8588"/>
    <cellStyle name="Normal 2 4 3 3" xfId="8589"/>
    <cellStyle name="Normal 2 4 3 3 2" xfId="8590"/>
    <cellStyle name="Normal 2 4 3 3 2 2" xfId="8591"/>
    <cellStyle name="Normal 2 4 3 3 3" xfId="8592"/>
    <cellStyle name="Normal 2 4 3 3 3 2" xfId="8593"/>
    <cellStyle name="Normal 2 4 3 3 4" xfId="8594"/>
    <cellStyle name="Normal 2 4 3 30" xfId="8595"/>
    <cellStyle name="Normal 2 4 3 31" xfId="8596"/>
    <cellStyle name="Normal 2 4 3 4" xfId="8597"/>
    <cellStyle name="Normal 2 4 3 4 2" xfId="8598"/>
    <cellStyle name="Normal 2 4 3 4 2 2" xfId="8599"/>
    <cellStyle name="Normal 2 4 3 4 3" xfId="8600"/>
    <cellStyle name="Normal 2 4 3 4 3 2" xfId="8601"/>
    <cellStyle name="Normal 2 4 3 4 4" xfId="8602"/>
    <cellStyle name="Normal 2 4 3 5" xfId="8603"/>
    <cellStyle name="Normal 2 4 3 5 2" xfId="8604"/>
    <cellStyle name="Normal 2 4 3 6" xfId="8605"/>
    <cellStyle name="Normal 2 4 3 6 2" xfId="8606"/>
    <cellStyle name="Normal 2 4 3 7" xfId="8607"/>
    <cellStyle name="Normal 2 4 3 8" xfId="8608"/>
    <cellStyle name="Normal 2 4 3 9" xfId="8609"/>
    <cellStyle name="Normal 2 4 4" xfId="8610"/>
    <cellStyle name="Normal 2 4 4 2" xfId="8611"/>
    <cellStyle name="Normal 2 4 4 2 2" xfId="8612"/>
    <cellStyle name="Normal 2 4 4 2 2 2" xfId="8613"/>
    <cellStyle name="Normal 2 4 4 2 2 2 2" xfId="8614"/>
    <cellStyle name="Normal 2 4 4 2 2 3" xfId="8615"/>
    <cellStyle name="Normal 2 4 4 2 2 3 2" xfId="8616"/>
    <cellStyle name="Normal 2 4 4 2 2 4" xfId="8617"/>
    <cellStyle name="Normal 2 4 4 2 3" xfId="8618"/>
    <cellStyle name="Normal 2 4 4 2 3 2" xfId="8619"/>
    <cellStyle name="Normal 2 4 4 2 4" xfId="8620"/>
    <cellStyle name="Normal 2 4 4 2 4 2" xfId="8621"/>
    <cellStyle name="Normal 2 4 4 2 5" xfId="8622"/>
    <cellStyle name="Normal 2 4 4 3" xfId="8623"/>
    <cellStyle name="Normal 2 4 4 3 2" xfId="8624"/>
    <cellStyle name="Normal 2 4 4 3 2 2" xfId="8625"/>
    <cellStyle name="Normal 2 4 4 3 3" xfId="8626"/>
    <cellStyle name="Normal 2 4 4 3 3 2" xfId="8627"/>
    <cellStyle name="Normal 2 4 4 3 4" xfId="8628"/>
    <cellStyle name="Normal 2 4 4 4" xfId="8629"/>
    <cellStyle name="Normal 2 4 4 4 2" xfId="8630"/>
    <cellStyle name="Normal 2 4 4 5" xfId="8631"/>
    <cellStyle name="Normal 2 4 4 5 2" xfId="8632"/>
    <cellStyle name="Normal 2 4 4 6" xfId="8633"/>
    <cellStyle name="Normal 2 4 5" xfId="8634"/>
    <cellStyle name="Normal 2 4 5 10" xfId="8635"/>
    <cellStyle name="Normal 2 4 5 11" xfId="8636"/>
    <cellStyle name="Normal 2 4 5 12" xfId="8637"/>
    <cellStyle name="Normal 2 4 5 13" xfId="8638"/>
    <cellStyle name="Normal 2 4 5 14" xfId="8639"/>
    <cellStyle name="Normal 2 4 5 15" xfId="8640"/>
    <cellStyle name="Normal 2 4 5 16" xfId="8641"/>
    <cellStyle name="Normal 2 4 5 17" xfId="8642"/>
    <cellStyle name="Normal 2 4 5 18" xfId="8643"/>
    <cellStyle name="Normal 2 4 5 19" xfId="8644"/>
    <cellStyle name="Normal 2 4 5 2" xfId="8645"/>
    <cellStyle name="Normal 2 4 5 2 2" xfId="8646"/>
    <cellStyle name="Normal 2 4 5 2 2 2" xfId="8647"/>
    <cellStyle name="Normal 2 4 5 2 2 2 2" xfId="8648"/>
    <cellStyle name="Normal 2 4 5 2 2 3" xfId="8649"/>
    <cellStyle name="Normal 2 4 5 2 2 3 2" xfId="8650"/>
    <cellStyle name="Normal 2 4 5 2 2 4" xfId="8651"/>
    <cellStyle name="Normal 2 4 5 2 3" xfId="8652"/>
    <cellStyle name="Normal 2 4 5 2 3 2" xfId="8653"/>
    <cellStyle name="Normal 2 4 5 2 4" xfId="8654"/>
    <cellStyle name="Normal 2 4 5 2 4 2" xfId="8655"/>
    <cellStyle name="Normal 2 4 5 2 5" xfId="8656"/>
    <cellStyle name="Normal 2 4 5 20" xfId="8657"/>
    <cellStyle name="Normal 2 4 5 21" xfId="8658"/>
    <cellStyle name="Normal 2 4 5 22" xfId="8659"/>
    <cellStyle name="Normal 2 4 5 23" xfId="8660"/>
    <cellStyle name="Normal 2 4 5 24" xfId="8661"/>
    <cellStyle name="Normal 2 4 5 25" xfId="8662"/>
    <cellStyle name="Normal 2 4 5 26" xfId="8663"/>
    <cellStyle name="Normal 2 4 5 27" xfId="8664"/>
    <cellStyle name="Normal 2 4 5 28" xfId="8665"/>
    <cellStyle name="Normal 2 4 5 29" xfId="8666"/>
    <cellStyle name="Normal 2 4 5 3" xfId="8667"/>
    <cellStyle name="Normal 2 4 5 3 2" xfId="8668"/>
    <cellStyle name="Normal 2 4 5 3 2 2" xfId="8669"/>
    <cellStyle name="Normal 2 4 5 3 3" xfId="8670"/>
    <cellStyle name="Normal 2 4 5 3 3 2" xfId="8671"/>
    <cellStyle name="Normal 2 4 5 3 4" xfId="8672"/>
    <cellStyle name="Normal 2 4 5 30" xfId="8673"/>
    <cellStyle name="Normal 2 4 5 31" xfId="8674"/>
    <cellStyle name="Normal 2 4 5 32" xfId="8675"/>
    <cellStyle name="Normal 2 4 5 33" xfId="8676"/>
    <cellStyle name="Normal 2 4 5 34" xfId="8677"/>
    <cellStyle name="Normal 2 4 5 35" xfId="8678"/>
    <cellStyle name="Normal 2 4 5 36" xfId="8679"/>
    <cellStyle name="Normal 2 4 5 37" xfId="8680"/>
    <cellStyle name="Normal 2 4 5 38" xfId="8681"/>
    <cellStyle name="Normal 2 4 5 39" xfId="8682"/>
    <cellStyle name="Normal 2 4 5 4" xfId="8683"/>
    <cellStyle name="Normal 2 4 5 4 2" xfId="8684"/>
    <cellStyle name="Normal 2 4 5 40" xfId="8685"/>
    <cellStyle name="Normal 2 4 5 41" xfId="8686"/>
    <cellStyle name="Normal 2 4 5 42" xfId="8687"/>
    <cellStyle name="Normal 2 4 5 43" xfId="8688"/>
    <cellStyle name="Normal 2 4 5 44" xfId="8689"/>
    <cellStyle name="Normal 2 4 5 45" xfId="8690"/>
    <cellStyle name="Normal 2 4 5 46" xfId="8691"/>
    <cellStyle name="Normal 2 4 5 47" xfId="8692"/>
    <cellStyle name="Normal 2 4 5 48" xfId="8693"/>
    <cellStyle name="Normal 2 4 5 49" xfId="8694"/>
    <cellStyle name="Normal 2 4 5 5" xfId="8695"/>
    <cellStyle name="Normal 2 4 5 5 2" xfId="8696"/>
    <cellStyle name="Normal 2 4 5 50" xfId="8697"/>
    <cellStyle name="Normal 2 4 5 51" xfId="8698"/>
    <cellStyle name="Normal 2 4 5 52" xfId="8699"/>
    <cellStyle name="Normal 2 4 5 53" xfId="8700"/>
    <cellStyle name="Normal 2 4 5 54" xfId="8701"/>
    <cellStyle name="Normal 2 4 5 55" xfId="8702"/>
    <cellStyle name="Normal 2 4 5 56" xfId="8703"/>
    <cellStyle name="Normal 2 4 5 57" xfId="8704"/>
    <cellStyle name="Normal 2 4 5 58" xfId="8705"/>
    <cellStyle name="Normal 2 4 5 59" xfId="8706"/>
    <cellStyle name="Normal 2 4 5 6" xfId="8707"/>
    <cellStyle name="Normal 2 4 5 60" xfId="8708"/>
    <cellStyle name="Normal 2 4 5 61" xfId="8709"/>
    <cellStyle name="Normal 2 4 5 62" xfId="8710"/>
    <cellStyle name="Normal 2 4 5 63" xfId="8711"/>
    <cellStyle name="Normal 2 4 5 64" xfId="8712"/>
    <cellStyle name="Normal 2 4 5 65" xfId="8713"/>
    <cellStyle name="Normal 2 4 5 66" xfId="8714"/>
    <cellStyle name="Normal 2 4 5 67" xfId="8715"/>
    <cellStyle name="Normal 2 4 5 68" xfId="8716"/>
    <cellStyle name="Normal 2 4 5 69" xfId="8717"/>
    <cellStyle name="Normal 2 4 5 7" xfId="8718"/>
    <cellStyle name="Normal 2 4 5 70" xfId="8719"/>
    <cellStyle name="Normal 2 4 5 71" xfId="8720"/>
    <cellStyle name="Normal 2 4 5 72" xfId="8721"/>
    <cellStyle name="Normal 2 4 5 8" xfId="8722"/>
    <cellStyle name="Normal 2 4 5 9" xfId="8723"/>
    <cellStyle name="Normal 2 4 6" xfId="8724"/>
    <cellStyle name="Normal 2 4 6 2" xfId="8725"/>
    <cellStyle name="Normal 2 4 6 2 2" xfId="8726"/>
    <cellStyle name="Normal 2 4 6 2 2 2" xfId="8727"/>
    <cellStyle name="Normal 2 4 6 2 3" xfId="8728"/>
    <cellStyle name="Normal 2 4 6 2 3 2" xfId="8729"/>
    <cellStyle name="Normal 2 4 6 2 4" xfId="8730"/>
    <cellStyle name="Normal 2 4 6 3" xfId="8731"/>
    <cellStyle name="Normal 2 4 6 3 2" xfId="8732"/>
    <cellStyle name="Normal 2 4 6 4" xfId="8733"/>
    <cellStyle name="Normal 2 4 6 4 2" xfId="8734"/>
    <cellStyle name="Normal 2 4 6 5" xfId="8735"/>
    <cellStyle name="Normal 2 4 7" xfId="8736"/>
    <cellStyle name="Normal 2 4 7 2" xfId="8737"/>
    <cellStyle name="Normal 2 4 7 2 2" xfId="8738"/>
    <cellStyle name="Normal 2 4 7 3" xfId="8739"/>
    <cellStyle name="Normal 2 4 7 3 2" xfId="8740"/>
    <cellStyle name="Normal 2 4 7 4" xfId="8741"/>
    <cellStyle name="Normal 2 4 8" xfId="8742"/>
    <cellStyle name="Normal 2 4 8 2" xfId="8743"/>
    <cellStyle name="Normal 2 4 9" xfId="8744"/>
    <cellStyle name="Normal 2 4 9 2" xfId="8745"/>
    <cellStyle name="Normal 2 40" xfId="8746"/>
    <cellStyle name="Normal 2 41" xfId="8747"/>
    <cellStyle name="Normal 2 42" xfId="8748"/>
    <cellStyle name="Normal 2 43" xfId="8749"/>
    <cellStyle name="Normal 2 44" xfId="8750"/>
    <cellStyle name="Normal 2 45" xfId="8751"/>
    <cellStyle name="Normal 2 46" xfId="8752"/>
    <cellStyle name="Normal 2 47" xfId="8753"/>
    <cellStyle name="Normal 2 48" xfId="8754"/>
    <cellStyle name="Normal 2 49" xfId="8755"/>
    <cellStyle name="Normal 2 5" xfId="8756"/>
    <cellStyle name="Normal 2 5 10" xfId="8757"/>
    <cellStyle name="Normal 2 5 11" xfId="8758"/>
    <cellStyle name="Normal 2 5 12" xfId="8759"/>
    <cellStyle name="Normal 2 5 13" xfId="8760"/>
    <cellStyle name="Normal 2 5 14" xfId="8761"/>
    <cellStyle name="Normal 2 5 15" xfId="8762"/>
    <cellStyle name="Normal 2 5 16" xfId="8763"/>
    <cellStyle name="Normal 2 5 17" xfId="8764"/>
    <cellStyle name="Normal 2 5 18" xfId="8765"/>
    <cellStyle name="Normal 2 5 19" xfId="8766"/>
    <cellStyle name="Normal 2 5 2" xfId="8767"/>
    <cellStyle name="Normal 2 5 2 10" xfId="8768"/>
    <cellStyle name="Normal 2 5 2 11" xfId="8769"/>
    <cellStyle name="Normal 2 5 2 12" xfId="8770"/>
    <cellStyle name="Normal 2 5 2 13" xfId="8771"/>
    <cellStyle name="Normal 2 5 2 14" xfId="8772"/>
    <cellStyle name="Normal 2 5 2 15" xfId="8773"/>
    <cellStyle name="Normal 2 5 2 16" xfId="8774"/>
    <cellStyle name="Normal 2 5 2 17" xfId="8775"/>
    <cellStyle name="Normal 2 5 2 18" xfId="8776"/>
    <cellStyle name="Normal 2 5 2 19" xfId="8777"/>
    <cellStyle name="Normal 2 5 2 2" xfId="8778"/>
    <cellStyle name="Normal 2 5 2 2 10" xfId="8779"/>
    <cellStyle name="Normal 2 5 2 2 11" xfId="8780"/>
    <cellStyle name="Normal 2 5 2 2 12" xfId="8781"/>
    <cellStyle name="Normal 2 5 2 2 13" xfId="8782"/>
    <cellStyle name="Normal 2 5 2 2 14" xfId="8783"/>
    <cellStyle name="Normal 2 5 2 2 15" xfId="8784"/>
    <cellStyle name="Normal 2 5 2 2 16" xfId="8785"/>
    <cellStyle name="Normal 2 5 2 2 17" xfId="8786"/>
    <cellStyle name="Normal 2 5 2 2 18" xfId="8787"/>
    <cellStyle name="Normal 2 5 2 2 19" xfId="8788"/>
    <cellStyle name="Normal 2 5 2 2 2" xfId="8789"/>
    <cellStyle name="Normal 2 5 2 2 20" xfId="8790"/>
    <cellStyle name="Normal 2 5 2 2 21" xfId="8791"/>
    <cellStyle name="Normal 2 5 2 2 22" xfId="8792"/>
    <cellStyle name="Normal 2 5 2 2 23" xfId="8793"/>
    <cellStyle name="Normal 2 5 2 2 24" xfId="8794"/>
    <cellStyle name="Normal 2 5 2 2 25" xfId="8795"/>
    <cellStyle name="Normal 2 5 2 2 26" xfId="8796"/>
    <cellStyle name="Normal 2 5 2 2 27" xfId="8797"/>
    <cellStyle name="Normal 2 5 2 2 28" xfId="8798"/>
    <cellStyle name="Normal 2 5 2 2 29" xfId="8799"/>
    <cellStyle name="Normal 2 5 2 2 3" xfId="8800"/>
    <cellStyle name="Normal 2 5 2 2 30" xfId="8801"/>
    <cellStyle name="Normal 2 5 2 2 31" xfId="8802"/>
    <cellStyle name="Normal 2 5 2 2 32" xfId="8803"/>
    <cellStyle name="Normal 2 5 2 2 33" xfId="8804"/>
    <cellStyle name="Normal 2 5 2 2 34" xfId="8805"/>
    <cellStyle name="Normal 2 5 2 2 35" xfId="8806"/>
    <cellStyle name="Normal 2 5 2 2 36" xfId="8807"/>
    <cellStyle name="Normal 2 5 2 2 37" xfId="8808"/>
    <cellStyle name="Normal 2 5 2 2 38" xfId="8809"/>
    <cellStyle name="Normal 2 5 2 2 39" xfId="8810"/>
    <cellStyle name="Normal 2 5 2 2 4" xfId="8811"/>
    <cellStyle name="Normal 2 5 2 2 40" xfId="8812"/>
    <cellStyle name="Normal 2 5 2 2 41" xfId="8813"/>
    <cellStyle name="Normal 2 5 2 2 42" xfId="8814"/>
    <cellStyle name="Normal 2 5 2 2 43" xfId="8815"/>
    <cellStyle name="Normal 2 5 2 2 44" xfId="8816"/>
    <cellStyle name="Normal 2 5 2 2 45" xfId="8817"/>
    <cellStyle name="Normal 2 5 2 2 46" xfId="8818"/>
    <cellStyle name="Normal 2 5 2 2 47" xfId="8819"/>
    <cellStyle name="Normal 2 5 2 2 48" xfId="8820"/>
    <cellStyle name="Normal 2 5 2 2 49" xfId="8821"/>
    <cellStyle name="Normal 2 5 2 2 5" xfId="8822"/>
    <cellStyle name="Normal 2 5 2 2 50" xfId="8823"/>
    <cellStyle name="Normal 2 5 2 2 51" xfId="8824"/>
    <cellStyle name="Normal 2 5 2 2 52" xfId="8825"/>
    <cellStyle name="Normal 2 5 2 2 53" xfId="8826"/>
    <cellStyle name="Normal 2 5 2 2 54" xfId="8827"/>
    <cellStyle name="Normal 2 5 2 2 55" xfId="8828"/>
    <cellStyle name="Normal 2 5 2 2 56" xfId="8829"/>
    <cellStyle name="Normal 2 5 2 2 57" xfId="8830"/>
    <cellStyle name="Normal 2 5 2 2 58" xfId="8831"/>
    <cellStyle name="Normal 2 5 2 2 59" xfId="8832"/>
    <cellStyle name="Normal 2 5 2 2 6" xfId="8833"/>
    <cellStyle name="Normal 2 5 2 2 60" xfId="8834"/>
    <cellStyle name="Normal 2 5 2 2 61" xfId="8835"/>
    <cellStyle name="Normal 2 5 2 2 62" xfId="8836"/>
    <cellStyle name="Normal 2 5 2 2 63" xfId="8837"/>
    <cellStyle name="Normal 2 5 2 2 64" xfId="8838"/>
    <cellStyle name="Normal 2 5 2 2 65" xfId="8839"/>
    <cellStyle name="Normal 2 5 2 2 66" xfId="8840"/>
    <cellStyle name="Normal 2 5 2 2 67" xfId="8841"/>
    <cellStyle name="Normal 2 5 2 2 68" xfId="8842"/>
    <cellStyle name="Normal 2 5 2 2 69" xfId="8843"/>
    <cellStyle name="Normal 2 5 2 2 7" xfId="8844"/>
    <cellStyle name="Normal 2 5 2 2 70" xfId="8845"/>
    <cellStyle name="Normal 2 5 2 2 8" xfId="8846"/>
    <cellStyle name="Normal 2 5 2 2 9" xfId="8847"/>
    <cellStyle name="Normal 2 5 2 20" xfId="8848"/>
    <cellStyle name="Normal 2 5 2 21" xfId="8849"/>
    <cellStyle name="Normal 2 5 2 22" xfId="8850"/>
    <cellStyle name="Normal 2 5 2 23" xfId="8851"/>
    <cellStyle name="Normal 2 5 2 24" xfId="8852"/>
    <cellStyle name="Normal 2 5 2 25" xfId="8853"/>
    <cellStyle name="Normal 2 5 2 26" xfId="8854"/>
    <cellStyle name="Normal 2 5 2 27" xfId="8855"/>
    <cellStyle name="Normal 2 5 2 28" xfId="8856"/>
    <cellStyle name="Normal 2 5 2 29" xfId="8857"/>
    <cellStyle name="Normal 2 5 2 3" xfId="8858"/>
    <cellStyle name="Normal 2 5 2 30" xfId="8859"/>
    <cellStyle name="Normal 2 5 2 31" xfId="8860"/>
    <cellStyle name="Normal 2 5 2 32" xfId="8861"/>
    <cellStyle name="Normal 2 5 2 33" xfId="8862"/>
    <cellStyle name="Normal 2 5 2 34" xfId="8863"/>
    <cellStyle name="Normal 2 5 2 35" xfId="8864"/>
    <cellStyle name="Normal 2 5 2 36" xfId="8865"/>
    <cellStyle name="Normal 2 5 2 37" xfId="8866"/>
    <cellStyle name="Normal 2 5 2 38" xfId="8867"/>
    <cellStyle name="Normal 2 5 2 39" xfId="8868"/>
    <cellStyle name="Normal 2 5 2 4" xfId="8869"/>
    <cellStyle name="Normal 2 5 2 40" xfId="8870"/>
    <cellStyle name="Normal 2 5 2 41" xfId="8871"/>
    <cellStyle name="Normal 2 5 2 42" xfId="8872"/>
    <cellStyle name="Normal 2 5 2 43" xfId="8873"/>
    <cellStyle name="Normal 2 5 2 44" xfId="8874"/>
    <cellStyle name="Normal 2 5 2 45" xfId="8875"/>
    <cellStyle name="Normal 2 5 2 46" xfId="8876"/>
    <cellStyle name="Normal 2 5 2 47" xfId="8877"/>
    <cellStyle name="Normal 2 5 2 48" xfId="8878"/>
    <cellStyle name="Normal 2 5 2 49" xfId="8879"/>
    <cellStyle name="Normal 2 5 2 5" xfId="8880"/>
    <cellStyle name="Normal 2 5 2 50" xfId="8881"/>
    <cellStyle name="Normal 2 5 2 51" xfId="8882"/>
    <cellStyle name="Normal 2 5 2 52" xfId="8883"/>
    <cellStyle name="Normal 2 5 2 53" xfId="8884"/>
    <cellStyle name="Normal 2 5 2 54" xfId="8885"/>
    <cellStyle name="Normal 2 5 2 55" xfId="8886"/>
    <cellStyle name="Normal 2 5 2 56" xfId="8887"/>
    <cellStyle name="Normal 2 5 2 57" xfId="8888"/>
    <cellStyle name="Normal 2 5 2 58" xfId="8889"/>
    <cellStyle name="Normal 2 5 2 59" xfId="8890"/>
    <cellStyle name="Normal 2 5 2 6" xfId="8891"/>
    <cellStyle name="Normal 2 5 2 60" xfId="8892"/>
    <cellStyle name="Normal 2 5 2 61" xfId="8893"/>
    <cellStyle name="Normal 2 5 2 62" xfId="8894"/>
    <cellStyle name="Normal 2 5 2 63" xfId="8895"/>
    <cellStyle name="Normal 2 5 2 64" xfId="8896"/>
    <cellStyle name="Normal 2 5 2 65" xfId="8897"/>
    <cellStyle name="Normal 2 5 2 66" xfId="8898"/>
    <cellStyle name="Normal 2 5 2 67" xfId="8899"/>
    <cellStyle name="Normal 2 5 2 68" xfId="8900"/>
    <cellStyle name="Normal 2 5 2 69" xfId="8901"/>
    <cellStyle name="Normal 2 5 2 7" xfId="8902"/>
    <cellStyle name="Normal 2 5 2 70" xfId="8903"/>
    <cellStyle name="Normal 2 5 2 8" xfId="8904"/>
    <cellStyle name="Normal 2 5 2 9" xfId="8905"/>
    <cellStyle name="Normal 2 5 20" xfId="8906"/>
    <cellStyle name="Normal 2 5 21" xfId="8907"/>
    <cellStyle name="Normal 2 5 22" xfId="8908"/>
    <cellStyle name="Normal 2 5 23" xfId="8909"/>
    <cellStyle name="Normal 2 5 24" xfId="8910"/>
    <cellStyle name="Normal 2 5 25" xfId="8911"/>
    <cellStyle name="Normal 2 5 26" xfId="8912"/>
    <cellStyle name="Normal 2 5 27" xfId="8913"/>
    <cellStyle name="Normal 2 5 28" xfId="8914"/>
    <cellStyle name="Normal 2 5 29" xfId="8915"/>
    <cellStyle name="Normal 2 5 3" xfId="8916"/>
    <cellStyle name="Normal 2 5 3 10" xfId="8917"/>
    <cellStyle name="Normal 2 5 3 11" xfId="8918"/>
    <cellStyle name="Normal 2 5 3 12" xfId="8919"/>
    <cellStyle name="Normal 2 5 3 13" xfId="8920"/>
    <cellStyle name="Normal 2 5 3 14" xfId="8921"/>
    <cellStyle name="Normal 2 5 3 15" xfId="8922"/>
    <cellStyle name="Normal 2 5 3 16" xfId="8923"/>
    <cellStyle name="Normal 2 5 3 17" xfId="8924"/>
    <cellStyle name="Normal 2 5 3 18" xfId="8925"/>
    <cellStyle name="Normal 2 5 3 19" xfId="8926"/>
    <cellStyle name="Normal 2 5 3 2" xfId="8927"/>
    <cellStyle name="Normal 2 5 3 2 2" xfId="8928"/>
    <cellStyle name="Normal 2 5 3 2 2 2" xfId="8929"/>
    <cellStyle name="Normal 2 5 3 2 3" xfId="8930"/>
    <cellStyle name="Normal 2 5 3 2 3 2" xfId="8931"/>
    <cellStyle name="Normal 2 5 3 2 4" xfId="8932"/>
    <cellStyle name="Normal 2 5 3 20" xfId="8933"/>
    <cellStyle name="Normal 2 5 3 21" xfId="8934"/>
    <cellStyle name="Normal 2 5 3 22" xfId="8935"/>
    <cellStyle name="Normal 2 5 3 23" xfId="8936"/>
    <cellStyle name="Normal 2 5 3 24" xfId="8937"/>
    <cellStyle name="Normal 2 5 3 25" xfId="8938"/>
    <cellStyle name="Normal 2 5 3 26" xfId="8939"/>
    <cellStyle name="Normal 2 5 3 27" xfId="8940"/>
    <cellStyle name="Normal 2 5 3 28" xfId="8941"/>
    <cellStyle name="Normal 2 5 3 29" xfId="8942"/>
    <cellStyle name="Normal 2 5 3 3" xfId="8943"/>
    <cellStyle name="Normal 2 5 3 3 2" xfId="8944"/>
    <cellStyle name="Normal 2 5 3 30" xfId="8945"/>
    <cellStyle name="Normal 2 5 3 4" xfId="8946"/>
    <cellStyle name="Normal 2 5 3 4 2" xfId="8947"/>
    <cellStyle name="Normal 2 5 3 5" xfId="8948"/>
    <cellStyle name="Normal 2 5 3 6" xfId="8949"/>
    <cellStyle name="Normal 2 5 3 7" xfId="8950"/>
    <cellStyle name="Normal 2 5 3 8" xfId="8951"/>
    <cellStyle name="Normal 2 5 3 9" xfId="8952"/>
    <cellStyle name="Normal 2 5 30" xfId="8953"/>
    <cellStyle name="Normal 2 5 31" xfId="8954"/>
    <cellStyle name="Normal 2 5 32" xfId="8955"/>
    <cellStyle name="Normal 2 5 33" xfId="8956"/>
    <cellStyle name="Normal 2 5 34" xfId="8957"/>
    <cellStyle name="Normal 2 5 35" xfId="8958"/>
    <cellStyle name="Normal 2 5 36" xfId="8959"/>
    <cellStyle name="Normal 2 5 37" xfId="8960"/>
    <cellStyle name="Normal 2 5 38" xfId="8961"/>
    <cellStyle name="Normal 2 5 39" xfId="8962"/>
    <cellStyle name="Normal 2 5 4" xfId="8963"/>
    <cellStyle name="Normal 2 5 4 2" xfId="8964"/>
    <cellStyle name="Normal 2 5 4 2 2" xfId="8965"/>
    <cellStyle name="Normal 2 5 4 2 2 2" xfId="8966"/>
    <cellStyle name="Normal 2 5 4 2 3" xfId="8967"/>
    <cellStyle name="Normal 2 5 4 2 3 2" xfId="8968"/>
    <cellStyle name="Normal 2 5 4 2 4" xfId="8969"/>
    <cellStyle name="Normal 2 5 4 3" xfId="8970"/>
    <cellStyle name="Normal 2 5 4 3 2" xfId="8971"/>
    <cellStyle name="Normal 2 5 4 4" xfId="8972"/>
    <cellStyle name="Normal 2 5 4 4 2" xfId="8973"/>
    <cellStyle name="Normal 2 5 4 5" xfId="8974"/>
    <cellStyle name="Normal 2 5 40" xfId="8975"/>
    <cellStyle name="Normal 2 5 41" xfId="8976"/>
    <cellStyle name="Normal 2 5 42" xfId="8977"/>
    <cellStyle name="Normal 2 5 43" xfId="8978"/>
    <cellStyle name="Normal 2 5 44" xfId="8979"/>
    <cellStyle name="Normal 2 5 45" xfId="8980"/>
    <cellStyle name="Normal 2 5 46" xfId="8981"/>
    <cellStyle name="Normal 2 5 47" xfId="8982"/>
    <cellStyle name="Normal 2 5 48" xfId="8983"/>
    <cellStyle name="Normal 2 5 49" xfId="8984"/>
    <cellStyle name="Normal 2 5 5" xfId="8985"/>
    <cellStyle name="Normal 2 5 5 2" xfId="8986"/>
    <cellStyle name="Normal 2 5 5 2 2" xfId="8987"/>
    <cellStyle name="Normal 2 5 5 3" xfId="8988"/>
    <cellStyle name="Normal 2 5 5 3 2" xfId="8989"/>
    <cellStyle name="Normal 2 5 5 4" xfId="8990"/>
    <cellStyle name="Normal 2 5 50" xfId="8991"/>
    <cellStyle name="Normal 2 5 51" xfId="8992"/>
    <cellStyle name="Normal 2 5 52" xfId="8993"/>
    <cellStyle name="Normal 2 5 53" xfId="8994"/>
    <cellStyle name="Normal 2 5 54" xfId="8995"/>
    <cellStyle name="Normal 2 5 55" xfId="8996"/>
    <cellStyle name="Normal 2 5 56" xfId="8997"/>
    <cellStyle name="Normal 2 5 57" xfId="8998"/>
    <cellStyle name="Normal 2 5 58" xfId="8999"/>
    <cellStyle name="Normal 2 5 59" xfId="9000"/>
    <cellStyle name="Normal 2 5 6" xfId="9001"/>
    <cellStyle name="Normal 2 5 6 2" xfId="9002"/>
    <cellStyle name="Normal 2 5 60" xfId="9003"/>
    <cellStyle name="Normal 2 5 61" xfId="9004"/>
    <cellStyle name="Normal 2 5 62" xfId="9005"/>
    <cellStyle name="Normal 2 5 63" xfId="9006"/>
    <cellStyle name="Normal 2 5 64" xfId="9007"/>
    <cellStyle name="Normal 2 5 65" xfId="9008"/>
    <cellStyle name="Normal 2 5 66" xfId="9009"/>
    <cellStyle name="Normal 2 5 67" xfId="9010"/>
    <cellStyle name="Normal 2 5 68" xfId="9011"/>
    <cellStyle name="Normal 2 5 69" xfId="9012"/>
    <cellStyle name="Normal 2 5 7" xfId="9013"/>
    <cellStyle name="Normal 2 5 7 2" xfId="9014"/>
    <cellStyle name="Normal 2 5 70" xfId="9015"/>
    <cellStyle name="Normal 2 5 71" xfId="9016"/>
    <cellStyle name="Normal 2 5 72" xfId="9017"/>
    <cellStyle name="Normal 2 5 73" xfId="9018"/>
    <cellStyle name="Normal 2 5 74" xfId="9019"/>
    <cellStyle name="Normal 2 5 75" xfId="9020"/>
    <cellStyle name="Normal 2 5 8" xfId="9021"/>
    <cellStyle name="Normal 2 5 9" xfId="9022"/>
    <cellStyle name="Normal 2 50" xfId="9023"/>
    <cellStyle name="Normal 2 51" xfId="9024"/>
    <cellStyle name="Normal 2 52" xfId="9025"/>
    <cellStyle name="Normal 2 53" xfId="9026"/>
    <cellStyle name="Normal 2 54" xfId="9027"/>
    <cellStyle name="Normal 2 55" xfId="9028"/>
    <cellStyle name="Normal 2 56" xfId="9029"/>
    <cellStyle name="Normal 2 57" xfId="9030"/>
    <cellStyle name="Normal 2 58" xfId="9031"/>
    <cellStyle name="Normal 2 59" xfId="9032"/>
    <cellStyle name="Normal 2 6" xfId="9033"/>
    <cellStyle name="Normal 2 60" xfId="9034"/>
    <cellStyle name="Normal 2 61" xfId="9035"/>
    <cellStyle name="Normal 2 62" xfId="9036"/>
    <cellStyle name="Normal 2 63" xfId="9037"/>
    <cellStyle name="Normal 2 64" xfId="9038"/>
    <cellStyle name="Normal 2 65" xfId="9039"/>
    <cellStyle name="Normal 2 66" xfId="9040"/>
    <cellStyle name="Normal 2 67" xfId="9041"/>
    <cellStyle name="Normal 2 68" xfId="9042"/>
    <cellStyle name="Normal 2 69" xfId="9043"/>
    <cellStyle name="Normal 2 7" xfId="9044"/>
    <cellStyle name="Normal 2 7 2" xfId="9045"/>
    <cellStyle name="Normal 2 7 2 2" xfId="9046"/>
    <cellStyle name="Normal 2 7 3" xfId="9047"/>
    <cellStyle name="Normal 2 7 4" xfId="9048"/>
    <cellStyle name="Normal 2 70" xfId="9049"/>
    <cellStyle name="Normal 2 71" xfId="9050"/>
    <cellStyle name="Normal 2 72" xfId="9051"/>
    <cellStyle name="Normal 2 73" xfId="9052"/>
    <cellStyle name="Normal 2 74" xfId="9053"/>
    <cellStyle name="Normal 2 75" xfId="9054"/>
    <cellStyle name="Normal 2 76" xfId="9055"/>
    <cellStyle name="Normal 2 77" xfId="9056"/>
    <cellStyle name="Normal 2 78" xfId="9057"/>
    <cellStyle name="Normal 2 79" xfId="9058"/>
    <cellStyle name="Normal 2 8" xfId="9059"/>
    <cellStyle name="Normal 2 8 10" xfId="9060"/>
    <cellStyle name="Normal 2 8 11" xfId="9061"/>
    <cellStyle name="Normal 2 8 12" xfId="9062"/>
    <cellStyle name="Normal 2 8 13" xfId="9063"/>
    <cellStyle name="Normal 2 8 14" xfId="9064"/>
    <cellStyle name="Normal 2 8 15" xfId="9065"/>
    <cellStyle name="Normal 2 8 16" xfId="9066"/>
    <cellStyle name="Normal 2 8 17" xfId="9067"/>
    <cellStyle name="Normal 2 8 18" xfId="9068"/>
    <cellStyle name="Normal 2 8 19" xfId="9069"/>
    <cellStyle name="Normal 2 8 2" xfId="9070"/>
    <cellStyle name="Normal 2 8 20" xfId="9071"/>
    <cellStyle name="Normal 2 8 21" xfId="9072"/>
    <cellStyle name="Normal 2 8 22" xfId="9073"/>
    <cellStyle name="Normal 2 8 23" xfId="9074"/>
    <cellStyle name="Normal 2 8 24" xfId="9075"/>
    <cellStyle name="Normal 2 8 25" xfId="9076"/>
    <cellStyle name="Normal 2 8 26" xfId="9077"/>
    <cellStyle name="Normal 2 8 27" xfId="9078"/>
    <cellStyle name="Normal 2 8 28" xfId="9079"/>
    <cellStyle name="Normal 2 8 29" xfId="9080"/>
    <cellStyle name="Normal 2 8 3" xfId="9081"/>
    <cellStyle name="Normal 2 8 30" xfId="9082"/>
    <cellStyle name="Normal 2 8 31" xfId="9083"/>
    <cellStyle name="Normal 2 8 32" xfId="9084"/>
    <cellStyle name="Normal 2 8 33" xfId="9085"/>
    <cellStyle name="Normal 2 8 34" xfId="9086"/>
    <cellStyle name="Normal 2 8 35" xfId="9087"/>
    <cellStyle name="Normal 2 8 36" xfId="9088"/>
    <cellStyle name="Normal 2 8 37" xfId="9089"/>
    <cellStyle name="Normal 2 8 38" xfId="9090"/>
    <cellStyle name="Normal 2 8 39" xfId="9091"/>
    <cellStyle name="Normal 2 8 4" xfId="9092"/>
    <cellStyle name="Normal 2 8 40" xfId="9093"/>
    <cellStyle name="Normal 2 8 41" xfId="9094"/>
    <cellStyle name="Normal 2 8 42" xfId="9095"/>
    <cellStyle name="Normal 2 8 43" xfId="9096"/>
    <cellStyle name="Normal 2 8 44" xfId="9097"/>
    <cellStyle name="Normal 2 8 45" xfId="9098"/>
    <cellStyle name="Normal 2 8 46" xfId="9099"/>
    <cellStyle name="Normal 2 8 47" xfId="9100"/>
    <cellStyle name="Normal 2 8 48" xfId="9101"/>
    <cellStyle name="Normal 2 8 49" xfId="9102"/>
    <cellStyle name="Normal 2 8 5" xfId="9103"/>
    <cellStyle name="Normal 2 8 50" xfId="9104"/>
    <cellStyle name="Normal 2 8 51" xfId="9105"/>
    <cellStyle name="Normal 2 8 52" xfId="9106"/>
    <cellStyle name="Normal 2 8 53" xfId="9107"/>
    <cellStyle name="Normal 2 8 54" xfId="9108"/>
    <cellStyle name="Normal 2 8 55" xfId="9109"/>
    <cellStyle name="Normal 2 8 56" xfId="9110"/>
    <cellStyle name="Normal 2 8 57" xfId="9111"/>
    <cellStyle name="Normal 2 8 58" xfId="9112"/>
    <cellStyle name="Normal 2 8 59" xfId="9113"/>
    <cellStyle name="Normal 2 8 6" xfId="9114"/>
    <cellStyle name="Normal 2 8 60" xfId="9115"/>
    <cellStyle name="Normal 2 8 61" xfId="9116"/>
    <cellStyle name="Normal 2 8 62" xfId="9117"/>
    <cellStyle name="Normal 2 8 63" xfId="9118"/>
    <cellStyle name="Normal 2 8 64" xfId="9119"/>
    <cellStyle name="Normal 2 8 65" xfId="9120"/>
    <cellStyle name="Normal 2 8 66" xfId="9121"/>
    <cellStyle name="Normal 2 8 67" xfId="9122"/>
    <cellStyle name="Normal 2 8 68" xfId="9123"/>
    <cellStyle name="Normal 2 8 69" xfId="9124"/>
    <cellStyle name="Normal 2 8 7" xfId="9125"/>
    <cellStyle name="Normal 2 8 70" xfId="9126"/>
    <cellStyle name="Normal 2 8 8" xfId="9127"/>
    <cellStyle name="Normal 2 8 9" xfId="9128"/>
    <cellStyle name="Normal 2 80" xfId="9129"/>
    <cellStyle name="Normal 2 81" xfId="9130"/>
    <cellStyle name="Normal 2 82" xfId="16023"/>
    <cellStyle name="Normal 2 83" xfId="16024"/>
    <cellStyle name="Normal 2 84" xfId="16025"/>
    <cellStyle name="Normal 2 85" xfId="16026"/>
    <cellStyle name="Normal 2 86" xfId="16027"/>
    <cellStyle name="Normal 2 87" xfId="16028"/>
    <cellStyle name="Normal 2 88" xfId="16029"/>
    <cellStyle name="Normal 2 89" xfId="16030"/>
    <cellStyle name="Normal 2 9" xfId="9131"/>
    <cellStyle name="Normal 2 90" xfId="16031"/>
    <cellStyle name="Normal 2 91" xfId="16032"/>
    <cellStyle name="Normal 2 92" xfId="16033"/>
    <cellStyle name="Normal 2 93" xfId="16034"/>
    <cellStyle name="Normal 2 94" xfId="16035"/>
    <cellStyle name="Normal 2 95" xfId="16036"/>
    <cellStyle name="Normal 2 96" xfId="16037"/>
    <cellStyle name="Normal 2 97" xfId="16038"/>
    <cellStyle name="Normal 2 98" xfId="16039"/>
    <cellStyle name="Normal 2 99" xfId="16040"/>
    <cellStyle name="Normal 20" xfId="9132"/>
    <cellStyle name="Normal 20 2" xfId="9133"/>
    <cellStyle name="Normal 20 2 2" xfId="9134"/>
    <cellStyle name="Normal 20 2 2 2" xfId="9135"/>
    <cellStyle name="Normal 20 2 3" xfId="9136"/>
    <cellStyle name="Normal 20 2 3 2" xfId="9137"/>
    <cellStyle name="Normal 20 2 4" xfId="9138"/>
    <cellStyle name="Normal 20 3" xfId="9139"/>
    <cellStyle name="Normal 20 3 2" xfId="9140"/>
    <cellStyle name="Normal 20 4" xfId="9141"/>
    <cellStyle name="Normal 20 4 2" xfId="9142"/>
    <cellStyle name="Normal 20 5" xfId="9143"/>
    <cellStyle name="Normal 21" xfId="9144"/>
    <cellStyle name="Normal 21 2" xfId="9145"/>
    <cellStyle name="Normal 22" xfId="9146"/>
    <cellStyle name="Normal 22 2" xfId="9147"/>
    <cellStyle name="Normal 22 2 2" xfId="9148"/>
    <cellStyle name="Normal 22 3" xfId="9149"/>
    <cellStyle name="Normal 22 3 2" xfId="9150"/>
    <cellStyle name="Normal 22 4" xfId="9151"/>
    <cellStyle name="Normal 23" xfId="9152"/>
    <cellStyle name="Normal 23 2" xfId="9153"/>
    <cellStyle name="Normal 23 2 2" xfId="9154"/>
    <cellStyle name="Normal 23 2 2 2" xfId="9155"/>
    <cellStyle name="Normal 23 2 2 2 2" xfId="9156"/>
    <cellStyle name="Normal 23 2 2 3" xfId="9157"/>
    <cellStyle name="Normal 23 2 2 3 2" xfId="9158"/>
    <cellStyle name="Normal 23 2 2 4" xfId="9159"/>
    <cellStyle name="Normal 23 2 3" xfId="9160"/>
    <cellStyle name="Normal 23 2 3 2" xfId="9161"/>
    <cellStyle name="Normal 23 2 4" xfId="9162"/>
    <cellStyle name="Normal 23 2 4 2" xfId="9163"/>
    <cellStyle name="Normal 23 2 5" xfId="9164"/>
    <cellStyle name="Normal 23 3" xfId="9165"/>
    <cellStyle name="Normal 23 3 2" xfId="9166"/>
    <cellStyle name="Normal 23 3 2 2" xfId="9167"/>
    <cellStyle name="Normal 23 3 3" xfId="9168"/>
    <cellStyle name="Normal 23 3 3 2" xfId="9169"/>
    <cellStyle name="Normal 23 3 4" xfId="9170"/>
    <cellStyle name="Normal 23 4" xfId="9171"/>
    <cellStyle name="Normal 23 4 2" xfId="9172"/>
    <cellStyle name="Normal 23 4 2 2" xfId="9173"/>
    <cellStyle name="Normal 23 4 3" xfId="9174"/>
    <cellStyle name="Normal 23 4 3 2" xfId="9175"/>
    <cellStyle name="Normal 23 4 4" xfId="9176"/>
    <cellStyle name="Normal 23 5" xfId="9177"/>
    <cellStyle name="Normal 23 5 2" xfId="9178"/>
    <cellStyle name="Normal 23 6" xfId="9179"/>
    <cellStyle name="Normal 23 6 2" xfId="9180"/>
    <cellStyle name="Normal 23 7" xfId="9181"/>
    <cellStyle name="Normal 24" xfId="9182"/>
    <cellStyle name="Normal 24 2" xfId="9183"/>
    <cellStyle name="Normal 24 2 2" xfId="9184"/>
    <cellStyle name="Normal 24 3" xfId="9185"/>
    <cellStyle name="Normal 24 3 2" xfId="9186"/>
    <cellStyle name="Normal 24 4" xfId="9187"/>
    <cellStyle name="Normal 25" xfId="9188"/>
    <cellStyle name="Normal 25 2" xfId="9189"/>
    <cellStyle name="Normal 25 2 2" xfId="9190"/>
    <cellStyle name="Normal 26" xfId="9191"/>
    <cellStyle name="Normal 26 2" xfId="9192"/>
    <cellStyle name="Normal 26 2 2" xfId="9193"/>
    <cellStyle name="Normal 26 3" xfId="9194"/>
    <cellStyle name="Normal 26 3 2" xfId="9195"/>
    <cellStyle name="Normal 26 4" xfId="9196"/>
    <cellStyle name="Normal 27" xfId="9197"/>
    <cellStyle name="Normal 27 2" xfId="9198"/>
    <cellStyle name="Normal 27 2 2" xfId="9199"/>
    <cellStyle name="Normal 27 3" xfId="9200"/>
    <cellStyle name="Normal 27 3 2" xfId="9201"/>
    <cellStyle name="Normal 27 4" xfId="9202"/>
    <cellStyle name="Normal 28" xfId="9203"/>
    <cellStyle name="Normal 28 2" xfId="9204"/>
    <cellStyle name="Normal 29" xfId="9205"/>
    <cellStyle name="Normal 29 2" xfId="9206"/>
    <cellStyle name="Normal 29 2 2" xfId="9207"/>
    <cellStyle name="Normal 29 3" xfId="9208"/>
    <cellStyle name="Normal 29 3 2" xfId="9209"/>
    <cellStyle name="Normal 29 4" xfId="9210"/>
    <cellStyle name="Normal 3" xfId="9211"/>
    <cellStyle name="Normal 3 10" xfId="9212"/>
    <cellStyle name="Normal 3 10 2" xfId="9213"/>
    <cellStyle name="Normal 3 10 2 2" xfId="9214"/>
    <cellStyle name="Normal 3 10 3" xfId="9215"/>
    <cellStyle name="Normal 3 11" xfId="9216"/>
    <cellStyle name="Normal 3 11 2" xfId="9217"/>
    <cellStyle name="Normal 3 11 2 2" xfId="9218"/>
    <cellStyle name="Normal 3 11 3" xfId="9219"/>
    <cellStyle name="Normal 3 12" xfId="9220"/>
    <cellStyle name="Normal 3 12 2" xfId="9221"/>
    <cellStyle name="Normal 3 12 2 2" xfId="9222"/>
    <cellStyle name="Normal 3 12 3" xfId="9223"/>
    <cellStyle name="Normal 3 13" xfId="9224"/>
    <cellStyle name="Normal 3 13 2" xfId="9225"/>
    <cellStyle name="Normal 3 13 2 2" xfId="9226"/>
    <cellStyle name="Normal 3 13 3" xfId="9227"/>
    <cellStyle name="Normal 3 14" xfId="9228"/>
    <cellStyle name="Normal 3 14 2" xfId="9229"/>
    <cellStyle name="Normal 3 14 2 2" xfId="9230"/>
    <cellStyle name="Normal 3 14 3" xfId="9231"/>
    <cellStyle name="Normal 3 15" xfId="9232"/>
    <cellStyle name="Normal 3 15 2" xfId="9233"/>
    <cellStyle name="Normal 3 15 2 2" xfId="9234"/>
    <cellStyle name="Normal 3 15 3" xfId="9235"/>
    <cellStyle name="Normal 3 16" xfId="9236"/>
    <cellStyle name="Normal 3 16 2" xfId="9237"/>
    <cellStyle name="Normal 3 16 2 2" xfId="9238"/>
    <cellStyle name="Normal 3 16 3" xfId="9239"/>
    <cellStyle name="Normal 3 17" xfId="9240"/>
    <cellStyle name="Normal 3 17 2" xfId="9241"/>
    <cellStyle name="Normal 3 17 2 2" xfId="9242"/>
    <cellStyle name="Normal 3 17 3" xfId="9243"/>
    <cellStyle name="Normal 3 18" xfId="9244"/>
    <cellStyle name="Normal 3 18 2" xfId="9245"/>
    <cellStyle name="Normal 3 18 2 2" xfId="9246"/>
    <cellStyle name="Normal 3 18 3" xfId="9247"/>
    <cellStyle name="Normal 3 19" xfId="9248"/>
    <cellStyle name="Normal 3 19 2" xfId="9249"/>
    <cellStyle name="Normal 3 19 2 2" xfId="9250"/>
    <cellStyle name="Normal 3 19 3" xfId="9251"/>
    <cellStyle name="Normal 3 2" xfId="9252"/>
    <cellStyle name="Normal 3 2 2" xfId="9253"/>
    <cellStyle name="Normal 3 2 2 10" xfId="9254"/>
    <cellStyle name="Normal 3 2 2 11" xfId="9255"/>
    <cellStyle name="Normal 3 2 2 12" xfId="9256"/>
    <cellStyle name="Normal 3 2 2 13" xfId="9257"/>
    <cellStyle name="Normal 3 2 2 14" xfId="9258"/>
    <cellStyle name="Normal 3 2 2 15" xfId="9259"/>
    <cellStyle name="Normal 3 2 2 16" xfId="9260"/>
    <cellStyle name="Normal 3 2 2 17" xfId="9261"/>
    <cellStyle name="Normal 3 2 2 18" xfId="9262"/>
    <cellStyle name="Normal 3 2 2 19" xfId="9263"/>
    <cellStyle name="Normal 3 2 2 2" xfId="9264"/>
    <cellStyle name="Normal 3 2 2 2 10" xfId="9265"/>
    <cellStyle name="Normal 3 2 2 2 11" xfId="9266"/>
    <cellStyle name="Normal 3 2 2 2 12" xfId="9267"/>
    <cellStyle name="Normal 3 2 2 2 13" xfId="9268"/>
    <cellStyle name="Normal 3 2 2 2 14" xfId="9269"/>
    <cellStyle name="Normal 3 2 2 2 15" xfId="9270"/>
    <cellStyle name="Normal 3 2 2 2 16" xfId="9271"/>
    <cellStyle name="Normal 3 2 2 2 17" xfId="9272"/>
    <cellStyle name="Normal 3 2 2 2 18" xfId="9273"/>
    <cellStyle name="Normal 3 2 2 2 19" xfId="9274"/>
    <cellStyle name="Normal 3 2 2 2 2" xfId="9275"/>
    <cellStyle name="Normal 3 2 2 2 2 10" xfId="9276"/>
    <cellStyle name="Normal 3 2 2 2 2 11" xfId="9277"/>
    <cellStyle name="Normal 3 2 2 2 2 12" xfId="9278"/>
    <cellStyle name="Normal 3 2 2 2 2 13" xfId="9279"/>
    <cellStyle name="Normal 3 2 2 2 2 14" xfId="9280"/>
    <cellStyle name="Normal 3 2 2 2 2 15" xfId="9281"/>
    <cellStyle name="Normal 3 2 2 2 2 16" xfId="9282"/>
    <cellStyle name="Normal 3 2 2 2 2 17" xfId="9283"/>
    <cellStyle name="Normal 3 2 2 2 2 18" xfId="9284"/>
    <cellStyle name="Normal 3 2 2 2 2 19" xfId="9285"/>
    <cellStyle name="Normal 3 2 2 2 2 2" xfId="9286"/>
    <cellStyle name="Normal 3 2 2 2 2 20" xfId="9287"/>
    <cellStyle name="Normal 3 2 2 2 2 21" xfId="9288"/>
    <cellStyle name="Normal 3 2 2 2 2 22" xfId="9289"/>
    <cellStyle name="Normal 3 2 2 2 2 23" xfId="9290"/>
    <cellStyle name="Normal 3 2 2 2 2 24" xfId="9291"/>
    <cellStyle name="Normal 3 2 2 2 2 25" xfId="9292"/>
    <cellStyle name="Normal 3 2 2 2 2 26" xfId="9293"/>
    <cellStyle name="Normal 3 2 2 2 2 27" xfId="9294"/>
    <cellStyle name="Normal 3 2 2 2 2 28" xfId="9295"/>
    <cellStyle name="Normal 3 2 2 2 2 29" xfId="9296"/>
    <cellStyle name="Normal 3 2 2 2 2 3" xfId="9297"/>
    <cellStyle name="Normal 3 2 2 2 2 30" xfId="9298"/>
    <cellStyle name="Normal 3 2 2 2 2 31" xfId="9299"/>
    <cellStyle name="Normal 3 2 2 2 2 32" xfId="9300"/>
    <cellStyle name="Normal 3 2 2 2 2 33" xfId="9301"/>
    <cellStyle name="Normal 3 2 2 2 2 34" xfId="9302"/>
    <cellStyle name="Normal 3 2 2 2 2 35" xfId="9303"/>
    <cellStyle name="Normal 3 2 2 2 2 36" xfId="9304"/>
    <cellStyle name="Normal 3 2 2 2 2 37" xfId="9305"/>
    <cellStyle name="Normal 3 2 2 2 2 38" xfId="9306"/>
    <cellStyle name="Normal 3 2 2 2 2 39" xfId="9307"/>
    <cellStyle name="Normal 3 2 2 2 2 4" xfId="9308"/>
    <cellStyle name="Normal 3 2 2 2 2 40" xfId="9309"/>
    <cellStyle name="Normal 3 2 2 2 2 41" xfId="9310"/>
    <cellStyle name="Normal 3 2 2 2 2 42" xfId="9311"/>
    <cellStyle name="Normal 3 2 2 2 2 43" xfId="9312"/>
    <cellStyle name="Normal 3 2 2 2 2 44" xfId="9313"/>
    <cellStyle name="Normal 3 2 2 2 2 45" xfId="9314"/>
    <cellStyle name="Normal 3 2 2 2 2 46" xfId="9315"/>
    <cellStyle name="Normal 3 2 2 2 2 47" xfId="9316"/>
    <cellStyle name="Normal 3 2 2 2 2 48" xfId="9317"/>
    <cellStyle name="Normal 3 2 2 2 2 49" xfId="9318"/>
    <cellStyle name="Normal 3 2 2 2 2 5" xfId="9319"/>
    <cellStyle name="Normal 3 2 2 2 2 50" xfId="9320"/>
    <cellStyle name="Normal 3 2 2 2 2 51" xfId="9321"/>
    <cellStyle name="Normal 3 2 2 2 2 52" xfId="9322"/>
    <cellStyle name="Normal 3 2 2 2 2 53" xfId="9323"/>
    <cellStyle name="Normal 3 2 2 2 2 54" xfId="9324"/>
    <cellStyle name="Normal 3 2 2 2 2 55" xfId="9325"/>
    <cellStyle name="Normal 3 2 2 2 2 56" xfId="9326"/>
    <cellStyle name="Normal 3 2 2 2 2 57" xfId="9327"/>
    <cellStyle name="Normal 3 2 2 2 2 58" xfId="9328"/>
    <cellStyle name="Normal 3 2 2 2 2 59" xfId="9329"/>
    <cellStyle name="Normal 3 2 2 2 2 6" xfId="9330"/>
    <cellStyle name="Normal 3 2 2 2 2 60" xfId="9331"/>
    <cellStyle name="Normal 3 2 2 2 2 61" xfId="9332"/>
    <cellStyle name="Normal 3 2 2 2 2 62" xfId="9333"/>
    <cellStyle name="Normal 3 2 2 2 2 63" xfId="9334"/>
    <cellStyle name="Normal 3 2 2 2 2 64" xfId="9335"/>
    <cellStyle name="Normal 3 2 2 2 2 65" xfId="9336"/>
    <cellStyle name="Normal 3 2 2 2 2 66" xfId="9337"/>
    <cellStyle name="Normal 3 2 2 2 2 67" xfId="9338"/>
    <cellStyle name="Normal 3 2 2 2 2 68" xfId="9339"/>
    <cellStyle name="Normal 3 2 2 2 2 69" xfId="9340"/>
    <cellStyle name="Normal 3 2 2 2 2 7" xfId="9341"/>
    <cellStyle name="Normal 3 2 2 2 2 70" xfId="9342"/>
    <cellStyle name="Normal 3 2 2 2 2 8" xfId="9343"/>
    <cellStyle name="Normal 3 2 2 2 2 9" xfId="9344"/>
    <cellStyle name="Normal 3 2 2 2 20" xfId="9345"/>
    <cellStyle name="Normal 3 2 2 2 21" xfId="9346"/>
    <cellStyle name="Normal 3 2 2 2 22" xfId="9347"/>
    <cellStyle name="Normal 3 2 2 2 23" xfId="9348"/>
    <cellStyle name="Normal 3 2 2 2 24" xfId="9349"/>
    <cellStyle name="Normal 3 2 2 2 25" xfId="9350"/>
    <cellStyle name="Normal 3 2 2 2 26" xfId="9351"/>
    <cellStyle name="Normal 3 2 2 2 27" xfId="9352"/>
    <cellStyle name="Normal 3 2 2 2 28" xfId="9353"/>
    <cellStyle name="Normal 3 2 2 2 29" xfId="9354"/>
    <cellStyle name="Normal 3 2 2 2 3" xfId="9355"/>
    <cellStyle name="Normal 3 2 2 2 30" xfId="9356"/>
    <cellStyle name="Normal 3 2 2 2 31" xfId="9357"/>
    <cellStyle name="Normal 3 2 2 2 32" xfId="9358"/>
    <cellStyle name="Normal 3 2 2 2 33" xfId="9359"/>
    <cellStyle name="Normal 3 2 2 2 34" xfId="9360"/>
    <cellStyle name="Normal 3 2 2 2 35" xfId="9361"/>
    <cellStyle name="Normal 3 2 2 2 36" xfId="9362"/>
    <cellStyle name="Normal 3 2 2 2 37" xfId="9363"/>
    <cellStyle name="Normal 3 2 2 2 38" xfId="9364"/>
    <cellStyle name="Normal 3 2 2 2 39" xfId="9365"/>
    <cellStyle name="Normal 3 2 2 2 4" xfId="9366"/>
    <cellStyle name="Normal 3 2 2 2 40" xfId="9367"/>
    <cellStyle name="Normal 3 2 2 2 41" xfId="9368"/>
    <cellStyle name="Normal 3 2 2 2 42" xfId="9369"/>
    <cellStyle name="Normal 3 2 2 2 43" xfId="9370"/>
    <cellStyle name="Normal 3 2 2 2 44" xfId="9371"/>
    <cellStyle name="Normal 3 2 2 2 45" xfId="9372"/>
    <cellStyle name="Normal 3 2 2 2 46" xfId="9373"/>
    <cellStyle name="Normal 3 2 2 2 47" xfId="9374"/>
    <cellStyle name="Normal 3 2 2 2 48" xfId="9375"/>
    <cellStyle name="Normal 3 2 2 2 49" xfId="9376"/>
    <cellStyle name="Normal 3 2 2 2 5" xfId="9377"/>
    <cellStyle name="Normal 3 2 2 2 50" xfId="9378"/>
    <cellStyle name="Normal 3 2 2 2 51" xfId="9379"/>
    <cellStyle name="Normal 3 2 2 2 52" xfId="9380"/>
    <cellStyle name="Normal 3 2 2 2 53" xfId="9381"/>
    <cellStyle name="Normal 3 2 2 2 54" xfId="9382"/>
    <cellStyle name="Normal 3 2 2 2 55" xfId="9383"/>
    <cellStyle name="Normal 3 2 2 2 56" xfId="9384"/>
    <cellStyle name="Normal 3 2 2 2 57" xfId="9385"/>
    <cellStyle name="Normal 3 2 2 2 58" xfId="9386"/>
    <cellStyle name="Normal 3 2 2 2 59" xfId="9387"/>
    <cellStyle name="Normal 3 2 2 2 6" xfId="9388"/>
    <cellStyle name="Normal 3 2 2 2 60" xfId="9389"/>
    <cellStyle name="Normal 3 2 2 2 61" xfId="9390"/>
    <cellStyle name="Normal 3 2 2 2 62" xfId="9391"/>
    <cellStyle name="Normal 3 2 2 2 63" xfId="9392"/>
    <cellStyle name="Normal 3 2 2 2 64" xfId="9393"/>
    <cellStyle name="Normal 3 2 2 2 65" xfId="9394"/>
    <cellStyle name="Normal 3 2 2 2 66" xfId="9395"/>
    <cellStyle name="Normal 3 2 2 2 67" xfId="9396"/>
    <cellStyle name="Normal 3 2 2 2 68" xfId="9397"/>
    <cellStyle name="Normal 3 2 2 2 69" xfId="9398"/>
    <cellStyle name="Normal 3 2 2 2 7" xfId="9399"/>
    <cellStyle name="Normal 3 2 2 2 70" xfId="9400"/>
    <cellStyle name="Normal 3 2 2 2 8" xfId="9401"/>
    <cellStyle name="Normal 3 2 2 2 9" xfId="9402"/>
    <cellStyle name="Normal 3 2 2 20" xfId="9403"/>
    <cellStyle name="Normal 3 2 2 21" xfId="9404"/>
    <cellStyle name="Normal 3 2 2 22" xfId="9405"/>
    <cellStyle name="Normal 3 2 2 23" xfId="9406"/>
    <cellStyle name="Normal 3 2 2 24" xfId="9407"/>
    <cellStyle name="Normal 3 2 2 25" xfId="9408"/>
    <cellStyle name="Normal 3 2 2 26" xfId="9409"/>
    <cellStyle name="Normal 3 2 2 27" xfId="9410"/>
    <cellStyle name="Normal 3 2 2 28" xfId="9411"/>
    <cellStyle name="Normal 3 2 2 29" xfId="9412"/>
    <cellStyle name="Normal 3 2 2 3" xfId="9413"/>
    <cellStyle name="Normal 3 2 2 30" xfId="9414"/>
    <cellStyle name="Normal 3 2 2 31" xfId="9415"/>
    <cellStyle name="Normal 3 2 2 4" xfId="9416"/>
    <cellStyle name="Normal 3 2 2 5" xfId="9417"/>
    <cellStyle name="Normal 3 2 2 6" xfId="9418"/>
    <cellStyle name="Normal 3 2 2 7" xfId="9419"/>
    <cellStyle name="Normal 3 2 2 8" xfId="9420"/>
    <cellStyle name="Normal 3 2 2 9" xfId="9421"/>
    <cellStyle name="Normal 3 2 3" xfId="9422"/>
    <cellStyle name="Normal 3 2 3 10" xfId="9423"/>
    <cellStyle name="Normal 3 2 3 11" xfId="9424"/>
    <cellStyle name="Normal 3 2 3 12" xfId="9425"/>
    <cellStyle name="Normal 3 2 3 13" xfId="9426"/>
    <cellStyle name="Normal 3 2 3 14" xfId="9427"/>
    <cellStyle name="Normal 3 2 3 15" xfId="9428"/>
    <cellStyle name="Normal 3 2 3 16" xfId="9429"/>
    <cellStyle name="Normal 3 2 3 17" xfId="9430"/>
    <cellStyle name="Normal 3 2 3 18" xfId="9431"/>
    <cellStyle name="Normal 3 2 3 19" xfId="9432"/>
    <cellStyle name="Normal 3 2 3 2" xfId="9433"/>
    <cellStyle name="Normal 3 2 3 2 10" xfId="9434"/>
    <cellStyle name="Normal 3 2 3 2 11" xfId="9435"/>
    <cellStyle name="Normal 3 2 3 2 12" xfId="9436"/>
    <cellStyle name="Normal 3 2 3 2 13" xfId="9437"/>
    <cellStyle name="Normal 3 2 3 2 14" xfId="9438"/>
    <cellStyle name="Normal 3 2 3 2 15" xfId="9439"/>
    <cellStyle name="Normal 3 2 3 2 16" xfId="9440"/>
    <cellStyle name="Normal 3 2 3 2 17" xfId="9441"/>
    <cellStyle name="Normal 3 2 3 2 18" xfId="9442"/>
    <cellStyle name="Normal 3 2 3 2 19" xfId="9443"/>
    <cellStyle name="Normal 3 2 3 2 2" xfId="9444"/>
    <cellStyle name="Normal 3 2 3 2 20" xfId="9445"/>
    <cellStyle name="Normal 3 2 3 2 21" xfId="9446"/>
    <cellStyle name="Normal 3 2 3 2 22" xfId="9447"/>
    <cellStyle name="Normal 3 2 3 2 23" xfId="9448"/>
    <cellStyle name="Normal 3 2 3 2 24" xfId="9449"/>
    <cellStyle name="Normal 3 2 3 2 25" xfId="9450"/>
    <cellStyle name="Normal 3 2 3 2 26" xfId="9451"/>
    <cellStyle name="Normal 3 2 3 2 27" xfId="9452"/>
    <cellStyle name="Normal 3 2 3 2 28" xfId="9453"/>
    <cellStyle name="Normal 3 2 3 2 29" xfId="9454"/>
    <cellStyle name="Normal 3 2 3 2 3" xfId="9455"/>
    <cellStyle name="Normal 3 2 3 2 30" xfId="9456"/>
    <cellStyle name="Normal 3 2 3 2 31" xfId="9457"/>
    <cellStyle name="Normal 3 2 3 2 32" xfId="9458"/>
    <cellStyle name="Normal 3 2 3 2 33" xfId="9459"/>
    <cellStyle name="Normal 3 2 3 2 34" xfId="9460"/>
    <cellStyle name="Normal 3 2 3 2 35" xfId="9461"/>
    <cellStyle name="Normal 3 2 3 2 36" xfId="9462"/>
    <cellStyle name="Normal 3 2 3 2 37" xfId="9463"/>
    <cellStyle name="Normal 3 2 3 2 38" xfId="9464"/>
    <cellStyle name="Normal 3 2 3 2 39" xfId="9465"/>
    <cellStyle name="Normal 3 2 3 2 4" xfId="9466"/>
    <cellStyle name="Normal 3 2 3 2 40" xfId="9467"/>
    <cellStyle name="Normal 3 2 3 2 41" xfId="9468"/>
    <cellStyle name="Normal 3 2 3 2 42" xfId="9469"/>
    <cellStyle name="Normal 3 2 3 2 43" xfId="9470"/>
    <cellStyle name="Normal 3 2 3 2 44" xfId="9471"/>
    <cellStyle name="Normal 3 2 3 2 45" xfId="9472"/>
    <cellStyle name="Normal 3 2 3 2 46" xfId="9473"/>
    <cellStyle name="Normal 3 2 3 2 47" xfId="9474"/>
    <cellStyle name="Normal 3 2 3 2 48" xfId="9475"/>
    <cellStyle name="Normal 3 2 3 2 49" xfId="9476"/>
    <cellStyle name="Normal 3 2 3 2 5" xfId="9477"/>
    <cellStyle name="Normal 3 2 3 2 50" xfId="9478"/>
    <cellStyle name="Normal 3 2 3 2 51" xfId="9479"/>
    <cellStyle name="Normal 3 2 3 2 52" xfId="9480"/>
    <cellStyle name="Normal 3 2 3 2 53" xfId="9481"/>
    <cellStyle name="Normal 3 2 3 2 54" xfId="9482"/>
    <cellStyle name="Normal 3 2 3 2 55" xfId="9483"/>
    <cellStyle name="Normal 3 2 3 2 56" xfId="9484"/>
    <cellStyle name="Normal 3 2 3 2 57" xfId="9485"/>
    <cellStyle name="Normal 3 2 3 2 58" xfId="9486"/>
    <cellStyle name="Normal 3 2 3 2 59" xfId="9487"/>
    <cellStyle name="Normal 3 2 3 2 6" xfId="9488"/>
    <cellStyle name="Normal 3 2 3 2 60" xfId="9489"/>
    <cellStyle name="Normal 3 2 3 2 61" xfId="9490"/>
    <cellStyle name="Normal 3 2 3 2 62" xfId="9491"/>
    <cellStyle name="Normal 3 2 3 2 63" xfId="9492"/>
    <cellStyle name="Normal 3 2 3 2 64" xfId="9493"/>
    <cellStyle name="Normal 3 2 3 2 65" xfId="9494"/>
    <cellStyle name="Normal 3 2 3 2 66" xfId="9495"/>
    <cellStyle name="Normal 3 2 3 2 67" xfId="9496"/>
    <cellStyle name="Normal 3 2 3 2 68" xfId="9497"/>
    <cellStyle name="Normal 3 2 3 2 69" xfId="9498"/>
    <cellStyle name="Normal 3 2 3 2 7" xfId="9499"/>
    <cellStyle name="Normal 3 2 3 2 70" xfId="9500"/>
    <cellStyle name="Normal 3 2 3 2 8" xfId="9501"/>
    <cellStyle name="Normal 3 2 3 2 9" xfId="9502"/>
    <cellStyle name="Normal 3 2 3 20" xfId="9503"/>
    <cellStyle name="Normal 3 2 3 21" xfId="9504"/>
    <cellStyle name="Normal 3 2 3 22" xfId="9505"/>
    <cellStyle name="Normal 3 2 3 23" xfId="9506"/>
    <cellStyle name="Normal 3 2 3 24" xfId="9507"/>
    <cellStyle name="Normal 3 2 3 25" xfId="9508"/>
    <cellStyle name="Normal 3 2 3 26" xfId="9509"/>
    <cellStyle name="Normal 3 2 3 27" xfId="9510"/>
    <cellStyle name="Normal 3 2 3 28" xfId="9511"/>
    <cellStyle name="Normal 3 2 3 29" xfId="9512"/>
    <cellStyle name="Normal 3 2 3 3" xfId="9513"/>
    <cellStyle name="Normal 3 2 3 30" xfId="9514"/>
    <cellStyle name="Normal 3 2 3 31" xfId="9515"/>
    <cellStyle name="Normal 3 2 3 32" xfId="9516"/>
    <cellStyle name="Normal 3 2 3 33" xfId="9517"/>
    <cellStyle name="Normal 3 2 3 34" xfId="9518"/>
    <cellStyle name="Normal 3 2 3 35" xfId="9519"/>
    <cellStyle name="Normal 3 2 3 36" xfId="9520"/>
    <cellStyle name="Normal 3 2 3 37" xfId="9521"/>
    <cellStyle name="Normal 3 2 3 38" xfId="9522"/>
    <cellStyle name="Normal 3 2 3 39" xfId="9523"/>
    <cellStyle name="Normal 3 2 3 4" xfId="9524"/>
    <cellStyle name="Normal 3 2 3 40" xfId="9525"/>
    <cellStyle name="Normal 3 2 3 41" xfId="9526"/>
    <cellStyle name="Normal 3 2 3 42" xfId="9527"/>
    <cellStyle name="Normal 3 2 3 43" xfId="9528"/>
    <cellStyle name="Normal 3 2 3 44" xfId="9529"/>
    <cellStyle name="Normal 3 2 3 45" xfId="9530"/>
    <cellStyle name="Normal 3 2 3 46" xfId="9531"/>
    <cellStyle name="Normal 3 2 3 47" xfId="9532"/>
    <cellStyle name="Normal 3 2 3 48" xfId="9533"/>
    <cellStyle name="Normal 3 2 3 49" xfId="9534"/>
    <cellStyle name="Normal 3 2 3 5" xfId="9535"/>
    <cellStyle name="Normal 3 2 3 50" xfId="9536"/>
    <cellStyle name="Normal 3 2 3 51" xfId="9537"/>
    <cellStyle name="Normal 3 2 3 52" xfId="9538"/>
    <cellStyle name="Normal 3 2 3 53" xfId="9539"/>
    <cellStyle name="Normal 3 2 3 54" xfId="9540"/>
    <cellStyle name="Normal 3 2 3 55" xfId="9541"/>
    <cellStyle name="Normal 3 2 3 56" xfId="9542"/>
    <cellStyle name="Normal 3 2 3 57" xfId="9543"/>
    <cellStyle name="Normal 3 2 3 58" xfId="9544"/>
    <cellStyle name="Normal 3 2 3 59" xfId="9545"/>
    <cellStyle name="Normal 3 2 3 6" xfId="9546"/>
    <cellStyle name="Normal 3 2 3 60" xfId="9547"/>
    <cellStyle name="Normal 3 2 3 61" xfId="9548"/>
    <cellStyle name="Normal 3 2 3 62" xfId="9549"/>
    <cellStyle name="Normal 3 2 3 63" xfId="9550"/>
    <cellStyle name="Normal 3 2 3 64" xfId="9551"/>
    <cellStyle name="Normal 3 2 3 65" xfId="9552"/>
    <cellStyle name="Normal 3 2 3 66" xfId="9553"/>
    <cellStyle name="Normal 3 2 3 67" xfId="9554"/>
    <cellStyle name="Normal 3 2 3 68" xfId="9555"/>
    <cellStyle name="Normal 3 2 3 69" xfId="9556"/>
    <cellStyle name="Normal 3 2 3 7" xfId="9557"/>
    <cellStyle name="Normal 3 2 3 70" xfId="9558"/>
    <cellStyle name="Normal 3 2 3 8" xfId="9559"/>
    <cellStyle name="Normal 3 2 3 9" xfId="9560"/>
    <cellStyle name="Normal 3 20" xfId="9561"/>
    <cellStyle name="Normal 3 20 2" xfId="9562"/>
    <cellStyle name="Normal 3 20 2 2" xfId="9563"/>
    <cellStyle name="Normal 3 20 3" xfId="9564"/>
    <cellStyle name="Normal 3 21" xfId="9565"/>
    <cellStyle name="Normal 3 21 2" xfId="9566"/>
    <cellStyle name="Normal 3 21 2 2" xfId="9567"/>
    <cellStyle name="Normal 3 21 3" xfId="9568"/>
    <cellStyle name="Normal 3 22" xfId="9569"/>
    <cellStyle name="Normal 3 22 2" xfId="9570"/>
    <cellStyle name="Normal 3 22 2 2" xfId="9571"/>
    <cellStyle name="Normal 3 22 3" xfId="9572"/>
    <cellStyle name="Normal 3 23" xfId="9573"/>
    <cellStyle name="Normal 3 23 2" xfId="9574"/>
    <cellStyle name="Normal 3 23 2 2" xfId="9575"/>
    <cellStyle name="Normal 3 23 3" xfId="9576"/>
    <cellStyle name="Normal 3 24" xfId="9577"/>
    <cellStyle name="Normal 3 24 2" xfId="9578"/>
    <cellStyle name="Normal 3 24 2 2" xfId="9579"/>
    <cellStyle name="Normal 3 24 3" xfId="9580"/>
    <cellStyle name="Normal 3 25" xfId="9581"/>
    <cellStyle name="Normal 3 25 2" xfId="9582"/>
    <cellStyle name="Normal 3 25 2 2" xfId="9583"/>
    <cellStyle name="Normal 3 25 3" xfId="9584"/>
    <cellStyle name="Normal 3 26" xfId="9585"/>
    <cellStyle name="Normal 3 26 2" xfId="9586"/>
    <cellStyle name="Normal 3 26 2 2" xfId="9587"/>
    <cellStyle name="Normal 3 26 3" xfId="9588"/>
    <cellStyle name="Normal 3 27" xfId="9589"/>
    <cellStyle name="Normal 3 27 2" xfId="9590"/>
    <cellStyle name="Normal 3 27 2 2" xfId="9591"/>
    <cellStyle name="Normal 3 27 3" xfId="9592"/>
    <cellStyle name="Normal 3 28" xfId="9593"/>
    <cellStyle name="Normal 3 28 2" xfId="9594"/>
    <cellStyle name="Normal 3 28 2 2" xfId="9595"/>
    <cellStyle name="Normal 3 28 3" xfId="9596"/>
    <cellStyle name="Normal 3 29" xfId="9597"/>
    <cellStyle name="Normal 3 29 2" xfId="9598"/>
    <cellStyle name="Normal 3 29 2 2" xfId="9599"/>
    <cellStyle name="Normal 3 29 3" xfId="9600"/>
    <cellStyle name="Normal 3 3" xfId="9601"/>
    <cellStyle name="Normal 3 3 10" xfId="9602"/>
    <cellStyle name="Normal 3 3 11" xfId="9603"/>
    <cellStyle name="Normal 3 3 12" xfId="9604"/>
    <cellStyle name="Normal 3 3 13" xfId="9605"/>
    <cellStyle name="Normal 3 3 14" xfId="9606"/>
    <cellStyle name="Normal 3 3 15" xfId="9607"/>
    <cellStyle name="Normal 3 3 16" xfId="9608"/>
    <cellStyle name="Normal 3 3 17" xfId="9609"/>
    <cellStyle name="Normal 3 3 18" xfId="9610"/>
    <cellStyle name="Normal 3 3 19" xfId="9611"/>
    <cellStyle name="Normal 3 3 2" xfId="9612"/>
    <cellStyle name="Normal 3 3 2 10" xfId="9613"/>
    <cellStyle name="Normal 3 3 2 11" xfId="9614"/>
    <cellStyle name="Normal 3 3 2 12" xfId="9615"/>
    <cellStyle name="Normal 3 3 2 13" xfId="9616"/>
    <cellStyle name="Normal 3 3 2 14" xfId="9617"/>
    <cellStyle name="Normal 3 3 2 15" xfId="9618"/>
    <cellStyle name="Normal 3 3 2 16" xfId="9619"/>
    <cellStyle name="Normal 3 3 2 17" xfId="9620"/>
    <cellStyle name="Normal 3 3 2 18" xfId="9621"/>
    <cellStyle name="Normal 3 3 2 19" xfId="9622"/>
    <cellStyle name="Normal 3 3 2 2" xfId="9623"/>
    <cellStyle name="Normal 3 3 2 2 10" xfId="9624"/>
    <cellStyle name="Normal 3 3 2 2 11" xfId="9625"/>
    <cellStyle name="Normal 3 3 2 2 12" xfId="9626"/>
    <cellStyle name="Normal 3 3 2 2 13" xfId="9627"/>
    <cellStyle name="Normal 3 3 2 2 14" xfId="9628"/>
    <cellStyle name="Normal 3 3 2 2 15" xfId="9629"/>
    <cellStyle name="Normal 3 3 2 2 16" xfId="9630"/>
    <cellStyle name="Normal 3 3 2 2 17" xfId="9631"/>
    <cellStyle name="Normal 3 3 2 2 18" xfId="9632"/>
    <cellStyle name="Normal 3 3 2 2 19" xfId="9633"/>
    <cellStyle name="Normal 3 3 2 2 2" xfId="9634"/>
    <cellStyle name="Normal 3 3 2 2 20" xfId="9635"/>
    <cellStyle name="Normal 3 3 2 2 21" xfId="9636"/>
    <cellStyle name="Normal 3 3 2 2 22" xfId="9637"/>
    <cellStyle name="Normal 3 3 2 2 23" xfId="9638"/>
    <cellStyle name="Normal 3 3 2 2 24" xfId="9639"/>
    <cellStyle name="Normal 3 3 2 2 25" xfId="9640"/>
    <cellStyle name="Normal 3 3 2 2 26" xfId="9641"/>
    <cellStyle name="Normal 3 3 2 2 27" xfId="9642"/>
    <cellStyle name="Normal 3 3 2 2 28" xfId="9643"/>
    <cellStyle name="Normal 3 3 2 2 29" xfId="9644"/>
    <cellStyle name="Normal 3 3 2 2 3" xfId="9645"/>
    <cellStyle name="Normal 3 3 2 2 30" xfId="9646"/>
    <cellStyle name="Normal 3 3 2 2 31" xfId="9647"/>
    <cellStyle name="Normal 3 3 2 2 32" xfId="9648"/>
    <cellStyle name="Normal 3 3 2 2 33" xfId="9649"/>
    <cellStyle name="Normal 3 3 2 2 34" xfId="9650"/>
    <cellStyle name="Normal 3 3 2 2 35" xfId="9651"/>
    <cellStyle name="Normal 3 3 2 2 36" xfId="9652"/>
    <cellStyle name="Normal 3 3 2 2 37" xfId="9653"/>
    <cellStyle name="Normal 3 3 2 2 38" xfId="9654"/>
    <cellStyle name="Normal 3 3 2 2 39" xfId="9655"/>
    <cellStyle name="Normal 3 3 2 2 4" xfId="9656"/>
    <cellStyle name="Normal 3 3 2 2 40" xfId="9657"/>
    <cellStyle name="Normal 3 3 2 2 41" xfId="9658"/>
    <cellStyle name="Normal 3 3 2 2 42" xfId="9659"/>
    <cellStyle name="Normal 3 3 2 2 43" xfId="9660"/>
    <cellStyle name="Normal 3 3 2 2 44" xfId="9661"/>
    <cellStyle name="Normal 3 3 2 2 45" xfId="9662"/>
    <cellStyle name="Normal 3 3 2 2 46" xfId="9663"/>
    <cellStyle name="Normal 3 3 2 2 47" xfId="9664"/>
    <cellStyle name="Normal 3 3 2 2 48" xfId="9665"/>
    <cellStyle name="Normal 3 3 2 2 49" xfId="9666"/>
    <cellStyle name="Normal 3 3 2 2 5" xfId="9667"/>
    <cellStyle name="Normal 3 3 2 2 50" xfId="9668"/>
    <cellStyle name="Normal 3 3 2 2 51" xfId="9669"/>
    <cellStyle name="Normal 3 3 2 2 52" xfId="9670"/>
    <cellStyle name="Normal 3 3 2 2 53" xfId="9671"/>
    <cellStyle name="Normal 3 3 2 2 54" xfId="9672"/>
    <cellStyle name="Normal 3 3 2 2 55" xfId="9673"/>
    <cellStyle name="Normal 3 3 2 2 56" xfId="9674"/>
    <cellStyle name="Normal 3 3 2 2 57" xfId="9675"/>
    <cellStyle name="Normal 3 3 2 2 58" xfId="9676"/>
    <cellStyle name="Normal 3 3 2 2 59" xfId="9677"/>
    <cellStyle name="Normal 3 3 2 2 6" xfId="9678"/>
    <cellStyle name="Normal 3 3 2 2 60" xfId="9679"/>
    <cellStyle name="Normal 3 3 2 2 61" xfId="9680"/>
    <cellStyle name="Normal 3 3 2 2 62" xfId="9681"/>
    <cellStyle name="Normal 3 3 2 2 63" xfId="9682"/>
    <cellStyle name="Normal 3 3 2 2 64" xfId="9683"/>
    <cellStyle name="Normal 3 3 2 2 65" xfId="9684"/>
    <cellStyle name="Normal 3 3 2 2 66" xfId="9685"/>
    <cellStyle name="Normal 3 3 2 2 67" xfId="9686"/>
    <cellStyle name="Normal 3 3 2 2 68" xfId="9687"/>
    <cellStyle name="Normal 3 3 2 2 69" xfId="9688"/>
    <cellStyle name="Normal 3 3 2 2 7" xfId="9689"/>
    <cellStyle name="Normal 3 3 2 2 70" xfId="9690"/>
    <cellStyle name="Normal 3 3 2 2 8" xfId="9691"/>
    <cellStyle name="Normal 3 3 2 2 9" xfId="9692"/>
    <cellStyle name="Normal 3 3 2 20" xfId="9693"/>
    <cellStyle name="Normal 3 3 2 21" xfId="9694"/>
    <cellStyle name="Normal 3 3 2 22" xfId="9695"/>
    <cellStyle name="Normal 3 3 2 23" xfId="9696"/>
    <cellStyle name="Normal 3 3 2 24" xfId="9697"/>
    <cellStyle name="Normal 3 3 2 25" xfId="9698"/>
    <cellStyle name="Normal 3 3 2 26" xfId="9699"/>
    <cellStyle name="Normal 3 3 2 27" xfId="9700"/>
    <cellStyle name="Normal 3 3 2 28" xfId="9701"/>
    <cellStyle name="Normal 3 3 2 29" xfId="9702"/>
    <cellStyle name="Normal 3 3 2 3" xfId="9703"/>
    <cellStyle name="Normal 3 3 2 30" xfId="9704"/>
    <cellStyle name="Normal 3 3 2 31" xfId="9705"/>
    <cellStyle name="Normal 3 3 2 32" xfId="9706"/>
    <cellStyle name="Normal 3 3 2 33" xfId="9707"/>
    <cellStyle name="Normal 3 3 2 34" xfId="9708"/>
    <cellStyle name="Normal 3 3 2 35" xfId="9709"/>
    <cellStyle name="Normal 3 3 2 36" xfId="9710"/>
    <cellStyle name="Normal 3 3 2 37" xfId="9711"/>
    <cellStyle name="Normal 3 3 2 38" xfId="9712"/>
    <cellStyle name="Normal 3 3 2 39" xfId="9713"/>
    <cellStyle name="Normal 3 3 2 4" xfId="9714"/>
    <cellStyle name="Normal 3 3 2 40" xfId="9715"/>
    <cellStyle name="Normal 3 3 2 41" xfId="9716"/>
    <cellStyle name="Normal 3 3 2 42" xfId="9717"/>
    <cellStyle name="Normal 3 3 2 43" xfId="9718"/>
    <cellStyle name="Normal 3 3 2 44" xfId="9719"/>
    <cellStyle name="Normal 3 3 2 45" xfId="9720"/>
    <cellStyle name="Normal 3 3 2 46" xfId="9721"/>
    <cellStyle name="Normal 3 3 2 47" xfId="9722"/>
    <cellStyle name="Normal 3 3 2 48" xfId="9723"/>
    <cellStyle name="Normal 3 3 2 49" xfId="9724"/>
    <cellStyle name="Normal 3 3 2 5" xfId="9725"/>
    <cellStyle name="Normal 3 3 2 50" xfId="9726"/>
    <cellStyle name="Normal 3 3 2 51" xfId="9727"/>
    <cellStyle name="Normal 3 3 2 52" xfId="9728"/>
    <cellStyle name="Normal 3 3 2 53" xfId="9729"/>
    <cellStyle name="Normal 3 3 2 54" xfId="9730"/>
    <cellStyle name="Normal 3 3 2 55" xfId="9731"/>
    <cellStyle name="Normal 3 3 2 56" xfId="9732"/>
    <cellStyle name="Normal 3 3 2 57" xfId="9733"/>
    <cellStyle name="Normal 3 3 2 58" xfId="9734"/>
    <cellStyle name="Normal 3 3 2 59" xfId="9735"/>
    <cellStyle name="Normal 3 3 2 6" xfId="9736"/>
    <cellStyle name="Normal 3 3 2 60" xfId="9737"/>
    <cellStyle name="Normal 3 3 2 61" xfId="9738"/>
    <cellStyle name="Normal 3 3 2 62" xfId="9739"/>
    <cellStyle name="Normal 3 3 2 63" xfId="9740"/>
    <cellStyle name="Normal 3 3 2 64" xfId="9741"/>
    <cellStyle name="Normal 3 3 2 65" xfId="9742"/>
    <cellStyle name="Normal 3 3 2 66" xfId="9743"/>
    <cellStyle name="Normal 3 3 2 67" xfId="9744"/>
    <cellStyle name="Normal 3 3 2 68" xfId="9745"/>
    <cellStyle name="Normal 3 3 2 69" xfId="9746"/>
    <cellStyle name="Normal 3 3 2 7" xfId="9747"/>
    <cellStyle name="Normal 3 3 2 70" xfId="9748"/>
    <cellStyle name="Normal 3 3 2 8" xfId="9749"/>
    <cellStyle name="Normal 3 3 2 9" xfId="9750"/>
    <cellStyle name="Normal 3 3 20" xfId="9751"/>
    <cellStyle name="Normal 3 3 21" xfId="9752"/>
    <cellStyle name="Normal 3 3 22" xfId="9753"/>
    <cellStyle name="Normal 3 3 23" xfId="9754"/>
    <cellStyle name="Normal 3 3 24" xfId="9755"/>
    <cellStyle name="Normal 3 3 25" xfId="9756"/>
    <cellStyle name="Normal 3 3 26" xfId="9757"/>
    <cellStyle name="Normal 3 3 27" xfId="9758"/>
    <cellStyle name="Normal 3 3 28" xfId="9759"/>
    <cellStyle name="Normal 3 3 29" xfId="9760"/>
    <cellStyle name="Normal 3 3 3" xfId="9761"/>
    <cellStyle name="Normal 3 3 3 10" xfId="9762"/>
    <cellStyle name="Normal 3 3 3 11" xfId="9763"/>
    <cellStyle name="Normal 3 3 3 12" xfId="9764"/>
    <cellStyle name="Normal 3 3 3 13" xfId="9765"/>
    <cellStyle name="Normal 3 3 3 14" xfId="9766"/>
    <cellStyle name="Normal 3 3 3 15" xfId="9767"/>
    <cellStyle name="Normal 3 3 3 16" xfId="9768"/>
    <cellStyle name="Normal 3 3 3 17" xfId="9769"/>
    <cellStyle name="Normal 3 3 3 18" xfId="9770"/>
    <cellStyle name="Normal 3 3 3 19" xfId="9771"/>
    <cellStyle name="Normal 3 3 3 2" xfId="9772"/>
    <cellStyle name="Normal 3 3 3 20" xfId="9773"/>
    <cellStyle name="Normal 3 3 3 21" xfId="9774"/>
    <cellStyle name="Normal 3 3 3 22" xfId="9775"/>
    <cellStyle name="Normal 3 3 3 23" xfId="9776"/>
    <cellStyle name="Normal 3 3 3 24" xfId="9777"/>
    <cellStyle name="Normal 3 3 3 25" xfId="9778"/>
    <cellStyle name="Normal 3 3 3 26" xfId="9779"/>
    <cellStyle name="Normal 3 3 3 27" xfId="9780"/>
    <cellStyle name="Normal 3 3 3 28" xfId="9781"/>
    <cellStyle name="Normal 3 3 3 29" xfId="9782"/>
    <cellStyle name="Normal 3 3 3 3" xfId="9783"/>
    <cellStyle name="Normal 3 3 3 30" xfId="9784"/>
    <cellStyle name="Normal 3 3 3 4" xfId="9785"/>
    <cellStyle name="Normal 3 3 3 5" xfId="9786"/>
    <cellStyle name="Normal 3 3 3 6" xfId="9787"/>
    <cellStyle name="Normal 3 3 3 7" xfId="9788"/>
    <cellStyle name="Normal 3 3 3 8" xfId="9789"/>
    <cellStyle name="Normal 3 3 3 9" xfId="9790"/>
    <cellStyle name="Normal 3 3 30" xfId="9791"/>
    <cellStyle name="Normal 3 3 31" xfId="9792"/>
    <cellStyle name="Normal 3 3 4" xfId="9793"/>
    <cellStyle name="Normal 3 3 5" xfId="9794"/>
    <cellStyle name="Normal 3 3 6" xfId="9795"/>
    <cellStyle name="Normal 3 3 7" xfId="9796"/>
    <cellStyle name="Normal 3 3 8" xfId="9797"/>
    <cellStyle name="Normal 3 3 9" xfId="9798"/>
    <cellStyle name="Normal 3 30" xfId="9799"/>
    <cellStyle name="Normal 3 30 2" xfId="9800"/>
    <cellStyle name="Normal 3 30 2 2" xfId="9801"/>
    <cellStyle name="Normal 3 30 3" xfId="9802"/>
    <cellStyle name="Normal 3 31" xfId="9803"/>
    <cellStyle name="Normal 3 31 2" xfId="9804"/>
    <cellStyle name="Normal 3 31 2 2" xfId="9805"/>
    <cellStyle name="Normal 3 31 3" xfId="9806"/>
    <cellStyle name="Normal 3 32" xfId="9807"/>
    <cellStyle name="Normal 3 32 2" xfId="9808"/>
    <cellStyle name="Normal 3 32 2 2" xfId="9809"/>
    <cellStyle name="Normal 3 32 3" xfId="9810"/>
    <cellStyle name="Normal 3 33" xfId="9811"/>
    <cellStyle name="Normal 3 33 2" xfId="9812"/>
    <cellStyle name="Normal 3 34" xfId="9813"/>
    <cellStyle name="Normal 3 35" xfId="9814"/>
    <cellStyle name="Normal 3 36" xfId="9815"/>
    <cellStyle name="Normal 3 37" xfId="9816"/>
    <cellStyle name="Normal 3 38" xfId="9817"/>
    <cellStyle name="Normal 3 39" xfId="16041"/>
    <cellStyle name="Normal 3 4" xfId="9818"/>
    <cellStyle name="Normal 3 40" xfId="16042"/>
    <cellStyle name="Normal 3 41" xfId="16043"/>
    <cellStyle name="Normal 3 42" xfId="16044"/>
    <cellStyle name="Normal 3 43" xfId="16045"/>
    <cellStyle name="Normal 3 44" xfId="16046"/>
    <cellStyle name="Normal 3 45" xfId="16047"/>
    <cellStyle name="Normal 3 46" xfId="16048"/>
    <cellStyle name="Normal 3 47" xfId="16049"/>
    <cellStyle name="Normal 3 48" xfId="16050"/>
    <cellStyle name="Normal 3 49" xfId="16051"/>
    <cellStyle name="Normal 3 5" xfId="9819"/>
    <cellStyle name="Normal 3 5 2" xfId="9820"/>
    <cellStyle name="Normal 3 5 2 2" xfId="9821"/>
    <cellStyle name="Normal 3 5 3" xfId="9822"/>
    <cellStyle name="Normal 3 50" xfId="16052"/>
    <cellStyle name="Normal 3 51" xfId="16053"/>
    <cellStyle name="Normal 3 52" xfId="16054"/>
    <cellStyle name="Normal 3 53" xfId="16055"/>
    <cellStyle name="Normal 3 54" xfId="16056"/>
    <cellStyle name="Normal 3 55" xfId="16057"/>
    <cellStyle name="Normal 3 56" xfId="16058"/>
    <cellStyle name="Normal 3 57" xfId="16059"/>
    <cellStyle name="Normal 3 58" xfId="16060"/>
    <cellStyle name="Normal 3 59" xfId="16061"/>
    <cellStyle name="Normal 3 6" xfId="9823"/>
    <cellStyle name="Normal 3 6 2" xfId="9824"/>
    <cellStyle name="Normal 3 6 2 2" xfId="9825"/>
    <cellStyle name="Normal 3 6 3" xfId="9826"/>
    <cellStyle name="Normal 3 60" xfId="16062"/>
    <cellStyle name="Normal 3 61" xfId="16063"/>
    <cellStyle name="Normal 3 62" xfId="16064"/>
    <cellStyle name="Normal 3 63" xfId="16065"/>
    <cellStyle name="Normal 3 64" xfId="16066"/>
    <cellStyle name="Normal 3 7" xfId="9827"/>
    <cellStyle name="Normal 3 7 2" xfId="9828"/>
    <cellStyle name="Normal 3 7 2 2" xfId="9829"/>
    <cellStyle name="Normal 3 7 3" xfId="9830"/>
    <cellStyle name="Normal 3 8" xfId="9831"/>
    <cellStyle name="Normal 3 8 2" xfId="9832"/>
    <cellStyle name="Normal 3 8 2 2" xfId="9833"/>
    <cellStyle name="Normal 3 8 3" xfId="9834"/>
    <cellStyle name="Normal 3 9" xfId="9835"/>
    <cellStyle name="Normal 3 9 2" xfId="9836"/>
    <cellStyle name="Normal 3 9 2 2" xfId="9837"/>
    <cellStyle name="Normal 3 9 3" xfId="9838"/>
    <cellStyle name="Normal 30" xfId="9839"/>
    <cellStyle name="Normal 31" xfId="9840"/>
    <cellStyle name="Normal 32" xfId="4"/>
    <cellStyle name="Normal 32 2" xfId="9841"/>
    <cellStyle name="Normal 32 2 2" xfId="9842"/>
    <cellStyle name="Normal 33" xfId="9843"/>
    <cellStyle name="Normal 33 2" xfId="9844"/>
    <cellStyle name="Normal 33 2 2" xfId="9845"/>
    <cellStyle name="Normal 33 3" xfId="9846"/>
    <cellStyle name="Normal 33 3 2" xfId="9847"/>
    <cellStyle name="Normal 33 3 2 2" xfId="9848"/>
    <cellStyle name="Normal 33 3 3" xfId="9849"/>
    <cellStyle name="Normal 33 4" xfId="9850"/>
    <cellStyle name="Normal 33 5" xfId="9851"/>
    <cellStyle name="Normal 33 6" xfId="9852"/>
    <cellStyle name="Normal 33 6 2" xfId="9853"/>
    <cellStyle name="Normal 33 6 2 2" xfId="16229"/>
    <cellStyle name="Normal 34" xfId="9854"/>
    <cellStyle name="Normal 34 2" xfId="9855"/>
    <cellStyle name="Normal 35" xfId="9856"/>
    <cellStyle name="Normal 35 2" xfId="9857"/>
    <cellStyle name="Normal 36" xfId="9858"/>
    <cellStyle name="Normal 36 2" xfId="9859"/>
    <cellStyle name="Normal 37" xfId="9860"/>
    <cellStyle name="Normal 37 2" xfId="9861"/>
    <cellStyle name="Normal 38" xfId="9862"/>
    <cellStyle name="Normal 38 2" xfId="9863"/>
    <cellStyle name="Normal 39" xfId="9864"/>
    <cellStyle name="Normal 39 2" xfId="9865"/>
    <cellStyle name="Normal 4" xfId="9866"/>
    <cellStyle name="Normal 4 10" xfId="9867"/>
    <cellStyle name="Normal 4 10 2" xfId="9868"/>
    <cellStyle name="Normal 4 10 2 2" xfId="9869"/>
    <cellStyle name="Normal 4 10 3" xfId="9870"/>
    <cellStyle name="Normal 4 11" xfId="9871"/>
    <cellStyle name="Normal 4 11 2" xfId="9872"/>
    <cellStyle name="Normal 4 11 2 2" xfId="9873"/>
    <cellStyle name="Normal 4 11 3" xfId="9874"/>
    <cellStyle name="Normal 4 12" xfId="9875"/>
    <cellStyle name="Normal 4 12 2" xfId="9876"/>
    <cellStyle name="Normal 4 12 2 2" xfId="9877"/>
    <cellStyle name="Normal 4 12 3" xfId="9878"/>
    <cellStyle name="Normal 4 13" xfId="9879"/>
    <cellStyle name="Normal 4 13 2" xfId="9880"/>
    <cellStyle name="Normal 4 13 2 2" xfId="9881"/>
    <cellStyle name="Normal 4 13 3" xfId="9882"/>
    <cellStyle name="Normal 4 14" xfId="9883"/>
    <cellStyle name="Normal 4 14 2" xfId="9884"/>
    <cellStyle name="Normal 4 14 2 2" xfId="9885"/>
    <cellStyle name="Normal 4 14 3" xfId="9886"/>
    <cellStyle name="Normal 4 15" xfId="9887"/>
    <cellStyle name="Normal 4 15 2" xfId="9888"/>
    <cellStyle name="Normal 4 15 2 2" xfId="9889"/>
    <cellStyle name="Normal 4 15 3" xfId="9890"/>
    <cellStyle name="Normal 4 16" xfId="9891"/>
    <cellStyle name="Normal 4 16 2" xfId="9892"/>
    <cellStyle name="Normal 4 16 2 2" xfId="9893"/>
    <cellStyle name="Normal 4 16 3" xfId="9894"/>
    <cellStyle name="Normal 4 17" xfId="9895"/>
    <cellStyle name="Normal 4 17 2" xfId="9896"/>
    <cellStyle name="Normal 4 17 2 2" xfId="9897"/>
    <cellStyle name="Normal 4 17 3" xfId="9898"/>
    <cellStyle name="Normal 4 18" xfId="9899"/>
    <cellStyle name="Normal 4 18 2" xfId="9900"/>
    <cellStyle name="Normal 4 18 2 2" xfId="9901"/>
    <cellStyle name="Normal 4 18 3" xfId="9902"/>
    <cellStyle name="Normal 4 19" xfId="9903"/>
    <cellStyle name="Normal 4 19 2" xfId="9904"/>
    <cellStyle name="Normal 4 19 2 2" xfId="9905"/>
    <cellStyle name="Normal 4 19 3" xfId="9906"/>
    <cellStyle name="Normal 4 2" xfId="9907"/>
    <cellStyle name="Normal 4 2 10" xfId="9908"/>
    <cellStyle name="Normal 4 2 11" xfId="9909"/>
    <cellStyle name="Normal 4 2 12" xfId="9910"/>
    <cellStyle name="Normal 4 2 13" xfId="9911"/>
    <cellStyle name="Normal 4 2 14" xfId="9912"/>
    <cellStyle name="Normal 4 2 15" xfId="9913"/>
    <cellStyle name="Normal 4 2 16" xfId="9914"/>
    <cellStyle name="Normal 4 2 17" xfId="9915"/>
    <cellStyle name="Normal 4 2 18" xfId="9916"/>
    <cellStyle name="Normal 4 2 19" xfId="9917"/>
    <cellStyle name="Normal 4 2 2" xfId="9918"/>
    <cellStyle name="Normal 4 2 2 10" xfId="9919"/>
    <cellStyle name="Normal 4 2 2 11" xfId="9920"/>
    <cellStyle name="Normal 4 2 2 12" xfId="9921"/>
    <cellStyle name="Normal 4 2 2 13" xfId="9922"/>
    <cellStyle name="Normal 4 2 2 14" xfId="9923"/>
    <cellStyle name="Normal 4 2 2 15" xfId="9924"/>
    <cellStyle name="Normal 4 2 2 16" xfId="9925"/>
    <cellStyle name="Normal 4 2 2 17" xfId="9926"/>
    <cellStyle name="Normal 4 2 2 18" xfId="9927"/>
    <cellStyle name="Normal 4 2 2 19" xfId="9928"/>
    <cellStyle name="Normal 4 2 2 2" xfId="9929"/>
    <cellStyle name="Normal 4 2 2 2 10" xfId="9930"/>
    <cellStyle name="Normal 4 2 2 2 11" xfId="9931"/>
    <cellStyle name="Normal 4 2 2 2 12" xfId="9932"/>
    <cellStyle name="Normal 4 2 2 2 13" xfId="9933"/>
    <cellStyle name="Normal 4 2 2 2 14" xfId="9934"/>
    <cellStyle name="Normal 4 2 2 2 15" xfId="9935"/>
    <cellStyle name="Normal 4 2 2 2 16" xfId="9936"/>
    <cellStyle name="Normal 4 2 2 2 17" xfId="9937"/>
    <cellStyle name="Normal 4 2 2 2 18" xfId="9938"/>
    <cellStyle name="Normal 4 2 2 2 19" xfId="9939"/>
    <cellStyle name="Normal 4 2 2 2 2" xfId="9940"/>
    <cellStyle name="Normal 4 2 2 2 20" xfId="9941"/>
    <cellStyle name="Normal 4 2 2 2 21" xfId="9942"/>
    <cellStyle name="Normal 4 2 2 2 22" xfId="9943"/>
    <cellStyle name="Normal 4 2 2 2 23" xfId="9944"/>
    <cellStyle name="Normal 4 2 2 2 24" xfId="9945"/>
    <cellStyle name="Normal 4 2 2 2 25" xfId="9946"/>
    <cellStyle name="Normal 4 2 2 2 26" xfId="9947"/>
    <cellStyle name="Normal 4 2 2 2 27" xfId="9948"/>
    <cellStyle name="Normal 4 2 2 2 28" xfId="9949"/>
    <cellStyle name="Normal 4 2 2 2 29" xfId="9950"/>
    <cellStyle name="Normal 4 2 2 2 3" xfId="9951"/>
    <cellStyle name="Normal 4 2 2 2 30" xfId="9952"/>
    <cellStyle name="Normal 4 2 2 2 31" xfId="9953"/>
    <cellStyle name="Normal 4 2 2 2 32" xfId="9954"/>
    <cellStyle name="Normal 4 2 2 2 33" xfId="9955"/>
    <cellStyle name="Normal 4 2 2 2 34" xfId="9956"/>
    <cellStyle name="Normal 4 2 2 2 35" xfId="9957"/>
    <cellStyle name="Normal 4 2 2 2 36" xfId="9958"/>
    <cellStyle name="Normal 4 2 2 2 37" xfId="9959"/>
    <cellStyle name="Normal 4 2 2 2 38" xfId="9960"/>
    <cellStyle name="Normal 4 2 2 2 39" xfId="9961"/>
    <cellStyle name="Normal 4 2 2 2 4" xfId="9962"/>
    <cellStyle name="Normal 4 2 2 2 40" xfId="9963"/>
    <cellStyle name="Normal 4 2 2 2 41" xfId="9964"/>
    <cellStyle name="Normal 4 2 2 2 42" xfId="9965"/>
    <cellStyle name="Normal 4 2 2 2 43" xfId="9966"/>
    <cellStyle name="Normal 4 2 2 2 44" xfId="9967"/>
    <cellStyle name="Normal 4 2 2 2 45" xfId="9968"/>
    <cellStyle name="Normal 4 2 2 2 46" xfId="9969"/>
    <cellStyle name="Normal 4 2 2 2 47" xfId="9970"/>
    <cellStyle name="Normal 4 2 2 2 48" xfId="9971"/>
    <cellStyle name="Normal 4 2 2 2 49" xfId="9972"/>
    <cellStyle name="Normal 4 2 2 2 5" xfId="9973"/>
    <cellStyle name="Normal 4 2 2 2 50" xfId="9974"/>
    <cellStyle name="Normal 4 2 2 2 51" xfId="9975"/>
    <cellStyle name="Normal 4 2 2 2 52" xfId="9976"/>
    <cellStyle name="Normal 4 2 2 2 53" xfId="9977"/>
    <cellStyle name="Normal 4 2 2 2 54" xfId="9978"/>
    <cellStyle name="Normal 4 2 2 2 55" xfId="9979"/>
    <cellStyle name="Normal 4 2 2 2 56" xfId="9980"/>
    <cellStyle name="Normal 4 2 2 2 57" xfId="9981"/>
    <cellStyle name="Normal 4 2 2 2 58" xfId="9982"/>
    <cellStyle name="Normal 4 2 2 2 59" xfId="9983"/>
    <cellStyle name="Normal 4 2 2 2 6" xfId="9984"/>
    <cellStyle name="Normal 4 2 2 2 60" xfId="9985"/>
    <cellStyle name="Normal 4 2 2 2 61" xfId="9986"/>
    <cellStyle name="Normal 4 2 2 2 62" xfId="9987"/>
    <cellStyle name="Normal 4 2 2 2 63" xfId="9988"/>
    <cellStyle name="Normal 4 2 2 2 64" xfId="9989"/>
    <cellStyle name="Normal 4 2 2 2 65" xfId="9990"/>
    <cellStyle name="Normal 4 2 2 2 66" xfId="9991"/>
    <cellStyle name="Normal 4 2 2 2 67" xfId="9992"/>
    <cellStyle name="Normal 4 2 2 2 68" xfId="9993"/>
    <cellStyle name="Normal 4 2 2 2 69" xfId="9994"/>
    <cellStyle name="Normal 4 2 2 2 7" xfId="9995"/>
    <cellStyle name="Normal 4 2 2 2 70" xfId="9996"/>
    <cellStyle name="Normal 4 2 2 2 8" xfId="9997"/>
    <cellStyle name="Normal 4 2 2 2 9" xfId="9998"/>
    <cellStyle name="Normal 4 2 2 20" xfId="9999"/>
    <cellStyle name="Normal 4 2 2 21" xfId="10000"/>
    <cellStyle name="Normal 4 2 2 22" xfId="10001"/>
    <cellStyle name="Normal 4 2 2 23" xfId="10002"/>
    <cellStyle name="Normal 4 2 2 24" xfId="10003"/>
    <cellStyle name="Normal 4 2 2 25" xfId="10004"/>
    <cellStyle name="Normal 4 2 2 26" xfId="10005"/>
    <cellStyle name="Normal 4 2 2 27" xfId="10006"/>
    <cellStyle name="Normal 4 2 2 28" xfId="10007"/>
    <cellStyle name="Normal 4 2 2 29" xfId="10008"/>
    <cellStyle name="Normal 4 2 2 3" xfId="10009"/>
    <cellStyle name="Normal 4 2 2 30" xfId="10010"/>
    <cellStyle name="Normal 4 2 2 31" xfId="10011"/>
    <cellStyle name="Normal 4 2 2 32" xfId="10012"/>
    <cellStyle name="Normal 4 2 2 33" xfId="10013"/>
    <cellStyle name="Normal 4 2 2 34" xfId="10014"/>
    <cellStyle name="Normal 4 2 2 35" xfId="10015"/>
    <cellStyle name="Normal 4 2 2 36" xfId="10016"/>
    <cellStyle name="Normal 4 2 2 37" xfId="10017"/>
    <cellStyle name="Normal 4 2 2 38" xfId="10018"/>
    <cellStyle name="Normal 4 2 2 39" xfId="10019"/>
    <cellStyle name="Normal 4 2 2 4" xfId="10020"/>
    <cellStyle name="Normal 4 2 2 40" xfId="10021"/>
    <cellStyle name="Normal 4 2 2 41" xfId="10022"/>
    <cellStyle name="Normal 4 2 2 42" xfId="10023"/>
    <cellStyle name="Normal 4 2 2 43" xfId="10024"/>
    <cellStyle name="Normal 4 2 2 44" xfId="10025"/>
    <cellStyle name="Normal 4 2 2 45" xfId="10026"/>
    <cellStyle name="Normal 4 2 2 46" xfId="10027"/>
    <cellStyle name="Normal 4 2 2 47" xfId="10028"/>
    <cellStyle name="Normal 4 2 2 48" xfId="10029"/>
    <cellStyle name="Normal 4 2 2 49" xfId="10030"/>
    <cellStyle name="Normal 4 2 2 5" xfId="10031"/>
    <cellStyle name="Normal 4 2 2 50" xfId="10032"/>
    <cellStyle name="Normal 4 2 2 51" xfId="10033"/>
    <cellStyle name="Normal 4 2 2 52" xfId="10034"/>
    <cellStyle name="Normal 4 2 2 53" xfId="10035"/>
    <cellStyle name="Normal 4 2 2 54" xfId="10036"/>
    <cellStyle name="Normal 4 2 2 55" xfId="10037"/>
    <cellStyle name="Normal 4 2 2 56" xfId="10038"/>
    <cellStyle name="Normal 4 2 2 57" xfId="10039"/>
    <cellStyle name="Normal 4 2 2 58" xfId="10040"/>
    <cellStyle name="Normal 4 2 2 59" xfId="10041"/>
    <cellStyle name="Normal 4 2 2 6" xfId="10042"/>
    <cellStyle name="Normal 4 2 2 60" xfId="10043"/>
    <cellStyle name="Normal 4 2 2 61" xfId="10044"/>
    <cellStyle name="Normal 4 2 2 62" xfId="10045"/>
    <cellStyle name="Normal 4 2 2 63" xfId="10046"/>
    <cellStyle name="Normal 4 2 2 64" xfId="10047"/>
    <cellStyle name="Normal 4 2 2 65" xfId="10048"/>
    <cellStyle name="Normal 4 2 2 66" xfId="10049"/>
    <cellStyle name="Normal 4 2 2 67" xfId="10050"/>
    <cellStyle name="Normal 4 2 2 68" xfId="10051"/>
    <cellStyle name="Normal 4 2 2 69" xfId="10052"/>
    <cellStyle name="Normal 4 2 2 7" xfId="10053"/>
    <cellStyle name="Normal 4 2 2 70" xfId="10054"/>
    <cellStyle name="Normal 4 2 2 8" xfId="10055"/>
    <cellStyle name="Normal 4 2 2 9" xfId="10056"/>
    <cellStyle name="Normal 4 2 20" xfId="10057"/>
    <cellStyle name="Normal 4 2 21" xfId="10058"/>
    <cellStyle name="Normal 4 2 22" xfId="10059"/>
    <cellStyle name="Normal 4 2 23" xfId="10060"/>
    <cellStyle name="Normal 4 2 24" xfId="10061"/>
    <cellStyle name="Normal 4 2 25" xfId="10062"/>
    <cellStyle name="Normal 4 2 26" xfId="10063"/>
    <cellStyle name="Normal 4 2 27" xfId="10064"/>
    <cellStyle name="Normal 4 2 28" xfId="10065"/>
    <cellStyle name="Normal 4 2 29" xfId="10066"/>
    <cellStyle name="Normal 4 2 3" xfId="10067"/>
    <cellStyle name="Normal 4 2 3 10" xfId="10068"/>
    <cellStyle name="Normal 4 2 3 11" xfId="10069"/>
    <cellStyle name="Normal 4 2 3 12" xfId="10070"/>
    <cellStyle name="Normal 4 2 3 13" xfId="10071"/>
    <cellStyle name="Normal 4 2 3 14" xfId="10072"/>
    <cellStyle name="Normal 4 2 3 15" xfId="10073"/>
    <cellStyle name="Normal 4 2 3 16" xfId="10074"/>
    <cellStyle name="Normal 4 2 3 17" xfId="10075"/>
    <cellStyle name="Normal 4 2 3 18" xfId="10076"/>
    <cellStyle name="Normal 4 2 3 19" xfId="10077"/>
    <cellStyle name="Normal 4 2 3 2" xfId="10078"/>
    <cellStyle name="Normal 4 2 3 20" xfId="10079"/>
    <cellStyle name="Normal 4 2 3 21" xfId="10080"/>
    <cellStyle name="Normal 4 2 3 22" xfId="10081"/>
    <cellStyle name="Normal 4 2 3 23" xfId="10082"/>
    <cellStyle name="Normal 4 2 3 24" xfId="10083"/>
    <cellStyle name="Normal 4 2 3 25" xfId="10084"/>
    <cellStyle name="Normal 4 2 3 26" xfId="10085"/>
    <cellStyle name="Normal 4 2 3 27" xfId="10086"/>
    <cellStyle name="Normal 4 2 3 28" xfId="10087"/>
    <cellStyle name="Normal 4 2 3 29" xfId="10088"/>
    <cellStyle name="Normal 4 2 3 3" xfId="10089"/>
    <cellStyle name="Normal 4 2 3 30" xfId="10090"/>
    <cellStyle name="Normal 4 2 3 4" xfId="10091"/>
    <cellStyle name="Normal 4 2 3 5" xfId="10092"/>
    <cellStyle name="Normal 4 2 3 6" xfId="10093"/>
    <cellStyle name="Normal 4 2 3 7" xfId="10094"/>
    <cellStyle name="Normal 4 2 3 8" xfId="10095"/>
    <cellStyle name="Normal 4 2 3 9" xfId="10096"/>
    <cellStyle name="Normal 4 2 30" xfId="10097"/>
    <cellStyle name="Normal 4 2 31" xfId="10098"/>
    <cellStyle name="Normal 4 2 4" xfId="10099"/>
    <cellStyle name="Normal 4 2 5" xfId="10100"/>
    <cellStyle name="Normal 4 2 6" xfId="10101"/>
    <cellStyle name="Normal 4 2 7" xfId="10102"/>
    <cellStyle name="Normal 4 2 8" xfId="10103"/>
    <cellStyle name="Normal 4 2 9" xfId="10104"/>
    <cellStyle name="Normal 4 20" xfId="10105"/>
    <cellStyle name="Normal 4 20 2" xfId="10106"/>
    <cellStyle name="Normal 4 20 2 2" xfId="10107"/>
    <cellStyle name="Normal 4 20 3" xfId="10108"/>
    <cellStyle name="Normal 4 21" xfId="10109"/>
    <cellStyle name="Normal 4 21 2" xfId="10110"/>
    <cellStyle name="Normal 4 21 2 2" xfId="10111"/>
    <cellStyle name="Normal 4 21 3" xfId="10112"/>
    <cellStyle name="Normal 4 22" xfId="10113"/>
    <cellStyle name="Normal 4 22 2" xfId="10114"/>
    <cellStyle name="Normal 4 22 2 2" xfId="10115"/>
    <cellStyle name="Normal 4 22 3" xfId="10116"/>
    <cellStyle name="Normal 4 23" xfId="10117"/>
    <cellStyle name="Normal 4 23 2" xfId="10118"/>
    <cellStyle name="Normal 4 23 2 2" xfId="10119"/>
    <cellStyle name="Normal 4 23 3" xfId="10120"/>
    <cellStyle name="Normal 4 24" xfId="10121"/>
    <cellStyle name="Normal 4 24 2" xfId="10122"/>
    <cellStyle name="Normal 4 24 2 2" xfId="10123"/>
    <cellStyle name="Normal 4 24 3" xfId="10124"/>
    <cellStyle name="Normal 4 25" xfId="10125"/>
    <cellStyle name="Normal 4 25 2" xfId="10126"/>
    <cellStyle name="Normal 4 25 2 2" xfId="10127"/>
    <cellStyle name="Normal 4 25 3" xfId="10128"/>
    <cellStyle name="Normal 4 26" xfId="10129"/>
    <cellStyle name="Normal 4 26 2" xfId="10130"/>
    <cellStyle name="Normal 4 26 2 2" xfId="10131"/>
    <cellStyle name="Normal 4 26 3" xfId="10132"/>
    <cellStyle name="Normal 4 27" xfId="10133"/>
    <cellStyle name="Normal 4 27 2" xfId="10134"/>
    <cellStyle name="Normal 4 27 2 2" xfId="10135"/>
    <cellStyle name="Normal 4 27 3" xfId="10136"/>
    <cellStyle name="Normal 4 28" xfId="10137"/>
    <cellStyle name="Normal 4 28 2" xfId="10138"/>
    <cellStyle name="Normal 4 28 2 2" xfId="10139"/>
    <cellStyle name="Normal 4 28 3" xfId="10140"/>
    <cellStyle name="Normal 4 29" xfId="10141"/>
    <cellStyle name="Normal 4 29 2" xfId="10142"/>
    <cellStyle name="Normal 4 29 2 2" xfId="10143"/>
    <cellStyle name="Normal 4 29 3" xfId="10144"/>
    <cellStyle name="Normal 4 3" xfId="10145"/>
    <cellStyle name="Normal 4 3 10" xfId="10146"/>
    <cellStyle name="Normal 4 3 11" xfId="10147"/>
    <cellStyle name="Normal 4 3 12" xfId="10148"/>
    <cellStyle name="Normal 4 3 13" xfId="10149"/>
    <cellStyle name="Normal 4 3 14" xfId="10150"/>
    <cellStyle name="Normal 4 3 15" xfId="10151"/>
    <cellStyle name="Normal 4 3 16" xfId="10152"/>
    <cellStyle name="Normal 4 3 17" xfId="10153"/>
    <cellStyle name="Normal 4 3 18" xfId="10154"/>
    <cellStyle name="Normal 4 3 19" xfId="10155"/>
    <cellStyle name="Normal 4 3 2" xfId="10156"/>
    <cellStyle name="Normal 4 3 2 10" xfId="10157"/>
    <cellStyle name="Normal 4 3 2 11" xfId="10158"/>
    <cellStyle name="Normal 4 3 2 12" xfId="10159"/>
    <cellStyle name="Normal 4 3 2 13" xfId="10160"/>
    <cellStyle name="Normal 4 3 2 14" xfId="10161"/>
    <cellStyle name="Normal 4 3 2 15" xfId="10162"/>
    <cellStyle name="Normal 4 3 2 16" xfId="10163"/>
    <cellStyle name="Normal 4 3 2 17" xfId="10164"/>
    <cellStyle name="Normal 4 3 2 18" xfId="10165"/>
    <cellStyle name="Normal 4 3 2 19" xfId="10166"/>
    <cellStyle name="Normal 4 3 2 2" xfId="10167"/>
    <cellStyle name="Normal 4 3 2 2 2" xfId="10168"/>
    <cellStyle name="Normal 4 3 2 2 2 2" xfId="10169"/>
    <cellStyle name="Normal 4 3 2 2 3" xfId="10170"/>
    <cellStyle name="Normal 4 3 2 2 3 2" xfId="10171"/>
    <cellStyle name="Normal 4 3 2 2 4" xfId="10172"/>
    <cellStyle name="Normal 4 3 2 20" xfId="10173"/>
    <cellStyle name="Normal 4 3 2 21" xfId="10174"/>
    <cellStyle name="Normal 4 3 2 22" xfId="10175"/>
    <cellStyle name="Normal 4 3 2 23" xfId="10176"/>
    <cellStyle name="Normal 4 3 2 24" xfId="10177"/>
    <cellStyle name="Normal 4 3 2 25" xfId="10178"/>
    <cellStyle name="Normal 4 3 2 26" xfId="10179"/>
    <cellStyle name="Normal 4 3 2 27" xfId="10180"/>
    <cellStyle name="Normal 4 3 2 28" xfId="10181"/>
    <cellStyle name="Normal 4 3 2 29" xfId="10182"/>
    <cellStyle name="Normal 4 3 2 3" xfId="10183"/>
    <cellStyle name="Normal 4 3 2 3 2" xfId="10184"/>
    <cellStyle name="Normal 4 3 2 30" xfId="10185"/>
    <cellStyle name="Normal 4 3 2 31" xfId="10186"/>
    <cellStyle name="Normal 4 3 2 32" xfId="10187"/>
    <cellStyle name="Normal 4 3 2 33" xfId="10188"/>
    <cellStyle name="Normal 4 3 2 34" xfId="10189"/>
    <cellStyle name="Normal 4 3 2 35" xfId="10190"/>
    <cellStyle name="Normal 4 3 2 36" xfId="10191"/>
    <cellStyle name="Normal 4 3 2 37" xfId="10192"/>
    <cellStyle name="Normal 4 3 2 38" xfId="10193"/>
    <cellStyle name="Normal 4 3 2 39" xfId="10194"/>
    <cellStyle name="Normal 4 3 2 4" xfId="10195"/>
    <cellStyle name="Normal 4 3 2 4 2" xfId="10196"/>
    <cellStyle name="Normal 4 3 2 40" xfId="10197"/>
    <cellStyle name="Normal 4 3 2 41" xfId="10198"/>
    <cellStyle name="Normal 4 3 2 42" xfId="10199"/>
    <cellStyle name="Normal 4 3 2 43" xfId="10200"/>
    <cellStyle name="Normal 4 3 2 44" xfId="10201"/>
    <cellStyle name="Normal 4 3 2 45" xfId="10202"/>
    <cellStyle name="Normal 4 3 2 46" xfId="10203"/>
    <cellStyle name="Normal 4 3 2 47" xfId="10204"/>
    <cellStyle name="Normal 4 3 2 48" xfId="10205"/>
    <cellStyle name="Normal 4 3 2 49" xfId="10206"/>
    <cellStyle name="Normal 4 3 2 5" xfId="10207"/>
    <cellStyle name="Normal 4 3 2 50" xfId="10208"/>
    <cellStyle name="Normal 4 3 2 51" xfId="10209"/>
    <cellStyle name="Normal 4 3 2 52" xfId="10210"/>
    <cellStyle name="Normal 4 3 2 53" xfId="10211"/>
    <cellStyle name="Normal 4 3 2 54" xfId="10212"/>
    <cellStyle name="Normal 4 3 2 55" xfId="10213"/>
    <cellStyle name="Normal 4 3 2 56" xfId="10214"/>
    <cellStyle name="Normal 4 3 2 57" xfId="10215"/>
    <cellStyle name="Normal 4 3 2 58" xfId="10216"/>
    <cellStyle name="Normal 4 3 2 59" xfId="10217"/>
    <cellStyle name="Normal 4 3 2 6" xfId="10218"/>
    <cellStyle name="Normal 4 3 2 60" xfId="10219"/>
    <cellStyle name="Normal 4 3 2 61" xfId="10220"/>
    <cellStyle name="Normal 4 3 2 62" xfId="10221"/>
    <cellStyle name="Normal 4 3 2 63" xfId="10222"/>
    <cellStyle name="Normal 4 3 2 64" xfId="10223"/>
    <cellStyle name="Normal 4 3 2 65" xfId="10224"/>
    <cellStyle name="Normal 4 3 2 66" xfId="10225"/>
    <cellStyle name="Normal 4 3 2 67" xfId="10226"/>
    <cellStyle name="Normal 4 3 2 68" xfId="10227"/>
    <cellStyle name="Normal 4 3 2 69" xfId="10228"/>
    <cellStyle name="Normal 4 3 2 7" xfId="10229"/>
    <cellStyle name="Normal 4 3 2 70" xfId="10230"/>
    <cellStyle name="Normal 4 3 2 71" xfId="10231"/>
    <cellStyle name="Normal 4 3 2 8" xfId="10232"/>
    <cellStyle name="Normal 4 3 2 9" xfId="10233"/>
    <cellStyle name="Normal 4 3 20" xfId="10234"/>
    <cellStyle name="Normal 4 3 21" xfId="10235"/>
    <cellStyle name="Normal 4 3 22" xfId="10236"/>
    <cellStyle name="Normal 4 3 23" xfId="10237"/>
    <cellStyle name="Normal 4 3 24" xfId="10238"/>
    <cellStyle name="Normal 4 3 25" xfId="10239"/>
    <cellStyle name="Normal 4 3 26" xfId="10240"/>
    <cellStyle name="Normal 4 3 27" xfId="10241"/>
    <cellStyle name="Normal 4 3 28" xfId="10242"/>
    <cellStyle name="Normal 4 3 29" xfId="10243"/>
    <cellStyle name="Normal 4 3 3" xfId="10244"/>
    <cellStyle name="Normal 4 3 3 2" xfId="10245"/>
    <cellStyle name="Normal 4 3 3 2 2" xfId="10246"/>
    <cellStyle name="Normal 4 3 3 2 2 2" xfId="10247"/>
    <cellStyle name="Normal 4 3 3 2 3" xfId="10248"/>
    <cellStyle name="Normal 4 3 3 2 3 2" xfId="10249"/>
    <cellStyle name="Normal 4 3 3 2 4" xfId="10250"/>
    <cellStyle name="Normal 4 3 3 3" xfId="10251"/>
    <cellStyle name="Normal 4 3 3 3 2" xfId="10252"/>
    <cellStyle name="Normal 4 3 3 4" xfId="10253"/>
    <cellStyle name="Normal 4 3 3 4 2" xfId="10254"/>
    <cellStyle name="Normal 4 3 3 5" xfId="10255"/>
    <cellStyle name="Normal 4 3 30" xfId="10256"/>
    <cellStyle name="Normal 4 3 31" xfId="10257"/>
    <cellStyle name="Normal 4 3 32" xfId="10258"/>
    <cellStyle name="Normal 4 3 33" xfId="10259"/>
    <cellStyle name="Normal 4 3 34" xfId="10260"/>
    <cellStyle name="Normal 4 3 35" xfId="10261"/>
    <cellStyle name="Normal 4 3 36" xfId="10262"/>
    <cellStyle name="Normal 4 3 37" xfId="10263"/>
    <cellStyle name="Normal 4 3 38" xfId="10264"/>
    <cellStyle name="Normal 4 3 39" xfId="10265"/>
    <cellStyle name="Normal 4 3 4" xfId="10266"/>
    <cellStyle name="Normal 4 3 4 2" xfId="10267"/>
    <cellStyle name="Normal 4 3 4 2 2" xfId="10268"/>
    <cellStyle name="Normal 4 3 4 3" xfId="10269"/>
    <cellStyle name="Normal 4 3 4 3 2" xfId="10270"/>
    <cellStyle name="Normal 4 3 4 4" xfId="10271"/>
    <cellStyle name="Normal 4 3 40" xfId="10272"/>
    <cellStyle name="Normal 4 3 41" xfId="10273"/>
    <cellStyle name="Normal 4 3 42" xfId="10274"/>
    <cellStyle name="Normal 4 3 43" xfId="10275"/>
    <cellStyle name="Normal 4 3 44" xfId="10276"/>
    <cellStyle name="Normal 4 3 45" xfId="10277"/>
    <cellStyle name="Normal 4 3 46" xfId="10278"/>
    <cellStyle name="Normal 4 3 47" xfId="10279"/>
    <cellStyle name="Normal 4 3 48" xfId="10280"/>
    <cellStyle name="Normal 4 3 49" xfId="10281"/>
    <cellStyle name="Normal 4 3 5" xfId="10282"/>
    <cellStyle name="Normal 4 3 50" xfId="10283"/>
    <cellStyle name="Normal 4 3 51" xfId="10284"/>
    <cellStyle name="Normal 4 3 52" xfId="10285"/>
    <cellStyle name="Normal 4 3 53" xfId="10286"/>
    <cellStyle name="Normal 4 3 54" xfId="10287"/>
    <cellStyle name="Normal 4 3 55" xfId="10288"/>
    <cellStyle name="Normal 4 3 56" xfId="10289"/>
    <cellStyle name="Normal 4 3 57" xfId="10290"/>
    <cellStyle name="Normal 4 3 58" xfId="10291"/>
    <cellStyle name="Normal 4 3 59" xfId="10292"/>
    <cellStyle name="Normal 4 3 6" xfId="10293"/>
    <cellStyle name="Normal 4 3 6 2" xfId="10294"/>
    <cellStyle name="Normal 4 3 60" xfId="10295"/>
    <cellStyle name="Normal 4 3 61" xfId="10296"/>
    <cellStyle name="Normal 4 3 62" xfId="10297"/>
    <cellStyle name="Normal 4 3 63" xfId="10298"/>
    <cellStyle name="Normal 4 3 64" xfId="10299"/>
    <cellStyle name="Normal 4 3 65" xfId="10300"/>
    <cellStyle name="Normal 4 3 66" xfId="10301"/>
    <cellStyle name="Normal 4 3 67" xfId="10302"/>
    <cellStyle name="Normal 4 3 68" xfId="10303"/>
    <cellStyle name="Normal 4 3 69" xfId="10304"/>
    <cellStyle name="Normal 4 3 7" xfId="10305"/>
    <cellStyle name="Normal 4 3 70" xfId="10306"/>
    <cellStyle name="Normal 4 3 71" xfId="10307"/>
    <cellStyle name="Normal 4 3 72" xfId="10308"/>
    <cellStyle name="Normal 4 3 73" xfId="10309"/>
    <cellStyle name="Normal 4 3 74" xfId="10310"/>
    <cellStyle name="Normal 4 3 8" xfId="10311"/>
    <cellStyle name="Normal 4 3 9" xfId="10312"/>
    <cellStyle name="Normal 4 30" xfId="10313"/>
    <cellStyle name="Normal 4 30 2" xfId="10314"/>
    <cellStyle name="Normal 4 30 2 2" xfId="10315"/>
    <cellStyle name="Normal 4 30 3" xfId="10316"/>
    <cellStyle name="Normal 4 31" xfId="10317"/>
    <cellStyle name="Normal 4 31 2" xfId="10318"/>
    <cellStyle name="Normal 4 31 2 2" xfId="10319"/>
    <cellStyle name="Normal 4 31 3" xfId="10320"/>
    <cellStyle name="Normal 4 32" xfId="10321"/>
    <cellStyle name="Normal 4 32 2" xfId="10322"/>
    <cellStyle name="Normal 4 32 2 2" xfId="10323"/>
    <cellStyle name="Normal 4 32 3" xfId="10324"/>
    <cellStyle name="Normal 4 33" xfId="10325"/>
    <cellStyle name="Normal 4 34" xfId="10326"/>
    <cellStyle name="Normal 4 35" xfId="10327"/>
    <cellStyle name="Normal 4 36" xfId="10328"/>
    <cellStyle name="Normal 4 37" xfId="16067"/>
    <cellStyle name="Normal 4 38" xfId="16068"/>
    <cellStyle name="Normal 4 39" xfId="16069"/>
    <cellStyle name="Normal 4 4" xfId="10329"/>
    <cellStyle name="Normal 4 40" xfId="16070"/>
    <cellStyle name="Normal 4 41" xfId="16071"/>
    <cellStyle name="Normal 4 42" xfId="16072"/>
    <cellStyle name="Normal 4 43" xfId="16073"/>
    <cellStyle name="Normal 4 44" xfId="16074"/>
    <cellStyle name="Normal 4 45" xfId="16075"/>
    <cellStyle name="Normal 4 46" xfId="16076"/>
    <cellStyle name="Normal 4 47" xfId="16077"/>
    <cellStyle name="Normal 4 48" xfId="16078"/>
    <cellStyle name="Normal 4 49" xfId="16079"/>
    <cellStyle name="Normal 4 5" xfId="10330"/>
    <cellStyle name="Normal 4 5 2" xfId="10331"/>
    <cellStyle name="Normal 4 5 2 2" xfId="10332"/>
    <cellStyle name="Normal 4 5 3" xfId="10333"/>
    <cellStyle name="Normal 4 50" xfId="16080"/>
    <cellStyle name="Normal 4 51" xfId="16081"/>
    <cellStyle name="Normal 4 52" xfId="16082"/>
    <cellStyle name="Normal 4 53" xfId="16083"/>
    <cellStyle name="Normal 4 54" xfId="16084"/>
    <cellStyle name="Normal 4 55" xfId="16085"/>
    <cellStyle name="Normal 4 56" xfId="16086"/>
    <cellStyle name="Normal 4 57" xfId="16087"/>
    <cellStyle name="Normal 4 58" xfId="16088"/>
    <cellStyle name="Normal 4 59" xfId="16089"/>
    <cellStyle name="Normal 4 6" xfId="10334"/>
    <cellStyle name="Normal 4 6 2" xfId="10335"/>
    <cellStyle name="Normal 4 6 2 2" xfId="10336"/>
    <cellStyle name="Normal 4 6 3" xfId="10337"/>
    <cellStyle name="Normal 4 60" xfId="16090"/>
    <cellStyle name="Normal 4 61" xfId="16091"/>
    <cellStyle name="Normal 4 62" xfId="16092"/>
    <cellStyle name="Normal 4 7" xfId="10338"/>
    <cellStyle name="Normal 4 7 2" xfId="10339"/>
    <cellStyle name="Normal 4 7 2 2" xfId="10340"/>
    <cellStyle name="Normal 4 7 3" xfId="10341"/>
    <cellStyle name="Normal 4 8" xfId="10342"/>
    <cellStyle name="Normal 4 8 2" xfId="10343"/>
    <cellStyle name="Normal 4 8 2 2" xfId="10344"/>
    <cellStyle name="Normal 4 8 3" xfId="10345"/>
    <cellStyle name="Normal 4 9" xfId="10346"/>
    <cellStyle name="Normal 4 9 2" xfId="10347"/>
    <cellStyle name="Normal 4 9 2 2" xfId="10348"/>
    <cellStyle name="Normal 4 9 3" xfId="10349"/>
    <cellStyle name="Normal 40" xfId="10350"/>
    <cellStyle name="Normal 40 2" xfId="10351"/>
    <cellStyle name="Normal 41" xfId="10352"/>
    <cellStyle name="Normal 41 2" xfId="10353"/>
    <cellStyle name="Normal 42" xfId="10354"/>
    <cellStyle name="Normal 42 2" xfId="10355"/>
    <cellStyle name="Normal 43" xfId="10356"/>
    <cellStyle name="Normal 43 2" xfId="10357"/>
    <cellStyle name="Normal 44" xfId="10358"/>
    <cellStyle name="Normal 44 2" xfId="10359"/>
    <cellStyle name="Normal 45" xfId="10360"/>
    <cellStyle name="Normal 45 2" xfId="10361"/>
    <cellStyle name="Normal 46" xfId="10362"/>
    <cellStyle name="Normal 46 2" xfId="10363"/>
    <cellStyle name="Normal 47" xfId="10364"/>
    <cellStyle name="Normal 47 2" xfId="10365"/>
    <cellStyle name="Normal 48" xfId="10366"/>
    <cellStyle name="Normal 48 2" xfId="10367"/>
    <cellStyle name="Normal 49" xfId="10368"/>
    <cellStyle name="Normal 49 2" xfId="10369"/>
    <cellStyle name="Normal 5" xfId="10370"/>
    <cellStyle name="Normal 5 2" xfId="10371"/>
    <cellStyle name="Normal 5 2 10" xfId="10372"/>
    <cellStyle name="Normal 5 2 11" xfId="10373"/>
    <cellStyle name="Normal 5 2 12" xfId="10374"/>
    <cellStyle name="Normal 5 2 13" xfId="10375"/>
    <cellStyle name="Normal 5 2 14" xfId="10376"/>
    <cellStyle name="Normal 5 2 15" xfId="10377"/>
    <cellStyle name="Normal 5 2 16" xfId="10378"/>
    <cellStyle name="Normal 5 2 17" xfId="10379"/>
    <cellStyle name="Normal 5 2 18" xfId="10380"/>
    <cellStyle name="Normal 5 2 19" xfId="10381"/>
    <cellStyle name="Normal 5 2 2" xfId="10382"/>
    <cellStyle name="Normal 5 2 2 10" xfId="10383"/>
    <cellStyle name="Normal 5 2 2 11" xfId="10384"/>
    <cellStyle name="Normal 5 2 2 12" xfId="10385"/>
    <cellStyle name="Normal 5 2 2 13" xfId="10386"/>
    <cellStyle name="Normal 5 2 2 14" xfId="10387"/>
    <cellStyle name="Normal 5 2 2 15" xfId="10388"/>
    <cellStyle name="Normal 5 2 2 16" xfId="10389"/>
    <cellStyle name="Normal 5 2 2 17" xfId="10390"/>
    <cellStyle name="Normal 5 2 2 18" xfId="10391"/>
    <cellStyle name="Normal 5 2 2 19" xfId="10392"/>
    <cellStyle name="Normal 5 2 2 2" xfId="10393"/>
    <cellStyle name="Normal 5 2 2 2 10" xfId="10394"/>
    <cellStyle name="Normal 5 2 2 2 11" xfId="10395"/>
    <cellStyle name="Normal 5 2 2 2 12" xfId="10396"/>
    <cellStyle name="Normal 5 2 2 2 13" xfId="10397"/>
    <cellStyle name="Normal 5 2 2 2 14" xfId="10398"/>
    <cellStyle name="Normal 5 2 2 2 15" xfId="10399"/>
    <cellStyle name="Normal 5 2 2 2 16" xfId="10400"/>
    <cellStyle name="Normal 5 2 2 2 17" xfId="10401"/>
    <cellStyle name="Normal 5 2 2 2 18" xfId="10402"/>
    <cellStyle name="Normal 5 2 2 2 19" xfId="10403"/>
    <cellStyle name="Normal 5 2 2 2 2" xfId="10404"/>
    <cellStyle name="Normal 5 2 2 2 20" xfId="10405"/>
    <cellStyle name="Normal 5 2 2 2 21" xfId="10406"/>
    <cellStyle name="Normal 5 2 2 2 22" xfId="10407"/>
    <cellStyle name="Normal 5 2 2 2 23" xfId="10408"/>
    <cellStyle name="Normal 5 2 2 2 24" xfId="10409"/>
    <cellStyle name="Normal 5 2 2 2 25" xfId="10410"/>
    <cellStyle name="Normal 5 2 2 2 26" xfId="10411"/>
    <cellStyle name="Normal 5 2 2 2 27" xfId="10412"/>
    <cellStyle name="Normal 5 2 2 2 28" xfId="10413"/>
    <cellStyle name="Normal 5 2 2 2 29" xfId="10414"/>
    <cellStyle name="Normal 5 2 2 2 3" xfId="10415"/>
    <cellStyle name="Normal 5 2 2 2 30" xfId="10416"/>
    <cellStyle name="Normal 5 2 2 2 31" xfId="10417"/>
    <cellStyle name="Normal 5 2 2 2 32" xfId="10418"/>
    <cellStyle name="Normal 5 2 2 2 33" xfId="10419"/>
    <cellStyle name="Normal 5 2 2 2 34" xfId="10420"/>
    <cellStyle name="Normal 5 2 2 2 35" xfId="10421"/>
    <cellStyle name="Normal 5 2 2 2 36" xfId="10422"/>
    <cellStyle name="Normal 5 2 2 2 37" xfId="10423"/>
    <cellStyle name="Normal 5 2 2 2 38" xfId="10424"/>
    <cellStyle name="Normal 5 2 2 2 39" xfId="10425"/>
    <cellStyle name="Normal 5 2 2 2 4" xfId="10426"/>
    <cellStyle name="Normal 5 2 2 2 40" xfId="10427"/>
    <cellStyle name="Normal 5 2 2 2 41" xfId="10428"/>
    <cellStyle name="Normal 5 2 2 2 42" xfId="10429"/>
    <cellStyle name="Normal 5 2 2 2 43" xfId="10430"/>
    <cellStyle name="Normal 5 2 2 2 44" xfId="10431"/>
    <cellStyle name="Normal 5 2 2 2 45" xfId="10432"/>
    <cellStyle name="Normal 5 2 2 2 46" xfId="10433"/>
    <cellStyle name="Normal 5 2 2 2 47" xfId="10434"/>
    <cellStyle name="Normal 5 2 2 2 48" xfId="10435"/>
    <cellStyle name="Normal 5 2 2 2 49" xfId="10436"/>
    <cellStyle name="Normal 5 2 2 2 5" xfId="10437"/>
    <cellStyle name="Normal 5 2 2 2 50" xfId="10438"/>
    <cellStyle name="Normal 5 2 2 2 51" xfId="10439"/>
    <cellStyle name="Normal 5 2 2 2 52" xfId="10440"/>
    <cellStyle name="Normal 5 2 2 2 53" xfId="10441"/>
    <cellStyle name="Normal 5 2 2 2 54" xfId="10442"/>
    <cellStyle name="Normal 5 2 2 2 55" xfId="10443"/>
    <cellStyle name="Normal 5 2 2 2 56" xfId="10444"/>
    <cellStyle name="Normal 5 2 2 2 57" xfId="10445"/>
    <cellStyle name="Normal 5 2 2 2 58" xfId="10446"/>
    <cellStyle name="Normal 5 2 2 2 59" xfId="10447"/>
    <cellStyle name="Normal 5 2 2 2 6" xfId="10448"/>
    <cellStyle name="Normal 5 2 2 2 60" xfId="10449"/>
    <cellStyle name="Normal 5 2 2 2 61" xfId="10450"/>
    <cellStyle name="Normal 5 2 2 2 62" xfId="10451"/>
    <cellStyle name="Normal 5 2 2 2 63" xfId="10452"/>
    <cellStyle name="Normal 5 2 2 2 64" xfId="10453"/>
    <cellStyle name="Normal 5 2 2 2 65" xfId="10454"/>
    <cellStyle name="Normal 5 2 2 2 66" xfId="10455"/>
    <cellStyle name="Normal 5 2 2 2 67" xfId="10456"/>
    <cellStyle name="Normal 5 2 2 2 68" xfId="10457"/>
    <cellStyle name="Normal 5 2 2 2 69" xfId="10458"/>
    <cellStyle name="Normal 5 2 2 2 7" xfId="10459"/>
    <cellStyle name="Normal 5 2 2 2 70" xfId="10460"/>
    <cellStyle name="Normal 5 2 2 2 8" xfId="10461"/>
    <cellStyle name="Normal 5 2 2 2 9" xfId="10462"/>
    <cellStyle name="Normal 5 2 2 20" xfId="10463"/>
    <cellStyle name="Normal 5 2 2 21" xfId="10464"/>
    <cellStyle name="Normal 5 2 2 22" xfId="10465"/>
    <cellStyle name="Normal 5 2 2 23" xfId="10466"/>
    <cellStyle name="Normal 5 2 2 24" xfId="10467"/>
    <cellStyle name="Normal 5 2 2 25" xfId="10468"/>
    <cellStyle name="Normal 5 2 2 26" xfId="10469"/>
    <cellStyle name="Normal 5 2 2 27" xfId="10470"/>
    <cellStyle name="Normal 5 2 2 28" xfId="10471"/>
    <cellStyle name="Normal 5 2 2 29" xfId="10472"/>
    <cellStyle name="Normal 5 2 2 3" xfId="10473"/>
    <cellStyle name="Normal 5 2 2 30" xfId="10474"/>
    <cellStyle name="Normal 5 2 2 31" xfId="10475"/>
    <cellStyle name="Normal 5 2 2 32" xfId="10476"/>
    <cellStyle name="Normal 5 2 2 33" xfId="10477"/>
    <cellStyle name="Normal 5 2 2 34" xfId="10478"/>
    <cellStyle name="Normal 5 2 2 35" xfId="10479"/>
    <cellStyle name="Normal 5 2 2 36" xfId="10480"/>
    <cellStyle name="Normal 5 2 2 37" xfId="10481"/>
    <cellStyle name="Normal 5 2 2 38" xfId="10482"/>
    <cellStyle name="Normal 5 2 2 39" xfId="10483"/>
    <cellStyle name="Normal 5 2 2 4" xfId="10484"/>
    <cellStyle name="Normal 5 2 2 40" xfId="10485"/>
    <cellStyle name="Normal 5 2 2 41" xfId="10486"/>
    <cellStyle name="Normal 5 2 2 42" xfId="10487"/>
    <cellStyle name="Normal 5 2 2 43" xfId="10488"/>
    <cellStyle name="Normal 5 2 2 44" xfId="10489"/>
    <cellStyle name="Normal 5 2 2 45" xfId="10490"/>
    <cellStyle name="Normal 5 2 2 46" xfId="10491"/>
    <cellStyle name="Normal 5 2 2 47" xfId="10492"/>
    <cellStyle name="Normal 5 2 2 48" xfId="10493"/>
    <cellStyle name="Normal 5 2 2 49" xfId="10494"/>
    <cellStyle name="Normal 5 2 2 5" xfId="10495"/>
    <cellStyle name="Normal 5 2 2 50" xfId="10496"/>
    <cellStyle name="Normal 5 2 2 51" xfId="10497"/>
    <cellStyle name="Normal 5 2 2 52" xfId="10498"/>
    <cellStyle name="Normal 5 2 2 53" xfId="10499"/>
    <cellStyle name="Normal 5 2 2 54" xfId="10500"/>
    <cellStyle name="Normal 5 2 2 55" xfId="10501"/>
    <cellStyle name="Normal 5 2 2 56" xfId="10502"/>
    <cellStyle name="Normal 5 2 2 57" xfId="10503"/>
    <cellStyle name="Normal 5 2 2 58" xfId="10504"/>
    <cellStyle name="Normal 5 2 2 59" xfId="10505"/>
    <cellStyle name="Normal 5 2 2 6" xfId="10506"/>
    <cellStyle name="Normal 5 2 2 60" xfId="10507"/>
    <cellStyle name="Normal 5 2 2 61" xfId="10508"/>
    <cellStyle name="Normal 5 2 2 62" xfId="10509"/>
    <cellStyle name="Normal 5 2 2 63" xfId="10510"/>
    <cellStyle name="Normal 5 2 2 64" xfId="10511"/>
    <cellStyle name="Normal 5 2 2 65" xfId="10512"/>
    <cellStyle name="Normal 5 2 2 66" xfId="10513"/>
    <cellStyle name="Normal 5 2 2 67" xfId="10514"/>
    <cellStyle name="Normal 5 2 2 68" xfId="10515"/>
    <cellStyle name="Normal 5 2 2 69" xfId="10516"/>
    <cellStyle name="Normal 5 2 2 7" xfId="10517"/>
    <cellStyle name="Normal 5 2 2 70" xfId="10518"/>
    <cellStyle name="Normal 5 2 2 8" xfId="10519"/>
    <cellStyle name="Normal 5 2 2 9" xfId="10520"/>
    <cellStyle name="Normal 5 2 20" xfId="10521"/>
    <cellStyle name="Normal 5 2 21" xfId="10522"/>
    <cellStyle name="Normal 5 2 22" xfId="10523"/>
    <cellStyle name="Normal 5 2 23" xfId="10524"/>
    <cellStyle name="Normal 5 2 24" xfId="10525"/>
    <cellStyle name="Normal 5 2 25" xfId="10526"/>
    <cellStyle name="Normal 5 2 26" xfId="10527"/>
    <cellStyle name="Normal 5 2 27" xfId="10528"/>
    <cellStyle name="Normal 5 2 28" xfId="10529"/>
    <cellStyle name="Normal 5 2 29" xfId="10530"/>
    <cellStyle name="Normal 5 2 3" xfId="10531"/>
    <cellStyle name="Normal 5 2 3 2" xfId="10532"/>
    <cellStyle name="Normal 5 2 30" xfId="10533"/>
    <cellStyle name="Normal 5 2 31" xfId="10534"/>
    <cellStyle name="Normal 5 2 4" xfId="10535"/>
    <cellStyle name="Normal 5 2 5" xfId="10536"/>
    <cellStyle name="Normal 5 2 6" xfId="10537"/>
    <cellStyle name="Normal 5 2 7" xfId="10538"/>
    <cellStyle name="Normal 5 2 8" xfId="10539"/>
    <cellStyle name="Normal 5 2 9" xfId="10540"/>
    <cellStyle name="Normal 5 3" xfId="10541"/>
    <cellStyle name="Normal 5 3 10" xfId="10542"/>
    <cellStyle name="Normal 5 3 11" xfId="10543"/>
    <cellStyle name="Normal 5 3 12" xfId="10544"/>
    <cellStyle name="Normal 5 3 13" xfId="10545"/>
    <cellStyle name="Normal 5 3 14" xfId="10546"/>
    <cellStyle name="Normal 5 3 15" xfId="10547"/>
    <cellStyle name="Normal 5 3 16" xfId="10548"/>
    <cellStyle name="Normal 5 3 17" xfId="10549"/>
    <cellStyle name="Normal 5 3 18" xfId="10550"/>
    <cellStyle name="Normal 5 3 19" xfId="10551"/>
    <cellStyle name="Normal 5 3 2" xfId="10552"/>
    <cellStyle name="Normal 5 3 2 10" xfId="10553"/>
    <cellStyle name="Normal 5 3 2 11" xfId="10554"/>
    <cellStyle name="Normal 5 3 2 12" xfId="10555"/>
    <cellStyle name="Normal 5 3 2 13" xfId="10556"/>
    <cellStyle name="Normal 5 3 2 14" xfId="10557"/>
    <cellStyle name="Normal 5 3 2 15" xfId="10558"/>
    <cellStyle name="Normal 5 3 2 16" xfId="10559"/>
    <cellStyle name="Normal 5 3 2 17" xfId="10560"/>
    <cellStyle name="Normal 5 3 2 18" xfId="10561"/>
    <cellStyle name="Normal 5 3 2 19" xfId="10562"/>
    <cellStyle name="Normal 5 3 2 2" xfId="10563"/>
    <cellStyle name="Normal 5 3 2 20" xfId="10564"/>
    <cellStyle name="Normal 5 3 2 21" xfId="10565"/>
    <cellStyle name="Normal 5 3 2 22" xfId="10566"/>
    <cellStyle name="Normal 5 3 2 23" xfId="10567"/>
    <cellStyle name="Normal 5 3 2 24" xfId="10568"/>
    <cellStyle name="Normal 5 3 2 25" xfId="10569"/>
    <cellStyle name="Normal 5 3 2 26" xfId="10570"/>
    <cellStyle name="Normal 5 3 2 27" xfId="10571"/>
    <cellStyle name="Normal 5 3 2 28" xfId="10572"/>
    <cellStyle name="Normal 5 3 2 29" xfId="10573"/>
    <cellStyle name="Normal 5 3 2 3" xfId="10574"/>
    <cellStyle name="Normal 5 3 2 30" xfId="10575"/>
    <cellStyle name="Normal 5 3 2 31" xfId="10576"/>
    <cellStyle name="Normal 5 3 2 32" xfId="10577"/>
    <cellStyle name="Normal 5 3 2 33" xfId="10578"/>
    <cellStyle name="Normal 5 3 2 34" xfId="10579"/>
    <cellStyle name="Normal 5 3 2 35" xfId="10580"/>
    <cellStyle name="Normal 5 3 2 36" xfId="10581"/>
    <cellStyle name="Normal 5 3 2 37" xfId="10582"/>
    <cellStyle name="Normal 5 3 2 38" xfId="10583"/>
    <cellStyle name="Normal 5 3 2 39" xfId="10584"/>
    <cellStyle name="Normal 5 3 2 4" xfId="10585"/>
    <cellStyle name="Normal 5 3 2 40" xfId="10586"/>
    <cellStyle name="Normal 5 3 2 41" xfId="10587"/>
    <cellStyle name="Normal 5 3 2 42" xfId="10588"/>
    <cellStyle name="Normal 5 3 2 43" xfId="10589"/>
    <cellStyle name="Normal 5 3 2 44" xfId="10590"/>
    <cellStyle name="Normal 5 3 2 45" xfId="10591"/>
    <cellStyle name="Normal 5 3 2 46" xfId="10592"/>
    <cellStyle name="Normal 5 3 2 47" xfId="10593"/>
    <cellStyle name="Normal 5 3 2 48" xfId="10594"/>
    <cellStyle name="Normal 5 3 2 49" xfId="10595"/>
    <cellStyle name="Normal 5 3 2 5" xfId="10596"/>
    <cellStyle name="Normal 5 3 2 50" xfId="10597"/>
    <cellStyle name="Normal 5 3 2 51" xfId="10598"/>
    <cellStyle name="Normal 5 3 2 52" xfId="10599"/>
    <cellStyle name="Normal 5 3 2 53" xfId="10600"/>
    <cellStyle name="Normal 5 3 2 54" xfId="10601"/>
    <cellStyle name="Normal 5 3 2 55" xfId="10602"/>
    <cellStyle name="Normal 5 3 2 56" xfId="10603"/>
    <cellStyle name="Normal 5 3 2 57" xfId="10604"/>
    <cellStyle name="Normal 5 3 2 58" xfId="10605"/>
    <cellStyle name="Normal 5 3 2 59" xfId="10606"/>
    <cellStyle name="Normal 5 3 2 6" xfId="10607"/>
    <cellStyle name="Normal 5 3 2 60" xfId="10608"/>
    <cellStyle name="Normal 5 3 2 61" xfId="10609"/>
    <cellStyle name="Normal 5 3 2 62" xfId="10610"/>
    <cellStyle name="Normal 5 3 2 63" xfId="10611"/>
    <cellStyle name="Normal 5 3 2 64" xfId="10612"/>
    <cellStyle name="Normal 5 3 2 65" xfId="10613"/>
    <cellStyle name="Normal 5 3 2 66" xfId="10614"/>
    <cellStyle name="Normal 5 3 2 67" xfId="10615"/>
    <cellStyle name="Normal 5 3 2 68" xfId="10616"/>
    <cellStyle name="Normal 5 3 2 69" xfId="10617"/>
    <cellStyle name="Normal 5 3 2 7" xfId="10618"/>
    <cellStyle name="Normal 5 3 2 70" xfId="10619"/>
    <cellStyle name="Normal 5 3 2 8" xfId="10620"/>
    <cellStyle name="Normal 5 3 2 9" xfId="10621"/>
    <cellStyle name="Normal 5 3 20" xfId="10622"/>
    <cellStyle name="Normal 5 3 21" xfId="10623"/>
    <cellStyle name="Normal 5 3 22" xfId="10624"/>
    <cellStyle name="Normal 5 3 23" xfId="10625"/>
    <cellStyle name="Normal 5 3 24" xfId="10626"/>
    <cellStyle name="Normal 5 3 25" xfId="10627"/>
    <cellStyle name="Normal 5 3 26" xfId="10628"/>
    <cellStyle name="Normal 5 3 27" xfId="10629"/>
    <cellStyle name="Normal 5 3 28" xfId="10630"/>
    <cellStyle name="Normal 5 3 29" xfId="10631"/>
    <cellStyle name="Normal 5 3 3" xfId="10632"/>
    <cellStyle name="Normal 5 3 30" xfId="10633"/>
    <cellStyle name="Normal 5 3 31" xfId="10634"/>
    <cellStyle name="Normal 5 3 32" xfId="10635"/>
    <cellStyle name="Normal 5 3 33" xfId="10636"/>
    <cellStyle name="Normal 5 3 34" xfId="10637"/>
    <cellStyle name="Normal 5 3 35" xfId="10638"/>
    <cellStyle name="Normal 5 3 36" xfId="10639"/>
    <cellStyle name="Normal 5 3 37" xfId="10640"/>
    <cellStyle name="Normal 5 3 38" xfId="10641"/>
    <cellStyle name="Normal 5 3 39" xfId="10642"/>
    <cellStyle name="Normal 5 3 4" xfId="10643"/>
    <cellStyle name="Normal 5 3 40" xfId="10644"/>
    <cellStyle name="Normal 5 3 41" xfId="10645"/>
    <cellStyle name="Normal 5 3 42" xfId="10646"/>
    <cellStyle name="Normal 5 3 43" xfId="10647"/>
    <cellStyle name="Normal 5 3 44" xfId="10648"/>
    <cellStyle name="Normal 5 3 45" xfId="10649"/>
    <cellStyle name="Normal 5 3 46" xfId="10650"/>
    <cellStyle name="Normal 5 3 47" xfId="10651"/>
    <cellStyle name="Normal 5 3 48" xfId="10652"/>
    <cellStyle name="Normal 5 3 49" xfId="10653"/>
    <cellStyle name="Normal 5 3 5" xfId="10654"/>
    <cellStyle name="Normal 5 3 50" xfId="10655"/>
    <cellStyle name="Normal 5 3 51" xfId="10656"/>
    <cellStyle name="Normal 5 3 52" xfId="10657"/>
    <cellStyle name="Normal 5 3 53" xfId="10658"/>
    <cellStyle name="Normal 5 3 54" xfId="10659"/>
    <cellStyle name="Normal 5 3 55" xfId="10660"/>
    <cellStyle name="Normal 5 3 56" xfId="10661"/>
    <cellStyle name="Normal 5 3 57" xfId="10662"/>
    <cellStyle name="Normal 5 3 58" xfId="10663"/>
    <cellStyle name="Normal 5 3 59" xfId="10664"/>
    <cellStyle name="Normal 5 3 6" xfId="10665"/>
    <cellStyle name="Normal 5 3 60" xfId="10666"/>
    <cellStyle name="Normal 5 3 61" xfId="10667"/>
    <cellStyle name="Normal 5 3 62" xfId="10668"/>
    <cellStyle name="Normal 5 3 63" xfId="10669"/>
    <cellStyle name="Normal 5 3 64" xfId="10670"/>
    <cellStyle name="Normal 5 3 65" xfId="10671"/>
    <cellStyle name="Normal 5 3 66" xfId="10672"/>
    <cellStyle name="Normal 5 3 67" xfId="10673"/>
    <cellStyle name="Normal 5 3 68" xfId="10674"/>
    <cellStyle name="Normal 5 3 69" xfId="10675"/>
    <cellStyle name="Normal 5 3 7" xfId="10676"/>
    <cellStyle name="Normal 5 3 70" xfId="10677"/>
    <cellStyle name="Normal 5 3 8" xfId="10678"/>
    <cellStyle name="Normal 5 3 9" xfId="10679"/>
    <cellStyle name="Normal 5 4" xfId="10680"/>
    <cellStyle name="Normal 5 4 2" xfId="10681"/>
    <cellStyle name="Normal 50" xfId="10682"/>
    <cellStyle name="Normal 50 2" xfId="10683"/>
    <cellStyle name="Normal 51" xfId="10684"/>
    <cellStyle name="Normal 51 2" xfId="10685"/>
    <cellStyle name="Normal 52" xfId="10686"/>
    <cellStyle name="Normal 52 2" xfId="10687"/>
    <cellStyle name="Normal 53" xfId="10688"/>
    <cellStyle name="Normal 53 2" xfId="10689"/>
    <cellStyle name="Normal 54" xfId="10690"/>
    <cellStyle name="Normal 54 2" xfId="10691"/>
    <cellStyle name="Normal 55" xfId="10692"/>
    <cellStyle name="Normal 55 2" xfId="10693"/>
    <cellStyle name="Normal 56" xfId="10694"/>
    <cellStyle name="Normal 56 2" xfId="10695"/>
    <cellStyle name="Normal 57" xfId="10696"/>
    <cellStyle name="Normal 57 2" xfId="10697"/>
    <cellStyle name="Normal 58" xfId="10698"/>
    <cellStyle name="Normal 58 2" xfId="10699"/>
    <cellStyle name="Normal 59" xfId="10700"/>
    <cellStyle name="Normal 59 2" xfId="10701"/>
    <cellStyle name="Normal 6" xfId="10702"/>
    <cellStyle name="Normal 6 10" xfId="10703"/>
    <cellStyle name="Normal 6 11" xfId="10704"/>
    <cellStyle name="Normal 6 12" xfId="10705"/>
    <cellStyle name="Normal 6 13" xfId="10706"/>
    <cellStyle name="Normal 6 14" xfId="10707"/>
    <cellStyle name="Normal 6 15" xfId="10708"/>
    <cellStyle name="Normal 6 2" xfId="10709"/>
    <cellStyle name="Normal 6 2 10" xfId="10710"/>
    <cellStyle name="Normal 6 2 11" xfId="10711"/>
    <cellStyle name="Normal 6 2 12" xfId="10712"/>
    <cellStyle name="Normal 6 2 13" xfId="10713"/>
    <cellStyle name="Normal 6 2 14" xfId="10714"/>
    <cellStyle name="Normal 6 2 15" xfId="10715"/>
    <cellStyle name="Normal 6 2 16" xfId="10716"/>
    <cellStyle name="Normal 6 2 17" xfId="10717"/>
    <cellStyle name="Normal 6 2 18" xfId="10718"/>
    <cellStyle name="Normal 6 2 19" xfId="10719"/>
    <cellStyle name="Normal 6 2 2" xfId="10720"/>
    <cellStyle name="Normal 6 2 2 2" xfId="10721"/>
    <cellStyle name="Normal 6 2 2 2 10" xfId="10722"/>
    <cellStyle name="Normal 6 2 2 2 11" xfId="10723"/>
    <cellStyle name="Normal 6 2 2 2 12" xfId="10724"/>
    <cellStyle name="Normal 6 2 2 2 13" xfId="10725"/>
    <cellStyle name="Normal 6 2 2 2 14" xfId="10726"/>
    <cellStyle name="Normal 6 2 2 2 15" xfId="10727"/>
    <cellStyle name="Normal 6 2 2 2 16" xfId="10728"/>
    <cellStyle name="Normal 6 2 2 2 17" xfId="10729"/>
    <cellStyle name="Normal 6 2 2 2 18" xfId="10730"/>
    <cellStyle name="Normal 6 2 2 2 19" xfId="10731"/>
    <cellStyle name="Normal 6 2 2 2 2" xfId="10732"/>
    <cellStyle name="Normal 6 2 2 2 2 10" xfId="10733"/>
    <cellStyle name="Normal 6 2 2 2 2 11" xfId="10734"/>
    <cellStyle name="Normal 6 2 2 2 2 12" xfId="10735"/>
    <cellStyle name="Normal 6 2 2 2 2 13" xfId="10736"/>
    <cellStyle name="Normal 6 2 2 2 2 14" xfId="10737"/>
    <cellStyle name="Normal 6 2 2 2 2 15" xfId="10738"/>
    <cellStyle name="Normal 6 2 2 2 2 16" xfId="10739"/>
    <cellStyle name="Normal 6 2 2 2 2 17" xfId="10740"/>
    <cellStyle name="Normal 6 2 2 2 2 18" xfId="10741"/>
    <cellStyle name="Normal 6 2 2 2 2 19" xfId="10742"/>
    <cellStyle name="Normal 6 2 2 2 2 2" xfId="10743"/>
    <cellStyle name="Normal 6 2 2 2 2 20" xfId="10744"/>
    <cellStyle name="Normal 6 2 2 2 2 21" xfId="10745"/>
    <cellStyle name="Normal 6 2 2 2 2 22" xfId="10746"/>
    <cellStyle name="Normal 6 2 2 2 2 23" xfId="10747"/>
    <cellStyle name="Normal 6 2 2 2 2 24" xfId="10748"/>
    <cellStyle name="Normal 6 2 2 2 2 25" xfId="10749"/>
    <cellStyle name="Normal 6 2 2 2 2 26" xfId="10750"/>
    <cellStyle name="Normal 6 2 2 2 2 27" xfId="10751"/>
    <cellStyle name="Normal 6 2 2 2 2 28" xfId="10752"/>
    <cellStyle name="Normal 6 2 2 2 2 29" xfId="10753"/>
    <cellStyle name="Normal 6 2 2 2 2 3" xfId="10754"/>
    <cellStyle name="Normal 6 2 2 2 2 30" xfId="10755"/>
    <cellStyle name="Normal 6 2 2 2 2 31" xfId="10756"/>
    <cellStyle name="Normal 6 2 2 2 2 32" xfId="10757"/>
    <cellStyle name="Normal 6 2 2 2 2 33" xfId="10758"/>
    <cellStyle name="Normal 6 2 2 2 2 34" xfId="10759"/>
    <cellStyle name="Normal 6 2 2 2 2 35" xfId="10760"/>
    <cellStyle name="Normal 6 2 2 2 2 36" xfId="10761"/>
    <cellStyle name="Normal 6 2 2 2 2 37" xfId="10762"/>
    <cellStyle name="Normal 6 2 2 2 2 38" xfId="10763"/>
    <cellStyle name="Normal 6 2 2 2 2 39" xfId="10764"/>
    <cellStyle name="Normal 6 2 2 2 2 4" xfId="10765"/>
    <cellStyle name="Normal 6 2 2 2 2 40" xfId="10766"/>
    <cellStyle name="Normal 6 2 2 2 2 41" xfId="10767"/>
    <cellStyle name="Normal 6 2 2 2 2 42" xfId="10768"/>
    <cellStyle name="Normal 6 2 2 2 2 43" xfId="10769"/>
    <cellStyle name="Normal 6 2 2 2 2 44" xfId="10770"/>
    <cellStyle name="Normal 6 2 2 2 2 45" xfId="10771"/>
    <cellStyle name="Normal 6 2 2 2 2 46" xfId="10772"/>
    <cellStyle name="Normal 6 2 2 2 2 47" xfId="10773"/>
    <cellStyle name="Normal 6 2 2 2 2 48" xfId="10774"/>
    <cellStyle name="Normal 6 2 2 2 2 49" xfId="10775"/>
    <cellStyle name="Normal 6 2 2 2 2 5" xfId="10776"/>
    <cellStyle name="Normal 6 2 2 2 2 50" xfId="10777"/>
    <cellStyle name="Normal 6 2 2 2 2 51" xfId="10778"/>
    <cellStyle name="Normal 6 2 2 2 2 52" xfId="10779"/>
    <cellStyle name="Normal 6 2 2 2 2 53" xfId="10780"/>
    <cellStyle name="Normal 6 2 2 2 2 54" xfId="10781"/>
    <cellStyle name="Normal 6 2 2 2 2 55" xfId="10782"/>
    <cellStyle name="Normal 6 2 2 2 2 56" xfId="10783"/>
    <cellStyle name="Normal 6 2 2 2 2 57" xfId="10784"/>
    <cellStyle name="Normal 6 2 2 2 2 58" xfId="10785"/>
    <cellStyle name="Normal 6 2 2 2 2 59" xfId="10786"/>
    <cellStyle name="Normal 6 2 2 2 2 6" xfId="10787"/>
    <cellStyle name="Normal 6 2 2 2 2 60" xfId="10788"/>
    <cellStyle name="Normal 6 2 2 2 2 61" xfId="10789"/>
    <cellStyle name="Normal 6 2 2 2 2 62" xfId="10790"/>
    <cellStyle name="Normal 6 2 2 2 2 63" xfId="10791"/>
    <cellStyle name="Normal 6 2 2 2 2 64" xfId="10792"/>
    <cellStyle name="Normal 6 2 2 2 2 65" xfId="10793"/>
    <cellStyle name="Normal 6 2 2 2 2 66" xfId="10794"/>
    <cellStyle name="Normal 6 2 2 2 2 67" xfId="10795"/>
    <cellStyle name="Normal 6 2 2 2 2 68" xfId="10796"/>
    <cellStyle name="Normal 6 2 2 2 2 69" xfId="10797"/>
    <cellStyle name="Normal 6 2 2 2 2 7" xfId="10798"/>
    <cellStyle name="Normal 6 2 2 2 2 70" xfId="10799"/>
    <cellStyle name="Normal 6 2 2 2 2 8" xfId="10800"/>
    <cellStyle name="Normal 6 2 2 2 2 9" xfId="10801"/>
    <cellStyle name="Normal 6 2 2 2 20" xfId="10802"/>
    <cellStyle name="Normal 6 2 2 2 21" xfId="10803"/>
    <cellStyle name="Normal 6 2 2 2 22" xfId="10804"/>
    <cellStyle name="Normal 6 2 2 2 23" xfId="10805"/>
    <cellStyle name="Normal 6 2 2 2 24" xfId="10806"/>
    <cellStyle name="Normal 6 2 2 2 25" xfId="10807"/>
    <cellStyle name="Normal 6 2 2 2 26" xfId="10808"/>
    <cellStyle name="Normal 6 2 2 2 27" xfId="10809"/>
    <cellStyle name="Normal 6 2 2 2 28" xfId="10810"/>
    <cellStyle name="Normal 6 2 2 2 29" xfId="10811"/>
    <cellStyle name="Normal 6 2 2 2 3" xfId="10812"/>
    <cellStyle name="Normal 6 2 2 2 30" xfId="10813"/>
    <cellStyle name="Normal 6 2 2 2 31" xfId="10814"/>
    <cellStyle name="Normal 6 2 2 2 32" xfId="10815"/>
    <cellStyle name="Normal 6 2 2 2 33" xfId="10816"/>
    <cellStyle name="Normal 6 2 2 2 34" xfId="10817"/>
    <cellStyle name="Normal 6 2 2 2 35" xfId="10818"/>
    <cellStyle name="Normal 6 2 2 2 36" xfId="10819"/>
    <cellStyle name="Normal 6 2 2 2 37" xfId="10820"/>
    <cellStyle name="Normal 6 2 2 2 38" xfId="10821"/>
    <cellStyle name="Normal 6 2 2 2 39" xfId="10822"/>
    <cellStyle name="Normal 6 2 2 2 4" xfId="10823"/>
    <cellStyle name="Normal 6 2 2 2 40" xfId="10824"/>
    <cellStyle name="Normal 6 2 2 2 41" xfId="10825"/>
    <cellStyle name="Normal 6 2 2 2 42" xfId="10826"/>
    <cellStyle name="Normal 6 2 2 2 43" xfId="10827"/>
    <cellStyle name="Normal 6 2 2 2 44" xfId="10828"/>
    <cellStyle name="Normal 6 2 2 2 45" xfId="10829"/>
    <cellStyle name="Normal 6 2 2 2 46" xfId="10830"/>
    <cellStyle name="Normal 6 2 2 2 47" xfId="10831"/>
    <cellStyle name="Normal 6 2 2 2 48" xfId="10832"/>
    <cellStyle name="Normal 6 2 2 2 49" xfId="10833"/>
    <cellStyle name="Normal 6 2 2 2 5" xfId="10834"/>
    <cellStyle name="Normal 6 2 2 2 50" xfId="10835"/>
    <cellStyle name="Normal 6 2 2 2 51" xfId="10836"/>
    <cellStyle name="Normal 6 2 2 2 52" xfId="10837"/>
    <cellStyle name="Normal 6 2 2 2 53" xfId="10838"/>
    <cellStyle name="Normal 6 2 2 2 54" xfId="10839"/>
    <cellStyle name="Normal 6 2 2 2 55" xfId="10840"/>
    <cellStyle name="Normal 6 2 2 2 56" xfId="10841"/>
    <cellStyle name="Normal 6 2 2 2 57" xfId="10842"/>
    <cellStyle name="Normal 6 2 2 2 58" xfId="10843"/>
    <cellStyle name="Normal 6 2 2 2 59" xfId="10844"/>
    <cellStyle name="Normal 6 2 2 2 6" xfId="10845"/>
    <cellStyle name="Normal 6 2 2 2 60" xfId="10846"/>
    <cellStyle name="Normal 6 2 2 2 61" xfId="10847"/>
    <cellStyle name="Normal 6 2 2 2 62" xfId="10848"/>
    <cellStyle name="Normal 6 2 2 2 63" xfId="10849"/>
    <cellStyle name="Normal 6 2 2 2 64" xfId="10850"/>
    <cellStyle name="Normal 6 2 2 2 65" xfId="10851"/>
    <cellStyle name="Normal 6 2 2 2 66" xfId="10852"/>
    <cellStyle name="Normal 6 2 2 2 67" xfId="10853"/>
    <cellStyle name="Normal 6 2 2 2 68" xfId="10854"/>
    <cellStyle name="Normal 6 2 2 2 69" xfId="10855"/>
    <cellStyle name="Normal 6 2 2 2 7" xfId="10856"/>
    <cellStyle name="Normal 6 2 2 2 70" xfId="10857"/>
    <cellStyle name="Normal 6 2 2 2 8" xfId="10858"/>
    <cellStyle name="Normal 6 2 2 2 9" xfId="10859"/>
    <cellStyle name="Normal 6 2 2 3" xfId="10860"/>
    <cellStyle name="Normal 6 2 20" xfId="10861"/>
    <cellStyle name="Normal 6 2 21" xfId="10862"/>
    <cellStyle name="Normal 6 2 22" xfId="10863"/>
    <cellStyle name="Normal 6 2 23" xfId="10864"/>
    <cellStyle name="Normal 6 2 24" xfId="10865"/>
    <cellStyle name="Normal 6 2 25" xfId="10866"/>
    <cellStyle name="Normal 6 2 26" xfId="10867"/>
    <cellStyle name="Normal 6 2 27" xfId="10868"/>
    <cellStyle name="Normal 6 2 28" xfId="10869"/>
    <cellStyle name="Normal 6 2 29" xfId="10870"/>
    <cellStyle name="Normal 6 2 3" xfId="10871"/>
    <cellStyle name="Normal 6 2 3 10" xfId="10872"/>
    <cellStyle name="Normal 6 2 3 11" xfId="10873"/>
    <cellStyle name="Normal 6 2 3 12" xfId="10874"/>
    <cellStyle name="Normal 6 2 3 13" xfId="10875"/>
    <cellStyle name="Normal 6 2 3 14" xfId="10876"/>
    <cellStyle name="Normal 6 2 3 15" xfId="10877"/>
    <cellStyle name="Normal 6 2 3 16" xfId="10878"/>
    <cellStyle name="Normal 6 2 3 17" xfId="10879"/>
    <cellStyle name="Normal 6 2 3 18" xfId="10880"/>
    <cellStyle name="Normal 6 2 3 19" xfId="10881"/>
    <cellStyle name="Normal 6 2 3 2" xfId="10882"/>
    <cellStyle name="Normal 6 2 3 20" xfId="10883"/>
    <cellStyle name="Normal 6 2 3 21" xfId="10884"/>
    <cellStyle name="Normal 6 2 3 22" xfId="10885"/>
    <cellStyle name="Normal 6 2 3 23" xfId="10886"/>
    <cellStyle name="Normal 6 2 3 24" xfId="10887"/>
    <cellStyle name="Normal 6 2 3 25" xfId="10888"/>
    <cellStyle name="Normal 6 2 3 26" xfId="10889"/>
    <cellStyle name="Normal 6 2 3 27" xfId="10890"/>
    <cellStyle name="Normal 6 2 3 28" xfId="10891"/>
    <cellStyle name="Normal 6 2 3 29" xfId="10892"/>
    <cellStyle name="Normal 6 2 3 3" xfId="10893"/>
    <cellStyle name="Normal 6 2 3 30" xfId="10894"/>
    <cellStyle name="Normal 6 2 3 31" xfId="10895"/>
    <cellStyle name="Normal 6 2 3 32" xfId="10896"/>
    <cellStyle name="Normal 6 2 3 33" xfId="10897"/>
    <cellStyle name="Normal 6 2 3 34" xfId="10898"/>
    <cellStyle name="Normal 6 2 3 35" xfId="10899"/>
    <cellStyle name="Normal 6 2 3 36" xfId="10900"/>
    <cellStyle name="Normal 6 2 3 37" xfId="10901"/>
    <cellStyle name="Normal 6 2 3 38" xfId="10902"/>
    <cellStyle name="Normal 6 2 3 39" xfId="10903"/>
    <cellStyle name="Normal 6 2 3 4" xfId="10904"/>
    <cellStyle name="Normal 6 2 3 40" xfId="10905"/>
    <cellStyle name="Normal 6 2 3 41" xfId="10906"/>
    <cellStyle name="Normal 6 2 3 42" xfId="10907"/>
    <cellStyle name="Normal 6 2 3 43" xfId="10908"/>
    <cellStyle name="Normal 6 2 3 44" xfId="10909"/>
    <cellStyle name="Normal 6 2 3 45" xfId="10910"/>
    <cellStyle name="Normal 6 2 3 46" xfId="10911"/>
    <cellStyle name="Normal 6 2 3 47" xfId="10912"/>
    <cellStyle name="Normal 6 2 3 48" xfId="10913"/>
    <cellStyle name="Normal 6 2 3 49" xfId="10914"/>
    <cellStyle name="Normal 6 2 3 5" xfId="10915"/>
    <cellStyle name="Normal 6 2 3 50" xfId="10916"/>
    <cellStyle name="Normal 6 2 3 51" xfId="10917"/>
    <cellStyle name="Normal 6 2 3 52" xfId="10918"/>
    <cellStyle name="Normal 6 2 3 53" xfId="10919"/>
    <cellStyle name="Normal 6 2 3 54" xfId="10920"/>
    <cellStyle name="Normal 6 2 3 55" xfId="10921"/>
    <cellStyle name="Normal 6 2 3 56" xfId="10922"/>
    <cellStyle name="Normal 6 2 3 57" xfId="10923"/>
    <cellStyle name="Normal 6 2 3 58" xfId="10924"/>
    <cellStyle name="Normal 6 2 3 59" xfId="10925"/>
    <cellStyle name="Normal 6 2 3 6" xfId="10926"/>
    <cellStyle name="Normal 6 2 3 60" xfId="10927"/>
    <cellStyle name="Normal 6 2 3 61" xfId="10928"/>
    <cellStyle name="Normal 6 2 3 62" xfId="10929"/>
    <cellStyle name="Normal 6 2 3 63" xfId="10930"/>
    <cellStyle name="Normal 6 2 3 64" xfId="10931"/>
    <cellStyle name="Normal 6 2 3 65" xfId="10932"/>
    <cellStyle name="Normal 6 2 3 66" xfId="10933"/>
    <cellStyle name="Normal 6 2 3 67" xfId="10934"/>
    <cellStyle name="Normal 6 2 3 68" xfId="10935"/>
    <cellStyle name="Normal 6 2 3 69" xfId="10936"/>
    <cellStyle name="Normal 6 2 3 7" xfId="10937"/>
    <cellStyle name="Normal 6 2 3 70" xfId="10938"/>
    <cellStyle name="Normal 6 2 3 8" xfId="10939"/>
    <cellStyle name="Normal 6 2 3 9" xfId="10940"/>
    <cellStyle name="Normal 6 2 30" xfId="10941"/>
    <cellStyle name="Normal 6 2 31" xfId="10942"/>
    <cellStyle name="Normal 6 2 4" xfId="10943"/>
    <cellStyle name="Normal 6 2 5" xfId="10944"/>
    <cellStyle name="Normal 6 2 6" xfId="10945"/>
    <cellStyle name="Normal 6 2 7" xfId="10946"/>
    <cellStyle name="Normal 6 2 8" xfId="10947"/>
    <cellStyle name="Normal 6 2 9" xfId="10948"/>
    <cellStyle name="Normal 6 3" xfId="10949"/>
    <cellStyle name="Normal 6 3 10" xfId="10950"/>
    <cellStyle name="Normal 6 3 11" xfId="10951"/>
    <cellStyle name="Normal 6 3 12" xfId="10952"/>
    <cellStyle name="Normal 6 3 13" xfId="10953"/>
    <cellStyle name="Normal 6 3 14" xfId="10954"/>
    <cellStyle name="Normal 6 3 15" xfId="10955"/>
    <cellStyle name="Normal 6 3 16" xfId="10956"/>
    <cellStyle name="Normal 6 3 17" xfId="10957"/>
    <cellStyle name="Normal 6 3 18" xfId="10958"/>
    <cellStyle name="Normal 6 3 19" xfId="10959"/>
    <cellStyle name="Normal 6 3 2" xfId="10960"/>
    <cellStyle name="Normal 6 3 2 10" xfId="10961"/>
    <cellStyle name="Normal 6 3 2 11" xfId="10962"/>
    <cellStyle name="Normal 6 3 2 12" xfId="10963"/>
    <cellStyle name="Normal 6 3 2 13" xfId="10964"/>
    <cellStyle name="Normal 6 3 2 14" xfId="10965"/>
    <cellStyle name="Normal 6 3 2 15" xfId="10966"/>
    <cellStyle name="Normal 6 3 2 16" xfId="10967"/>
    <cellStyle name="Normal 6 3 2 17" xfId="10968"/>
    <cellStyle name="Normal 6 3 2 18" xfId="10969"/>
    <cellStyle name="Normal 6 3 2 19" xfId="10970"/>
    <cellStyle name="Normal 6 3 2 2" xfId="10971"/>
    <cellStyle name="Normal 6 3 2 2 10" xfId="10972"/>
    <cellStyle name="Normal 6 3 2 2 11" xfId="10973"/>
    <cellStyle name="Normal 6 3 2 2 12" xfId="10974"/>
    <cellStyle name="Normal 6 3 2 2 13" xfId="10975"/>
    <cellStyle name="Normal 6 3 2 2 14" xfId="10976"/>
    <cellStyle name="Normal 6 3 2 2 15" xfId="10977"/>
    <cellStyle name="Normal 6 3 2 2 16" xfId="10978"/>
    <cellStyle name="Normal 6 3 2 2 17" xfId="10979"/>
    <cellStyle name="Normal 6 3 2 2 18" xfId="10980"/>
    <cellStyle name="Normal 6 3 2 2 19" xfId="10981"/>
    <cellStyle name="Normal 6 3 2 2 2" xfId="10982"/>
    <cellStyle name="Normal 6 3 2 2 20" xfId="10983"/>
    <cellStyle name="Normal 6 3 2 2 21" xfId="10984"/>
    <cellStyle name="Normal 6 3 2 2 22" xfId="10985"/>
    <cellStyle name="Normal 6 3 2 2 23" xfId="10986"/>
    <cellStyle name="Normal 6 3 2 2 24" xfId="10987"/>
    <cellStyle name="Normal 6 3 2 2 25" xfId="10988"/>
    <cellStyle name="Normal 6 3 2 2 26" xfId="10989"/>
    <cellStyle name="Normal 6 3 2 2 27" xfId="10990"/>
    <cellStyle name="Normal 6 3 2 2 28" xfId="10991"/>
    <cellStyle name="Normal 6 3 2 2 29" xfId="10992"/>
    <cellStyle name="Normal 6 3 2 2 3" xfId="10993"/>
    <cellStyle name="Normal 6 3 2 2 30" xfId="10994"/>
    <cellStyle name="Normal 6 3 2 2 31" xfId="10995"/>
    <cellStyle name="Normal 6 3 2 2 32" xfId="10996"/>
    <cellStyle name="Normal 6 3 2 2 33" xfId="10997"/>
    <cellStyle name="Normal 6 3 2 2 34" xfId="10998"/>
    <cellStyle name="Normal 6 3 2 2 35" xfId="10999"/>
    <cellStyle name="Normal 6 3 2 2 36" xfId="11000"/>
    <cellStyle name="Normal 6 3 2 2 37" xfId="11001"/>
    <cellStyle name="Normal 6 3 2 2 38" xfId="11002"/>
    <cellStyle name="Normal 6 3 2 2 39" xfId="11003"/>
    <cellStyle name="Normal 6 3 2 2 4" xfId="11004"/>
    <cellStyle name="Normal 6 3 2 2 40" xfId="11005"/>
    <cellStyle name="Normal 6 3 2 2 41" xfId="11006"/>
    <cellStyle name="Normal 6 3 2 2 42" xfId="11007"/>
    <cellStyle name="Normal 6 3 2 2 43" xfId="11008"/>
    <cellStyle name="Normal 6 3 2 2 44" xfId="11009"/>
    <cellStyle name="Normal 6 3 2 2 45" xfId="11010"/>
    <cellStyle name="Normal 6 3 2 2 46" xfId="11011"/>
    <cellStyle name="Normal 6 3 2 2 47" xfId="11012"/>
    <cellStyle name="Normal 6 3 2 2 48" xfId="11013"/>
    <cellStyle name="Normal 6 3 2 2 49" xfId="11014"/>
    <cellStyle name="Normal 6 3 2 2 5" xfId="11015"/>
    <cellStyle name="Normal 6 3 2 2 50" xfId="11016"/>
    <cellStyle name="Normal 6 3 2 2 51" xfId="11017"/>
    <cellStyle name="Normal 6 3 2 2 52" xfId="11018"/>
    <cellStyle name="Normal 6 3 2 2 53" xfId="11019"/>
    <cellStyle name="Normal 6 3 2 2 54" xfId="11020"/>
    <cellStyle name="Normal 6 3 2 2 55" xfId="11021"/>
    <cellStyle name="Normal 6 3 2 2 56" xfId="11022"/>
    <cellStyle name="Normal 6 3 2 2 57" xfId="11023"/>
    <cellStyle name="Normal 6 3 2 2 58" xfId="11024"/>
    <cellStyle name="Normal 6 3 2 2 59" xfId="11025"/>
    <cellStyle name="Normal 6 3 2 2 6" xfId="11026"/>
    <cellStyle name="Normal 6 3 2 2 60" xfId="11027"/>
    <cellStyle name="Normal 6 3 2 2 61" xfId="11028"/>
    <cellStyle name="Normal 6 3 2 2 62" xfId="11029"/>
    <cellStyle name="Normal 6 3 2 2 63" xfId="11030"/>
    <cellStyle name="Normal 6 3 2 2 64" xfId="11031"/>
    <cellStyle name="Normal 6 3 2 2 65" xfId="11032"/>
    <cellStyle name="Normal 6 3 2 2 66" xfId="11033"/>
    <cellStyle name="Normal 6 3 2 2 67" xfId="11034"/>
    <cellStyle name="Normal 6 3 2 2 68" xfId="11035"/>
    <cellStyle name="Normal 6 3 2 2 69" xfId="11036"/>
    <cellStyle name="Normal 6 3 2 2 7" xfId="11037"/>
    <cellStyle name="Normal 6 3 2 2 70" xfId="11038"/>
    <cellStyle name="Normal 6 3 2 2 8" xfId="11039"/>
    <cellStyle name="Normal 6 3 2 2 9" xfId="11040"/>
    <cellStyle name="Normal 6 3 2 20" xfId="11041"/>
    <cellStyle name="Normal 6 3 2 21" xfId="11042"/>
    <cellStyle name="Normal 6 3 2 22" xfId="11043"/>
    <cellStyle name="Normal 6 3 2 23" xfId="11044"/>
    <cellStyle name="Normal 6 3 2 24" xfId="11045"/>
    <cellStyle name="Normal 6 3 2 25" xfId="11046"/>
    <cellStyle name="Normal 6 3 2 26" xfId="11047"/>
    <cellStyle name="Normal 6 3 2 27" xfId="11048"/>
    <cellStyle name="Normal 6 3 2 28" xfId="11049"/>
    <cellStyle name="Normal 6 3 2 29" xfId="11050"/>
    <cellStyle name="Normal 6 3 2 3" xfId="11051"/>
    <cellStyle name="Normal 6 3 2 30" xfId="11052"/>
    <cellStyle name="Normal 6 3 2 31" xfId="11053"/>
    <cellStyle name="Normal 6 3 2 32" xfId="11054"/>
    <cellStyle name="Normal 6 3 2 33" xfId="11055"/>
    <cellStyle name="Normal 6 3 2 34" xfId="11056"/>
    <cellStyle name="Normal 6 3 2 35" xfId="11057"/>
    <cellStyle name="Normal 6 3 2 36" xfId="11058"/>
    <cellStyle name="Normal 6 3 2 37" xfId="11059"/>
    <cellStyle name="Normal 6 3 2 38" xfId="11060"/>
    <cellStyle name="Normal 6 3 2 39" xfId="11061"/>
    <cellStyle name="Normal 6 3 2 4" xfId="11062"/>
    <cellStyle name="Normal 6 3 2 40" xfId="11063"/>
    <cellStyle name="Normal 6 3 2 41" xfId="11064"/>
    <cellStyle name="Normal 6 3 2 42" xfId="11065"/>
    <cellStyle name="Normal 6 3 2 43" xfId="11066"/>
    <cellStyle name="Normal 6 3 2 44" xfId="11067"/>
    <cellStyle name="Normal 6 3 2 45" xfId="11068"/>
    <cellStyle name="Normal 6 3 2 46" xfId="11069"/>
    <cellStyle name="Normal 6 3 2 47" xfId="11070"/>
    <cellStyle name="Normal 6 3 2 48" xfId="11071"/>
    <cellStyle name="Normal 6 3 2 49" xfId="11072"/>
    <cellStyle name="Normal 6 3 2 5" xfId="11073"/>
    <cellStyle name="Normal 6 3 2 50" xfId="11074"/>
    <cellStyle name="Normal 6 3 2 51" xfId="11075"/>
    <cellStyle name="Normal 6 3 2 52" xfId="11076"/>
    <cellStyle name="Normal 6 3 2 53" xfId="11077"/>
    <cellStyle name="Normal 6 3 2 54" xfId="11078"/>
    <cellStyle name="Normal 6 3 2 55" xfId="11079"/>
    <cellStyle name="Normal 6 3 2 56" xfId="11080"/>
    <cellStyle name="Normal 6 3 2 57" xfId="11081"/>
    <cellStyle name="Normal 6 3 2 58" xfId="11082"/>
    <cellStyle name="Normal 6 3 2 59" xfId="11083"/>
    <cellStyle name="Normal 6 3 2 6" xfId="11084"/>
    <cellStyle name="Normal 6 3 2 60" xfId="11085"/>
    <cellStyle name="Normal 6 3 2 61" xfId="11086"/>
    <cellStyle name="Normal 6 3 2 62" xfId="11087"/>
    <cellStyle name="Normal 6 3 2 63" xfId="11088"/>
    <cellStyle name="Normal 6 3 2 64" xfId="11089"/>
    <cellStyle name="Normal 6 3 2 65" xfId="11090"/>
    <cellStyle name="Normal 6 3 2 66" xfId="11091"/>
    <cellStyle name="Normal 6 3 2 67" xfId="11092"/>
    <cellStyle name="Normal 6 3 2 68" xfId="11093"/>
    <cellStyle name="Normal 6 3 2 69" xfId="11094"/>
    <cellStyle name="Normal 6 3 2 7" xfId="11095"/>
    <cellStyle name="Normal 6 3 2 70" xfId="11096"/>
    <cellStyle name="Normal 6 3 2 8" xfId="11097"/>
    <cellStyle name="Normal 6 3 2 9" xfId="11098"/>
    <cellStyle name="Normal 6 3 20" xfId="11099"/>
    <cellStyle name="Normal 6 3 21" xfId="11100"/>
    <cellStyle name="Normal 6 3 22" xfId="11101"/>
    <cellStyle name="Normal 6 3 23" xfId="11102"/>
    <cellStyle name="Normal 6 3 24" xfId="11103"/>
    <cellStyle name="Normal 6 3 25" xfId="11104"/>
    <cellStyle name="Normal 6 3 26" xfId="11105"/>
    <cellStyle name="Normal 6 3 27" xfId="11106"/>
    <cellStyle name="Normal 6 3 28" xfId="11107"/>
    <cellStyle name="Normal 6 3 29" xfId="11108"/>
    <cellStyle name="Normal 6 3 3" xfId="11109"/>
    <cellStyle name="Normal 6 3 30" xfId="11110"/>
    <cellStyle name="Normal 6 3 31" xfId="11111"/>
    <cellStyle name="Normal 6 3 4" xfId="11112"/>
    <cellStyle name="Normal 6 3 5" xfId="11113"/>
    <cellStyle name="Normal 6 3 6" xfId="11114"/>
    <cellStyle name="Normal 6 3 7" xfId="11115"/>
    <cellStyle name="Normal 6 3 8" xfId="11116"/>
    <cellStyle name="Normal 6 3 9" xfId="11117"/>
    <cellStyle name="Normal 6 4" xfId="11118"/>
    <cellStyle name="Normal 6 4 10" xfId="11119"/>
    <cellStyle name="Normal 6 4 11" xfId="11120"/>
    <cellStyle name="Normal 6 4 12" xfId="11121"/>
    <cellStyle name="Normal 6 4 13" xfId="11122"/>
    <cellStyle name="Normal 6 4 14" xfId="11123"/>
    <cellStyle name="Normal 6 4 15" xfId="11124"/>
    <cellStyle name="Normal 6 4 16" xfId="11125"/>
    <cellStyle name="Normal 6 4 17" xfId="11126"/>
    <cellStyle name="Normal 6 4 18" xfId="11127"/>
    <cellStyle name="Normal 6 4 19" xfId="11128"/>
    <cellStyle name="Normal 6 4 2" xfId="11129"/>
    <cellStyle name="Normal 6 4 20" xfId="11130"/>
    <cellStyle name="Normal 6 4 21" xfId="11131"/>
    <cellStyle name="Normal 6 4 22" xfId="11132"/>
    <cellStyle name="Normal 6 4 23" xfId="11133"/>
    <cellStyle name="Normal 6 4 24" xfId="11134"/>
    <cellStyle name="Normal 6 4 25" xfId="11135"/>
    <cellStyle name="Normal 6 4 26" xfId="11136"/>
    <cellStyle name="Normal 6 4 27" xfId="11137"/>
    <cellStyle name="Normal 6 4 28" xfId="11138"/>
    <cellStyle name="Normal 6 4 29" xfId="11139"/>
    <cellStyle name="Normal 6 4 3" xfId="11140"/>
    <cellStyle name="Normal 6 4 30" xfId="11141"/>
    <cellStyle name="Normal 6 4 31" xfId="11142"/>
    <cellStyle name="Normal 6 4 32" xfId="11143"/>
    <cellStyle name="Normal 6 4 33" xfId="11144"/>
    <cellStyle name="Normal 6 4 34" xfId="11145"/>
    <cellStyle name="Normal 6 4 35" xfId="11146"/>
    <cellStyle name="Normal 6 4 36" xfId="11147"/>
    <cellStyle name="Normal 6 4 37" xfId="11148"/>
    <cellStyle name="Normal 6 4 38" xfId="11149"/>
    <cellStyle name="Normal 6 4 39" xfId="11150"/>
    <cellStyle name="Normal 6 4 4" xfId="11151"/>
    <cellStyle name="Normal 6 4 40" xfId="11152"/>
    <cellStyle name="Normal 6 4 41" xfId="11153"/>
    <cellStyle name="Normal 6 4 42" xfId="11154"/>
    <cellStyle name="Normal 6 4 43" xfId="11155"/>
    <cellStyle name="Normal 6 4 44" xfId="11156"/>
    <cellStyle name="Normal 6 4 45" xfId="11157"/>
    <cellStyle name="Normal 6 4 46" xfId="11158"/>
    <cellStyle name="Normal 6 4 47" xfId="11159"/>
    <cellStyle name="Normal 6 4 48" xfId="11160"/>
    <cellStyle name="Normal 6 4 49" xfId="11161"/>
    <cellStyle name="Normal 6 4 5" xfId="11162"/>
    <cellStyle name="Normal 6 4 50" xfId="11163"/>
    <cellStyle name="Normal 6 4 51" xfId="11164"/>
    <cellStyle name="Normal 6 4 52" xfId="11165"/>
    <cellStyle name="Normal 6 4 53" xfId="11166"/>
    <cellStyle name="Normal 6 4 54" xfId="11167"/>
    <cellStyle name="Normal 6 4 55" xfId="11168"/>
    <cellStyle name="Normal 6 4 56" xfId="11169"/>
    <cellStyle name="Normal 6 4 57" xfId="11170"/>
    <cellStyle name="Normal 6 4 58" xfId="11171"/>
    <cellStyle name="Normal 6 4 59" xfId="11172"/>
    <cellStyle name="Normal 6 4 6" xfId="11173"/>
    <cellStyle name="Normal 6 4 60" xfId="11174"/>
    <cellStyle name="Normal 6 4 61" xfId="11175"/>
    <cellStyle name="Normal 6 4 62" xfId="11176"/>
    <cellStyle name="Normal 6 4 63" xfId="11177"/>
    <cellStyle name="Normal 6 4 64" xfId="11178"/>
    <cellStyle name="Normal 6 4 65" xfId="11179"/>
    <cellStyle name="Normal 6 4 66" xfId="11180"/>
    <cellStyle name="Normal 6 4 67" xfId="11181"/>
    <cellStyle name="Normal 6 4 68" xfId="11182"/>
    <cellStyle name="Normal 6 4 69" xfId="11183"/>
    <cellStyle name="Normal 6 4 7" xfId="11184"/>
    <cellStyle name="Normal 6 4 70" xfId="11185"/>
    <cellStyle name="Normal 6 4 8" xfId="11186"/>
    <cellStyle name="Normal 6 4 9" xfId="11187"/>
    <cellStyle name="Normal 6 5" xfId="11188"/>
    <cellStyle name="Normal 6 5 2" xfId="11189"/>
    <cellStyle name="Normal 6 6" xfId="11190"/>
    <cellStyle name="Normal 6 7" xfId="11191"/>
    <cellStyle name="Normal 6 8" xfId="11192"/>
    <cellStyle name="Normal 6 9" xfId="11193"/>
    <cellStyle name="Normal 60" xfId="11194"/>
    <cellStyle name="Normal 60 2" xfId="11195"/>
    <cellStyle name="Normal 61" xfId="11196"/>
    <cellStyle name="Normal 61 2" xfId="11197"/>
    <cellStyle name="Normal 62" xfId="11198"/>
    <cellStyle name="Normal 62 2" xfId="11199"/>
    <cellStyle name="Normal 63" xfId="11200"/>
    <cellStyle name="Normal 63 2" xfId="11201"/>
    <cellStyle name="Normal 64" xfId="11202"/>
    <cellStyle name="Normal 64 2" xfId="11203"/>
    <cellStyle name="Normal 65" xfId="11204"/>
    <cellStyle name="Normal 65 2" xfId="11205"/>
    <cellStyle name="Normal 66" xfId="11206"/>
    <cellStyle name="Normal 66 2" xfId="11207"/>
    <cellStyle name="Normal 67" xfId="11208"/>
    <cellStyle name="Normal 67 2" xfId="11209"/>
    <cellStyle name="Normal 68" xfId="11210"/>
    <cellStyle name="Normal 68 2" xfId="11211"/>
    <cellStyle name="Normal 69" xfId="11212"/>
    <cellStyle name="Normal 69 2" xfId="11213"/>
    <cellStyle name="Normal 7" xfId="11214"/>
    <cellStyle name="Normal 7 10" xfId="11215"/>
    <cellStyle name="Normal 7 10 2" xfId="11216"/>
    <cellStyle name="Normal 7 11" xfId="11217"/>
    <cellStyle name="Normal 7 11 2" xfId="11218"/>
    <cellStyle name="Normal 7 12" xfId="11219"/>
    <cellStyle name="Normal 7 2" xfId="11220"/>
    <cellStyle name="Normal 7 2 10" xfId="11221"/>
    <cellStyle name="Normal 7 2 11" xfId="11222"/>
    <cellStyle name="Normal 7 2 12" xfId="11223"/>
    <cellStyle name="Normal 7 2 13" xfId="11224"/>
    <cellStyle name="Normal 7 2 14" xfId="11225"/>
    <cellStyle name="Normal 7 2 15" xfId="11226"/>
    <cellStyle name="Normal 7 2 16" xfId="11227"/>
    <cellStyle name="Normal 7 2 17" xfId="11228"/>
    <cellStyle name="Normal 7 2 18" xfId="11229"/>
    <cellStyle name="Normal 7 2 19" xfId="11230"/>
    <cellStyle name="Normal 7 2 2" xfId="11231"/>
    <cellStyle name="Normal 7 2 2 10" xfId="11232"/>
    <cellStyle name="Normal 7 2 2 11" xfId="11233"/>
    <cellStyle name="Normal 7 2 2 12" xfId="11234"/>
    <cellStyle name="Normal 7 2 2 13" xfId="11235"/>
    <cellStyle name="Normal 7 2 2 14" xfId="11236"/>
    <cellStyle name="Normal 7 2 2 15" xfId="11237"/>
    <cellStyle name="Normal 7 2 2 16" xfId="11238"/>
    <cellStyle name="Normal 7 2 2 17" xfId="11239"/>
    <cellStyle name="Normal 7 2 2 18" xfId="11240"/>
    <cellStyle name="Normal 7 2 2 19" xfId="11241"/>
    <cellStyle name="Normal 7 2 2 2" xfId="11242"/>
    <cellStyle name="Normal 7 2 2 2 2" xfId="11243"/>
    <cellStyle name="Normal 7 2 2 2 2 2" xfId="11244"/>
    <cellStyle name="Normal 7 2 2 2 2 2 2" xfId="11245"/>
    <cellStyle name="Normal 7 2 2 2 2 3" xfId="11246"/>
    <cellStyle name="Normal 7 2 2 2 2 3 2" xfId="11247"/>
    <cellStyle name="Normal 7 2 2 2 2 4" xfId="11248"/>
    <cellStyle name="Normal 7 2 2 2 3" xfId="11249"/>
    <cellStyle name="Normal 7 2 2 2 3 2" xfId="11250"/>
    <cellStyle name="Normal 7 2 2 2 4" xfId="11251"/>
    <cellStyle name="Normal 7 2 2 2 4 2" xfId="11252"/>
    <cellStyle name="Normal 7 2 2 2 5" xfId="11253"/>
    <cellStyle name="Normal 7 2 2 20" xfId="11254"/>
    <cellStyle name="Normal 7 2 2 21" xfId="11255"/>
    <cellStyle name="Normal 7 2 2 22" xfId="11256"/>
    <cellStyle name="Normal 7 2 2 23" xfId="11257"/>
    <cellStyle name="Normal 7 2 2 24" xfId="11258"/>
    <cellStyle name="Normal 7 2 2 25" xfId="11259"/>
    <cellStyle name="Normal 7 2 2 26" xfId="11260"/>
    <cellStyle name="Normal 7 2 2 27" xfId="11261"/>
    <cellStyle name="Normal 7 2 2 28" xfId="11262"/>
    <cellStyle name="Normal 7 2 2 29" xfId="11263"/>
    <cellStyle name="Normal 7 2 2 3" xfId="11264"/>
    <cellStyle name="Normal 7 2 2 3 2" xfId="11265"/>
    <cellStyle name="Normal 7 2 2 3 2 2" xfId="11266"/>
    <cellStyle name="Normal 7 2 2 3 3" xfId="11267"/>
    <cellStyle name="Normal 7 2 2 3 3 2" xfId="11268"/>
    <cellStyle name="Normal 7 2 2 3 4" xfId="11269"/>
    <cellStyle name="Normal 7 2 2 30" xfId="11270"/>
    <cellStyle name="Normal 7 2 2 31" xfId="11271"/>
    <cellStyle name="Normal 7 2 2 32" xfId="11272"/>
    <cellStyle name="Normal 7 2 2 33" xfId="11273"/>
    <cellStyle name="Normal 7 2 2 34" xfId="11274"/>
    <cellStyle name="Normal 7 2 2 35" xfId="11275"/>
    <cellStyle name="Normal 7 2 2 36" xfId="11276"/>
    <cellStyle name="Normal 7 2 2 37" xfId="11277"/>
    <cellStyle name="Normal 7 2 2 38" xfId="11278"/>
    <cellStyle name="Normal 7 2 2 39" xfId="11279"/>
    <cellStyle name="Normal 7 2 2 4" xfId="11280"/>
    <cellStyle name="Normal 7 2 2 4 2" xfId="11281"/>
    <cellStyle name="Normal 7 2 2 40" xfId="11282"/>
    <cellStyle name="Normal 7 2 2 41" xfId="11283"/>
    <cellStyle name="Normal 7 2 2 42" xfId="11284"/>
    <cellStyle name="Normal 7 2 2 43" xfId="11285"/>
    <cellStyle name="Normal 7 2 2 44" xfId="11286"/>
    <cellStyle name="Normal 7 2 2 45" xfId="11287"/>
    <cellStyle name="Normal 7 2 2 46" xfId="11288"/>
    <cellStyle name="Normal 7 2 2 47" xfId="11289"/>
    <cellStyle name="Normal 7 2 2 48" xfId="11290"/>
    <cellStyle name="Normal 7 2 2 49" xfId="11291"/>
    <cellStyle name="Normal 7 2 2 5" xfId="11292"/>
    <cellStyle name="Normal 7 2 2 5 2" xfId="11293"/>
    <cellStyle name="Normal 7 2 2 50" xfId="11294"/>
    <cellStyle name="Normal 7 2 2 51" xfId="11295"/>
    <cellStyle name="Normal 7 2 2 52" xfId="11296"/>
    <cellStyle name="Normal 7 2 2 53" xfId="11297"/>
    <cellStyle name="Normal 7 2 2 54" xfId="11298"/>
    <cellStyle name="Normal 7 2 2 55" xfId="11299"/>
    <cellStyle name="Normal 7 2 2 56" xfId="11300"/>
    <cellStyle name="Normal 7 2 2 57" xfId="11301"/>
    <cellStyle name="Normal 7 2 2 58" xfId="11302"/>
    <cellStyle name="Normal 7 2 2 59" xfId="11303"/>
    <cellStyle name="Normal 7 2 2 6" xfId="11304"/>
    <cellStyle name="Normal 7 2 2 60" xfId="11305"/>
    <cellStyle name="Normal 7 2 2 61" xfId="11306"/>
    <cellStyle name="Normal 7 2 2 62" xfId="11307"/>
    <cellStyle name="Normal 7 2 2 63" xfId="11308"/>
    <cellStyle name="Normal 7 2 2 64" xfId="11309"/>
    <cellStyle name="Normal 7 2 2 65" xfId="11310"/>
    <cellStyle name="Normal 7 2 2 66" xfId="11311"/>
    <cellStyle name="Normal 7 2 2 67" xfId="11312"/>
    <cellStyle name="Normal 7 2 2 68" xfId="11313"/>
    <cellStyle name="Normal 7 2 2 69" xfId="11314"/>
    <cellStyle name="Normal 7 2 2 7" xfId="11315"/>
    <cellStyle name="Normal 7 2 2 70" xfId="11316"/>
    <cellStyle name="Normal 7 2 2 71" xfId="11317"/>
    <cellStyle name="Normal 7 2 2 72" xfId="11318"/>
    <cellStyle name="Normal 7 2 2 8" xfId="11319"/>
    <cellStyle name="Normal 7 2 2 9" xfId="11320"/>
    <cellStyle name="Normal 7 2 20" xfId="11321"/>
    <cellStyle name="Normal 7 2 21" xfId="11322"/>
    <cellStyle name="Normal 7 2 22" xfId="11323"/>
    <cellStyle name="Normal 7 2 23" xfId="11324"/>
    <cellStyle name="Normal 7 2 24" xfId="11325"/>
    <cellStyle name="Normal 7 2 25" xfId="11326"/>
    <cellStyle name="Normal 7 2 26" xfId="11327"/>
    <cellStyle name="Normal 7 2 27" xfId="11328"/>
    <cellStyle name="Normal 7 2 28" xfId="11329"/>
    <cellStyle name="Normal 7 2 29" xfId="11330"/>
    <cellStyle name="Normal 7 2 3" xfId="11331"/>
    <cellStyle name="Normal 7 2 3 2" xfId="11332"/>
    <cellStyle name="Normal 7 2 3 2 2" xfId="11333"/>
    <cellStyle name="Normal 7 2 3 2 2 2" xfId="11334"/>
    <cellStyle name="Normal 7 2 3 2 3" xfId="11335"/>
    <cellStyle name="Normal 7 2 3 2 3 2" xfId="11336"/>
    <cellStyle name="Normal 7 2 3 2 4" xfId="11337"/>
    <cellStyle name="Normal 7 2 3 3" xfId="11338"/>
    <cellStyle name="Normal 7 2 3 3 2" xfId="11339"/>
    <cellStyle name="Normal 7 2 3 4" xfId="11340"/>
    <cellStyle name="Normal 7 2 3 4 2" xfId="11341"/>
    <cellStyle name="Normal 7 2 3 5" xfId="11342"/>
    <cellStyle name="Normal 7 2 30" xfId="11343"/>
    <cellStyle name="Normal 7 2 31" xfId="11344"/>
    <cellStyle name="Normal 7 2 4" xfId="11345"/>
    <cellStyle name="Normal 7 2 4 2" xfId="11346"/>
    <cellStyle name="Normal 7 2 4 2 2" xfId="11347"/>
    <cellStyle name="Normal 7 2 4 2 2 2" xfId="11348"/>
    <cellStyle name="Normal 7 2 4 2 3" xfId="11349"/>
    <cellStyle name="Normal 7 2 4 2 3 2" xfId="11350"/>
    <cellStyle name="Normal 7 2 4 2 4" xfId="11351"/>
    <cellStyle name="Normal 7 2 4 3" xfId="11352"/>
    <cellStyle name="Normal 7 2 4 3 2" xfId="11353"/>
    <cellStyle name="Normal 7 2 4 4" xfId="11354"/>
    <cellStyle name="Normal 7 2 4 4 2" xfId="11355"/>
    <cellStyle name="Normal 7 2 4 5" xfId="11356"/>
    <cellStyle name="Normal 7 2 5" xfId="11357"/>
    <cellStyle name="Normal 7 2 5 2" xfId="11358"/>
    <cellStyle name="Normal 7 2 5 2 2" xfId="11359"/>
    <cellStyle name="Normal 7 2 5 3" xfId="11360"/>
    <cellStyle name="Normal 7 2 5 3 2" xfId="11361"/>
    <cellStyle name="Normal 7 2 5 4" xfId="11362"/>
    <cellStyle name="Normal 7 2 6" xfId="11363"/>
    <cellStyle name="Normal 7 2 6 2" xfId="11364"/>
    <cellStyle name="Normal 7 2 7" xfId="11365"/>
    <cellStyle name="Normal 7 2 7 2" xfId="11366"/>
    <cellStyle name="Normal 7 2 8" xfId="11367"/>
    <cellStyle name="Normal 7 2 9" xfId="11368"/>
    <cellStyle name="Normal 7 3" xfId="11369"/>
    <cellStyle name="Normal 7 3 10" xfId="11370"/>
    <cellStyle name="Normal 7 3 11" xfId="11371"/>
    <cellStyle name="Normal 7 3 12" xfId="11372"/>
    <cellStyle name="Normal 7 3 13" xfId="11373"/>
    <cellStyle name="Normal 7 3 14" xfId="11374"/>
    <cellStyle name="Normal 7 3 15" xfId="11375"/>
    <cellStyle name="Normal 7 3 16" xfId="11376"/>
    <cellStyle name="Normal 7 3 17" xfId="11377"/>
    <cellStyle name="Normal 7 3 18" xfId="11378"/>
    <cellStyle name="Normal 7 3 19" xfId="11379"/>
    <cellStyle name="Normal 7 3 2" xfId="11380"/>
    <cellStyle name="Normal 7 3 2 10" xfId="11381"/>
    <cellStyle name="Normal 7 3 2 11" xfId="11382"/>
    <cellStyle name="Normal 7 3 2 12" xfId="11383"/>
    <cellStyle name="Normal 7 3 2 13" xfId="11384"/>
    <cellStyle name="Normal 7 3 2 14" xfId="11385"/>
    <cellStyle name="Normal 7 3 2 15" xfId="11386"/>
    <cellStyle name="Normal 7 3 2 16" xfId="11387"/>
    <cellStyle name="Normal 7 3 2 17" xfId="11388"/>
    <cellStyle name="Normal 7 3 2 18" xfId="11389"/>
    <cellStyle name="Normal 7 3 2 19" xfId="11390"/>
    <cellStyle name="Normal 7 3 2 2" xfId="11391"/>
    <cellStyle name="Normal 7 3 2 2 2" xfId="11392"/>
    <cellStyle name="Normal 7 3 2 2 2 2" xfId="11393"/>
    <cellStyle name="Normal 7 3 2 2 3" xfId="11394"/>
    <cellStyle name="Normal 7 3 2 2 3 2" xfId="11395"/>
    <cellStyle name="Normal 7 3 2 2 4" xfId="11396"/>
    <cellStyle name="Normal 7 3 2 20" xfId="11397"/>
    <cellStyle name="Normal 7 3 2 21" xfId="11398"/>
    <cellStyle name="Normal 7 3 2 22" xfId="11399"/>
    <cellStyle name="Normal 7 3 2 23" xfId="11400"/>
    <cellStyle name="Normal 7 3 2 24" xfId="11401"/>
    <cellStyle name="Normal 7 3 2 25" xfId="11402"/>
    <cellStyle name="Normal 7 3 2 26" xfId="11403"/>
    <cellStyle name="Normal 7 3 2 27" xfId="11404"/>
    <cellStyle name="Normal 7 3 2 28" xfId="11405"/>
    <cellStyle name="Normal 7 3 2 29" xfId="11406"/>
    <cellStyle name="Normal 7 3 2 3" xfId="11407"/>
    <cellStyle name="Normal 7 3 2 3 2" xfId="11408"/>
    <cellStyle name="Normal 7 3 2 30" xfId="11409"/>
    <cellStyle name="Normal 7 3 2 31" xfId="11410"/>
    <cellStyle name="Normal 7 3 2 32" xfId="11411"/>
    <cellStyle name="Normal 7 3 2 33" xfId="11412"/>
    <cellStyle name="Normal 7 3 2 34" xfId="11413"/>
    <cellStyle name="Normal 7 3 2 35" xfId="11414"/>
    <cellStyle name="Normal 7 3 2 36" xfId="11415"/>
    <cellStyle name="Normal 7 3 2 37" xfId="11416"/>
    <cellStyle name="Normal 7 3 2 38" xfId="11417"/>
    <cellStyle name="Normal 7 3 2 39" xfId="11418"/>
    <cellStyle name="Normal 7 3 2 4" xfId="11419"/>
    <cellStyle name="Normal 7 3 2 4 2" xfId="11420"/>
    <cellStyle name="Normal 7 3 2 40" xfId="11421"/>
    <cellStyle name="Normal 7 3 2 41" xfId="11422"/>
    <cellStyle name="Normal 7 3 2 42" xfId="11423"/>
    <cellStyle name="Normal 7 3 2 43" xfId="11424"/>
    <cellStyle name="Normal 7 3 2 44" xfId="11425"/>
    <cellStyle name="Normal 7 3 2 45" xfId="11426"/>
    <cellStyle name="Normal 7 3 2 46" xfId="11427"/>
    <cellStyle name="Normal 7 3 2 47" xfId="11428"/>
    <cellStyle name="Normal 7 3 2 48" xfId="11429"/>
    <cellStyle name="Normal 7 3 2 49" xfId="11430"/>
    <cellStyle name="Normal 7 3 2 5" xfId="11431"/>
    <cellStyle name="Normal 7 3 2 50" xfId="11432"/>
    <cellStyle name="Normal 7 3 2 51" xfId="11433"/>
    <cellStyle name="Normal 7 3 2 52" xfId="11434"/>
    <cellStyle name="Normal 7 3 2 53" xfId="11435"/>
    <cellStyle name="Normal 7 3 2 54" xfId="11436"/>
    <cellStyle name="Normal 7 3 2 55" xfId="11437"/>
    <cellStyle name="Normal 7 3 2 56" xfId="11438"/>
    <cellStyle name="Normal 7 3 2 57" xfId="11439"/>
    <cellStyle name="Normal 7 3 2 58" xfId="11440"/>
    <cellStyle name="Normal 7 3 2 59" xfId="11441"/>
    <cellStyle name="Normal 7 3 2 6" xfId="11442"/>
    <cellStyle name="Normal 7 3 2 60" xfId="11443"/>
    <cellStyle name="Normal 7 3 2 61" xfId="11444"/>
    <cellStyle name="Normal 7 3 2 62" xfId="11445"/>
    <cellStyle name="Normal 7 3 2 63" xfId="11446"/>
    <cellStyle name="Normal 7 3 2 64" xfId="11447"/>
    <cellStyle name="Normal 7 3 2 65" xfId="11448"/>
    <cellStyle name="Normal 7 3 2 66" xfId="11449"/>
    <cellStyle name="Normal 7 3 2 67" xfId="11450"/>
    <cellStyle name="Normal 7 3 2 68" xfId="11451"/>
    <cellStyle name="Normal 7 3 2 69" xfId="11452"/>
    <cellStyle name="Normal 7 3 2 7" xfId="11453"/>
    <cellStyle name="Normal 7 3 2 70" xfId="11454"/>
    <cellStyle name="Normal 7 3 2 71" xfId="11455"/>
    <cellStyle name="Normal 7 3 2 8" xfId="11456"/>
    <cellStyle name="Normal 7 3 2 9" xfId="11457"/>
    <cellStyle name="Normal 7 3 20" xfId="11458"/>
    <cellStyle name="Normal 7 3 21" xfId="11459"/>
    <cellStyle name="Normal 7 3 22" xfId="11460"/>
    <cellStyle name="Normal 7 3 23" xfId="11461"/>
    <cellStyle name="Normal 7 3 24" xfId="11462"/>
    <cellStyle name="Normal 7 3 25" xfId="11463"/>
    <cellStyle name="Normal 7 3 26" xfId="11464"/>
    <cellStyle name="Normal 7 3 27" xfId="11465"/>
    <cellStyle name="Normal 7 3 28" xfId="11466"/>
    <cellStyle name="Normal 7 3 29" xfId="11467"/>
    <cellStyle name="Normal 7 3 3" xfId="11468"/>
    <cellStyle name="Normal 7 3 3 2" xfId="11469"/>
    <cellStyle name="Normal 7 3 3 2 2" xfId="11470"/>
    <cellStyle name="Normal 7 3 3 3" xfId="11471"/>
    <cellStyle name="Normal 7 3 3 3 2" xfId="11472"/>
    <cellStyle name="Normal 7 3 3 4" xfId="11473"/>
    <cellStyle name="Normal 7 3 30" xfId="11474"/>
    <cellStyle name="Normal 7 3 31" xfId="11475"/>
    <cellStyle name="Normal 7 3 4" xfId="11476"/>
    <cellStyle name="Normal 7 3 4 2" xfId="11477"/>
    <cellStyle name="Normal 7 3 4 2 2" xfId="11478"/>
    <cellStyle name="Normal 7 3 4 3" xfId="11479"/>
    <cellStyle name="Normal 7 3 4 3 2" xfId="11480"/>
    <cellStyle name="Normal 7 3 4 4" xfId="11481"/>
    <cellStyle name="Normal 7 3 5" xfId="11482"/>
    <cellStyle name="Normal 7 3 5 2" xfId="11483"/>
    <cellStyle name="Normal 7 3 6" xfId="11484"/>
    <cellStyle name="Normal 7 3 6 2" xfId="11485"/>
    <cellStyle name="Normal 7 3 7" xfId="11486"/>
    <cellStyle name="Normal 7 3 8" xfId="11487"/>
    <cellStyle name="Normal 7 3 9" xfId="11488"/>
    <cellStyle name="Normal 7 4" xfId="11489"/>
    <cellStyle name="Normal 7 4 10" xfId="11490"/>
    <cellStyle name="Normal 7 4 11" xfId="11491"/>
    <cellStyle name="Normal 7 4 12" xfId="11492"/>
    <cellStyle name="Normal 7 4 13" xfId="11493"/>
    <cellStyle name="Normal 7 4 14" xfId="11494"/>
    <cellStyle name="Normal 7 4 15" xfId="11495"/>
    <cellStyle name="Normal 7 4 16" xfId="11496"/>
    <cellStyle name="Normal 7 4 17" xfId="11497"/>
    <cellStyle name="Normal 7 4 18" xfId="11498"/>
    <cellStyle name="Normal 7 4 19" xfId="11499"/>
    <cellStyle name="Normal 7 4 2" xfId="11500"/>
    <cellStyle name="Normal 7 4 2 10" xfId="11501"/>
    <cellStyle name="Normal 7 4 2 11" xfId="11502"/>
    <cellStyle name="Normal 7 4 2 12" xfId="11503"/>
    <cellStyle name="Normal 7 4 2 13" xfId="11504"/>
    <cellStyle name="Normal 7 4 2 14" xfId="11505"/>
    <cellStyle name="Normal 7 4 2 15" xfId="11506"/>
    <cellStyle name="Normal 7 4 2 16" xfId="11507"/>
    <cellStyle name="Normal 7 4 2 17" xfId="11508"/>
    <cellStyle name="Normal 7 4 2 18" xfId="11509"/>
    <cellStyle name="Normal 7 4 2 19" xfId="11510"/>
    <cellStyle name="Normal 7 4 2 2" xfId="11511"/>
    <cellStyle name="Normal 7 4 2 2 2" xfId="11512"/>
    <cellStyle name="Normal 7 4 2 2 2 2" xfId="11513"/>
    <cellStyle name="Normal 7 4 2 2 2 2 2" xfId="11514"/>
    <cellStyle name="Normal 7 4 2 2 2 3" xfId="11515"/>
    <cellStyle name="Normal 7 4 2 2 2 3 2" xfId="11516"/>
    <cellStyle name="Normal 7 4 2 2 2 4" xfId="11517"/>
    <cellStyle name="Normal 7 4 2 2 3" xfId="11518"/>
    <cellStyle name="Normal 7 4 2 2 3 2" xfId="11519"/>
    <cellStyle name="Normal 7 4 2 2 4" xfId="11520"/>
    <cellStyle name="Normal 7 4 2 2 4 2" xfId="11521"/>
    <cellStyle name="Normal 7 4 2 2 5" xfId="11522"/>
    <cellStyle name="Normal 7 4 2 20" xfId="11523"/>
    <cellStyle name="Normal 7 4 2 21" xfId="11524"/>
    <cellStyle name="Normal 7 4 2 22" xfId="11525"/>
    <cellStyle name="Normal 7 4 2 23" xfId="11526"/>
    <cellStyle name="Normal 7 4 2 24" xfId="11527"/>
    <cellStyle name="Normal 7 4 2 25" xfId="11528"/>
    <cellStyle name="Normal 7 4 2 26" xfId="11529"/>
    <cellStyle name="Normal 7 4 2 27" xfId="11530"/>
    <cellStyle name="Normal 7 4 2 28" xfId="11531"/>
    <cellStyle name="Normal 7 4 2 29" xfId="11532"/>
    <cellStyle name="Normal 7 4 2 3" xfId="11533"/>
    <cellStyle name="Normal 7 4 2 3 2" xfId="11534"/>
    <cellStyle name="Normal 7 4 2 3 2 2" xfId="11535"/>
    <cellStyle name="Normal 7 4 2 3 3" xfId="11536"/>
    <cellStyle name="Normal 7 4 2 3 3 2" xfId="11537"/>
    <cellStyle name="Normal 7 4 2 3 4" xfId="11538"/>
    <cellStyle name="Normal 7 4 2 30" xfId="11539"/>
    <cellStyle name="Normal 7 4 2 31" xfId="11540"/>
    <cellStyle name="Normal 7 4 2 4" xfId="11541"/>
    <cellStyle name="Normal 7 4 2 4 2" xfId="11542"/>
    <cellStyle name="Normal 7 4 2 5" xfId="11543"/>
    <cellStyle name="Normal 7 4 2 5 2" xfId="11544"/>
    <cellStyle name="Normal 7 4 2 6" xfId="11545"/>
    <cellStyle name="Normal 7 4 2 7" xfId="11546"/>
    <cellStyle name="Normal 7 4 2 8" xfId="11547"/>
    <cellStyle name="Normal 7 4 2 9" xfId="11548"/>
    <cellStyle name="Normal 7 4 20" xfId="11549"/>
    <cellStyle name="Normal 7 4 21" xfId="11550"/>
    <cellStyle name="Normal 7 4 22" xfId="11551"/>
    <cellStyle name="Normal 7 4 23" xfId="11552"/>
    <cellStyle name="Normal 7 4 24" xfId="11553"/>
    <cellStyle name="Normal 7 4 25" xfId="11554"/>
    <cellStyle name="Normal 7 4 26" xfId="11555"/>
    <cellStyle name="Normal 7 4 27" xfId="11556"/>
    <cellStyle name="Normal 7 4 28" xfId="11557"/>
    <cellStyle name="Normal 7 4 29" xfId="11558"/>
    <cellStyle name="Normal 7 4 3" xfId="11559"/>
    <cellStyle name="Normal 7 4 3 2" xfId="11560"/>
    <cellStyle name="Normal 7 4 3 2 2" xfId="11561"/>
    <cellStyle name="Normal 7 4 3 2 2 2" xfId="11562"/>
    <cellStyle name="Normal 7 4 3 2 3" xfId="11563"/>
    <cellStyle name="Normal 7 4 3 2 3 2" xfId="11564"/>
    <cellStyle name="Normal 7 4 3 2 4" xfId="11565"/>
    <cellStyle name="Normal 7 4 3 3" xfId="11566"/>
    <cellStyle name="Normal 7 4 3 3 2" xfId="11567"/>
    <cellStyle name="Normal 7 4 3 4" xfId="11568"/>
    <cellStyle name="Normal 7 4 3 4 2" xfId="11569"/>
    <cellStyle name="Normal 7 4 3 5" xfId="11570"/>
    <cellStyle name="Normal 7 4 30" xfId="11571"/>
    <cellStyle name="Normal 7 4 31" xfId="11572"/>
    <cellStyle name="Normal 7 4 32" xfId="11573"/>
    <cellStyle name="Normal 7 4 4" xfId="11574"/>
    <cellStyle name="Normal 7 4 4 2" xfId="11575"/>
    <cellStyle name="Normal 7 4 4 2 2" xfId="11576"/>
    <cellStyle name="Normal 7 4 4 3" xfId="11577"/>
    <cellStyle name="Normal 7 4 4 3 2" xfId="11578"/>
    <cellStyle name="Normal 7 4 4 4" xfId="11579"/>
    <cellStyle name="Normal 7 4 5" xfId="11580"/>
    <cellStyle name="Normal 7 4 5 2" xfId="11581"/>
    <cellStyle name="Normal 7 4 6" xfId="11582"/>
    <cellStyle name="Normal 7 4 6 2" xfId="11583"/>
    <cellStyle name="Normal 7 4 7" xfId="11584"/>
    <cellStyle name="Normal 7 4 8" xfId="11585"/>
    <cellStyle name="Normal 7 4 9" xfId="11586"/>
    <cellStyle name="Normal 7 5" xfId="11587"/>
    <cellStyle name="Normal 7 5 10" xfId="11588"/>
    <cellStyle name="Normal 7 5 11" xfId="11589"/>
    <cellStyle name="Normal 7 5 12" xfId="11590"/>
    <cellStyle name="Normal 7 5 13" xfId="11591"/>
    <cellStyle name="Normal 7 5 14" xfId="11592"/>
    <cellStyle name="Normal 7 5 15" xfId="11593"/>
    <cellStyle name="Normal 7 5 16" xfId="11594"/>
    <cellStyle name="Normal 7 5 17" xfId="11595"/>
    <cellStyle name="Normal 7 5 18" xfId="11596"/>
    <cellStyle name="Normal 7 5 19" xfId="11597"/>
    <cellStyle name="Normal 7 5 2" xfId="11598"/>
    <cellStyle name="Normal 7 5 2 2" xfId="11599"/>
    <cellStyle name="Normal 7 5 2 2 2" xfId="11600"/>
    <cellStyle name="Normal 7 5 2 2 2 2" xfId="11601"/>
    <cellStyle name="Normal 7 5 2 2 3" xfId="11602"/>
    <cellStyle name="Normal 7 5 2 2 3 2" xfId="11603"/>
    <cellStyle name="Normal 7 5 2 2 4" xfId="11604"/>
    <cellStyle name="Normal 7 5 2 3" xfId="11605"/>
    <cellStyle name="Normal 7 5 2 3 2" xfId="11606"/>
    <cellStyle name="Normal 7 5 2 4" xfId="11607"/>
    <cellStyle name="Normal 7 5 2 4 2" xfId="11608"/>
    <cellStyle name="Normal 7 5 2 5" xfId="11609"/>
    <cellStyle name="Normal 7 5 20" xfId="11610"/>
    <cellStyle name="Normal 7 5 21" xfId="11611"/>
    <cellStyle name="Normal 7 5 22" xfId="11612"/>
    <cellStyle name="Normal 7 5 23" xfId="11613"/>
    <cellStyle name="Normal 7 5 24" xfId="11614"/>
    <cellStyle name="Normal 7 5 25" xfId="11615"/>
    <cellStyle name="Normal 7 5 26" xfId="11616"/>
    <cellStyle name="Normal 7 5 27" xfId="11617"/>
    <cellStyle name="Normal 7 5 28" xfId="11618"/>
    <cellStyle name="Normal 7 5 29" xfId="11619"/>
    <cellStyle name="Normal 7 5 3" xfId="11620"/>
    <cellStyle name="Normal 7 5 3 2" xfId="11621"/>
    <cellStyle name="Normal 7 5 3 2 2" xfId="11622"/>
    <cellStyle name="Normal 7 5 3 3" xfId="11623"/>
    <cellStyle name="Normal 7 5 3 3 2" xfId="11624"/>
    <cellStyle name="Normal 7 5 3 4" xfId="11625"/>
    <cellStyle name="Normal 7 5 30" xfId="11626"/>
    <cellStyle name="Normal 7 5 31" xfId="11627"/>
    <cellStyle name="Normal 7 5 32" xfId="11628"/>
    <cellStyle name="Normal 7 5 33" xfId="11629"/>
    <cellStyle name="Normal 7 5 34" xfId="11630"/>
    <cellStyle name="Normal 7 5 35" xfId="11631"/>
    <cellStyle name="Normal 7 5 36" xfId="11632"/>
    <cellStyle name="Normal 7 5 37" xfId="11633"/>
    <cellStyle name="Normal 7 5 38" xfId="11634"/>
    <cellStyle name="Normal 7 5 39" xfId="11635"/>
    <cellStyle name="Normal 7 5 4" xfId="11636"/>
    <cellStyle name="Normal 7 5 4 2" xfId="11637"/>
    <cellStyle name="Normal 7 5 40" xfId="11638"/>
    <cellStyle name="Normal 7 5 41" xfId="11639"/>
    <cellStyle name="Normal 7 5 42" xfId="11640"/>
    <cellStyle name="Normal 7 5 43" xfId="11641"/>
    <cellStyle name="Normal 7 5 44" xfId="11642"/>
    <cellStyle name="Normal 7 5 45" xfId="11643"/>
    <cellStyle name="Normal 7 5 46" xfId="11644"/>
    <cellStyle name="Normal 7 5 47" xfId="11645"/>
    <cellStyle name="Normal 7 5 48" xfId="11646"/>
    <cellStyle name="Normal 7 5 49" xfId="11647"/>
    <cellStyle name="Normal 7 5 5" xfId="11648"/>
    <cellStyle name="Normal 7 5 5 2" xfId="11649"/>
    <cellStyle name="Normal 7 5 50" xfId="11650"/>
    <cellStyle name="Normal 7 5 51" xfId="11651"/>
    <cellStyle name="Normal 7 5 52" xfId="11652"/>
    <cellStyle name="Normal 7 5 53" xfId="11653"/>
    <cellStyle name="Normal 7 5 54" xfId="11654"/>
    <cellStyle name="Normal 7 5 55" xfId="11655"/>
    <cellStyle name="Normal 7 5 56" xfId="11656"/>
    <cellStyle name="Normal 7 5 57" xfId="11657"/>
    <cellStyle name="Normal 7 5 58" xfId="11658"/>
    <cellStyle name="Normal 7 5 59" xfId="11659"/>
    <cellStyle name="Normal 7 5 6" xfId="11660"/>
    <cellStyle name="Normal 7 5 60" xfId="11661"/>
    <cellStyle name="Normal 7 5 61" xfId="11662"/>
    <cellStyle name="Normal 7 5 62" xfId="11663"/>
    <cellStyle name="Normal 7 5 63" xfId="11664"/>
    <cellStyle name="Normal 7 5 64" xfId="11665"/>
    <cellStyle name="Normal 7 5 65" xfId="11666"/>
    <cellStyle name="Normal 7 5 66" xfId="11667"/>
    <cellStyle name="Normal 7 5 67" xfId="11668"/>
    <cellStyle name="Normal 7 5 68" xfId="11669"/>
    <cellStyle name="Normal 7 5 69" xfId="11670"/>
    <cellStyle name="Normal 7 5 7" xfId="11671"/>
    <cellStyle name="Normal 7 5 70" xfId="11672"/>
    <cellStyle name="Normal 7 5 71" xfId="11673"/>
    <cellStyle name="Normal 7 5 72" xfId="11674"/>
    <cellStyle name="Normal 7 5 8" xfId="11675"/>
    <cellStyle name="Normal 7 5 9" xfId="11676"/>
    <cellStyle name="Normal 7 6" xfId="11677"/>
    <cellStyle name="Normal 7 6 2" xfId="11678"/>
    <cellStyle name="Normal 7 6 2 2" xfId="11679"/>
    <cellStyle name="Normal 7 6 2 2 2" xfId="11680"/>
    <cellStyle name="Normal 7 6 2 3" xfId="11681"/>
    <cellStyle name="Normal 7 6 2 3 2" xfId="11682"/>
    <cellStyle name="Normal 7 6 2 4" xfId="11683"/>
    <cellStyle name="Normal 7 6 3" xfId="11684"/>
    <cellStyle name="Normal 7 6 3 2" xfId="11685"/>
    <cellStyle name="Normal 7 6 4" xfId="11686"/>
    <cellStyle name="Normal 7 6 4 2" xfId="11687"/>
    <cellStyle name="Normal 7 6 5" xfId="11688"/>
    <cellStyle name="Normal 7 7" xfId="11689"/>
    <cellStyle name="Normal 7 7 2" xfId="11690"/>
    <cellStyle name="Normal 7 7 2 2" xfId="11691"/>
    <cellStyle name="Normal 7 7 2 2 2" xfId="11692"/>
    <cellStyle name="Normal 7 7 2 3" xfId="11693"/>
    <cellStyle name="Normal 7 7 2 3 2" xfId="11694"/>
    <cellStyle name="Normal 7 7 2 4" xfId="11695"/>
    <cellStyle name="Normal 7 7 3" xfId="11696"/>
    <cellStyle name="Normal 7 7 3 2" xfId="11697"/>
    <cellStyle name="Normal 7 7 4" xfId="11698"/>
    <cellStyle name="Normal 7 7 4 2" xfId="11699"/>
    <cellStyle name="Normal 7 7 5" xfId="11700"/>
    <cellStyle name="Normal 7 8" xfId="11701"/>
    <cellStyle name="Normal 7 8 2" xfId="11702"/>
    <cellStyle name="Normal 7 8 2 2" xfId="11703"/>
    <cellStyle name="Normal 7 8 3" xfId="11704"/>
    <cellStyle name="Normal 7 8 3 2" xfId="11705"/>
    <cellStyle name="Normal 7 8 4" xfId="11706"/>
    <cellStyle name="Normal 7 9" xfId="11707"/>
    <cellStyle name="Normal 7 9 2" xfId="11708"/>
    <cellStyle name="Normal 7 9 2 2" xfId="11709"/>
    <cellStyle name="Normal 7 9 3" xfId="11710"/>
    <cellStyle name="Normal 7 9 3 2" xfId="11711"/>
    <cellStyle name="Normal 7 9 4" xfId="11712"/>
    <cellStyle name="Normal 70" xfId="11713"/>
    <cellStyle name="Normal 70 2" xfId="11714"/>
    <cellStyle name="Normal 71" xfId="11715"/>
    <cellStyle name="Normal 71 2" xfId="11716"/>
    <cellStyle name="Normal 72" xfId="11717"/>
    <cellStyle name="Normal 72 2" xfId="11718"/>
    <cellStyle name="Normal 73" xfId="11719"/>
    <cellStyle name="Normal 73 2" xfId="11720"/>
    <cellStyle name="Normal 74" xfId="11721"/>
    <cellStyle name="Normal 74 2" xfId="11722"/>
    <cellStyle name="Normal 75" xfId="11723"/>
    <cellStyle name="Normal 75 2" xfId="11724"/>
    <cellStyle name="Normal 76" xfId="11725"/>
    <cellStyle name="Normal 76 2" xfId="11726"/>
    <cellStyle name="Normal 77" xfId="11727"/>
    <cellStyle name="Normal 77 2" xfId="11728"/>
    <cellStyle name="Normal 78" xfId="11729"/>
    <cellStyle name="Normal 78 2" xfId="11730"/>
    <cellStyle name="Normal 79" xfId="11731"/>
    <cellStyle name="Normal 79 2" xfId="11732"/>
    <cellStyle name="Normal 8" xfId="11733"/>
    <cellStyle name="Normal 8 2" xfId="11734"/>
    <cellStyle name="Normal 8 2 10" xfId="11735"/>
    <cellStyle name="Normal 8 2 11" xfId="11736"/>
    <cellStyle name="Normal 8 2 12" xfId="11737"/>
    <cellStyle name="Normal 8 2 13" xfId="11738"/>
    <cellStyle name="Normal 8 2 14" xfId="11739"/>
    <cellStyle name="Normal 8 2 15" xfId="11740"/>
    <cellStyle name="Normal 8 2 16" xfId="11741"/>
    <cellStyle name="Normal 8 2 17" xfId="11742"/>
    <cellStyle name="Normal 8 2 18" xfId="11743"/>
    <cellStyle name="Normal 8 2 19" xfId="11744"/>
    <cellStyle name="Normal 8 2 2" xfId="11745"/>
    <cellStyle name="Normal 8 2 2 10" xfId="11746"/>
    <cellStyle name="Normal 8 2 2 11" xfId="11747"/>
    <cellStyle name="Normal 8 2 2 12" xfId="11748"/>
    <cellStyle name="Normal 8 2 2 13" xfId="11749"/>
    <cellStyle name="Normal 8 2 2 14" xfId="11750"/>
    <cellStyle name="Normal 8 2 2 15" xfId="11751"/>
    <cellStyle name="Normal 8 2 2 16" xfId="11752"/>
    <cellStyle name="Normal 8 2 2 17" xfId="11753"/>
    <cellStyle name="Normal 8 2 2 18" xfId="11754"/>
    <cellStyle name="Normal 8 2 2 19" xfId="11755"/>
    <cellStyle name="Normal 8 2 2 2" xfId="11756"/>
    <cellStyle name="Normal 8 2 2 2 10" xfId="11757"/>
    <cellStyle name="Normal 8 2 2 2 11" xfId="11758"/>
    <cellStyle name="Normal 8 2 2 2 12" xfId="11759"/>
    <cellStyle name="Normal 8 2 2 2 13" xfId="11760"/>
    <cellStyle name="Normal 8 2 2 2 14" xfId="11761"/>
    <cellStyle name="Normal 8 2 2 2 15" xfId="11762"/>
    <cellStyle name="Normal 8 2 2 2 16" xfId="11763"/>
    <cellStyle name="Normal 8 2 2 2 17" xfId="11764"/>
    <cellStyle name="Normal 8 2 2 2 18" xfId="11765"/>
    <cellStyle name="Normal 8 2 2 2 19" xfId="11766"/>
    <cellStyle name="Normal 8 2 2 2 2" xfId="11767"/>
    <cellStyle name="Normal 8 2 2 2 2 2" xfId="11768"/>
    <cellStyle name="Normal 8 2 2 2 2 2 2" xfId="11769"/>
    <cellStyle name="Normal 8 2 2 2 2 2 2 2" xfId="11770"/>
    <cellStyle name="Normal 8 2 2 2 2 2 2 2 2" xfId="11771"/>
    <cellStyle name="Normal 8 2 2 2 2 2 2 3" xfId="11772"/>
    <cellStyle name="Normal 8 2 2 2 2 2 2 3 2" xfId="11773"/>
    <cellStyle name="Normal 8 2 2 2 2 2 2 4" xfId="11774"/>
    <cellStyle name="Normal 8 2 2 2 2 2 3" xfId="11775"/>
    <cellStyle name="Normal 8 2 2 2 2 2 3 2" xfId="11776"/>
    <cellStyle name="Normal 8 2 2 2 2 2 4" xfId="11777"/>
    <cellStyle name="Normal 8 2 2 2 2 2 4 2" xfId="11778"/>
    <cellStyle name="Normal 8 2 2 2 2 2 5" xfId="11779"/>
    <cellStyle name="Normal 8 2 2 2 2 3" xfId="11780"/>
    <cellStyle name="Normal 8 2 2 2 2 3 2" xfId="11781"/>
    <cellStyle name="Normal 8 2 2 2 2 3 2 2" xfId="11782"/>
    <cellStyle name="Normal 8 2 2 2 2 3 3" xfId="11783"/>
    <cellStyle name="Normal 8 2 2 2 2 3 3 2" xfId="11784"/>
    <cellStyle name="Normal 8 2 2 2 2 3 4" xfId="11785"/>
    <cellStyle name="Normal 8 2 2 2 2 4" xfId="11786"/>
    <cellStyle name="Normal 8 2 2 2 2 4 2" xfId="11787"/>
    <cellStyle name="Normal 8 2 2 2 2 5" xfId="11788"/>
    <cellStyle name="Normal 8 2 2 2 2 5 2" xfId="11789"/>
    <cellStyle name="Normal 8 2 2 2 2 6" xfId="11790"/>
    <cellStyle name="Normal 8 2 2 2 20" xfId="11791"/>
    <cellStyle name="Normal 8 2 2 2 21" xfId="11792"/>
    <cellStyle name="Normal 8 2 2 2 22" xfId="11793"/>
    <cellStyle name="Normal 8 2 2 2 23" xfId="11794"/>
    <cellStyle name="Normal 8 2 2 2 24" xfId="11795"/>
    <cellStyle name="Normal 8 2 2 2 25" xfId="11796"/>
    <cellStyle name="Normal 8 2 2 2 26" xfId="11797"/>
    <cellStyle name="Normal 8 2 2 2 27" xfId="11798"/>
    <cellStyle name="Normal 8 2 2 2 28" xfId="11799"/>
    <cellStyle name="Normal 8 2 2 2 29" xfId="11800"/>
    <cellStyle name="Normal 8 2 2 2 3" xfId="11801"/>
    <cellStyle name="Normal 8 2 2 2 3 2" xfId="11802"/>
    <cellStyle name="Normal 8 2 2 2 3 2 2" xfId="11803"/>
    <cellStyle name="Normal 8 2 2 2 3 2 2 2" xfId="11804"/>
    <cellStyle name="Normal 8 2 2 2 3 2 2 2 2" xfId="11805"/>
    <cellStyle name="Normal 8 2 2 2 3 2 2 3" xfId="11806"/>
    <cellStyle name="Normal 8 2 2 2 3 2 2 3 2" xfId="11807"/>
    <cellStyle name="Normal 8 2 2 2 3 2 2 4" xfId="11808"/>
    <cellStyle name="Normal 8 2 2 2 3 2 3" xfId="11809"/>
    <cellStyle name="Normal 8 2 2 2 3 2 3 2" xfId="11810"/>
    <cellStyle name="Normal 8 2 2 2 3 2 4" xfId="11811"/>
    <cellStyle name="Normal 8 2 2 2 3 2 4 2" xfId="11812"/>
    <cellStyle name="Normal 8 2 2 2 3 2 5" xfId="11813"/>
    <cellStyle name="Normal 8 2 2 2 3 3" xfId="11814"/>
    <cellStyle name="Normal 8 2 2 2 3 3 2" xfId="11815"/>
    <cellStyle name="Normal 8 2 2 2 3 3 2 2" xfId="11816"/>
    <cellStyle name="Normal 8 2 2 2 3 3 3" xfId="11817"/>
    <cellStyle name="Normal 8 2 2 2 3 3 3 2" xfId="11818"/>
    <cellStyle name="Normal 8 2 2 2 3 3 4" xfId="11819"/>
    <cellStyle name="Normal 8 2 2 2 3 4" xfId="11820"/>
    <cellStyle name="Normal 8 2 2 2 3 4 2" xfId="11821"/>
    <cellStyle name="Normal 8 2 2 2 3 5" xfId="11822"/>
    <cellStyle name="Normal 8 2 2 2 3 5 2" xfId="11823"/>
    <cellStyle name="Normal 8 2 2 2 3 6" xfId="11824"/>
    <cellStyle name="Normal 8 2 2 2 30" xfId="11825"/>
    <cellStyle name="Normal 8 2 2 2 31" xfId="11826"/>
    <cellStyle name="Normal 8 2 2 2 32" xfId="11827"/>
    <cellStyle name="Normal 8 2 2 2 33" xfId="11828"/>
    <cellStyle name="Normal 8 2 2 2 4" xfId="11829"/>
    <cellStyle name="Normal 8 2 2 2 4 2" xfId="11830"/>
    <cellStyle name="Normal 8 2 2 2 4 2 2" xfId="11831"/>
    <cellStyle name="Normal 8 2 2 2 4 2 2 2" xfId="11832"/>
    <cellStyle name="Normal 8 2 2 2 4 2 3" xfId="11833"/>
    <cellStyle name="Normal 8 2 2 2 4 2 3 2" xfId="11834"/>
    <cellStyle name="Normal 8 2 2 2 4 2 4" xfId="11835"/>
    <cellStyle name="Normal 8 2 2 2 4 3" xfId="11836"/>
    <cellStyle name="Normal 8 2 2 2 4 3 2" xfId="11837"/>
    <cellStyle name="Normal 8 2 2 2 4 4" xfId="11838"/>
    <cellStyle name="Normal 8 2 2 2 4 4 2" xfId="11839"/>
    <cellStyle name="Normal 8 2 2 2 4 5" xfId="11840"/>
    <cellStyle name="Normal 8 2 2 2 5" xfId="11841"/>
    <cellStyle name="Normal 8 2 2 2 5 2" xfId="11842"/>
    <cellStyle name="Normal 8 2 2 2 5 2 2" xfId="11843"/>
    <cellStyle name="Normal 8 2 2 2 5 3" xfId="11844"/>
    <cellStyle name="Normal 8 2 2 2 5 3 2" xfId="11845"/>
    <cellStyle name="Normal 8 2 2 2 5 4" xfId="11846"/>
    <cellStyle name="Normal 8 2 2 2 6" xfId="11847"/>
    <cellStyle name="Normal 8 2 2 2 6 2" xfId="11848"/>
    <cellStyle name="Normal 8 2 2 2 7" xfId="11849"/>
    <cellStyle name="Normal 8 2 2 2 7 2" xfId="11850"/>
    <cellStyle name="Normal 8 2 2 2 8" xfId="11851"/>
    <cellStyle name="Normal 8 2 2 2 9" xfId="11852"/>
    <cellStyle name="Normal 8 2 2 20" xfId="11853"/>
    <cellStyle name="Normal 8 2 2 21" xfId="11854"/>
    <cellStyle name="Normal 8 2 2 22" xfId="11855"/>
    <cellStyle name="Normal 8 2 2 23" xfId="11856"/>
    <cellStyle name="Normal 8 2 2 24" xfId="11857"/>
    <cellStyle name="Normal 8 2 2 25" xfId="11858"/>
    <cellStyle name="Normal 8 2 2 26" xfId="11859"/>
    <cellStyle name="Normal 8 2 2 27" xfId="11860"/>
    <cellStyle name="Normal 8 2 2 28" xfId="11861"/>
    <cellStyle name="Normal 8 2 2 29" xfId="11862"/>
    <cellStyle name="Normal 8 2 2 3" xfId="11863"/>
    <cellStyle name="Normal 8 2 2 3 10" xfId="11864"/>
    <cellStyle name="Normal 8 2 2 3 11" xfId="11865"/>
    <cellStyle name="Normal 8 2 2 3 12" xfId="11866"/>
    <cellStyle name="Normal 8 2 2 3 13" xfId="11867"/>
    <cellStyle name="Normal 8 2 2 3 14" xfId="11868"/>
    <cellStyle name="Normal 8 2 2 3 15" xfId="11869"/>
    <cellStyle name="Normal 8 2 2 3 16" xfId="11870"/>
    <cellStyle name="Normal 8 2 2 3 17" xfId="11871"/>
    <cellStyle name="Normal 8 2 2 3 18" xfId="11872"/>
    <cellStyle name="Normal 8 2 2 3 19" xfId="11873"/>
    <cellStyle name="Normal 8 2 2 3 2" xfId="11874"/>
    <cellStyle name="Normal 8 2 2 3 2 2" xfId="11875"/>
    <cellStyle name="Normal 8 2 2 3 2 2 2" xfId="11876"/>
    <cellStyle name="Normal 8 2 2 3 2 3" xfId="11877"/>
    <cellStyle name="Normal 8 2 2 3 2 3 2" xfId="11878"/>
    <cellStyle name="Normal 8 2 2 3 2 4" xfId="11879"/>
    <cellStyle name="Normal 8 2 2 3 20" xfId="11880"/>
    <cellStyle name="Normal 8 2 2 3 21" xfId="11881"/>
    <cellStyle name="Normal 8 2 2 3 22" xfId="11882"/>
    <cellStyle name="Normal 8 2 2 3 23" xfId="11883"/>
    <cellStyle name="Normal 8 2 2 3 24" xfId="11884"/>
    <cellStyle name="Normal 8 2 2 3 25" xfId="11885"/>
    <cellStyle name="Normal 8 2 2 3 26" xfId="11886"/>
    <cellStyle name="Normal 8 2 2 3 27" xfId="11887"/>
    <cellStyle name="Normal 8 2 2 3 28" xfId="11888"/>
    <cellStyle name="Normal 8 2 2 3 29" xfId="11889"/>
    <cellStyle name="Normal 8 2 2 3 3" xfId="11890"/>
    <cellStyle name="Normal 8 2 2 3 3 2" xfId="11891"/>
    <cellStyle name="Normal 8 2 2 3 30" xfId="11892"/>
    <cellStyle name="Normal 8 2 2 3 31" xfId="11893"/>
    <cellStyle name="Normal 8 2 2 3 32" xfId="11894"/>
    <cellStyle name="Normal 8 2 2 3 33" xfId="11895"/>
    <cellStyle name="Normal 8 2 2 3 34" xfId="11896"/>
    <cellStyle name="Normal 8 2 2 3 35" xfId="11897"/>
    <cellStyle name="Normal 8 2 2 3 36" xfId="11898"/>
    <cellStyle name="Normal 8 2 2 3 37" xfId="11899"/>
    <cellStyle name="Normal 8 2 2 3 38" xfId="11900"/>
    <cellStyle name="Normal 8 2 2 3 39" xfId="11901"/>
    <cellStyle name="Normal 8 2 2 3 4" xfId="11902"/>
    <cellStyle name="Normal 8 2 2 3 4 2" xfId="11903"/>
    <cellStyle name="Normal 8 2 2 3 40" xfId="11904"/>
    <cellStyle name="Normal 8 2 2 3 41" xfId="11905"/>
    <cellStyle name="Normal 8 2 2 3 42" xfId="11906"/>
    <cellStyle name="Normal 8 2 2 3 43" xfId="11907"/>
    <cellStyle name="Normal 8 2 2 3 44" xfId="11908"/>
    <cellStyle name="Normal 8 2 2 3 45" xfId="11909"/>
    <cellStyle name="Normal 8 2 2 3 46" xfId="11910"/>
    <cellStyle name="Normal 8 2 2 3 47" xfId="11911"/>
    <cellStyle name="Normal 8 2 2 3 48" xfId="11912"/>
    <cellStyle name="Normal 8 2 2 3 49" xfId="11913"/>
    <cellStyle name="Normal 8 2 2 3 5" xfId="11914"/>
    <cellStyle name="Normal 8 2 2 3 50" xfId="11915"/>
    <cellStyle name="Normal 8 2 2 3 51" xfId="11916"/>
    <cellStyle name="Normal 8 2 2 3 52" xfId="11917"/>
    <cellStyle name="Normal 8 2 2 3 53" xfId="11918"/>
    <cellStyle name="Normal 8 2 2 3 54" xfId="11919"/>
    <cellStyle name="Normal 8 2 2 3 55" xfId="11920"/>
    <cellStyle name="Normal 8 2 2 3 56" xfId="11921"/>
    <cellStyle name="Normal 8 2 2 3 57" xfId="11922"/>
    <cellStyle name="Normal 8 2 2 3 58" xfId="11923"/>
    <cellStyle name="Normal 8 2 2 3 59" xfId="11924"/>
    <cellStyle name="Normal 8 2 2 3 6" xfId="11925"/>
    <cellStyle name="Normal 8 2 2 3 60" xfId="11926"/>
    <cellStyle name="Normal 8 2 2 3 61" xfId="11927"/>
    <cellStyle name="Normal 8 2 2 3 62" xfId="11928"/>
    <cellStyle name="Normal 8 2 2 3 63" xfId="11929"/>
    <cellStyle name="Normal 8 2 2 3 64" xfId="11930"/>
    <cellStyle name="Normal 8 2 2 3 65" xfId="11931"/>
    <cellStyle name="Normal 8 2 2 3 66" xfId="11932"/>
    <cellStyle name="Normal 8 2 2 3 67" xfId="11933"/>
    <cellStyle name="Normal 8 2 2 3 68" xfId="11934"/>
    <cellStyle name="Normal 8 2 2 3 69" xfId="11935"/>
    <cellStyle name="Normal 8 2 2 3 7" xfId="11936"/>
    <cellStyle name="Normal 8 2 2 3 70" xfId="11937"/>
    <cellStyle name="Normal 8 2 2 3 71" xfId="11938"/>
    <cellStyle name="Normal 8 2 2 3 8" xfId="11939"/>
    <cellStyle name="Normal 8 2 2 3 9" xfId="11940"/>
    <cellStyle name="Normal 8 2 2 30" xfId="11941"/>
    <cellStyle name="Normal 8 2 2 31" xfId="11942"/>
    <cellStyle name="Normal 8 2 2 32" xfId="11943"/>
    <cellStyle name="Normal 8 2 2 4" xfId="11944"/>
    <cellStyle name="Normal 8 2 2 4 2" xfId="11945"/>
    <cellStyle name="Normal 8 2 2 4 2 2" xfId="11946"/>
    <cellStyle name="Normal 8 2 2 4 3" xfId="11947"/>
    <cellStyle name="Normal 8 2 2 4 3 2" xfId="11948"/>
    <cellStyle name="Normal 8 2 2 4 4" xfId="11949"/>
    <cellStyle name="Normal 8 2 2 5" xfId="11950"/>
    <cellStyle name="Normal 8 2 2 5 2" xfId="11951"/>
    <cellStyle name="Normal 8 2 2 5 2 2" xfId="11952"/>
    <cellStyle name="Normal 8 2 2 5 3" xfId="11953"/>
    <cellStyle name="Normal 8 2 2 5 3 2" xfId="11954"/>
    <cellStyle name="Normal 8 2 2 5 4" xfId="11955"/>
    <cellStyle name="Normal 8 2 2 6" xfId="11956"/>
    <cellStyle name="Normal 8 2 2 6 2" xfId="11957"/>
    <cellStyle name="Normal 8 2 2 7" xfId="11958"/>
    <cellStyle name="Normal 8 2 2 7 2" xfId="11959"/>
    <cellStyle name="Normal 8 2 2 8" xfId="11960"/>
    <cellStyle name="Normal 8 2 2 9" xfId="11961"/>
    <cellStyle name="Normal 8 2 20" xfId="11962"/>
    <cellStyle name="Normal 8 2 21" xfId="11963"/>
    <cellStyle name="Normal 8 2 22" xfId="11964"/>
    <cellStyle name="Normal 8 2 23" xfId="11965"/>
    <cellStyle name="Normal 8 2 24" xfId="11966"/>
    <cellStyle name="Normal 8 2 25" xfId="11967"/>
    <cellStyle name="Normal 8 2 26" xfId="11968"/>
    <cellStyle name="Normal 8 2 27" xfId="11969"/>
    <cellStyle name="Normal 8 2 28" xfId="11970"/>
    <cellStyle name="Normal 8 2 29" xfId="11971"/>
    <cellStyle name="Normal 8 2 3" xfId="11972"/>
    <cellStyle name="Normal 8 2 3 10" xfId="11973"/>
    <cellStyle name="Normal 8 2 3 11" xfId="11974"/>
    <cellStyle name="Normal 8 2 3 12" xfId="11975"/>
    <cellStyle name="Normal 8 2 3 13" xfId="11976"/>
    <cellStyle name="Normal 8 2 3 14" xfId="11977"/>
    <cellStyle name="Normal 8 2 3 15" xfId="11978"/>
    <cellStyle name="Normal 8 2 3 16" xfId="11979"/>
    <cellStyle name="Normal 8 2 3 17" xfId="11980"/>
    <cellStyle name="Normal 8 2 3 18" xfId="11981"/>
    <cellStyle name="Normal 8 2 3 19" xfId="11982"/>
    <cellStyle name="Normal 8 2 3 2" xfId="11983"/>
    <cellStyle name="Normal 8 2 3 2 2" xfId="11984"/>
    <cellStyle name="Normal 8 2 3 2 2 2" xfId="11985"/>
    <cellStyle name="Normal 8 2 3 2 2 2 2" xfId="11986"/>
    <cellStyle name="Normal 8 2 3 2 2 3" xfId="11987"/>
    <cellStyle name="Normal 8 2 3 2 2 3 2" xfId="11988"/>
    <cellStyle name="Normal 8 2 3 2 2 4" xfId="11989"/>
    <cellStyle name="Normal 8 2 3 2 3" xfId="11990"/>
    <cellStyle name="Normal 8 2 3 2 3 2" xfId="11991"/>
    <cellStyle name="Normal 8 2 3 2 4" xfId="11992"/>
    <cellStyle name="Normal 8 2 3 2 4 2" xfId="11993"/>
    <cellStyle name="Normal 8 2 3 2 5" xfId="11994"/>
    <cellStyle name="Normal 8 2 3 20" xfId="11995"/>
    <cellStyle name="Normal 8 2 3 21" xfId="11996"/>
    <cellStyle name="Normal 8 2 3 22" xfId="11997"/>
    <cellStyle name="Normal 8 2 3 23" xfId="11998"/>
    <cellStyle name="Normal 8 2 3 24" xfId="11999"/>
    <cellStyle name="Normal 8 2 3 25" xfId="12000"/>
    <cellStyle name="Normal 8 2 3 26" xfId="12001"/>
    <cellStyle name="Normal 8 2 3 27" xfId="12002"/>
    <cellStyle name="Normal 8 2 3 28" xfId="12003"/>
    <cellStyle name="Normal 8 2 3 29" xfId="12004"/>
    <cellStyle name="Normal 8 2 3 3" xfId="12005"/>
    <cellStyle name="Normal 8 2 3 3 2" xfId="12006"/>
    <cellStyle name="Normal 8 2 3 3 2 2" xfId="12007"/>
    <cellStyle name="Normal 8 2 3 3 3" xfId="12008"/>
    <cellStyle name="Normal 8 2 3 3 3 2" xfId="12009"/>
    <cellStyle name="Normal 8 2 3 3 4" xfId="12010"/>
    <cellStyle name="Normal 8 2 3 30" xfId="12011"/>
    <cellStyle name="Normal 8 2 3 31" xfId="12012"/>
    <cellStyle name="Normal 8 2 3 32" xfId="12013"/>
    <cellStyle name="Normal 8 2 3 33" xfId="12014"/>
    <cellStyle name="Normal 8 2 3 34" xfId="12015"/>
    <cellStyle name="Normal 8 2 3 35" xfId="12016"/>
    <cellStyle name="Normal 8 2 3 36" xfId="12017"/>
    <cellStyle name="Normal 8 2 3 37" xfId="12018"/>
    <cellStyle name="Normal 8 2 3 38" xfId="12019"/>
    <cellStyle name="Normal 8 2 3 39" xfId="12020"/>
    <cellStyle name="Normal 8 2 3 4" xfId="12021"/>
    <cellStyle name="Normal 8 2 3 4 2" xfId="12022"/>
    <cellStyle name="Normal 8 2 3 40" xfId="12023"/>
    <cellStyle name="Normal 8 2 3 41" xfId="12024"/>
    <cellStyle name="Normal 8 2 3 42" xfId="12025"/>
    <cellStyle name="Normal 8 2 3 43" xfId="12026"/>
    <cellStyle name="Normal 8 2 3 44" xfId="12027"/>
    <cellStyle name="Normal 8 2 3 45" xfId="12028"/>
    <cellStyle name="Normal 8 2 3 46" xfId="12029"/>
    <cellStyle name="Normal 8 2 3 47" xfId="12030"/>
    <cellStyle name="Normal 8 2 3 48" xfId="12031"/>
    <cellStyle name="Normal 8 2 3 49" xfId="12032"/>
    <cellStyle name="Normal 8 2 3 5" xfId="12033"/>
    <cellStyle name="Normal 8 2 3 5 2" xfId="12034"/>
    <cellStyle name="Normal 8 2 3 50" xfId="12035"/>
    <cellStyle name="Normal 8 2 3 51" xfId="12036"/>
    <cellStyle name="Normal 8 2 3 52" xfId="12037"/>
    <cellStyle name="Normal 8 2 3 53" xfId="12038"/>
    <cellStyle name="Normal 8 2 3 54" xfId="12039"/>
    <cellStyle name="Normal 8 2 3 55" xfId="12040"/>
    <cellStyle name="Normal 8 2 3 56" xfId="12041"/>
    <cellStyle name="Normal 8 2 3 57" xfId="12042"/>
    <cellStyle name="Normal 8 2 3 58" xfId="12043"/>
    <cellStyle name="Normal 8 2 3 59" xfId="12044"/>
    <cellStyle name="Normal 8 2 3 6" xfId="12045"/>
    <cellStyle name="Normal 8 2 3 60" xfId="12046"/>
    <cellStyle name="Normal 8 2 3 61" xfId="12047"/>
    <cellStyle name="Normal 8 2 3 62" xfId="12048"/>
    <cellStyle name="Normal 8 2 3 63" xfId="12049"/>
    <cellStyle name="Normal 8 2 3 64" xfId="12050"/>
    <cellStyle name="Normal 8 2 3 65" xfId="12051"/>
    <cellStyle name="Normal 8 2 3 66" xfId="12052"/>
    <cellStyle name="Normal 8 2 3 67" xfId="12053"/>
    <cellStyle name="Normal 8 2 3 68" xfId="12054"/>
    <cellStyle name="Normal 8 2 3 69" xfId="12055"/>
    <cellStyle name="Normal 8 2 3 7" xfId="12056"/>
    <cellStyle name="Normal 8 2 3 70" xfId="12057"/>
    <cellStyle name="Normal 8 2 3 71" xfId="12058"/>
    <cellStyle name="Normal 8 2 3 72" xfId="12059"/>
    <cellStyle name="Normal 8 2 3 8" xfId="12060"/>
    <cellStyle name="Normal 8 2 3 9" xfId="12061"/>
    <cellStyle name="Normal 8 2 30" xfId="12062"/>
    <cellStyle name="Normal 8 2 31" xfId="12063"/>
    <cellStyle name="Normal 8 2 32" xfId="12064"/>
    <cellStyle name="Normal 8 2 4" xfId="12065"/>
    <cellStyle name="Normal 8 2 4 2" xfId="12066"/>
    <cellStyle name="Normal 8 2 4 2 2" xfId="12067"/>
    <cellStyle name="Normal 8 2 4 2 2 2" xfId="12068"/>
    <cellStyle name="Normal 8 2 4 2 3" xfId="12069"/>
    <cellStyle name="Normal 8 2 4 2 3 2" xfId="12070"/>
    <cellStyle name="Normal 8 2 4 2 4" xfId="12071"/>
    <cellStyle name="Normal 8 2 4 3" xfId="12072"/>
    <cellStyle name="Normal 8 2 4 3 2" xfId="12073"/>
    <cellStyle name="Normal 8 2 4 4" xfId="12074"/>
    <cellStyle name="Normal 8 2 4 4 2" xfId="12075"/>
    <cellStyle name="Normal 8 2 4 5" xfId="12076"/>
    <cellStyle name="Normal 8 2 5" xfId="12077"/>
    <cellStyle name="Normal 8 2 5 2" xfId="12078"/>
    <cellStyle name="Normal 8 2 5 2 2" xfId="12079"/>
    <cellStyle name="Normal 8 2 5 2 2 2" xfId="12080"/>
    <cellStyle name="Normal 8 2 5 2 3" xfId="12081"/>
    <cellStyle name="Normal 8 2 5 2 3 2" xfId="12082"/>
    <cellStyle name="Normal 8 2 5 2 4" xfId="12083"/>
    <cellStyle name="Normal 8 2 5 3" xfId="12084"/>
    <cellStyle name="Normal 8 2 5 3 2" xfId="12085"/>
    <cellStyle name="Normal 8 2 5 4" xfId="12086"/>
    <cellStyle name="Normal 8 2 5 4 2" xfId="12087"/>
    <cellStyle name="Normal 8 2 5 5" xfId="12088"/>
    <cellStyle name="Normal 8 2 6" xfId="12089"/>
    <cellStyle name="Normal 8 2 6 2" xfId="12090"/>
    <cellStyle name="Normal 8 2 6 2 2" xfId="12091"/>
    <cellStyle name="Normal 8 2 6 3" xfId="12092"/>
    <cellStyle name="Normal 8 2 6 3 2" xfId="12093"/>
    <cellStyle name="Normal 8 2 6 4" xfId="12094"/>
    <cellStyle name="Normal 8 2 7" xfId="12095"/>
    <cellStyle name="Normal 8 2 7 2" xfId="12096"/>
    <cellStyle name="Normal 8 2 8" xfId="12097"/>
    <cellStyle name="Normal 8 2 8 2" xfId="12098"/>
    <cellStyle name="Normal 8 2 9" xfId="12099"/>
    <cellStyle name="Normal 8 3" xfId="12100"/>
    <cellStyle name="Normal 8 3 10" xfId="12101"/>
    <cellStyle name="Normal 8 3 11" xfId="12102"/>
    <cellStyle name="Normal 8 3 12" xfId="12103"/>
    <cellStyle name="Normal 8 3 13" xfId="12104"/>
    <cellStyle name="Normal 8 3 14" xfId="12105"/>
    <cellStyle name="Normal 8 3 15" xfId="12106"/>
    <cellStyle name="Normal 8 3 16" xfId="12107"/>
    <cellStyle name="Normal 8 3 17" xfId="12108"/>
    <cellStyle name="Normal 8 3 18" xfId="12109"/>
    <cellStyle name="Normal 8 3 19" xfId="12110"/>
    <cellStyle name="Normal 8 3 2" xfId="12111"/>
    <cellStyle name="Normal 8 3 2 2" xfId="12112"/>
    <cellStyle name="Normal 8 3 2 2 2" xfId="12113"/>
    <cellStyle name="Normal 8 3 2 2 2 2" xfId="12114"/>
    <cellStyle name="Normal 8 3 2 2 3" xfId="12115"/>
    <cellStyle name="Normal 8 3 2 2 3 2" xfId="12116"/>
    <cellStyle name="Normal 8 3 2 2 4" xfId="12117"/>
    <cellStyle name="Normal 8 3 2 3" xfId="12118"/>
    <cellStyle name="Normal 8 3 2 3 2" xfId="12119"/>
    <cellStyle name="Normal 8 3 2 4" xfId="12120"/>
    <cellStyle name="Normal 8 3 2 4 2" xfId="12121"/>
    <cellStyle name="Normal 8 3 2 5" xfId="12122"/>
    <cellStyle name="Normal 8 3 20" xfId="12123"/>
    <cellStyle name="Normal 8 3 21" xfId="12124"/>
    <cellStyle name="Normal 8 3 22" xfId="12125"/>
    <cellStyle name="Normal 8 3 23" xfId="12126"/>
    <cellStyle name="Normal 8 3 24" xfId="12127"/>
    <cellStyle name="Normal 8 3 25" xfId="12128"/>
    <cellStyle name="Normal 8 3 26" xfId="12129"/>
    <cellStyle name="Normal 8 3 27" xfId="12130"/>
    <cellStyle name="Normal 8 3 28" xfId="12131"/>
    <cellStyle name="Normal 8 3 29" xfId="12132"/>
    <cellStyle name="Normal 8 3 3" xfId="12133"/>
    <cellStyle name="Normal 8 3 3 2" xfId="12134"/>
    <cellStyle name="Normal 8 3 3 2 2" xfId="12135"/>
    <cellStyle name="Normal 8 3 3 3" xfId="12136"/>
    <cellStyle name="Normal 8 3 3 3 2" xfId="12137"/>
    <cellStyle name="Normal 8 3 3 4" xfId="12138"/>
    <cellStyle name="Normal 8 3 30" xfId="12139"/>
    <cellStyle name="Normal 8 3 31" xfId="12140"/>
    <cellStyle name="Normal 8 3 32" xfId="12141"/>
    <cellStyle name="Normal 8 3 33" xfId="12142"/>
    <cellStyle name="Normal 8 3 34" xfId="12143"/>
    <cellStyle name="Normal 8 3 35" xfId="12144"/>
    <cellStyle name="Normal 8 3 36" xfId="12145"/>
    <cellStyle name="Normal 8 3 37" xfId="12146"/>
    <cellStyle name="Normal 8 3 38" xfId="12147"/>
    <cellStyle name="Normal 8 3 39" xfId="12148"/>
    <cellStyle name="Normal 8 3 4" xfId="12149"/>
    <cellStyle name="Normal 8 3 4 2" xfId="12150"/>
    <cellStyle name="Normal 8 3 40" xfId="12151"/>
    <cellStyle name="Normal 8 3 41" xfId="12152"/>
    <cellStyle name="Normal 8 3 42" xfId="12153"/>
    <cellStyle name="Normal 8 3 43" xfId="12154"/>
    <cellStyle name="Normal 8 3 44" xfId="12155"/>
    <cellStyle name="Normal 8 3 45" xfId="12156"/>
    <cellStyle name="Normal 8 3 46" xfId="12157"/>
    <cellStyle name="Normal 8 3 47" xfId="12158"/>
    <cellStyle name="Normal 8 3 48" xfId="12159"/>
    <cellStyle name="Normal 8 3 49" xfId="12160"/>
    <cellStyle name="Normal 8 3 5" xfId="12161"/>
    <cellStyle name="Normal 8 3 5 2" xfId="12162"/>
    <cellStyle name="Normal 8 3 50" xfId="12163"/>
    <cellStyle name="Normal 8 3 51" xfId="12164"/>
    <cellStyle name="Normal 8 3 52" xfId="12165"/>
    <cellStyle name="Normal 8 3 53" xfId="12166"/>
    <cellStyle name="Normal 8 3 54" xfId="12167"/>
    <cellStyle name="Normal 8 3 55" xfId="12168"/>
    <cellStyle name="Normal 8 3 56" xfId="12169"/>
    <cellStyle name="Normal 8 3 57" xfId="12170"/>
    <cellStyle name="Normal 8 3 58" xfId="12171"/>
    <cellStyle name="Normal 8 3 59" xfId="12172"/>
    <cellStyle name="Normal 8 3 6" xfId="12173"/>
    <cellStyle name="Normal 8 3 60" xfId="12174"/>
    <cellStyle name="Normal 8 3 61" xfId="12175"/>
    <cellStyle name="Normal 8 3 62" xfId="12176"/>
    <cellStyle name="Normal 8 3 63" xfId="12177"/>
    <cellStyle name="Normal 8 3 64" xfId="12178"/>
    <cellStyle name="Normal 8 3 65" xfId="12179"/>
    <cellStyle name="Normal 8 3 66" xfId="12180"/>
    <cellStyle name="Normal 8 3 67" xfId="12181"/>
    <cellStyle name="Normal 8 3 68" xfId="12182"/>
    <cellStyle name="Normal 8 3 69" xfId="12183"/>
    <cellStyle name="Normal 8 3 7" xfId="12184"/>
    <cellStyle name="Normal 8 3 70" xfId="12185"/>
    <cellStyle name="Normal 8 3 71" xfId="12186"/>
    <cellStyle name="Normal 8 3 72" xfId="12187"/>
    <cellStyle name="Normal 8 3 8" xfId="12188"/>
    <cellStyle name="Normal 8 3 9" xfId="12189"/>
    <cellStyle name="Normal 8 4" xfId="12190"/>
    <cellStyle name="Normal 8 4 2" xfId="12191"/>
    <cellStyle name="Normal 8 4 2 2" xfId="12192"/>
    <cellStyle name="Normal 8 4 2 2 2" xfId="12193"/>
    <cellStyle name="Normal 8 4 2 3" xfId="12194"/>
    <cellStyle name="Normal 8 4 2 3 2" xfId="12195"/>
    <cellStyle name="Normal 8 4 2 4" xfId="12196"/>
    <cellStyle name="Normal 8 4 3" xfId="12197"/>
    <cellStyle name="Normal 8 4 3 2" xfId="12198"/>
    <cellStyle name="Normal 8 4 4" xfId="12199"/>
    <cellStyle name="Normal 8 4 4 2" xfId="12200"/>
    <cellStyle name="Normal 8 4 5" xfId="12201"/>
    <cellStyle name="Normal 8 5" xfId="12202"/>
    <cellStyle name="Normal 8 5 2" xfId="12203"/>
    <cellStyle name="Normal 8 5 2 2" xfId="12204"/>
    <cellStyle name="Normal 8 5 3" xfId="12205"/>
    <cellStyle name="Normal 8 5 3 2" xfId="12206"/>
    <cellStyle name="Normal 8 5 4" xfId="12207"/>
    <cellStyle name="Normal 8 6" xfId="12208"/>
    <cellStyle name="Normal 8 6 2" xfId="12209"/>
    <cellStyle name="Normal 8 7" xfId="12210"/>
    <cellStyle name="Normal 8 7 2" xfId="12211"/>
    <cellStyle name="Normal 8 8" xfId="12212"/>
    <cellStyle name="Normal 80" xfId="12213"/>
    <cellStyle name="Normal 80 2" xfId="12214"/>
    <cellStyle name="Normal 81" xfId="12215"/>
    <cellStyle name="Normal 81 2" xfId="12216"/>
    <cellStyle name="Normal 82" xfId="12217"/>
    <cellStyle name="Normal 82 2" xfId="12218"/>
    <cellStyle name="Normal 83" xfId="12219"/>
    <cellStyle name="Normal 83 2" xfId="12220"/>
    <cellStyle name="Normal 84" xfId="12221"/>
    <cellStyle name="Normal 84 2" xfId="12222"/>
    <cellStyle name="Normal 85" xfId="12223"/>
    <cellStyle name="Normal 85 2" xfId="12224"/>
    <cellStyle name="Normal 86" xfId="12225"/>
    <cellStyle name="Normal 86 2" xfId="12226"/>
    <cellStyle name="Normal 87" xfId="12227"/>
    <cellStyle name="Normal 87 2" xfId="12228"/>
    <cellStyle name="Normal 88" xfId="12229"/>
    <cellStyle name="Normal 88 2" xfId="12230"/>
    <cellStyle name="Normal 89" xfId="12231"/>
    <cellStyle name="Normal 89 2" xfId="12232"/>
    <cellStyle name="Normal 9" xfId="12233"/>
    <cellStyle name="Normal 9 10" xfId="12234"/>
    <cellStyle name="Normal 9 2" xfId="12235"/>
    <cellStyle name="Normal 9 2 10" xfId="12236"/>
    <cellStyle name="Normal 9 2 11" xfId="12237"/>
    <cellStyle name="Normal 9 2 12" xfId="12238"/>
    <cellStyle name="Normal 9 2 13" xfId="12239"/>
    <cellStyle name="Normal 9 2 14" xfId="12240"/>
    <cellStyle name="Normal 9 2 15" xfId="12241"/>
    <cellStyle name="Normal 9 2 16" xfId="12242"/>
    <cellStyle name="Normal 9 2 17" xfId="12243"/>
    <cellStyle name="Normal 9 2 18" xfId="12244"/>
    <cellStyle name="Normal 9 2 19" xfId="12245"/>
    <cellStyle name="Normal 9 2 2" xfId="12246"/>
    <cellStyle name="Normal 9 2 2 10" xfId="12247"/>
    <cellStyle name="Normal 9 2 2 11" xfId="12248"/>
    <cellStyle name="Normal 9 2 2 12" xfId="12249"/>
    <cellStyle name="Normal 9 2 2 13" xfId="12250"/>
    <cellStyle name="Normal 9 2 2 14" xfId="12251"/>
    <cellStyle name="Normal 9 2 2 15" xfId="12252"/>
    <cellStyle name="Normal 9 2 2 16" xfId="12253"/>
    <cellStyle name="Normal 9 2 2 17" xfId="12254"/>
    <cellStyle name="Normal 9 2 2 18" xfId="12255"/>
    <cellStyle name="Normal 9 2 2 19" xfId="12256"/>
    <cellStyle name="Normal 9 2 2 2" xfId="12257"/>
    <cellStyle name="Normal 9 2 2 2 2" xfId="12258"/>
    <cellStyle name="Normal 9 2 2 2 2 2" xfId="12259"/>
    <cellStyle name="Normal 9 2 2 2 2 2 2" xfId="12260"/>
    <cellStyle name="Normal 9 2 2 2 2 3" xfId="12261"/>
    <cellStyle name="Normal 9 2 2 2 2 3 2" xfId="12262"/>
    <cellStyle name="Normal 9 2 2 2 2 4" xfId="12263"/>
    <cellStyle name="Normal 9 2 2 2 3" xfId="12264"/>
    <cellStyle name="Normal 9 2 2 2 3 2" xfId="12265"/>
    <cellStyle name="Normal 9 2 2 2 4" xfId="12266"/>
    <cellStyle name="Normal 9 2 2 2 4 2" xfId="12267"/>
    <cellStyle name="Normal 9 2 2 2 5" xfId="12268"/>
    <cellStyle name="Normal 9 2 2 20" xfId="12269"/>
    <cellStyle name="Normal 9 2 2 21" xfId="12270"/>
    <cellStyle name="Normal 9 2 2 22" xfId="12271"/>
    <cellStyle name="Normal 9 2 2 23" xfId="12272"/>
    <cellStyle name="Normal 9 2 2 24" xfId="12273"/>
    <cellStyle name="Normal 9 2 2 25" xfId="12274"/>
    <cellStyle name="Normal 9 2 2 26" xfId="12275"/>
    <cellStyle name="Normal 9 2 2 27" xfId="12276"/>
    <cellStyle name="Normal 9 2 2 28" xfId="12277"/>
    <cellStyle name="Normal 9 2 2 29" xfId="12278"/>
    <cellStyle name="Normal 9 2 2 3" xfId="12279"/>
    <cellStyle name="Normal 9 2 2 3 2" xfId="12280"/>
    <cellStyle name="Normal 9 2 2 3 2 2" xfId="12281"/>
    <cellStyle name="Normal 9 2 2 3 3" xfId="12282"/>
    <cellStyle name="Normal 9 2 2 3 3 2" xfId="12283"/>
    <cellStyle name="Normal 9 2 2 3 4" xfId="12284"/>
    <cellStyle name="Normal 9 2 2 30" xfId="12285"/>
    <cellStyle name="Normal 9 2 2 31" xfId="12286"/>
    <cellStyle name="Normal 9 2 2 32" xfId="12287"/>
    <cellStyle name="Normal 9 2 2 33" xfId="12288"/>
    <cellStyle name="Normal 9 2 2 34" xfId="12289"/>
    <cellStyle name="Normal 9 2 2 35" xfId="12290"/>
    <cellStyle name="Normal 9 2 2 36" xfId="12291"/>
    <cellStyle name="Normal 9 2 2 37" xfId="12292"/>
    <cellStyle name="Normal 9 2 2 38" xfId="12293"/>
    <cellStyle name="Normal 9 2 2 39" xfId="12294"/>
    <cellStyle name="Normal 9 2 2 4" xfId="12295"/>
    <cellStyle name="Normal 9 2 2 4 2" xfId="12296"/>
    <cellStyle name="Normal 9 2 2 40" xfId="12297"/>
    <cellStyle name="Normal 9 2 2 41" xfId="12298"/>
    <cellStyle name="Normal 9 2 2 42" xfId="12299"/>
    <cellStyle name="Normal 9 2 2 43" xfId="12300"/>
    <cellStyle name="Normal 9 2 2 44" xfId="12301"/>
    <cellStyle name="Normal 9 2 2 45" xfId="12302"/>
    <cellStyle name="Normal 9 2 2 46" xfId="12303"/>
    <cellStyle name="Normal 9 2 2 47" xfId="12304"/>
    <cellStyle name="Normal 9 2 2 48" xfId="12305"/>
    <cellStyle name="Normal 9 2 2 49" xfId="12306"/>
    <cellStyle name="Normal 9 2 2 5" xfId="12307"/>
    <cellStyle name="Normal 9 2 2 5 2" xfId="12308"/>
    <cellStyle name="Normal 9 2 2 50" xfId="12309"/>
    <cellStyle name="Normal 9 2 2 51" xfId="12310"/>
    <cellStyle name="Normal 9 2 2 52" xfId="12311"/>
    <cellStyle name="Normal 9 2 2 53" xfId="12312"/>
    <cellStyle name="Normal 9 2 2 54" xfId="12313"/>
    <cellStyle name="Normal 9 2 2 55" xfId="12314"/>
    <cellStyle name="Normal 9 2 2 56" xfId="12315"/>
    <cellStyle name="Normal 9 2 2 57" xfId="12316"/>
    <cellStyle name="Normal 9 2 2 58" xfId="12317"/>
    <cellStyle name="Normal 9 2 2 59" xfId="12318"/>
    <cellStyle name="Normal 9 2 2 6" xfId="12319"/>
    <cellStyle name="Normal 9 2 2 60" xfId="12320"/>
    <cellStyle name="Normal 9 2 2 61" xfId="12321"/>
    <cellStyle name="Normal 9 2 2 62" xfId="12322"/>
    <cellStyle name="Normal 9 2 2 63" xfId="12323"/>
    <cellStyle name="Normal 9 2 2 64" xfId="12324"/>
    <cellStyle name="Normal 9 2 2 65" xfId="12325"/>
    <cellStyle name="Normal 9 2 2 66" xfId="12326"/>
    <cellStyle name="Normal 9 2 2 67" xfId="12327"/>
    <cellStyle name="Normal 9 2 2 68" xfId="12328"/>
    <cellStyle name="Normal 9 2 2 69" xfId="12329"/>
    <cellStyle name="Normal 9 2 2 7" xfId="12330"/>
    <cellStyle name="Normal 9 2 2 70" xfId="12331"/>
    <cellStyle name="Normal 9 2 2 71" xfId="12332"/>
    <cellStyle name="Normal 9 2 2 72" xfId="12333"/>
    <cellStyle name="Normal 9 2 2 8" xfId="12334"/>
    <cellStyle name="Normal 9 2 2 9" xfId="12335"/>
    <cellStyle name="Normal 9 2 20" xfId="12336"/>
    <cellStyle name="Normal 9 2 21" xfId="12337"/>
    <cellStyle name="Normal 9 2 22" xfId="12338"/>
    <cellStyle name="Normal 9 2 23" xfId="12339"/>
    <cellStyle name="Normal 9 2 24" xfId="12340"/>
    <cellStyle name="Normal 9 2 25" xfId="12341"/>
    <cellStyle name="Normal 9 2 26" xfId="12342"/>
    <cellStyle name="Normal 9 2 27" xfId="12343"/>
    <cellStyle name="Normal 9 2 28" xfId="12344"/>
    <cellStyle name="Normal 9 2 29" xfId="12345"/>
    <cellStyle name="Normal 9 2 3" xfId="12346"/>
    <cellStyle name="Normal 9 2 3 10" xfId="12347"/>
    <cellStyle name="Normal 9 2 3 11" xfId="12348"/>
    <cellStyle name="Normal 9 2 3 12" xfId="12349"/>
    <cellStyle name="Normal 9 2 3 13" xfId="12350"/>
    <cellStyle name="Normal 9 2 3 14" xfId="12351"/>
    <cellStyle name="Normal 9 2 3 15" xfId="12352"/>
    <cellStyle name="Normal 9 2 3 16" xfId="12353"/>
    <cellStyle name="Normal 9 2 3 17" xfId="12354"/>
    <cellStyle name="Normal 9 2 3 18" xfId="12355"/>
    <cellStyle name="Normal 9 2 3 19" xfId="12356"/>
    <cellStyle name="Normal 9 2 3 2" xfId="12357"/>
    <cellStyle name="Normal 9 2 3 2 2" xfId="12358"/>
    <cellStyle name="Normal 9 2 3 2 2 2" xfId="12359"/>
    <cellStyle name="Normal 9 2 3 2 3" xfId="12360"/>
    <cellStyle name="Normal 9 2 3 2 3 2" xfId="12361"/>
    <cellStyle name="Normal 9 2 3 2 4" xfId="12362"/>
    <cellStyle name="Normal 9 2 3 20" xfId="12363"/>
    <cellStyle name="Normal 9 2 3 21" xfId="12364"/>
    <cellStyle name="Normal 9 2 3 22" xfId="12365"/>
    <cellStyle name="Normal 9 2 3 23" xfId="12366"/>
    <cellStyle name="Normal 9 2 3 24" xfId="12367"/>
    <cellStyle name="Normal 9 2 3 25" xfId="12368"/>
    <cellStyle name="Normal 9 2 3 26" xfId="12369"/>
    <cellStyle name="Normal 9 2 3 27" xfId="12370"/>
    <cellStyle name="Normal 9 2 3 28" xfId="12371"/>
    <cellStyle name="Normal 9 2 3 29" xfId="12372"/>
    <cellStyle name="Normal 9 2 3 3" xfId="12373"/>
    <cellStyle name="Normal 9 2 3 3 2" xfId="12374"/>
    <cellStyle name="Normal 9 2 3 30" xfId="12375"/>
    <cellStyle name="Normal 9 2 3 4" xfId="12376"/>
    <cellStyle name="Normal 9 2 3 4 2" xfId="12377"/>
    <cellStyle name="Normal 9 2 3 5" xfId="12378"/>
    <cellStyle name="Normal 9 2 3 6" xfId="12379"/>
    <cellStyle name="Normal 9 2 3 7" xfId="12380"/>
    <cellStyle name="Normal 9 2 3 8" xfId="12381"/>
    <cellStyle name="Normal 9 2 3 9" xfId="12382"/>
    <cellStyle name="Normal 9 2 30" xfId="12383"/>
    <cellStyle name="Normal 9 2 31" xfId="12384"/>
    <cellStyle name="Normal 9 2 4" xfId="12385"/>
    <cellStyle name="Normal 9 2 4 2" xfId="12386"/>
    <cellStyle name="Normal 9 2 4 2 2" xfId="12387"/>
    <cellStyle name="Normal 9 2 4 2 2 2" xfId="12388"/>
    <cellStyle name="Normal 9 2 4 2 3" xfId="12389"/>
    <cellStyle name="Normal 9 2 4 2 3 2" xfId="12390"/>
    <cellStyle name="Normal 9 2 4 2 4" xfId="12391"/>
    <cellStyle name="Normal 9 2 4 3" xfId="12392"/>
    <cellStyle name="Normal 9 2 4 3 2" xfId="12393"/>
    <cellStyle name="Normal 9 2 4 4" xfId="12394"/>
    <cellStyle name="Normal 9 2 4 4 2" xfId="12395"/>
    <cellStyle name="Normal 9 2 4 5" xfId="12396"/>
    <cellStyle name="Normal 9 2 5" xfId="12397"/>
    <cellStyle name="Normal 9 2 5 2" xfId="12398"/>
    <cellStyle name="Normal 9 2 5 2 2" xfId="12399"/>
    <cellStyle name="Normal 9 2 5 3" xfId="12400"/>
    <cellStyle name="Normal 9 2 5 3 2" xfId="12401"/>
    <cellStyle name="Normal 9 2 5 4" xfId="12402"/>
    <cellStyle name="Normal 9 2 6" xfId="12403"/>
    <cellStyle name="Normal 9 2 6 2" xfId="12404"/>
    <cellStyle name="Normal 9 2 7" xfId="12405"/>
    <cellStyle name="Normal 9 2 7 2" xfId="12406"/>
    <cellStyle name="Normal 9 2 8" xfId="12407"/>
    <cellStyle name="Normal 9 2 9" xfId="12408"/>
    <cellStyle name="Normal 9 3" xfId="12409"/>
    <cellStyle name="Normal 9 3 10" xfId="12410"/>
    <cellStyle name="Normal 9 3 11" xfId="12411"/>
    <cellStyle name="Normal 9 3 12" xfId="12412"/>
    <cellStyle name="Normal 9 3 13" xfId="12413"/>
    <cellStyle name="Normal 9 3 14" xfId="12414"/>
    <cellStyle name="Normal 9 3 15" xfId="12415"/>
    <cellStyle name="Normal 9 3 16" xfId="12416"/>
    <cellStyle name="Normal 9 3 17" xfId="12417"/>
    <cellStyle name="Normal 9 3 18" xfId="12418"/>
    <cellStyle name="Normal 9 3 19" xfId="12419"/>
    <cellStyle name="Normal 9 3 2" xfId="12420"/>
    <cellStyle name="Normal 9 3 2 10" xfId="12421"/>
    <cellStyle name="Normal 9 3 2 11" xfId="12422"/>
    <cellStyle name="Normal 9 3 2 12" xfId="12423"/>
    <cellStyle name="Normal 9 3 2 13" xfId="12424"/>
    <cellStyle name="Normal 9 3 2 14" xfId="12425"/>
    <cellStyle name="Normal 9 3 2 15" xfId="12426"/>
    <cellStyle name="Normal 9 3 2 16" xfId="12427"/>
    <cellStyle name="Normal 9 3 2 17" xfId="12428"/>
    <cellStyle name="Normal 9 3 2 18" xfId="12429"/>
    <cellStyle name="Normal 9 3 2 19" xfId="12430"/>
    <cellStyle name="Normal 9 3 2 2" xfId="12431"/>
    <cellStyle name="Normal 9 3 2 2 2" xfId="12432"/>
    <cellStyle name="Normal 9 3 2 2 2 2" xfId="12433"/>
    <cellStyle name="Normal 9 3 2 2 3" xfId="12434"/>
    <cellStyle name="Normal 9 3 2 2 3 2" xfId="12435"/>
    <cellStyle name="Normal 9 3 2 2 4" xfId="12436"/>
    <cellStyle name="Normal 9 3 2 20" xfId="12437"/>
    <cellStyle name="Normal 9 3 2 21" xfId="12438"/>
    <cellStyle name="Normal 9 3 2 22" xfId="12439"/>
    <cellStyle name="Normal 9 3 2 23" xfId="12440"/>
    <cellStyle name="Normal 9 3 2 24" xfId="12441"/>
    <cellStyle name="Normal 9 3 2 25" xfId="12442"/>
    <cellStyle name="Normal 9 3 2 26" xfId="12443"/>
    <cellStyle name="Normal 9 3 2 27" xfId="12444"/>
    <cellStyle name="Normal 9 3 2 28" xfId="12445"/>
    <cellStyle name="Normal 9 3 2 29" xfId="12446"/>
    <cellStyle name="Normal 9 3 2 3" xfId="12447"/>
    <cellStyle name="Normal 9 3 2 3 2" xfId="12448"/>
    <cellStyle name="Normal 9 3 2 30" xfId="12449"/>
    <cellStyle name="Normal 9 3 2 31" xfId="12450"/>
    <cellStyle name="Normal 9 3 2 32" xfId="12451"/>
    <cellStyle name="Normal 9 3 2 33" xfId="12452"/>
    <cellStyle name="Normal 9 3 2 34" xfId="12453"/>
    <cellStyle name="Normal 9 3 2 35" xfId="12454"/>
    <cellStyle name="Normal 9 3 2 36" xfId="12455"/>
    <cellStyle name="Normal 9 3 2 37" xfId="12456"/>
    <cellStyle name="Normal 9 3 2 38" xfId="12457"/>
    <cellStyle name="Normal 9 3 2 39" xfId="12458"/>
    <cellStyle name="Normal 9 3 2 4" xfId="12459"/>
    <cellStyle name="Normal 9 3 2 4 2" xfId="12460"/>
    <cellStyle name="Normal 9 3 2 40" xfId="12461"/>
    <cellStyle name="Normal 9 3 2 41" xfId="12462"/>
    <cellStyle name="Normal 9 3 2 42" xfId="12463"/>
    <cellStyle name="Normal 9 3 2 43" xfId="12464"/>
    <cellStyle name="Normal 9 3 2 44" xfId="12465"/>
    <cellStyle name="Normal 9 3 2 45" xfId="12466"/>
    <cellStyle name="Normal 9 3 2 46" xfId="12467"/>
    <cellStyle name="Normal 9 3 2 47" xfId="12468"/>
    <cellStyle name="Normal 9 3 2 48" xfId="12469"/>
    <cellStyle name="Normal 9 3 2 49" xfId="12470"/>
    <cellStyle name="Normal 9 3 2 5" xfId="12471"/>
    <cellStyle name="Normal 9 3 2 50" xfId="12472"/>
    <cellStyle name="Normal 9 3 2 51" xfId="12473"/>
    <cellStyle name="Normal 9 3 2 52" xfId="12474"/>
    <cellStyle name="Normal 9 3 2 53" xfId="12475"/>
    <cellStyle name="Normal 9 3 2 54" xfId="12476"/>
    <cellStyle name="Normal 9 3 2 55" xfId="12477"/>
    <cellStyle name="Normal 9 3 2 56" xfId="12478"/>
    <cellStyle name="Normal 9 3 2 57" xfId="12479"/>
    <cellStyle name="Normal 9 3 2 58" xfId="12480"/>
    <cellStyle name="Normal 9 3 2 59" xfId="12481"/>
    <cellStyle name="Normal 9 3 2 6" xfId="12482"/>
    <cellStyle name="Normal 9 3 2 60" xfId="12483"/>
    <cellStyle name="Normal 9 3 2 61" xfId="12484"/>
    <cellStyle name="Normal 9 3 2 62" xfId="12485"/>
    <cellStyle name="Normal 9 3 2 63" xfId="12486"/>
    <cellStyle name="Normal 9 3 2 64" xfId="12487"/>
    <cellStyle name="Normal 9 3 2 65" xfId="12488"/>
    <cellStyle name="Normal 9 3 2 66" xfId="12489"/>
    <cellStyle name="Normal 9 3 2 67" xfId="12490"/>
    <cellStyle name="Normal 9 3 2 68" xfId="12491"/>
    <cellStyle name="Normal 9 3 2 69" xfId="12492"/>
    <cellStyle name="Normal 9 3 2 7" xfId="12493"/>
    <cellStyle name="Normal 9 3 2 70" xfId="12494"/>
    <cellStyle name="Normal 9 3 2 71" xfId="12495"/>
    <cellStyle name="Normal 9 3 2 8" xfId="12496"/>
    <cellStyle name="Normal 9 3 2 9" xfId="12497"/>
    <cellStyle name="Normal 9 3 20" xfId="12498"/>
    <cellStyle name="Normal 9 3 21" xfId="12499"/>
    <cellStyle name="Normal 9 3 22" xfId="12500"/>
    <cellStyle name="Normal 9 3 23" xfId="12501"/>
    <cellStyle name="Normal 9 3 24" xfId="12502"/>
    <cellStyle name="Normal 9 3 25" xfId="12503"/>
    <cellStyle name="Normal 9 3 26" xfId="12504"/>
    <cellStyle name="Normal 9 3 27" xfId="12505"/>
    <cellStyle name="Normal 9 3 28" xfId="12506"/>
    <cellStyle name="Normal 9 3 29" xfId="12507"/>
    <cellStyle name="Normal 9 3 3" xfId="12508"/>
    <cellStyle name="Normal 9 3 3 2" xfId="12509"/>
    <cellStyle name="Normal 9 3 3 2 2" xfId="12510"/>
    <cellStyle name="Normal 9 3 3 3" xfId="12511"/>
    <cellStyle name="Normal 9 3 3 3 2" xfId="12512"/>
    <cellStyle name="Normal 9 3 3 4" xfId="12513"/>
    <cellStyle name="Normal 9 3 30" xfId="12514"/>
    <cellStyle name="Normal 9 3 31" xfId="12515"/>
    <cellStyle name="Normal 9 3 4" xfId="12516"/>
    <cellStyle name="Normal 9 3 4 2" xfId="12517"/>
    <cellStyle name="Normal 9 3 4 2 2" xfId="12518"/>
    <cellStyle name="Normal 9 3 4 3" xfId="12519"/>
    <cellStyle name="Normal 9 3 4 3 2" xfId="12520"/>
    <cellStyle name="Normal 9 3 4 4" xfId="12521"/>
    <cellStyle name="Normal 9 3 5" xfId="12522"/>
    <cellStyle name="Normal 9 3 5 2" xfId="12523"/>
    <cellStyle name="Normal 9 3 6" xfId="12524"/>
    <cellStyle name="Normal 9 3 6 2" xfId="12525"/>
    <cellStyle name="Normal 9 3 7" xfId="12526"/>
    <cellStyle name="Normal 9 3 8" xfId="12527"/>
    <cellStyle name="Normal 9 3 9" xfId="12528"/>
    <cellStyle name="Normal 9 4" xfId="12529"/>
    <cellStyle name="Normal 9 4 2" xfId="12530"/>
    <cellStyle name="Normal 9 4 2 2" xfId="12531"/>
    <cellStyle name="Normal 9 4 2 2 2" xfId="12532"/>
    <cellStyle name="Normal 9 4 2 2 2 2" xfId="12533"/>
    <cellStyle name="Normal 9 4 2 2 3" xfId="12534"/>
    <cellStyle name="Normal 9 4 2 2 3 2" xfId="12535"/>
    <cellStyle name="Normal 9 4 2 2 4" xfId="12536"/>
    <cellStyle name="Normal 9 4 2 3" xfId="12537"/>
    <cellStyle name="Normal 9 4 2 3 2" xfId="12538"/>
    <cellStyle name="Normal 9 4 2 4" xfId="12539"/>
    <cellStyle name="Normal 9 4 2 4 2" xfId="12540"/>
    <cellStyle name="Normal 9 4 2 5" xfId="12541"/>
    <cellStyle name="Normal 9 4 3" xfId="12542"/>
    <cellStyle name="Normal 9 4 3 2" xfId="12543"/>
    <cellStyle name="Normal 9 4 3 2 2" xfId="12544"/>
    <cellStyle name="Normal 9 4 3 3" xfId="12545"/>
    <cellStyle name="Normal 9 4 3 3 2" xfId="12546"/>
    <cellStyle name="Normal 9 4 3 4" xfId="12547"/>
    <cellStyle name="Normal 9 4 4" xfId="12548"/>
    <cellStyle name="Normal 9 4 4 2" xfId="12549"/>
    <cellStyle name="Normal 9 4 5" xfId="12550"/>
    <cellStyle name="Normal 9 4 5 2" xfId="12551"/>
    <cellStyle name="Normal 9 4 6" xfId="12552"/>
    <cellStyle name="Normal 9 5" xfId="12553"/>
    <cellStyle name="Normal 9 5 10" xfId="12554"/>
    <cellStyle name="Normal 9 5 11" xfId="12555"/>
    <cellStyle name="Normal 9 5 12" xfId="12556"/>
    <cellStyle name="Normal 9 5 13" xfId="12557"/>
    <cellStyle name="Normal 9 5 14" xfId="12558"/>
    <cellStyle name="Normal 9 5 15" xfId="12559"/>
    <cellStyle name="Normal 9 5 16" xfId="12560"/>
    <cellStyle name="Normal 9 5 17" xfId="12561"/>
    <cellStyle name="Normal 9 5 18" xfId="12562"/>
    <cellStyle name="Normal 9 5 19" xfId="12563"/>
    <cellStyle name="Normal 9 5 2" xfId="12564"/>
    <cellStyle name="Normal 9 5 2 2" xfId="12565"/>
    <cellStyle name="Normal 9 5 2 2 2" xfId="12566"/>
    <cellStyle name="Normal 9 5 2 2 2 2" xfId="12567"/>
    <cellStyle name="Normal 9 5 2 2 3" xfId="12568"/>
    <cellStyle name="Normal 9 5 2 2 3 2" xfId="12569"/>
    <cellStyle name="Normal 9 5 2 2 4" xfId="12570"/>
    <cellStyle name="Normal 9 5 2 3" xfId="12571"/>
    <cellStyle name="Normal 9 5 2 3 2" xfId="12572"/>
    <cellStyle name="Normal 9 5 2 4" xfId="12573"/>
    <cellStyle name="Normal 9 5 2 4 2" xfId="12574"/>
    <cellStyle name="Normal 9 5 2 5" xfId="12575"/>
    <cellStyle name="Normal 9 5 20" xfId="12576"/>
    <cellStyle name="Normal 9 5 21" xfId="12577"/>
    <cellStyle name="Normal 9 5 22" xfId="12578"/>
    <cellStyle name="Normal 9 5 23" xfId="12579"/>
    <cellStyle name="Normal 9 5 24" xfId="12580"/>
    <cellStyle name="Normal 9 5 25" xfId="12581"/>
    <cellStyle name="Normal 9 5 26" xfId="12582"/>
    <cellStyle name="Normal 9 5 27" xfId="12583"/>
    <cellStyle name="Normal 9 5 28" xfId="12584"/>
    <cellStyle name="Normal 9 5 29" xfId="12585"/>
    <cellStyle name="Normal 9 5 3" xfId="12586"/>
    <cellStyle name="Normal 9 5 3 2" xfId="12587"/>
    <cellStyle name="Normal 9 5 3 2 2" xfId="12588"/>
    <cellStyle name="Normal 9 5 3 3" xfId="12589"/>
    <cellStyle name="Normal 9 5 3 3 2" xfId="12590"/>
    <cellStyle name="Normal 9 5 3 4" xfId="12591"/>
    <cellStyle name="Normal 9 5 30" xfId="12592"/>
    <cellStyle name="Normal 9 5 31" xfId="12593"/>
    <cellStyle name="Normal 9 5 32" xfId="12594"/>
    <cellStyle name="Normal 9 5 33" xfId="12595"/>
    <cellStyle name="Normal 9 5 34" xfId="12596"/>
    <cellStyle name="Normal 9 5 35" xfId="12597"/>
    <cellStyle name="Normal 9 5 36" xfId="12598"/>
    <cellStyle name="Normal 9 5 37" xfId="12599"/>
    <cellStyle name="Normal 9 5 38" xfId="12600"/>
    <cellStyle name="Normal 9 5 39" xfId="12601"/>
    <cellStyle name="Normal 9 5 4" xfId="12602"/>
    <cellStyle name="Normal 9 5 4 2" xfId="12603"/>
    <cellStyle name="Normal 9 5 40" xfId="12604"/>
    <cellStyle name="Normal 9 5 41" xfId="12605"/>
    <cellStyle name="Normal 9 5 42" xfId="12606"/>
    <cellStyle name="Normal 9 5 43" xfId="12607"/>
    <cellStyle name="Normal 9 5 44" xfId="12608"/>
    <cellStyle name="Normal 9 5 45" xfId="12609"/>
    <cellStyle name="Normal 9 5 46" xfId="12610"/>
    <cellStyle name="Normal 9 5 47" xfId="12611"/>
    <cellStyle name="Normal 9 5 48" xfId="12612"/>
    <cellStyle name="Normal 9 5 49" xfId="12613"/>
    <cellStyle name="Normal 9 5 5" xfId="12614"/>
    <cellStyle name="Normal 9 5 5 2" xfId="12615"/>
    <cellStyle name="Normal 9 5 50" xfId="12616"/>
    <cellStyle name="Normal 9 5 51" xfId="12617"/>
    <cellStyle name="Normal 9 5 52" xfId="12618"/>
    <cellStyle name="Normal 9 5 53" xfId="12619"/>
    <cellStyle name="Normal 9 5 54" xfId="12620"/>
    <cellStyle name="Normal 9 5 55" xfId="12621"/>
    <cellStyle name="Normal 9 5 56" xfId="12622"/>
    <cellStyle name="Normal 9 5 57" xfId="12623"/>
    <cellStyle name="Normal 9 5 58" xfId="12624"/>
    <cellStyle name="Normal 9 5 59" xfId="12625"/>
    <cellStyle name="Normal 9 5 6" xfId="12626"/>
    <cellStyle name="Normal 9 5 60" xfId="12627"/>
    <cellStyle name="Normal 9 5 61" xfId="12628"/>
    <cellStyle name="Normal 9 5 62" xfId="12629"/>
    <cellStyle name="Normal 9 5 63" xfId="12630"/>
    <cellStyle name="Normal 9 5 64" xfId="12631"/>
    <cellStyle name="Normal 9 5 65" xfId="12632"/>
    <cellStyle name="Normal 9 5 66" xfId="12633"/>
    <cellStyle name="Normal 9 5 67" xfId="12634"/>
    <cellStyle name="Normal 9 5 68" xfId="12635"/>
    <cellStyle name="Normal 9 5 69" xfId="12636"/>
    <cellStyle name="Normal 9 5 7" xfId="12637"/>
    <cellStyle name="Normal 9 5 70" xfId="12638"/>
    <cellStyle name="Normal 9 5 71" xfId="12639"/>
    <cellStyle name="Normal 9 5 72" xfId="12640"/>
    <cellStyle name="Normal 9 5 8" xfId="12641"/>
    <cellStyle name="Normal 9 5 9" xfId="12642"/>
    <cellStyle name="Normal 9 6" xfId="12643"/>
    <cellStyle name="Normal 9 6 2" xfId="12644"/>
    <cellStyle name="Normal 9 6 2 2" xfId="12645"/>
    <cellStyle name="Normal 9 6 2 2 2" xfId="12646"/>
    <cellStyle name="Normal 9 6 2 3" xfId="12647"/>
    <cellStyle name="Normal 9 6 2 3 2" xfId="12648"/>
    <cellStyle name="Normal 9 6 2 4" xfId="12649"/>
    <cellStyle name="Normal 9 6 3" xfId="12650"/>
    <cellStyle name="Normal 9 6 3 2" xfId="12651"/>
    <cellStyle name="Normal 9 6 4" xfId="12652"/>
    <cellStyle name="Normal 9 6 4 2" xfId="12653"/>
    <cellStyle name="Normal 9 6 5" xfId="12654"/>
    <cellStyle name="Normal 9 7" xfId="12655"/>
    <cellStyle name="Normal 9 7 2" xfId="12656"/>
    <cellStyle name="Normal 9 7 2 2" xfId="12657"/>
    <cellStyle name="Normal 9 7 3" xfId="12658"/>
    <cellStyle name="Normal 9 7 3 2" xfId="12659"/>
    <cellStyle name="Normal 9 7 4" xfId="12660"/>
    <cellStyle name="Normal 9 8" xfId="12661"/>
    <cellStyle name="Normal 9 8 2" xfId="12662"/>
    <cellStyle name="Normal 9 9" xfId="12663"/>
    <cellStyle name="Normal 9 9 2" xfId="12664"/>
    <cellStyle name="Normal 90" xfId="12665"/>
    <cellStyle name="Normal 90 2" xfId="12666"/>
    <cellStyle name="Normal 91" xfId="12667"/>
    <cellStyle name="Normal 91 2" xfId="12668"/>
    <cellStyle name="Normal 92" xfId="12669"/>
    <cellStyle name="Normal 92 2" xfId="12670"/>
    <cellStyle name="Normal 93" xfId="12671"/>
    <cellStyle name="Normal 93 2" xfId="12672"/>
    <cellStyle name="Normal 94" xfId="12673"/>
    <cellStyle name="Normal 94 2" xfId="12674"/>
    <cellStyle name="Normal 95" xfId="12675"/>
    <cellStyle name="Normal 95 2" xfId="12676"/>
    <cellStyle name="Normal 96" xfId="12677"/>
    <cellStyle name="Normal 96 2" xfId="12678"/>
    <cellStyle name="Normal 97" xfId="12679"/>
    <cellStyle name="Normal 97 2" xfId="12680"/>
    <cellStyle name="Normal 98" xfId="12681"/>
    <cellStyle name="Normal 98 2" xfId="12682"/>
    <cellStyle name="Normal 99" xfId="12683"/>
    <cellStyle name="Normal 99 2" xfId="12684"/>
    <cellStyle name="Normal1" xfId="12685"/>
    <cellStyle name="Note 2" xfId="12686"/>
    <cellStyle name="Note 2 2" xfId="12687"/>
    <cellStyle name="Note 2 2 2" xfId="12688"/>
    <cellStyle name="Note 2 2 2 2" xfId="12689"/>
    <cellStyle name="Note 2 2 2 2 2" xfId="12690"/>
    <cellStyle name="Note 2 2 2 3" xfId="12691"/>
    <cellStyle name="Note 2 2 2 3 2" xfId="12692"/>
    <cellStyle name="Note 2 2 2 4" xfId="12693"/>
    <cellStyle name="Note 2 2 3" xfId="12694"/>
    <cellStyle name="Note 2 2 3 2" xfId="12695"/>
    <cellStyle name="Note 2 2 4" xfId="12696"/>
    <cellStyle name="Note 2 2 4 2" xfId="12697"/>
    <cellStyle name="Note 2 2 5" xfId="12698"/>
    <cellStyle name="Note 2 3" xfId="12699"/>
    <cellStyle name="Note 2 3 2" xfId="12700"/>
    <cellStyle name="Note 2 3 2 2" xfId="12701"/>
    <cellStyle name="Note 2 3 3" xfId="12702"/>
    <cellStyle name="Note 2 3 3 2" xfId="12703"/>
    <cellStyle name="Note 2 3 4" xfId="12704"/>
    <cellStyle name="Note 2 4" xfId="12705"/>
    <cellStyle name="Note 2 4 2" xfId="12706"/>
    <cellStyle name="Note 2 5" xfId="12707"/>
    <cellStyle name="Note 2 5 2" xfId="12708"/>
    <cellStyle name="Note 2 6" xfId="12709"/>
    <cellStyle name="Note 3" xfId="12710"/>
    <cellStyle name="Note 3 2" xfId="12711"/>
    <cellStyle name="Note 3 2 2" xfId="12712"/>
    <cellStyle name="Note 3 3" xfId="12713"/>
    <cellStyle name="Note 3 3 2" xfId="12714"/>
    <cellStyle name="Note 3 4" xfId="12715"/>
    <cellStyle name="Note 4" xfId="12716"/>
    <cellStyle name="Note 4 2" xfId="12717"/>
    <cellStyle name="Note 4 2 2" xfId="12718"/>
    <cellStyle name="Note 4 3" xfId="12719"/>
    <cellStyle name="Note 4 3 2" xfId="12720"/>
    <cellStyle name="Note 4 4" xfId="12721"/>
    <cellStyle name="Note 5" xfId="15736"/>
    <cellStyle name="Œ…‹æØ‚è [0.00]_!!!GO" xfId="12722"/>
    <cellStyle name="Œ…‹æØ‚è_!!!GO" xfId="12723"/>
    <cellStyle name="Output" xfId="15704" builtinId="21" customBuiltin="1"/>
    <cellStyle name="per.style" xfId="12724"/>
    <cellStyle name="Percent" xfId="1" builtinId="5"/>
    <cellStyle name="Percent [2]" xfId="12725"/>
    <cellStyle name="Percent 10" xfId="12726"/>
    <cellStyle name="Percent 10 2" xfId="12727"/>
    <cellStyle name="Percent 10 2 10" xfId="12728"/>
    <cellStyle name="Percent 10 2 10 2" xfId="12729"/>
    <cellStyle name="Percent 10 2 10 2 2" xfId="12730"/>
    <cellStyle name="Percent 10 2 10 2 3" xfId="16149"/>
    <cellStyle name="Percent 10 2 10 2 3 2" xfId="16155"/>
    <cellStyle name="Percent 10 2 10 2 3 3" xfId="16227"/>
    <cellStyle name="Percent 10 2 10 2 4" xfId="16152"/>
    <cellStyle name="Percent 10 2 10 3" xfId="12731"/>
    <cellStyle name="Percent 10 2 10 3 2" xfId="12732"/>
    <cellStyle name="Percent 10 2 10 3 2 2" xfId="15758"/>
    <cellStyle name="Percent 10 2 10 3 2 2 2" xfId="16093"/>
    <cellStyle name="Percent 10 2 10 3 2 3" xfId="15759"/>
    <cellStyle name="Percent 10 2 10 3 2 4" xfId="12733"/>
    <cellStyle name="Percent 10 2 10 3 2 4 2" xfId="16230"/>
    <cellStyle name="Percent 10 2 10 3 3" xfId="15760"/>
    <cellStyle name="Percent 10 2 10 3 4" xfId="15761"/>
    <cellStyle name="Percent 10 2 10 3 5" xfId="15762"/>
    <cellStyle name="Percent 10 2 10 3 6" xfId="15763"/>
    <cellStyle name="Percent 10 2 11" xfId="12734"/>
    <cellStyle name="Percent 10 2 11 2" xfId="12735"/>
    <cellStyle name="Percent 10 2 12" xfId="12736"/>
    <cellStyle name="Percent 10 2 12 2" xfId="12737"/>
    <cellStyle name="Percent 10 2 13" xfId="12738"/>
    <cellStyle name="Percent 10 2 13 2" xfId="12739"/>
    <cellStyle name="Percent 10 2 14" xfId="12740"/>
    <cellStyle name="Percent 10 2 14 2" xfId="16094"/>
    <cellStyle name="Percent 10 2 14 3" xfId="16095"/>
    <cellStyle name="Percent 10 2 15" xfId="12741"/>
    <cellStyle name="Percent 10 2 16" xfId="15739"/>
    <cellStyle name="Percent 10 2 2" xfId="12742"/>
    <cellStyle name="Percent 10 2 2 2" xfId="12743"/>
    <cellStyle name="Percent 10 2 2 2 2" xfId="12744"/>
    <cellStyle name="Percent 10 2 2 2 2 2" xfId="12745"/>
    <cellStyle name="Percent 10 2 2 2 3" xfId="12746"/>
    <cellStyle name="Percent 10 2 2 2 3 2" xfId="12747"/>
    <cellStyle name="Percent 10 2 2 2 4" xfId="12748"/>
    <cellStyle name="Percent 10 2 2 3" xfId="12749"/>
    <cellStyle name="Percent 10 2 2 3 2" xfId="12750"/>
    <cellStyle name="Percent 10 2 2 4" xfId="12751"/>
    <cellStyle name="Percent 10 2 2 4 2" xfId="12752"/>
    <cellStyle name="Percent 10 2 2 5" xfId="12753"/>
    <cellStyle name="Percent 10 2 3" xfId="12754"/>
    <cellStyle name="Percent 10 2 3 2" xfId="12755"/>
    <cellStyle name="Percent 10 2 3 2 2" xfId="12756"/>
    <cellStyle name="Percent 10 2 3 3" xfId="12757"/>
    <cellStyle name="Percent 10 2 3 3 2" xfId="12758"/>
    <cellStyle name="Percent 10 2 3 4" xfId="12759"/>
    <cellStyle name="Percent 10 2 4" xfId="12760"/>
    <cellStyle name="Percent 10 2 4 2" xfId="12761"/>
    <cellStyle name="Percent 10 2 4 2 2" xfId="12762"/>
    <cellStyle name="Percent 10 2 4 3" xfId="12763"/>
    <cellStyle name="Percent 10 2 4 3 2" xfId="12764"/>
    <cellStyle name="Percent 10 2 4 4" xfId="12765"/>
    <cellStyle name="Percent 10 2 5" xfId="12766"/>
    <cellStyle name="Percent 10 2 5 2" xfId="12767"/>
    <cellStyle name="Percent 10 2 5 2 2" xfId="12768"/>
    <cellStyle name="Percent 10 2 5 3" xfId="12769"/>
    <cellStyle name="Percent 10 2 5 3 2" xfId="12770"/>
    <cellStyle name="Percent 10 2 5 4" xfId="12771"/>
    <cellStyle name="Percent 10 2 6" xfId="12772"/>
    <cellStyle name="Percent 10 2 6 2" xfId="12773"/>
    <cellStyle name="Percent 10 2 6 2 2" xfId="12774"/>
    <cellStyle name="Percent 10 2 6 3" xfId="12775"/>
    <cellStyle name="Percent 10 2 6 3 2" xfId="12776"/>
    <cellStyle name="Percent 10 2 6 4" xfId="12777"/>
    <cellStyle name="Percent 10 2 7" xfId="12778"/>
    <cellStyle name="Percent 10 2 7 2" xfId="12779"/>
    <cellStyle name="Percent 10 2 7 2 2" xfId="12780"/>
    <cellStyle name="Percent 10 2 7 3" xfId="12781"/>
    <cellStyle name="Percent 10 2 7 3 2" xfId="12782"/>
    <cellStyle name="Percent 10 2 7 4" xfId="12783"/>
    <cellStyle name="Percent 10 2 8" xfId="12784"/>
    <cellStyle name="Percent 10 2 8 2" xfId="12785"/>
    <cellStyle name="Percent 10 2 8 2 2" xfId="12786"/>
    <cellStyle name="Percent 10 2 8 3" xfId="12787"/>
    <cellStyle name="Percent 10 2 8 3 2" xfId="12788"/>
    <cellStyle name="Percent 10 2 8 4" xfId="12789"/>
    <cellStyle name="Percent 10 2 9" xfId="12790"/>
    <cellStyle name="Percent 10 2 9 2" xfId="12791"/>
    <cellStyle name="Percent 10 2 9 2 2" xfId="12792"/>
    <cellStyle name="Percent 10 2 9 3" xfId="12793"/>
    <cellStyle name="Percent 10 2 9 3 2" xfId="12794"/>
    <cellStyle name="Percent 10 2 9 4" xfId="12795"/>
    <cellStyle name="Percent 10 3" xfId="12796"/>
    <cellStyle name="Percent 10 3 2" xfId="12797"/>
    <cellStyle name="Percent 10 3 2 2" xfId="12798"/>
    <cellStyle name="Percent 10 3 2 2 2" xfId="12799"/>
    <cellStyle name="Percent 10 3 2 3" xfId="12800"/>
    <cellStyle name="Percent 10 3 2 3 2" xfId="12801"/>
    <cellStyle name="Percent 10 3 2 4" xfId="12802"/>
    <cellStyle name="Percent 10 3 3" xfId="12803"/>
    <cellStyle name="Percent 10 3 3 2" xfId="12804"/>
    <cellStyle name="Percent 10 3 4" xfId="12805"/>
    <cellStyle name="Percent 10 3 4 2" xfId="12806"/>
    <cellStyle name="Percent 10 3 5" xfId="12807"/>
    <cellStyle name="Percent 10 4" xfId="12808"/>
    <cellStyle name="Percent 10 4 2" xfId="12809"/>
    <cellStyle name="Percent 10 4 2 2" xfId="12810"/>
    <cellStyle name="Percent 10 4 3" xfId="12811"/>
    <cellStyle name="Percent 10 4 3 2" xfId="12812"/>
    <cellStyle name="Percent 10 4 4" xfId="12813"/>
    <cellStyle name="Percent 10 5" xfId="12814"/>
    <cellStyle name="Percent 10 5 2" xfId="12815"/>
    <cellStyle name="Percent 10 6" xfId="12816"/>
    <cellStyle name="Percent 10 6 2" xfId="12817"/>
    <cellStyle name="Percent 10 7" xfId="12818"/>
    <cellStyle name="Percent 11" xfId="12819"/>
    <cellStyle name="Percent 11 10" xfId="12820"/>
    <cellStyle name="Percent 11 11" xfId="12821"/>
    <cellStyle name="Percent 11 12" xfId="12822"/>
    <cellStyle name="Percent 11 13" xfId="12823"/>
    <cellStyle name="Percent 11 14" xfId="12824"/>
    <cellStyle name="Percent 11 15" xfId="12825"/>
    <cellStyle name="Percent 11 16" xfId="12826"/>
    <cellStyle name="Percent 11 17" xfId="12827"/>
    <cellStyle name="Percent 11 18" xfId="12828"/>
    <cellStyle name="Percent 11 19" xfId="12829"/>
    <cellStyle name="Percent 11 2" xfId="7"/>
    <cellStyle name="Percent 11 2 2" xfId="5"/>
    <cellStyle name="Percent 11 2 3" xfId="12830"/>
    <cellStyle name="Percent 11 20" xfId="12831"/>
    <cellStyle name="Percent 11 21" xfId="12832"/>
    <cellStyle name="Percent 11 22" xfId="12833"/>
    <cellStyle name="Percent 11 23" xfId="12834"/>
    <cellStyle name="Percent 11 24" xfId="12835"/>
    <cellStyle name="Percent 11 25" xfId="12836"/>
    <cellStyle name="Percent 11 26" xfId="12837"/>
    <cellStyle name="Percent 11 27" xfId="12838"/>
    <cellStyle name="Percent 11 28" xfId="12839"/>
    <cellStyle name="Percent 11 29" xfId="12840"/>
    <cellStyle name="Percent 11 3" xfId="12841"/>
    <cellStyle name="Percent 11 3 2" xfId="12842"/>
    <cellStyle name="Percent 11 30" xfId="12843"/>
    <cellStyle name="Percent 11 31" xfId="12844"/>
    <cellStyle name="Percent 11 32" xfId="12845"/>
    <cellStyle name="Percent 11 33" xfId="12846"/>
    <cellStyle name="Percent 11 34" xfId="12847"/>
    <cellStyle name="Percent 11 35" xfId="12848"/>
    <cellStyle name="Percent 11 36" xfId="12849"/>
    <cellStyle name="Percent 11 37" xfId="12850"/>
    <cellStyle name="Percent 11 38" xfId="12851"/>
    <cellStyle name="Percent 11 39" xfId="12852"/>
    <cellStyle name="Percent 11 4" xfId="12853"/>
    <cellStyle name="Percent 11 4 2" xfId="12854"/>
    <cellStyle name="Percent 11 4 2 2" xfId="12855"/>
    <cellStyle name="Percent 11 4 2 2 2" xfId="12856"/>
    <cellStyle name="Percent 11 4 2 3" xfId="12857"/>
    <cellStyle name="Percent 11 4 2 3 2" xfId="12858"/>
    <cellStyle name="Percent 11 4 2 4" xfId="12859"/>
    <cellStyle name="Percent 11 4 3" xfId="12860"/>
    <cellStyle name="Percent 11 4 3 2" xfId="12861"/>
    <cellStyle name="Percent 11 4 4" xfId="12862"/>
    <cellStyle name="Percent 11 4 4 2" xfId="12863"/>
    <cellStyle name="Percent 11 4 5" xfId="12864"/>
    <cellStyle name="Percent 11 40" xfId="12865"/>
    <cellStyle name="Percent 11 41" xfId="12866"/>
    <cellStyle name="Percent 11 42" xfId="12867"/>
    <cellStyle name="Percent 11 43" xfId="12868"/>
    <cellStyle name="Percent 11 44" xfId="12869"/>
    <cellStyle name="Percent 11 45" xfId="12870"/>
    <cellStyle name="Percent 11 46" xfId="12871"/>
    <cellStyle name="Percent 11 47" xfId="12872"/>
    <cellStyle name="Percent 11 48" xfId="12873"/>
    <cellStyle name="Percent 11 49" xfId="12874"/>
    <cellStyle name="Percent 11 5" xfId="12875"/>
    <cellStyle name="Percent 11 5 2" xfId="12876"/>
    <cellStyle name="Percent 11 5 2 2" xfId="12877"/>
    <cellStyle name="Percent 11 5 2 2 2" xfId="12878"/>
    <cellStyle name="Percent 11 5 2 3" xfId="12879"/>
    <cellStyle name="Percent 11 5 2 3 2" xfId="12880"/>
    <cellStyle name="Percent 11 5 2 4" xfId="12881"/>
    <cellStyle name="Percent 11 5 3" xfId="12882"/>
    <cellStyle name="Percent 11 5 3 2" xfId="12883"/>
    <cellStyle name="Percent 11 5 4" xfId="12884"/>
    <cellStyle name="Percent 11 5 4 2" xfId="12885"/>
    <cellStyle name="Percent 11 5 5" xfId="12886"/>
    <cellStyle name="Percent 11 50" xfId="12887"/>
    <cellStyle name="Percent 11 51" xfId="12888"/>
    <cellStyle name="Percent 11 52" xfId="12889"/>
    <cellStyle name="Percent 11 53" xfId="12890"/>
    <cellStyle name="Percent 11 54" xfId="12891"/>
    <cellStyle name="Percent 11 55" xfId="12892"/>
    <cellStyle name="Percent 11 56" xfId="12893"/>
    <cellStyle name="Percent 11 57" xfId="12894"/>
    <cellStyle name="Percent 11 58" xfId="12895"/>
    <cellStyle name="Percent 11 59" xfId="12896"/>
    <cellStyle name="Percent 11 6" xfId="12897"/>
    <cellStyle name="Percent 11 6 2" xfId="12898"/>
    <cellStyle name="Percent 11 6 2 2" xfId="12899"/>
    <cellStyle name="Percent 11 6 3" xfId="12900"/>
    <cellStyle name="Percent 11 6 3 2" xfId="12901"/>
    <cellStyle name="Percent 11 6 4" xfId="12902"/>
    <cellStyle name="Percent 11 60" xfId="12903"/>
    <cellStyle name="Percent 11 61" xfId="12904"/>
    <cellStyle name="Percent 11 62" xfId="12905"/>
    <cellStyle name="Percent 11 63" xfId="12906"/>
    <cellStyle name="Percent 11 64" xfId="12907"/>
    <cellStyle name="Percent 11 65" xfId="12908"/>
    <cellStyle name="Percent 11 66" xfId="12909"/>
    <cellStyle name="Percent 11 67" xfId="12910"/>
    <cellStyle name="Percent 11 68" xfId="12911"/>
    <cellStyle name="Percent 11 69" xfId="12912"/>
    <cellStyle name="Percent 11 7" xfId="12913"/>
    <cellStyle name="Percent 11 7 2" xfId="12914"/>
    <cellStyle name="Percent 11 7 3" xfId="12915"/>
    <cellStyle name="Percent 11 70" xfId="12916"/>
    <cellStyle name="Percent 11 71" xfId="12917"/>
    <cellStyle name="Percent 11 72" xfId="12918"/>
    <cellStyle name="Percent 11 73" xfId="12919"/>
    <cellStyle name="Percent 11 74" xfId="12920"/>
    <cellStyle name="Percent 11 75" xfId="12921"/>
    <cellStyle name="Percent 11 8" xfId="12922"/>
    <cellStyle name="Percent 11 9" xfId="12923"/>
    <cellStyle name="Percent 12" xfId="12924"/>
    <cellStyle name="Percent 12 2" xfId="12925"/>
    <cellStyle name="Percent 12 2 2" xfId="12926"/>
    <cellStyle name="Percent 12 2 2 2" xfId="12927"/>
    <cellStyle name="Percent 12 2 2 2 2" xfId="12928"/>
    <cellStyle name="Percent 12 2 2 3" xfId="12929"/>
    <cellStyle name="Percent 12 2 2 3 2" xfId="12930"/>
    <cellStyle name="Percent 12 2 2 4" xfId="12931"/>
    <cellStyle name="Percent 12 2 3" xfId="12932"/>
    <cellStyle name="Percent 12 2 3 2" xfId="12933"/>
    <cellStyle name="Percent 12 2 4" xfId="12934"/>
    <cellStyle name="Percent 12 2 4 2" xfId="12935"/>
    <cellStyle name="Percent 12 2 5" xfId="12936"/>
    <cellStyle name="Percent 12 3" xfId="12937"/>
    <cellStyle name="Percent 12 3 2" xfId="12938"/>
    <cellStyle name="Percent 12 3 2 2" xfId="12939"/>
    <cellStyle name="Percent 12 3 3" xfId="12940"/>
    <cellStyle name="Percent 12 3 3 2" xfId="12941"/>
    <cellStyle name="Percent 12 3 4" xfId="12942"/>
    <cellStyle name="Percent 12 4" xfId="12943"/>
    <cellStyle name="Percent 12 4 2" xfId="12944"/>
    <cellStyle name="Percent 12 5" xfId="12945"/>
    <cellStyle name="Percent 12 5 2" xfId="12946"/>
    <cellStyle name="Percent 12 6" xfId="12947"/>
    <cellStyle name="Percent 13" xfId="12948"/>
    <cellStyle name="Percent 13 2" xfId="12949"/>
    <cellStyle name="Percent 13 2 2" xfId="12950"/>
    <cellStyle name="Percent 13 2 2 2" xfId="12951"/>
    <cellStyle name="Percent 13 2 2 2 2" xfId="12952"/>
    <cellStyle name="Percent 13 2 2 3" xfId="12953"/>
    <cellStyle name="Percent 13 2 2 3 2" xfId="12954"/>
    <cellStyle name="Percent 13 2 2 4" xfId="12955"/>
    <cellStyle name="Percent 13 2 3" xfId="12956"/>
    <cellStyle name="Percent 13 2 3 2" xfId="12957"/>
    <cellStyle name="Percent 13 2 4" xfId="12958"/>
    <cellStyle name="Percent 13 2 4 2" xfId="12959"/>
    <cellStyle name="Percent 13 2 5" xfId="12960"/>
    <cellStyle name="Percent 13 3" xfId="12961"/>
    <cellStyle name="Percent 13 3 2" xfId="12962"/>
    <cellStyle name="Percent 13 3 2 2" xfId="12963"/>
    <cellStyle name="Percent 13 3 3" xfId="12964"/>
    <cellStyle name="Percent 13 3 3 2" xfId="12965"/>
    <cellStyle name="Percent 13 3 4" xfId="12966"/>
    <cellStyle name="Percent 13 4" xfId="12967"/>
    <cellStyle name="Percent 13 4 2" xfId="12968"/>
    <cellStyle name="Percent 13 5" xfId="12969"/>
    <cellStyle name="Percent 13 5 2" xfId="12970"/>
    <cellStyle name="Percent 13 6" xfId="12971"/>
    <cellStyle name="Percent 14" xfId="12972"/>
    <cellStyle name="Percent 14 2" xfId="12973"/>
    <cellStyle name="Percent 14 2 2" xfId="12974"/>
    <cellStyle name="Percent 14 2 2 2" xfId="12975"/>
    <cellStyle name="Percent 14 2 2 2 2" xfId="12976"/>
    <cellStyle name="Percent 14 2 2 3" xfId="12977"/>
    <cellStyle name="Percent 14 2 2 3 2" xfId="12978"/>
    <cellStyle name="Percent 14 2 2 4" xfId="12979"/>
    <cellStyle name="Percent 14 2 3" xfId="12980"/>
    <cellStyle name="Percent 14 2 3 2" xfId="12981"/>
    <cellStyle name="Percent 14 2 4" xfId="12982"/>
    <cellStyle name="Percent 14 2 4 2" xfId="12983"/>
    <cellStyle name="Percent 14 2 5" xfId="12984"/>
    <cellStyle name="Percent 14 3" xfId="12985"/>
    <cellStyle name="Percent 14 3 2" xfId="12986"/>
    <cellStyle name="Percent 14 3 2 2" xfId="12987"/>
    <cellStyle name="Percent 14 3 3" xfId="12988"/>
    <cellStyle name="Percent 14 3 3 2" xfId="12989"/>
    <cellStyle name="Percent 14 3 4" xfId="12990"/>
    <cellStyle name="Percent 14 4" xfId="12991"/>
    <cellStyle name="Percent 14 4 2" xfId="12992"/>
    <cellStyle name="Percent 14 5" xfId="12993"/>
    <cellStyle name="Percent 14 5 2" xfId="12994"/>
    <cellStyle name="Percent 14 6" xfId="12995"/>
    <cellStyle name="Percent 15" xfId="12996"/>
    <cellStyle name="Percent 15 2" xfId="12997"/>
    <cellStyle name="Percent 15 2 2" xfId="12998"/>
    <cellStyle name="Percent 15 3" xfId="12999"/>
    <cellStyle name="Percent 15 3 2" xfId="13000"/>
    <cellStyle name="Percent 15 4" xfId="13001"/>
    <cellStyle name="Percent 16" xfId="13002"/>
    <cellStyle name="Percent 16 2" xfId="13003"/>
    <cellStyle name="Percent 16 2 2" xfId="13004"/>
    <cellStyle name="Percent 16 3" xfId="13005"/>
    <cellStyle name="Percent 16 3 2" xfId="13006"/>
    <cellStyle name="Percent 16 4" xfId="13007"/>
    <cellStyle name="Percent 17" xfId="8"/>
    <cellStyle name="Percent 17 2" xfId="13008"/>
    <cellStyle name="Percent 18" xfId="13009"/>
    <cellStyle name="Percent 18 2" xfId="13010"/>
    <cellStyle name="Percent 18 2 2" xfId="13011"/>
    <cellStyle name="Percent 18 3" xfId="13012"/>
    <cellStyle name="Percent 18 3 2" xfId="13013"/>
    <cellStyle name="Percent 18 4" xfId="13014"/>
    <cellStyle name="Percent 19" xfId="13015"/>
    <cellStyle name="Percent 19 2" xfId="13016"/>
    <cellStyle name="Percent 19 2 2" xfId="13017"/>
    <cellStyle name="Percent 19 3" xfId="13018"/>
    <cellStyle name="Percent 19 3 2" xfId="13019"/>
    <cellStyle name="Percent 19 4" xfId="13020"/>
    <cellStyle name="Percent 2" xfId="11"/>
    <cellStyle name="Percent 2 10" xfId="13021"/>
    <cellStyle name="Percent 2 100" xfId="16096"/>
    <cellStyle name="Percent 2 101" xfId="16097"/>
    <cellStyle name="Percent 2 102" xfId="16098"/>
    <cellStyle name="Percent 2 103" xfId="16099"/>
    <cellStyle name="Percent 2 104" xfId="16100"/>
    <cellStyle name="Percent 2 105" xfId="16101"/>
    <cellStyle name="Percent 2 106" xfId="16102"/>
    <cellStyle name="Percent 2 107" xfId="16103"/>
    <cellStyle name="Percent 2 11" xfId="13022"/>
    <cellStyle name="Percent 2 12" xfId="13023"/>
    <cellStyle name="Percent 2 13" xfId="13024"/>
    <cellStyle name="Percent 2 14" xfId="13025"/>
    <cellStyle name="Percent 2 15" xfId="13026"/>
    <cellStyle name="Percent 2 16" xfId="13027"/>
    <cellStyle name="Percent 2 17" xfId="13028"/>
    <cellStyle name="Percent 2 18" xfId="13029"/>
    <cellStyle name="Percent 2 19" xfId="13030"/>
    <cellStyle name="Percent 2 2" xfId="13031"/>
    <cellStyle name="Percent 2 2 10" xfId="13032"/>
    <cellStyle name="Percent 2 2 2" xfId="13033"/>
    <cellStyle name="Percent 2 2 2 2" xfId="13034"/>
    <cellStyle name="Percent 2 2 2 2 2" xfId="13035"/>
    <cellStyle name="Percent 2 2 2 2 2 2" xfId="13036"/>
    <cellStyle name="Percent 2 2 2 2 2 2 2" xfId="13037"/>
    <cellStyle name="Percent 2 2 2 2 2 3" xfId="13038"/>
    <cellStyle name="Percent 2 2 2 2 2 3 2" xfId="13039"/>
    <cellStyle name="Percent 2 2 2 2 2 4" xfId="13040"/>
    <cellStyle name="Percent 2 2 2 2 3" xfId="13041"/>
    <cellStyle name="Percent 2 2 2 2 3 2" xfId="13042"/>
    <cellStyle name="Percent 2 2 2 2 4" xfId="13043"/>
    <cellStyle name="Percent 2 2 2 2 4 2" xfId="13044"/>
    <cellStyle name="Percent 2 2 2 2 5" xfId="13045"/>
    <cellStyle name="Percent 2 2 2 3" xfId="13046"/>
    <cellStyle name="Percent 2 2 2 3 2" xfId="13047"/>
    <cellStyle name="Percent 2 2 2 3 2 2" xfId="13048"/>
    <cellStyle name="Percent 2 2 2 3 3" xfId="13049"/>
    <cellStyle name="Percent 2 2 2 3 3 2" xfId="13050"/>
    <cellStyle name="Percent 2 2 2 3 4" xfId="13051"/>
    <cellStyle name="Percent 2 2 2 4" xfId="13052"/>
    <cellStyle name="Percent 2 2 2 4 2" xfId="13053"/>
    <cellStyle name="Percent 2 2 2 5" xfId="13054"/>
    <cellStyle name="Percent 2 2 2 5 2" xfId="13055"/>
    <cellStyle name="Percent 2 2 2 6" xfId="13056"/>
    <cellStyle name="Percent 2 2 3" xfId="13057"/>
    <cellStyle name="Percent 2 2 3 2" xfId="13058"/>
    <cellStyle name="Percent 2 2 3 2 2" xfId="13059"/>
    <cellStyle name="Percent 2 2 3 2 2 2" xfId="13060"/>
    <cellStyle name="Percent 2 2 3 2 2 2 2" xfId="13061"/>
    <cellStyle name="Percent 2 2 3 2 2 3" xfId="13062"/>
    <cellStyle name="Percent 2 2 3 2 2 3 2" xfId="13063"/>
    <cellStyle name="Percent 2 2 3 2 2 4" xfId="13064"/>
    <cellStyle name="Percent 2 2 3 2 3" xfId="13065"/>
    <cellStyle name="Percent 2 2 3 2 3 2" xfId="13066"/>
    <cellStyle name="Percent 2 2 3 2 4" xfId="13067"/>
    <cellStyle name="Percent 2 2 3 2 4 2" xfId="13068"/>
    <cellStyle name="Percent 2 2 3 2 5" xfId="13069"/>
    <cellStyle name="Percent 2 2 3 3" xfId="13070"/>
    <cellStyle name="Percent 2 2 3 3 2" xfId="13071"/>
    <cellStyle name="Percent 2 2 3 3 2 2" xfId="13072"/>
    <cellStyle name="Percent 2 2 3 3 3" xfId="13073"/>
    <cellStyle name="Percent 2 2 3 3 3 2" xfId="13074"/>
    <cellStyle name="Percent 2 2 3 3 4" xfId="13075"/>
    <cellStyle name="Percent 2 2 3 4" xfId="13076"/>
    <cellStyle name="Percent 2 2 3 4 2" xfId="13077"/>
    <cellStyle name="Percent 2 2 3 5" xfId="13078"/>
    <cellStyle name="Percent 2 2 3 5 2" xfId="13079"/>
    <cellStyle name="Percent 2 2 3 6" xfId="13080"/>
    <cellStyle name="Percent 2 2 4" xfId="13081"/>
    <cellStyle name="Percent 2 2 4 2" xfId="13082"/>
    <cellStyle name="Percent 2 2 4 2 2" xfId="13083"/>
    <cellStyle name="Percent 2 2 4 2 2 2" xfId="13084"/>
    <cellStyle name="Percent 2 2 4 2 2 2 2" xfId="13085"/>
    <cellStyle name="Percent 2 2 4 2 2 3" xfId="13086"/>
    <cellStyle name="Percent 2 2 4 2 2 3 2" xfId="13087"/>
    <cellStyle name="Percent 2 2 4 2 2 4" xfId="13088"/>
    <cellStyle name="Percent 2 2 4 2 3" xfId="13089"/>
    <cellStyle name="Percent 2 2 4 2 3 2" xfId="13090"/>
    <cellStyle name="Percent 2 2 4 2 4" xfId="13091"/>
    <cellStyle name="Percent 2 2 4 2 4 2" xfId="13092"/>
    <cellStyle name="Percent 2 2 4 2 5" xfId="13093"/>
    <cellStyle name="Percent 2 2 4 3" xfId="13094"/>
    <cellStyle name="Percent 2 2 4 3 2" xfId="13095"/>
    <cellStyle name="Percent 2 2 4 3 2 2" xfId="13096"/>
    <cellStyle name="Percent 2 2 4 3 3" xfId="13097"/>
    <cellStyle name="Percent 2 2 4 3 3 2" xfId="13098"/>
    <cellStyle name="Percent 2 2 4 3 4" xfId="13099"/>
    <cellStyle name="Percent 2 2 4 4" xfId="13100"/>
    <cellStyle name="Percent 2 2 4 4 2" xfId="13101"/>
    <cellStyle name="Percent 2 2 4 5" xfId="13102"/>
    <cellStyle name="Percent 2 2 4 5 2" xfId="13103"/>
    <cellStyle name="Percent 2 2 4 6" xfId="13104"/>
    <cellStyle name="Percent 2 2 5" xfId="13105"/>
    <cellStyle name="Percent 2 2 5 2" xfId="13106"/>
    <cellStyle name="Percent 2 2 5 2 2" xfId="13107"/>
    <cellStyle name="Percent 2 2 5 2 2 2" xfId="13108"/>
    <cellStyle name="Percent 2 2 5 2 2 2 2" xfId="13109"/>
    <cellStyle name="Percent 2 2 5 2 2 3" xfId="13110"/>
    <cellStyle name="Percent 2 2 5 2 2 3 2" xfId="13111"/>
    <cellStyle name="Percent 2 2 5 2 2 4" xfId="13112"/>
    <cellStyle name="Percent 2 2 5 2 3" xfId="13113"/>
    <cellStyle name="Percent 2 2 5 2 3 2" xfId="13114"/>
    <cellStyle name="Percent 2 2 5 2 4" xfId="13115"/>
    <cellStyle name="Percent 2 2 5 2 4 2" xfId="13116"/>
    <cellStyle name="Percent 2 2 5 2 5" xfId="13117"/>
    <cellStyle name="Percent 2 2 5 3" xfId="13118"/>
    <cellStyle name="Percent 2 2 5 3 2" xfId="13119"/>
    <cellStyle name="Percent 2 2 5 3 2 2" xfId="13120"/>
    <cellStyle name="Percent 2 2 5 3 3" xfId="13121"/>
    <cellStyle name="Percent 2 2 5 3 3 2" xfId="13122"/>
    <cellStyle name="Percent 2 2 5 3 4" xfId="13123"/>
    <cellStyle name="Percent 2 2 5 4" xfId="13124"/>
    <cellStyle name="Percent 2 2 5 4 2" xfId="13125"/>
    <cellStyle name="Percent 2 2 5 5" xfId="13126"/>
    <cellStyle name="Percent 2 2 5 5 2" xfId="13127"/>
    <cellStyle name="Percent 2 2 5 6" xfId="13128"/>
    <cellStyle name="Percent 2 2 6" xfId="13129"/>
    <cellStyle name="Percent 2 2 6 2" xfId="13130"/>
    <cellStyle name="Percent 2 2 6 2 2" xfId="13131"/>
    <cellStyle name="Percent 2 2 6 2 2 2" xfId="13132"/>
    <cellStyle name="Percent 2 2 6 2 3" xfId="13133"/>
    <cellStyle name="Percent 2 2 6 2 3 2" xfId="13134"/>
    <cellStyle name="Percent 2 2 6 2 4" xfId="13135"/>
    <cellStyle name="Percent 2 2 6 3" xfId="13136"/>
    <cellStyle name="Percent 2 2 6 3 2" xfId="13137"/>
    <cellStyle name="Percent 2 2 6 4" xfId="13138"/>
    <cellStyle name="Percent 2 2 6 4 2" xfId="13139"/>
    <cellStyle name="Percent 2 2 6 5" xfId="13140"/>
    <cellStyle name="Percent 2 2 7" xfId="13141"/>
    <cellStyle name="Percent 2 2 7 2" xfId="13142"/>
    <cellStyle name="Percent 2 2 7 2 2" xfId="13143"/>
    <cellStyle name="Percent 2 2 7 3" xfId="13144"/>
    <cellStyle name="Percent 2 2 7 3 2" xfId="13145"/>
    <cellStyle name="Percent 2 2 7 4" xfId="13146"/>
    <cellStyle name="Percent 2 2 8" xfId="13147"/>
    <cellStyle name="Percent 2 2 8 2" xfId="13148"/>
    <cellStyle name="Percent 2 2 9" xfId="13149"/>
    <cellStyle name="Percent 2 2 9 2" xfId="13150"/>
    <cellStyle name="Percent 2 20" xfId="13151"/>
    <cellStyle name="Percent 2 21" xfId="13152"/>
    <cellStyle name="Percent 2 22" xfId="13153"/>
    <cellStyle name="Percent 2 23" xfId="13154"/>
    <cellStyle name="Percent 2 24" xfId="13155"/>
    <cellStyle name="Percent 2 25" xfId="13156"/>
    <cellStyle name="Percent 2 26" xfId="13157"/>
    <cellStyle name="Percent 2 27" xfId="13158"/>
    <cellStyle name="Percent 2 28" xfId="13159"/>
    <cellStyle name="Percent 2 29" xfId="13160"/>
    <cellStyle name="Percent 2 3" xfId="13161"/>
    <cellStyle name="Percent 2 3 10" xfId="13162"/>
    <cellStyle name="Percent 2 3 2" xfId="13163"/>
    <cellStyle name="Percent 2 3 2 2" xfId="13164"/>
    <cellStyle name="Percent 2 3 2 2 2" xfId="13165"/>
    <cellStyle name="Percent 2 3 2 2 2 2" xfId="13166"/>
    <cellStyle name="Percent 2 3 2 2 2 2 2" xfId="13167"/>
    <cellStyle name="Percent 2 3 2 2 2 3" xfId="13168"/>
    <cellStyle name="Percent 2 3 2 2 2 3 2" xfId="13169"/>
    <cellStyle name="Percent 2 3 2 2 2 4" xfId="13170"/>
    <cellStyle name="Percent 2 3 2 2 3" xfId="13171"/>
    <cellStyle name="Percent 2 3 2 2 3 2" xfId="13172"/>
    <cellStyle name="Percent 2 3 2 2 4" xfId="13173"/>
    <cellStyle name="Percent 2 3 2 2 4 2" xfId="13174"/>
    <cellStyle name="Percent 2 3 2 2 5" xfId="13175"/>
    <cellStyle name="Percent 2 3 2 3" xfId="13176"/>
    <cellStyle name="Percent 2 3 2 3 2" xfId="13177"/>
    <cellStyle name="Percent 2 3 2 3 2 2" xfId="13178"/>
    <cellStyle name="Percent 2 3 2 3 3" xfId="13179"/>
    <cellStyle name="Percent 2 3 2 3 3 2" xfId="13180"/>
    <cellStyle name="Percent 2 3 2 3 4" xfId="13181"/>
    <cellStyle name="Percent 2 3 2 4" xfId="13182"/>
    <cellStyle name="Percent 2 3 2 4 2" xfId="13183"/>
    <cellStyle name="Percent 2 3 2 5" xfId="13184"/>
    <cellStyle name="Percent 2 3 2 5 2" xfId="13185"/>
    <cellStyle name="Percent 2 3 2 6" xfId="13186"/>
    <cellStyle name="Percent 2 3 3" xfId="13187"/>
    <cellStyle name="Percent 2 3 3 2" xfId="13188"/>
    <cellStyle name="Percent 2 3 3 2 2" xfId="13189"/>
    <cellStyle name="Percent 2 3 3 2 2 2" xfId="13190"/>
    <cellStyle name="Percent 2 3 3 2 2 2 2" xfId="13191"/>
    <cellStyle name="Percent 2 3 3 2 2 3" xfId="13192"/>
    <cellStyle name="Percent 2 3 3 2 2 3 2" xfId="13193"/>
    <cellStyle name="Percent 2 3 3 2 2 4" xfId="13194"/>
    <cellStyle name="Percent 2 3 3 2 3" xfId="13195"/>
    <cellStyle name="Percent 2 3 3 2 3 2" xfId="13196"/>
    <cellStyle name="Percent 2 3 3 2 4" xfId="13197"/>
    <cellStyle name="Percent 2 3 3 2 4 2" xfId="13198"/>
    <cellStyle name="Percent 2 3 3 2 5" xfId="13199"/>
    <cellStyle name="Percent 2 3 3 3" xfId="13200"/>
    <cellStyle name="Percent 2 3 3 3 2" xfId="13201"/>
    <cellStyle name="Percent 2 3 3 3 2 2" xfId="13202"/>
    <cellStyle name="Percent 2 3 3 3 3" xfId="13203"/>
    <cellStyle name="Percent 2 3 3 3 3 2" xfId="13204"/>
    <cellStyle name="Percent 2 3 3 3 4" xfId="13205"/>
    <cellStyle name="Percent 2 3 3 4" xfId="13206"/>
    <cellStyle name="Percent 2 3 3 4 2" xfId="13207"/>
    <cellStyle name="Percent 2 3 3 5" xfId="13208"/>
    <cellStyle name="Percent 2 3 3 5 2" xfId="13209"/>
    <cellStyle name="Percent 2 3 3 6" xfId="13210"/>
    <cellStyle name="Percent 2 3 4" xfId="13211"/>
    <cellStyle name="Percent 2 3 4 2" xfId="13212"/>
    <cellStyle name="Percent 2 3 4 2 2" xfId="13213"/>
    <cellStyle name="Percent 2 3 4 2 2 2" xfId="13214"/>
    <cellStyle name="Percent 2 3 4 2 2 2 2" xfId="13215"/>
    <cellStyle name="Percent 2 3 4 2 2 3" xfId="13216"/>
    <cellStyle name="Percent 2 3 4 2 2 3 2" xfId="13217"/>
    <cellStyle name="Percent 2 3 4 2 2 4" xfId="13218"/>
    <cellStyle name="Percent 2 3 4 2 3" xfId="13219"/>
    <cellStyle name="Percent 2 3 4 2 3 2" xfId="13220"/>
    <cellStyle name="Percent 2 3 4 2 4" xfId="13221"/>
    <cellStyle name="Percent 2 3 4 2 4 2" xfId="13222"/>
    <cellStyle name="Percent 2 3 4 2 5" xfId="13223"/>
    <cellStyle name="Percent 2 3 4 3" xfId="13224"/>
    <cellStyle name="Percent 2 3 4 3 2" xfId="13225"/>
    <cellStyle name="Percent 2 3 4 3 2 2" xfId="13226"/>
    <cellStyle name="Percent 2 3 4 3 3" xfId="13227"/>
    <cellStyle name="Percent 2 3 4 3 3 2" xfId="13228"/>
    <cellStyle name="Percent 2 3 4 3 4" xfId="13229"/>
    <cellStyle name="Percent 2 3 4 4" xfId="13230"/>
    <cellStyle name="Percent 2 3 4 4 2" xfId="13231"/>
    <cellStyle name="Percent 2 3 4 5" xfId="13232"/>
    <cellStyle name="Percent 2 3 4 5 2" xfId="13233"/>
    <cellStyle name="Percent 2 3 4 6" xfId="13234"/>
    <cellStyle name="Percent 2 3 5" xfId="13235"/>
    <cellStyle name="Percent 2 3 5 2" xfId="13236"/>
    <cellStyle name="Percent 2 3 5 2 2" xfId="13237"/>
    <cellStyle name="Percent 2 3 5 2 2 2" xfId="13238"/>
    <cellStyle name="Percent 2 3 5 2 2 2 2" xfId="13239"/>
    <cellStyle name="Percent 2 3 5 2 2 3" xfId="13240"/>
    <cellStyle name="Percent 2 3 5 2 2 3 2" xfId="13241"/>
    <cellStyle name="Percent 2 3 5 2 2 4" xfId="13242"/>
    <cellStyle name="Percent 2 3 5 2 3" xfId="13243"/>
    <cellStyle name="Percent 2 3 5 2 3 2" xfId="13244"/>
    <cellStyle name="Percent 2 3 5 2 4" xfId="13245"/>
    <cellStyle name="Percent 2 3 5 2 4 2" xfId="13246"/>
    <cellStyle name="Percent 2 3 5 2 5" xfId="13247"/>
    <cellStyle name="Percent 2 3 5 3" xfId="13248"/>
    <cellStyle name="Percent 2 3 5 3 2" xfId="13249"/>
    <cellStyle name="Percent 2 3 5 3 2 2" xfId="13250"/>
    <cellStyle name="Percent 2 3 5 3 3" xfId="13251"/>
    <cellStyle name="Percent 2 3 5 3 3 2" xfId="13252"/>
    <cellStyle name="Percent 2 3 5 3 4" xfId="13253"/>
    <cellStyle name="Percent 2 3 5 4" xfId="13254"/>
    <cellStyle name="Percent 2 3 5 4 2" xfId="13255"/>
    <cellStyle name="Percent 2 3 5 5" xfId="13256"/>
    <cellStyle name="Percent 2 3 5 5 2" xfId="13257"/>
    <cellStyle name="Percent 2 3 5 6" xfId="13258"/>
    <cellStyle name="Percent 2 3 6" xfId="13259"/>
    <cellStyle name="Percent 2 3 6 2" xfId="13260"/>
    <cellStyle name="Percent 2 3 6 2 2" xfId="13261"/>
    <cellStyle name="Percent 2 3 6 2 2 2" xfId="13262"/>
    <cellStyle name="Percent 2 3 6 2 3" xfId="13263"/>
    <cellStyle name="Percent 2 3 6 2 3 2" xfId="13264"/>
    <cellStyle name="Percent 2 3 6 2 4" xfId="13265"/>
    <cellStyle name="Percent 2 3 6 3" xfId="13266"/>
    <cellStyle name="Percent 2 3 6 3 2" xfId="13267"/>
    <cellStyle name="Percent 2 3 6 4" xfId="13268"/>
    <cellStyle name="Percent 2 3 6 4 2" xfId="13269"/>
    <cellStyle name="Percent 2 3 6 5" xfId="13270"/>
    <cellStyle name="Percent 2 3 7" xfId="13271"/>
    <cellStyle name="Percent 2 3 7 2" xfId="13272"/>
    <cellStyle name="Percent 2 3 7 2 2" xfId="13273"/>
    <cellStyle name="Percent 2 3 7 3" xfId="13274"/>
    <cellStyle name="Percent 2 3 7 3 2" xfId="13275"/>
    <cellStyle name="Percent 2 3 7 4" xfId="13276"/>
    <cellStyle name="Percent 2 3 8" xfId="13277"/>
    <cellStyle name="Percent 2 3 8 2" xfId="13278"/>
    <cellStyle name="Percent 2 3 9" xfId="13279"/>
    <cellStyle name="Percent 2 3 9 2" xfId="13280"/>
    <cellStyle name="Percent 2 30" xfId="13281"/>
    <cellStyle name="Percent 2 31" xfId="13282"/>
    <cellStyle name="Percent 2 32" xfId="13283"/>
    <cellStyle name="Percent 2 33" xfId="13284"/>
    <cellStyle name="Percent 2 34" xfId="13285"/>
    <cellStyle name="Percent 2 35" xfId="13286"/>
    <cellStyle name="Percent 2 36" xfId="13287"/>
    <cellStyle name="Percent 2 37" xfId="13288"/>
    <cellStyle name="Percent 2 38" xfId="13289"/>
    <cellStyle name="Percent 2 39" xfId="13290"/>
    <cellStyle name="Percent 2 4" xfId="13291"/>
    <cellStyle name="Percent 2 4 10" xfId="13292"/>
    <cellStyle name="Percent 2 4 2" xfId="13293"/>
    <cellStyle name="Percent 2 4 2 2" xfId="13294"/>
    <cellStyle name="Percent 2 4 2 2 2" xfId="13295"/>
    <cellStyle name="Percent 2 4 2 2 2 2" xfId="13296"/>
    <cellStyle name="Percent 2 4 2 2 2 2 2" xfId="13297"/>
    <cellStyle name="Percent 2 4 2 2 2 3" xfId="13298"/>
    <cellStyle name="Percent 2 4 2 2 2 3 2" xfId="13299"/>
    <cellStyle name="Percent 2 4 2 2 2 4" xfId="13300"/>
    <cellStyle name="Percent 2 4 2 2 3" xfId="13301"/>
    <cellStyle name="Percent 2 4 2 2 3 2" xfId="13302"/>
    <cellStyle name="Percent 2 4 2 2 4" xfId="13303"/>
    <cellStyle name="Percent 2 4 2 2 4 2" xfId="13304"/>
    <cellStyle name="Percent 2 4 2 2 5" xfId="13305"/>
    <cellStyle name="Percent 2 4 2 3" xfId="13306"/>
    <cellStyle name="Percent 2 4 2 3 2" xfId="13307"/>
    <cellStyle name="Percent 2 4 2 3 2 2" xfId="13308"/>
    <cellStyle name="Percent 2 4 2 3 3" xfId="13309"/>
    <cellStyle name="Percent 2 4 2 3 3 2" xfId="13310"/>
    <cellStyle name="Percent 2 4 2 3 4" xfId="13311"/>
    <cellStyle name="Percent 2 4 2 4" xfId="13312"/>
    <cellStyle name="Percent 2 4 2 4 2" xfId="13313"/>
    <cellStyle name="Percent 2 4 2 5" xfId="13314"/>
    <cellStyle name="Percent 2 4 2 5 2" xfId="13315"/>
    <cellStyle name="Percent 2 4 2 6" xfId="13316"/>
    <cellStyle name="Percent 2 4 3" xfId="13317"/>
    <cellStyle name="Percent 2 4 3 2" xfId="13318"/>
    <cellStyle name="Percent 2 4 3 2 2" xfId="13319"/>
    <cellStyle name="Percent 2 4 3 2 2 2" xfId="13320"/>
    <cellStyle name="Percent 2 4 3 2 2 2 2" xfId="13321"/>
    <cellStyle name="Percent 2 4 3 2 2 3" xfId="13322"/>
    <cellStyle name="Percent 2 4 3 2 2 3 2" xfId="13323"/>
    <cellStyle name="Percent 2 4 3 2 2 4" xfId="13324"/>
    <cellStyle name="Percent 2 4 3 2 3" xfId="13325"/>
    <cellStyle name="Percent 2 4 3 2 3 2" xfId="13326"/>
    <cellStyle name="Percent 2 4 3 2 4" xfId="13327"/>
    <cellStyle name="Percent 2 4 3 2 4 2" xfId="13328"/>
    <cellStyle name="Percent 2 4 3 2 5" xfId="13329"/>
    <cellStyle name="Percent 2 4 3 3" xfId="13330"/>
    <cellStyle name="Percent 2 4 3 3 2" xfId="13331"/>
    <cellStyle name="Percent 2 4 3 3 2 2" xfId="13332"/>
    <cellStyle name="Percent 2 4 3 3 3" xfId="13333"/>
    <cellStyle name="Percent 2 4 3 3 3 2" xfId="13334"/>
    <cellStyle name="Percent 2 4 3 3 4" xfId="13335"/>
    <cellStyle name="Percent 2 4 3 4" xfId="13336"/>
    <cellStyle name="Percent 2 4 3 4 2" xfId="13337"/>
    <cellStyle name="Percent 2 4 3 5" xfId="13338"/>
    <cellStyle name="Percent 2 4 3 5 2" xfId="13339"/>
    <cellStyle name="Percent 2 4 3 6" xfId="13340"/>
    <cellStyle name="Percent 2 4 4" xfId="13341"/>
    <cellStyle name="Percent 2 4 4 2" xfId="13342"/>
    <cellStyle name="Percent 2 4 4 2 2" xfId="13343"/>
    <cellStyle name="Percent 2 4 4 2 2 2" xfId="13344"/>
    <cellStyle name="Percent 2 4 4 2 2 2 2" xfId="13345"/>
    <cellStyle name="Percent 2 4 4 2 2 3" xfId="13346"/>
    <cellStyle name="Percent 2 4 4 2 2 3 2" xfId="13347"/>
    <cellStyle name="Percent 2 4 4 2 2 4" xfId="13348"/>
    <cellStyle name="Percent 2 4 4 2 3" xfId="13349"/>
    <cellStyle name="Percent 2 4 4 2 3 2" xfId="13350"/>
    <cellStyle name="Percent 2 4 4 2 4" xfId="13351"/>
    <cellStyle name="Percent 2 4 4 2 4 2" xfId="13352"/>
    <cellStyle name="Percent 2 4 4 2 5" xfId="13353"/>
    <cellStyle name="Percent 2 4 4 3" xfId="13354"/>
    <cellStyle name="Percent 2 4 4 3 2" xfId="13355"/>
    <cellStyle name="Percent 2 4 4 3 2 2" xfId="13356"/>
    <cellStyle name="Percent 2 4 4 3 3" xfId="13357"/>
    <cellStyle name="Percent 2 4 4 3 3 2" xfId="13358"/>
    <cellStyle name="Percent 2 4 4 3 4" xfId="13359"/>
    <cellStyle name="Percent 2 4 4 4" xfId="13360"/>
    <cellStyle name="Percent 2 4 4 4 2" xfId="13361"/>
    <cellStyle name="Percent 2 4 4 5" xfId="13362"/>
    <cellStyle name="Percent 2 4 4 5 2" xfId="13363"/>
    <cellStyle name="Percent 2 4 4 6" xfId="13364"/>
    <cellStyle name="Percent 2 4 5" xfId="13365"/>
    <cellStyle name="Percent 2 4 5 2" xfId="13366"/>
    <cellStyle name="Percent 2 4 5 2 2" xfId="13367"/>
    <cellStyle name="Percent 2 4 5 2 2 2" xfId="13368"/>
    <cellStyle name="Percent 2 4 5 2 2 2 2" xfId="13369"/>
    <cellStyle name="Percent 2 4 5 2 2 3" xfId="13370"/>
    <cellStyle name="Percent 2 4 5 2 2 3 2" xfId="13371"/>
    <cellStyle name="Percent 2 4 5 2 2 4" xfId="13372"/>
    <cellStyle name="Percent 2 4 5 2 3" xfId="13373"/>
    <cellStyle name="Percent 2 4 5 2 3 2" xfId="13374"/>
    <cellStyle name="Percent 2 4 5 2 4" xfId="13375"/>
    <cellStyle name="Percent 2 4 5 2 4 2" xfId="13376"/>
    <cellStyle name="Percent 2 4 5 2 5" xfId="13377"/>
    <cellStyle name="Percent 2 4 5 3" xfId="13378"/>
    <cellStyle name="Percent 2 4 5 3 2" xfId="13379"/>
    <cellStyle name="Percent 2 4 5 3 2 2" xfId="13380"/>
    <cellStyle name="Percent 2 4 5 3 3" xfId="13381"/>
    <cellStyle name="Percent 2 4 5 3 3 2" xfId="13382"/>
    <cellStyle name="Percent 2 4 5 3 4" xfId="13383"/>
    <cellStyle name="Percent 2 4 5 4" xfId="13384"/>
    <cellStyle name="Percent 2 4 5 4 2" xfId="13385"/>
    <cellStyle name="Percent 2 4 5 5" xfId="13386"/>
    <cellStyle name="Percent 2 4 5 5 2" xfId="13387"/>
    <cellStyle name="Percent 2 4 5 6" xfId="13388"/>
    <cellStyle name="Percent 2 4 6" xfId="13389"/>
    <cellStyle name="Percent 2 4 6 2" xfId="13390"/>
    <cellStyle name="Percent 2 4 6 2 2" xfId="13391"/>
    <cellStyle name="Percent 2 4 6 2 2 2" xfId="13392"/>
    <cellStyle name="Percent 2 4 6 2 3" xfId="13393"/>
    <cellStyle name="Percent 2 4 6 2 3 2" xfId="13394"/>
    <cellStyle name="Percent 2 4 6 2 4" xfId="13395"/>
    <cellStyle name="Percent 2 4 6 3" xfId="13396"/>
    <cellStyle name="Percent 2 4 6 3 2" xfId="13397"/>
    <cellStyle name="Percent 2 4 6 4" xfId="13398"/>
    <cellStyle name="Percent 2 4 6 4 2" xfId="13399"/>
    <cellStyle name="Percent 2 4 6 5" xfId="13400"/>
    <cellStyle name="Percent 2 4 7" xfId="13401"/>
    <cellStyle name="Percent 2 4 7 2" xfId="13402"/>
    <cellStyle name="Percent 2 4 7 2 2" xfId="13403"/>
    <cellStyle name="Percent 2 4 7 3" xfId="13404"/>
    <cellStyle name="Percent 2 4 7 3 2" xfId="13405"/>
    <cellStyle name="Percent 2 4 7 4" xfId="13406"/>
    <cellStyle name="Percent 2 4 8" xfId="13407"/>
    <cellStyle name="Percent 2 4 8 2" xfId="13408"/>
    <cellStyle name="Percent 2 4 9" xfId="13409"/>
    <cellStyle name="Percent 2 4 9 2" xfId="13410"/>
    <cellStyle name="Percent 2 40" xfId="13411"/>
    <cellStyle name="Percent 2 41" xfId="13412"/>
    <cellStyle name="Percent 2 42" xfId="13413"/>
    <cellStyle name="Percent 2 43" xfId="13414"/>
    <cellStyle name="Percent 2 44" xfId="13415"/>
    <cellStyle name="Percent 2 45" xfId="13416"/>
    <cellStyle name="Percent 2 46" xfId="13417"/>
    <cellStyle name="Percent 2 47" xfId="13418"/>
    <cellStyle name="Percent 2 48" xfId="13419"/>
    <cellStyle name="Percent 2 49" xfId="13420"/>
    <cellStyle name="Percent 2 5" xfId="13421"/>
    <cellStyle name="Percent 2 50" xfId="13422"/>
    <cellStyle name="Percent 2 51" xfId="13423"/>
    <cellStyle name="Percent 2 52" xfId="13424"/>
    <cellStyle name="Percent 2 53" xfId="13425"/>
    <cellStyle name="Percent 2 54" xfId="13426"/>
    <cellStyle name="Percent 2 55" xfId="13427"/>
    <cellStyle name="Percent 2 56" xfId="13428"/>
    <cellStyle name="Percent 2 57" xfId="13429"/>
    <cellStyle name="Percent 2 58" xfId="13430"/>
    <cellStyle name="Percent 2 59" xfId="13431"/>
    <cellStyle name="Percent 2 6" xfId="13432"/>
    <cellStyle name="Percent 2 6 10" xfId="13433"/>
    <cellStyle name="Percent 2 6 11" xfId="13434"/>
    <cellStyle name="Percent 2 6 12" xfId="13435"/>
    <cellStyle name="Percent 2 6 13" xfId="13436"/>
    <cellStyle name="Percent 2 6 14" xfId="13437"/>
    <cellStyle name="Percent 2 6 15" xfId="13438"/>
    <cellStyle name="Percent 2 6 16" xfId="13439"/>
    <cellStyle name="Percent 2 6 17" xfId="13440"/>
    <cellStyle name="Percent 2 6 18" xfId="13441"/>
    <cellStyle name="Percent 2 6 19" xfId="13442"/>
    <cellStyle name="Percent 2 6 2" xfId="13443"/>
    <cellStyle name="Percent 2 6 2 10" xfId="13444"/>
    <cellStyle name="Percent 2 6 2 11" xfId="13445"/>
    <cellStyle name="Percent 2 6 2 12" xfId="13446"/>
    <cellStyle name="Percent 2 6 2 13" xfId="13447"/>
    <cellStyle name="Percent 2 6 2 14" xfId="13448"/>
    <cellStyle name="Percent 2 6 2 15" xfId="13449"/>
    <cellStyle name="Percent 2 6 2 16" xfId="13450"/>
    <cellStyle name="Percent 2 6 2 17" xfId="13451"/>
    <cellStyle name="Percent 2 6 2 18" xfId="13452"/>
    <cellStyle name="Percent 2 6 2 19" xfId="13453"/>
    <cellStyle name="Percent 2 6 2 2" xfId="13454"/>
    <cellStyle name="Percent 2 6 2 2 10" xfId="13455"/>
    <cellStyle name="Percent 2 6 2 2 11" xfId="13456"/>
    <cellStyle name="Percent 2 6 2 2 12" xfId="13457"/>
    <cellStyle name="Percent 2 6 2 2 13" xfId="13458"/>
    <cellStyle name="Percent 2 6 2 2 14" xfId="13459"/>
    <cellStyle name="Percent 2 6 2 2 15" xfId="13460"/>
    <cellStyle name="Percent 2 6 2 2 16" xfId="13461"/>
    <cellStyle name="Percent 2 6 2 2 17" xfId="13462"/>
    <cellStyle name="Percent 2 6 2 2 18" xfId="13463"/>
    <cellStyle name="Percent 2 6 2 2 19" xfId="13464"/>
    <cellStyle name="Percent 2 6 2 2 2" xfId="13465"/>
    <cellStyle name="Percent 2 6 2 2 20" xfId="13466"/>
    <cellStyle name="Percent 2 6 2 2 21" xfId="13467"/>
    <cellStyle name="Percent 2 6 2 2 22" xfId="13468"/>
    <cellStyle name="Percent 2 6 2 2 23" xfId="13469"/>
    <cellStyle name="Percent 2 6 2 2 24" xfId="13470"/>
    <cellStyle name="Percent 2 6 2 2 25" xfId="13471"/>
    <cellStyle name="Percent 2 6 2 2 26" xfId="13472"/>
    <cellStyle name="Percent 2 6 2 2 27" xfId="13473"/>
    <cellStyle name="Percent 2 6 2 2 28" xfId="13474"/>
    <cellStyle name="Percent 2 6 2 2 29" xfId="13475"/>
    <cellStyle name="Percent 2 6 2 2 3" xfId="13476"/>
    <cellStyle name="Percent 2 6 2 2 30" xfId="13477"/>
    <cellStyle name="Percent 2 6 2 2 31" xfId="13478"/>
    <cellStyle name="Percent 2 6 2 2 32" xfId="13479"/>
    <cellStyle name="Percent 2 6 2 2 33" xfId="13480"/>
    <cellStyle name="Percent 2 6 2 2 34" xfId="13481"/>
    <cellStyle name="Percent 2 6 2 2 35" xfId="13482"/>
    <cellStyle name="Percent 2 6 2 2 36" xfId="13483"/>
    <cellStyle name="Percent 2 6 2 2 37" xfId="13484"/>
    <cellStyle name="Percent 2 6 2 2 38" xfId="13485"/>
    <cellStyle name="Percent 2 6 2 2 39" xfId="13486"/>
    <cellStyle name="Percent 2 6 2 2 4" xfId="13487"/>
    <cellStyle name="Percent 2 6 2 2 40" xfId="13488"/>
    <cellStyle name="Percent 2 6 2 2 41" xfId="13489"/>
    <cellStyle name="Percent 2 6 2 2 42" xfId="13490"/>
    <cellStyle name="Percent 2 6 2 2 43" xfId="13491"/>
    <cellStyle name="Percent 2 6 2 2 44" xfId="13492"/>
    <cellStyle name="Percent 2 6 2 2 45" xfId="13493"/>
    <cellStyle name="Percent 2 6 2 2 46" xfId="13494"/>
    <cellStyle name="Percent 2 6 2 2 47" xfId="13495"/>
    <cellStyle name="Percent 2 6 2 2 48" xfId="13496"/>
    <cellStyle name="Percent 2 6 2 2 49" xfId="13497"/>
    <cellStyle name="Percent 2 6 2 2 5" xfId="13498"/>
    <cellStyle name="Percent 2 6 2 2 50" xfId="13499"/>
    <cellStyle name="Percent 2 6 2 2 51" xfId="13500"/>
    <cellStyle name="Percent 2 6 2 2 52" xfId="13501"/>
    <cellStyle name="Percent 2 6 2 2 53" xfId="13502"/>
    <cellStyle name="Percent 2 6 2 2 54" xfId="13503"/>
    <cellStyle name="Percent 2 6 2 2 55" xfId="13504"/>
    <cellStyle name="Percent 2 6 2 2 56" xfId="13505"/>
    <cellStyle name="Percent 2 6 2 2 57" xfId="13506"/>
    <cellStyle name="Percent 2 6 2 2 58" xfId="13507"/>
    <cellStyle name="Percent 2 6 2 2 59" xfId="13508"/>
    <cellStyle name="Percent 2 6 2 2 6" xfId="13509"/>
    <cellStyle name="Percent 2 6 2 2 60" xfId="13510"/>
    <cellStyle name="Percent 2 6 2 2 61" xfId="13511"/>
    <cellStyle name="Percent 2 6 2 2 62" xfId="13512"/>
    <cellStyle name="Percent 2 6 2 2 63" xfId="13513"/>
    <cellStyle name="Percent 2 6 2 2 64" xfId="13514"/>
    <cellStyle name="Percent 2 6 2 2 65" xfId="13515"/>
    <cellStyle name="Percent 2 6 2 2 66" xfId="13516"/>
    <cellStyle name="Percent 2 6 2 2 67" xfId="13517"/>
    <cellStyle name="Percent 2 6 2 2 68" xfId="13518"/>
    <cellStyle name="Percent 2 6 2 2 69" xfId="13519"/>
    <cellStyle name="Percent 2 6 2 2 7" xfId="13520"/>
    <cellStyle name="Percent 2 6 2 2 70" xfId="13521"/>
    <cellStyle name="Percent 2 6 2 2 8" xfId="13522"/>
    <cellStyle name="Percent 2 6 2 2 9" xfId="13523"/>
    <cellStyle name="Percent 2 6 2 20" xfId="13524"/>
    <cellStyle name="Percent 2 6 2 21" xfId="13525"/>
    <cellStyle name="Percent 2 6 2 22" xfId="13526"/>
    <cellStyle name="Percent 2 6 2 23" xfId="13527"/>
    <cellStyle name="Percent 2 6 2 24" xfId="13528"/>
    <cellStyle name="Percent 2 6 2 25" xfId="13529"/>
    <cellStyle name="Percent 2 6 2 26" xfId="13530"/>
    <cellStyle name="Percent 2 6 2 27" xfId="13531"/>
    <cellStyle name="Percent 2 6 2 28" xfId="13532"/>
    <cellStyle name="Percent 2 6 2 29" xfId="13533"/>
    <cellStyle name="Percent 2 6 2 3" xfId="13534"/>
    <cellStyle name="Percent 2 6 2 30" xfId="13535"/>
    <cellStyle name="Percent 2 6 2 31" xfId="13536"/>
    <cellStyle name="Percent 2 6 2 32" xfId="13537"/>
    <cellStyle name="Percent 2 6 2 33" xfId="13538"/>
    <cellStyle name="Percent 2 6 2 34" xfId="13539"/>
    <cellStyle name="Percent 2 6 2 35" xfId="13540"/>
    <cellStyle name="Percent 2 6 2 36" xfId="13541"/>
    <cellStyle name="Percent 2 6 2 37" xfId="13542"/>
    <cellStyle name="Percent 2 6 2 38" xfId="13543"/>
    <cellStyle name="Percent 2 6 2 39" xfId="13544"/>
    <cellStyle name="Percent 2 6 2 4" xfId="13545"/>
    <cellStyle name="Percent 2 6 2 40" xfId="13546"/>
    <cellStyle name="Percent 2 6 2 41" xfId="13547"/>
    <cellStyle name="Percent 2 6 2 42" xfId="13548"/>
    <cellStyle name="Percent 2 6 2 43" xfId="13549"/>
    <cellStyle name="Percent 2 6 2 44" xfId="13550"/>
    <cellStyle name="Percent 2 6 2 45" xfId="13551"/>
    <cellStyle name="Percent 2 6 2 46" xfId="13552"/>
    <cellStyle name="Percent 2 6 2 47" xfId="13553"/>
    <cellStyle name="Percent 2 6 2 48" xfId="13554"/>
    <cellStyle name="Percent 2 6 2 49" xfId="13555"/>
    <cellStyle name="Percent 2 6 2 5" xfId="13556"/>
    <cellStyle name="Percent 2 6 2 50" xfId="13557"/>
    <cellStyle name="Percent 2 6 2 51" xfId="13558"/>
    <cellStyle name="Percent 2 6 2 52" xfId="13559"/>
    <cellStyle name="Percent 2 6 2 53" xfId="13560"/>
    <cellStyle name="Percent 2 6 2 54" xfId="13561"/>
    <cellStyle name="Percent 2 6 2 55" xfId="13562"/>
    <cellStyle name="Percent 2 6 2 56" xfId="13563"/>
    <cellStyle name="Percent 2 6 2 57" xfId="13564"/>
    <cellStyle name="Percent 2 6 2 58" xfId="13565"/>
    <cellStyle name="Percent 2 6 2 59" xfId="13566"/>
    <cellStyle name="Percent 2 6 2 6" xfId="13567"/>
    <cellStyle name="Percent 2 6 2 60" xfId="13568"/>
    <cellStyle name="Percent 2 6 2 61" xfId="13569"/>
    <cellStyle name="Percent 2 6 2 62" xfId="13570"/>
    <cellStyle name="Percent 2 6 2 63" xfId="13571"/>
    <cellStyle name="Percent 2 6 2 64" xfId="13572"/>
    <cellStyle name="Percent 2 6 2 65" xfId="13573"/>
    <cellStyle name="Percent 2 6 2 66" xfId="13574"/>
    <cellStyle name="Percent 2 6 2 67" xfId="13575"/>
    <cellStyle name="Percent 2 6 2 68" xfId="13576"/>
    <cellStyle name="Percent 2 6 2 69" xfId="13577"/>
    <cellStyle name="Percent 2 6 2 7" xfId="13578"/>
    <cellStyle name="Percent 2 6 2 70" xfId="13579"/>
    <cellStyle name="Percent 2 6 2 8" xfId="13580"/>
    <cellStyle name="Percent 2 6 2 9" xfId="13581"/>
    <cellStyle name="Percent 2 6 20" xfId="13582"/>
    <cellStyle name="Percent 2 6 21" xfId="13583"/>
    <cellStyle name="Percent 2 6 22" xfId="13584"/>
    <cellStyle name="Percent 2 6 23" xfId="13585"/>
    <cellStyle name="Percent 2 6 24" xfId="13586"/>
    <cellStyle name="Percent 2 6 25" xfId="13587"/>
    <cellStyle name="Percent 2 6 26" xfId="13588"/>
    <cellStyle name="Percent 2 6 27" xfId="13589"/>
    <cellStyle name="Percent 2 6 28" xfId="13590"/>
    <cellStyle name="Percent 2 6 29" xfId="13591"/>
    <cellStyle name="Percent 2 6 3" xfId="13592"/>
    <cellStyle name="Percent 2 6 3 10" xfId="13593"/>
    <cellStyle name="Percent 2 6 3 11" xfId="13594"/>
    <cellStyle name="Percent 2 6 3 12" xfId="13595"/>
    <cellStyle name="Percent 2 6 3 13" xfId="13596"/>
    <cellStyle name="Percent 2 6 3 14" xfId="13597"/>
    <cellStyle name="Percent 2 6 3 15" xfId="13598"/>
    <cellStyle name="Percent 2 6 3 16" xfId="13599"/>
    <cellStyle name="Percent 2 6 3 17" xfId="13600"/>
    <cellStyle name="Percent 2 6 3 18" xfId="13601"/>
    <cellStyle name="Percent 2 6 3 19" xfId="13602"/>
    <cellStyle name="Percent 2 6 3 2" xfId="13603"/>
    <cellStyle name="Percent 2 6 3 20" xfId="13604"/>
    <cellStyle name="Percent 2 6 3 21" xfId="13605"/>
    <cellStyle name="Percent 2 6 3 22" xfId="13606"/>
    <cellStyle name="Percent 2 6 3 23" xfId="13607"/>
    <cellStyle name="Percent 2 6 3 24" xfId="13608"/>
    <cellStyle name="Percent 2 6 3 25" xfId="13609"/>
    <cellStyle name="Percent 2 6 3 26" xfId="13610"/>
    <cellStyle name="Percent 2 6 3 27" xfId="13611"/>
    <cellStyle name="Percent 2 6 3 28" xfId="13612"/>
    <cellStyle name="Percent 2 6 3 29" xfId="13613"/>
    <cellStyle name="Percent 2 6 3 3" xfId="13614"/>
    <cellStyle name="Percent 2 6 3 30" xfId="13615"/>
    <cellStyle name="Percent 2 6 3 4" xfId="13616"/>
    <cellStyle name="Percent 2 6 3 5" xfId="13617"/>
    <cellStyle name="Percent 2 6 3 6" xfId="13618"/>
    <cellStyle name="Percent 2 6 3 7" xfId="13619"/>
    <cellStyle name="Percent 2 6 3 8" xfId="13620"/>
    <cellStyle name="Percent 2 6 3 9" xfId="13621"/>
    <cellStyle name="Percent 2 6 30" xfId="13622"/>
    <cellStyle name="Percent 2 6 31" xfId="13623"/>
    <cellStyle name="Percent 2 6 4" xfId="13624"/>
    <cellStyle name="Percent 2 6 5" xfId="13625"/>
    <cellStyle name="Percent 2 6 6" xfId="13626"/>
    <cellStyle name="Percent 2 6 7" xfId="13627"/>
    <cellStyle name="Percent 2 6 8" xfId="13628"/>
    <cellStyle name="Percent 2 6 9" xfId="13629"/>
    <cellStyle name="Percent 2 60" xfId="13630"/>
    <cellStyle name="Percent 2 61" xfId="13631"/>
    <cellStyle name="Percent 2 62" xfId="13632"/>
    <cellStyle name="Percent 2 63" xfId="13633"/>
    <cellStyle name="Percent 2 64" xfId="13634"/>
    <cellStyle name="Percent 2 65" xfId="13635"/>
    <cellStyle name="Percent 2 66" xfId="13636"/>
    <cellStyle name="Percent 2 67" xfId="13637"/>
    <cellStyle name="Percent 2 68" xfId="13638"/>
    <cellStyle name="Percent 2 69" xfId="13639"/>
    <cellStyle name="Percent 2 7" xfId="13640"/>
    <cellStyle name="Percent 2 7 2" xfId="13641"/>
    <cellStyle name="Percent 2 7 3" xfId="13642"/>
    <cellStyle name="Percent 2 70" xfId="13643"/>
    <cellStyle name="Percent 2 71" xfId="13644"/>
    <cellStyle name="Percent 2 72" xfId="13645"/>
    <cellStyle name="Percent 2 73" xfId="13646"/>
    <cellStyle name="Percent 2 74" xfId="13647"/>
    <cellStyle name="Percent 2 75" xfId="13648"/>
    <cellStyle name="Percent 2 76" xfId="13649"/>
    <cellStyle name="Percent 2 77" xfId="13650"/>
    <cellStyle name="Percent 2 78" xfId="13651"/>
    <cellStyle name="Percent 2 79" xfId="13652"/>
    <cellStyle name="Percent 2 8" xfId="13653"/>
    <cellStyle name="Percent 2 8 10" xfId="13654"/>
    <cellStyle name="Percent 2 8 11" xfId="13655"/>
    <cellStyle name="Percent 2 8 12" xfId="13656"/>
    <cellStyle name="Percent 2 8 13" xfId="13657"/>
    <cellStyle name="Percent 2 8 14" xfId="13658"/>
    <cellStyle name="Percent 2 8 15" xfId="13659"/>
    <cellStyle name="Percent 2 8 16" xfId="13660"/>
    <cellStyle name="Percent 2 8 17" xfId="13661"/>
    <cellStyle name="Percent 2 8 18" xfId="13662"/>
    <cellStyle name="Percent 2 8 19" xfId="13663"/>
    <cellStyle name="Percent 2 8 2" xfId="13664"/>
    <cellStyle name="Percent 2 8 20" xfId="13665"/>
    <cellStyle name="Percent 2 8 21" xfId="13666"/>
    <cellStyle name="Percent 2 8 22" xfId="13667"/>
    <cellStyle name="Percent 2 8 23" xfId="13668"/>
    <cellStyle name="Percent 2 8 24" xfId="13669"/>
    <cellStyle name="Percent 2 8 25" xfId="13670"/>
    <cellStyle name="Percent 2 8 26" xfId="13671"/>
    <cellStyle name="Percent 2 8 27" xfId="13672"/>
    <cellStyle name="Percent 2 8 28" xfId="13673"/>
    <cellStyle name="Percent 2 8 29" xfId="13674"/>
    <cellStyle name="Percent 2 8 3" xfId="13675"/>
    <cellStyle name="Percent 2 8 30" xfId="13676"/>
    <cellStyle name="Percent 2 8 31" xfId="13677"/>
    <cellStyle name="Percent 2 8 32" xfId="13678"/>
    <cellStyle name="Percent 2 8 33" xfId="13679"/>
    <cellStyle name="Percent 2 8 34" xfId="13680"/>
    <cellStyle name="Percent 2 8 35" xfId="13681"/>
    <cellStyle name="Percent 2 8 36" xfId="13682"/>
    <cellStyle name="Percent 2 8 37" xfId="13683"/>
    <cellStyle name="Percent 2 8 38" xfId="13684"/>
    <cellStyle name="Percent 2 8 39" xfId="13685"/>
    <cellStyle name="Percent 2 8 4" xfId="13686"/>
    <cellStyle name="Percent 2 8 40" xfId="13687"/>
    <cellStyle name="Percent 2 8 41" xfId="13688"/>
    <cellStyle name="Percent 2 8 42" xfId="13689"/>
    <cellStyle name="Percent 2 8 43" xfId="13690"/>
    <cellStyle name="Percent 2 8 44" xfId="13691"/>
    <cellStyle name="Percent 2 8 45" xfId="13692"/>
    <cellStyle name="Percent 2 8 46" xfId="13693"/>
    <cellStyle name="Percent 2 8 47" xfId="13694"/>
    <cellStyle name="Percent 2 8 48" xfId="13695"/>
    <cellStyle name="Percent 2 8 49" xfId="13696"/>
    <cellStyle name="Percent 2 8 5" xfId="13697"/>
    <cellStyle name="Percent 2 8 50" xfId="13698"/>
    <cellStyle name="Percent 2 8 51" xfId="13699"/>
    <cellStyle name="Percent 2 8 52" xfId="13700"/>
    <cellStyle name="Percent 2 8 53" xfId="13701"/>
    <cellStyle name="Percent 2 8 54" xfId="13702"/>
    <cellStyle name="Percent 2 8 55" xfId="13703"/>
    <cellStyle name="Percent 2 8 56" xfId="13704"/>
    <cellStyle name="Percent 2 8 57" xfId="13705"/>
    <cellStyle name="Percent 2 8 58" xfId="13706"/>
    <cellStyle name="Percent 2 8 59" xfId="13707"/>
    <cellStyle name="Percent 2 8 6" xfId="13708"/>
    <cellStyle name="Percent 2 8 60" xfId="13709"/>
    <cellStyle name="Percent 2 8 61" xfId="13710"/>
    <cellStyle name="Percent 2 8 62" xfId="13711"/>
    <cellStyle name="Percent 2 8 63" xfId="13712"/>
    <cellStyle name="Percent 2 8 64" xfId="13713"/>
    <cellStyle name="Percent 2 8 65" xfId="13714"/>
    <cellStyle name="Percent 2 8 66" xfId="13715"/>
    <cellStyle name="Percent 2 8 67" xfId="13716"/>
    <cellStyle name="Percent 2 8 68" xfId="13717"/>
    <cellStyle name="Percent 2 8 69" xfId="13718"/>
    <cellStyle name="Percent 2 8 7" xfId="13719"/>
    <cellStyle name="Percent 2 8 70" xfId="13720"/>
    <cellStyle name="Percent 2 8 8" xfId="13721"/>
    <cellStyle name="Percent 2 8 9" xfId="13722"/>
    <cellStyle name="Percent 2 80" xfId="13723"/>
    <cellStyle name="Percent 2 81" xfId="13724"/>
    <cellStyle name="Percent 2 82" xfId="16104"/>
    <cellStyle name="Percent 2 82 2" xfId="16225"/>
    <cellStyle name="Percent 2 83" xfId="16105"/>
    <cellStyle name="Percent 2 84" xfId="16106"/>
    <cellStyle name="Percent 2 85" xfId="16107"/>
    <cellStyle name="Percent 2 86" xfId="16108"/>
    <cellStyle name="Percent 2 87" xfId="16109"/>
    <cellStyle name="Percent 2 88" xfId="16110"/>
    <cellStyle name="Percent 2 89" xfId="16111"/>
    <cellStyle name="Percent 2 9" xfId="13725"/>
    <cellStyle name="Percent 2 9 2" xfId="13726"/>
    <cellStyle name="Percent 2 90" xfId="16112"/>
    <cellStyle name="Percent 2 91" xfId="16113"/>
    <cellStyle name="Percent 2 92" xfId="16114"/>
    <cellStyle name="Percent 2 93" xfId="16115"/>
    <cellStyle name="Percent 2 94" xfId="16116"/>
    <cellStyle name="Percent 2 95" xfId="16117"/>
    <cellStyle name="Percent 2 96" xfId="16118"/>
    <cellStyle name="Percent 2 97" xfId="16119"/>
    <cellStyle name="Percent 2 98" xfId="16120"/>
    <cellStyle name="Percent 2 99" xfId="16121"/>
    <cellStyle name="Percent 20" xfId="13727"/>
    <cellStyle name="Percent 20 2" xfId="13728"/>
    <cellStyle name="Percent 20 3" xfId="13729"/>
    <cellStyle name="Percent 21" xfId="13730"/>
    <cellStyle name="Percent 21 2" xfId="13731"/>
    <cellStyle name="Percent 21 2 2" xfId="13732"/>
    <cellStyle name="Percent 21 3" xfId="13733"/>
    <cellStyle name="Percent 21 3 2" xfId="13734"/>
    <cellStyle name="Percent 21 4" xfId="13735"/>
    <cellStyle name="Percent 22" xfId="13736"/>
    <cellStyle name="Percent 22 2" xfId="13737"/>
    <cellStyle name="Percent 23" xfId="13738"/>
    <cellStyle name="Percent 23 2" xfId="13739"/>
    <cellStyle name="Percent 23 2 2" xfId="13740"/>
    <cellStyle name="Percent 23 3" xfId="13741"/>
    <cellStyle name="Percent 23 3 2" xfId="13742"/>
    <cellStyle name="Percent 23 3 2 2" xfId="13743"/>
    <cellStyle name="Percent 23 3 3" xfId="13744"/>
    <cellStyle name="Percent 23 4" xfId="13745"/>
    <cellStyle name="Percent 24" xfId="13746"/>
    <cellStyle name="Percent 24 2" xfId="13747"/>
    <cellStyle name="Percent 25" xfId="13748"/>
    <cellStyle name="Percent 25 2" xfId="13749"/>
    <cellStyle name="Percent 26" xfId="15687"/>
    <cellStyle name="Percent 27" xfId="15688"/>
    <cellStyle name="Percent 28" xfId="15689"/>
    <cellStyle name="Percent 29" xfId="15690"/>
    <cellStyle name="Percent 3" xfId="13750"/>
    <cellStyle name="Percent 3 10" xfId="16122"/>
    <cellStyle name="Percent 3 11" xfId="16123"/>
    <cellStyle name="Percent 3 12" xfId="16124"/>
    <cellStyle name="Percent 3 13" xfId="16125"/>
    <cellStyle name="Percent 3 14" xfId="16126"/>
    <cellStyle name="Percent 3 15" xfId="16127"/>
    <cellStyle name="Percent 3 16" xfId="16128"/>
    <cellStyle name="Percent 3 17" xfId="16129"/>
    <cellStyle name="Percent 3 18" xfId="16130"/>
    <cellStyle name="Percent 3 19" xfId="16131"/>
    <cellStyle name="Percent 3 2" xfId="13751"/>
    <cellStyle name="Percent 3 20" xfId="16132"/>
    <cellStyle name="Percent 3 21" xfId="16133"/>
    <cellStyle name="Percent 3 22" xfId="16134"/>
    <cellStyle name="Percent 3 23" xfId="16135"/>
    <cellStyle name="Percent 3 24" xfId="16136"/>
    <cellStyle name="Percent 3 25" xfId="16137"/>
    <cellStyle name="Percent 3 26" xfId="16138"/>
    <cellStyle name="Percent 3 27" xfId="16139"/>
    <cellStyle name="Percent 3 28" xfId="16140"/>
    <cellStyle name="Percent 3 29" xfId="16141"/>
    <cellStyle name="Percent 3 3" xfId="13752"/>
    <cellStyle name="Percent 3 30" xfId="16142"/>
    <cellStyle name="Percent 3 31" xfId="16143"/>
    <cellStyle name="Percent 3 32" xfId="16144"/>
    <cellStyle name="Percent 3 4" xfId="13753"/>
    <cellStyle name="Percent 3 5" xfId="13754"/>
    <cellStyle name="Percent 3 6" xfId="13755"/>
    <cellStyle name="Percent 3 7" xfId="16145"/>
    <cellStyle name="Percent 3 8" xfId="16146"/>
    <cellStyle name="Percent 3 9" xfId="16147"/>
    <cellStyle name="Percent 30" xfId="15691"/>
    <cellStyle name="Percent 31" xfId="15692"/>
    <cellStyle name="Percent 32" xfId="15693"/>
    <cellStyle name="Percent 33" xfId="15694"/>
    <cellStyle name="Percent 34" xfId="15986"/>
    <cellStyle name="Percent 34 2" xfId="16150"/>
    <cellStyle name="Percent 4" xfId="13756"/>
    <cellStyle name="Percent 5" xfId="13757"/>
    <cellStyle name="Percent 6" xfId="13758"/>
    <cellStyle name="Percent 6 10" xfId="13759"/>
    <cellStyle name="Percent 6 11" xfId="13760"/>
    <cellStyle name="Percent 6 12" xfId="13761"/>
    <cellStyle name="Percent 6 13" xfId="13762"/>
    <cellStyle name="Percent 6 14" xfId="13763"/>
    <cellStyle name="Percent 6 15" xfId="13764"/>
    <cellStyle name="Percent 6 2" xfId="13765"/>
    <cellStyle name="Percent 6 2 2" xfId="13766"/>
    <cellStyle name="Percent 6 2 2 2" xfId="13767"/>
    <cellStyle name="Percent 6 3" xfId="13768"/>
    <cellStyle name="Percent 6 3 2" xfId="13769"/>
    <cellStyle name="Percent 6 4" xfId="13770"/>
    <cellStyle name="Percent 6 5" xfId="13771"/>
    <cellStyle name="Percent 6 6" xfId="13772"/>
    <cellStyle name="Percent 6 7" xfId="13773"/>
    <cellStyle name="Percent 6 8" xfId="13774"/>
    <cellStyle name="Percent 6 9" xfId="13775"/>
    <cellStyle name="Percent 7" xfId="13776"/>
    <cellStyle name="Percent 7 2" xfId="13777"/>
    <cellStyle name="Percent 7 2 2" xfId="13778"/>
    <cellStyle name="Percent 7 2 2 2" xfId="13779"/>
    <cellStyle name="Percent 7 2 2 2 2" xfId="13780"/>
    <cellStyle name="Percent 7 2 2 2 2 2" xfId="13781"/>
    <cellStyle name="Percent 7 2 2 2 2 2 2" xfId="13782"/>
    <cellStyle name="Percent 7 2 2 2 2 2 2 2" xfId="13783"/>
    <cellStyle name="Percent 7 2 2 2 2 2 3" xfId="13784"/>
    <cellStyle name="Percent 7 2 2 2 2 2 3 2" xfId="13785"/>
    <cellStyle name="Percent 7 2 2 2 2 2 4" xfId="13786"/>
    <cellStyle name="Percent 7 2 2 2 2 3" xfId="13787"/>
    <cellStyle name="Percent 7 2 2 2 2 3 2" xfId="13788"/>
    <cellStyle name="Percent 7 2 2 2 2 4" xfId="13789"/>
    <cellStyle name="Percent 7 2 2 2 2 4 2" xfId="13790"/>
    <cellStyle name="Percent 7 2 2 2 2 5" xfId="13791"/>
    <cellStyle name="Percent 7 2 2 2 3" xfId="13792"/>
    <cellStyle name="Percent 7 2 2 2 3 2" xfId="13793"/>
    <cellStyle name="Percent 7 2 2 2 3 3" xfId="13794"/>
    <cellStyle name="Percent 7 2 2 2 3 3 2" xfId="13795"/>
    <cellStyle name="Percent 7 2 2 2 3 4" xfId="13796"/>
    <cellStyle name="Percent 7 2 2 2 3 4 2" xfId="13797"/>
    <cellStyle name="Percent 7 2 2 2 3 5" xfId="13798"/>
    <cellStyle name="Percent 7 2 2 2 4" xfId="13799"/>
    <cellStyle name="Percent 7 2 2 2 4 2" xfId="13800"/>
    <cellStyle name="Percent 7 2 2 2 5" xfId="13801"/>
    <cellStyle name="Percent 7 2 2 2 5 2" xfId="13802"/>
    <cellStyle name="Percent 7 2 2 2 6" xfId="13803"/>
    <cellStyle name="Percent 7 2 2 3" xfId="13804"/>
    <cellStyle name="Percent 7 2 2 3 2" xfId="13805"/>
    <cellStyle name="Percent 7 2 2 3 2 2" xfId="13806"/>
    <cellStyle name="Percent 7 2 2 3 2 2 2" xfId="13807"/>
    <cellStyle name="Percent 7 2 2 3 2 3" xfId="13808"/>
    <cellStyle name="Percent 7 2 2 3 2 3 2" xfId="13809"/>
    <cellStyle name="Percent 7 2 2 3 2 4" xfId="13810"/>
    <cellStyle name="Percent 7 2 2 3 3" xfId="13811"/>
    <cellStyle name="Percent 7 2 2 3 3 2" xfId="13812"/>
    <cellStyle name="Percent 7 2 2 3 4" xfId="13813"/>
    <cellStyle name="Percent 7 2 2 3 4 2" xfId="13814"/>
    <cellStyle name="Percent 7 2 2 3 5" xfId="13815"/>
    <cellStyle name="Percent 7 2 2 4" xfId="13816"/>
    <cellStyle name="Percent 7 2 2 4 2" xfId="13817"/>
    <cellStyle name="Percent 7 2 2 4 2 2" xfId="13818"/>
    <cellStyle name="Percent 7 2 2 4 3" xfId="13819"/>
    <cellStyle name="Percent 7 2 2 4 3 2" xfId="13820"/>
    <cellStyle name="Percent 7 2 2 4 4" xfId="13821"/>
    <cellStyle name="Percent 7 2 2 5" xfId="13822"/>
    <cellStyle name="Percent 7 2 2 5 2" xfId="13823"/>
    <cellStyle name="Percent 7 2 2 6" xfId="13824"/>
    <cellStyle name="Percent 7 2 2 6 2" xfId="13825"/>
    <cellStyle name="Percent 7 2 2 7" xfId="13826"/>
    <cellStyle name="Percent 7 2 3" xfId="13827"/>
    <cellStyle name="Percent 7 2 3 2" xfId="13828"/>
    <cellStyle name="Percent 7 2 3 2 2" xfId="13829"/>
    <cellStyle name="Percent 7 2 3 2 2 2" xfId="13830"/>
    <cellStyle name="Percent 7 2 3 2 3" xfId="13831"/>
    <cellStyle name="Percent 7 2 3 2 3 2" xfId="13832"/>
    <cellStyle name="Percent 7 2 3 2 4" xfId="13833"/>
    <cellStyle name="Percent 7 2 3 3" xfId="13834"/>
    <cellStyle name="Percent 7 2 3 3 2" xfId="13835"/>
    <cellStyle name="Percent 7 2 3 4" xfId="13836"/>
    <cellStyle name="Percent 7 2 3 4 2" xfId="13837"/>
    <cellStyle name="Percent 7 2 3 5" xfId="13838"/>
    <cellStyle name="Percent 7 2 4" xfId="13839"/>
    <cellStyle name="Percent 7 2 4 2" xfId="13840"/>
    <cellStyle name="Percent 7 2 4 2 2" xfId="13841"/>
    <cellStyle name="Percent 7 2 4 3" xfId="13842"/>
    <cellStyle name="Percent 7 2 4 3 2" xfId="13843"/>
    <cellStyle name="Percent 7 2 4 4" xfId="13844"/>
    <cellStyle name="Percent 7 2 5" xfId="13845"/>
    <cellStyle name="Percent 7 2 5 2" xfId="13846"/>
    <cellStyle name="Percent 7 2 6" xfId="13847"/>
    <cellStyle name="Percent 7 2 6 2" xfId="13848"/>
    <cellStyle name="Percent 7 2 7" xfId="13849"/>
    <cellStyle name="Percent 7 3" xfId="13850"/>
    <cellStyle name="Percent 7 3 2" xfId="13851"/>
    <cellStyle name="Percent 7 3 2 2" xfId="13852"/>
    <cellStyle name="Percent 7 3 2 2 2" xfId="13853"/>
    <cellStyle name="Percent 7 3 2 2 2 2" xfId="13854"/>
    <cellStyle name="Percent 7 3 2 2 3" xfId="13855"/>
    <cellStyle name="Percent 7 3 2 2 3 2" xfId="13856"/>
    <cellStyle name="Percent 7 3 2 2 4" xfId="13857"/>
    <cellStyle name="Percent 7 3 2 3" xfId="13858"/>
    <cellStyle name="Percent 7 3 2 3 2" xfId="13859"/>
    <cellStyle name="Percent 7 3 2 4" xfId="13860"/>
    <cellStyle name="Percent 7 3 2 4 2" xfId="13861"/>
    <cellStyle name="Percent 7 3 2 5" xfId="13862"/>
    <cellStyle name="Percent 7 3 3" xfId="13863"/>
    <cellStyle name="Percent 7 3 3 2" xfId="13864"/>
    <cellStyle name="Percent 7 3 3 2 2" xfId="13865"/>
    <cellStyle name="Percent 7 3 3 3" xfId="13866"/>
    <cellStyle name="Percent 7 3 3 3 2" xfId="13867"/>
    <cellStyle name="Percent 7 3 3 4" xfId="13868"/>
    <cellStyle name="Percent 7 3 4" xfId="13869"/>
    <cellStyle name="Percent 7 3 4 2" xfId="13870"/>
    <cellStyle name="Percent 7 3 5" xfId="13871"/>
    <cellStyle name="Percent 7 3 5 2" xfId="13872"/>
    <cellStyle name="Percent 7 3 6" xfId="13873"/>
    <cellStyle name="Percent 7 4" xfId="13874"/>
    <cellStyle name="Percent 7 4 2" xfId="13875"/>
    <cellStyle name="Percent 7 4 2 2" xfId="13876"/>
    <cellStyle name="Percent 7 4 2 2 2" xfId="13877"/>
    <cellStyle name="Percent 7 4 2 3" xfId="13878"/>
    <cellStyle name="Percent 7 4 2 3 2" xfId="13879"/>
    <cellStyle name="Percent 7 4 2 4" xfId="13880"/>
    <cellStyle name="Percent 7 4 3" xfId="13881"/>
    <cellStyle name="Percent 7 4 3 2" xfId="13882"/>
    <cellStyle name="Percent 7 4 4" xfId="13883"/>
    <cellStyle name="Percent 7 4 4 2" xfId="13884"/>
    <cellStyle name="Percent 7 4 5" xfId="13885"/>
    <cellStyle name="Percent 7 5" xfId="13886"/>
    <cellStyle name="Percent 7 5 2" xfId="13887"/>
    <cellStyle name="Percent 7 5 2 2" xfId="13888"/>
    <cellStyle name="Percent 7 5 3" xfId="13889"/>
    <cellStyle name="Percent 7 5 3 2" xfId="13890"/>
    <cellStyle name="Percent 7 5 4" xfId="13891"/>
    <cellStyle name="Percent 7 6" xfId="13892"/>
    <cellStyle name="Percent 7 6 2" xfId="13893"/>
    <cellStyle name="Percent 7 7" xfId="13894"/>
    <cellStyle name="Percent 7 7 2" xfId="13895"/>
    <cellStyle name="Percent 7 8" xfId="13896"/>
    <cellStyle name="Percent 8" xfId="13897"/>
    <cellStyle name="Percent 8 10" xfId="13898"/>
    <cellStyle name="Percent 8 2" xfId="13899"/>
    <cellStyle name="Percent 8 2 2" xfId="13900"/>
    <cellStyle name="Percent 8 2 2 2" xfId="13901"/>
    <cellStyle name="Percent 8 2 2 2 2" xfId="13902"/>
    <cellStyle name="Percent 8 2 2 2 2 2" xfId="13903"/>
    <cellStyle name="Percent 8 2 2 2 3" xfId="13904"/>
    <cellStyle name="Percent 8 2 2 2 3 2" xfId="13905"/>
    <cellStyle name="Percent 8 2 2 2 4" xfId="13906"/>
    <cellStyle name="Percent 8 2 2 3" xfId="13907"/>
    <cellStyle name="Percent 8 2 2 3 2" xfId="13908"/>
    <cellStyle name="Percent 8 2 2 4" xfId="13909"/>
    <cellStyle name="Percent 8 2 2 4 2" xfId="13910"/>
    <cellStyle name="Percent 8 2 2 5" xfId="13911"/>
    <cellStyle name="Percent 8 2 3" xfId="13912"/>
    <cellStyle name="Percent 8 2 3 2" xfId="13913"/>
    <cellStyle name="Percent 8 2 3 2 2" xfId="13914"/>
    <cellStyle name="Percent 8 2 3 3" xfId="13915"/>
    <cellStyle name="Percent 8 2 3 3 2" xfId="13916"/>
    <cellStyle name="Percent 8 2 3 4" xfId="13917"/>
    <cellStyle name="Percent 8 2 4" xfId="13918"/>
    <cellStyle name="Percent 8 2 4 2" xfId="13919"/>
    <cellStyle name="Percent 8 2 5" xfId="13920"/>
    <cellStyle name="Percent 8 2 5 2" xfId="13921"/>
    <cellStyle name="Percent 8 2 6" xfId="13922"/>
    <cellStyle name="Percent 8 3" xfId="13923"/>
    <cellStyle name="Percent 8 3 2" xfId="13924"/>
    <cellStyle name="Percent 8 3 2 2" xfId="13925"/>
    <cellStyle name="Percent 8 3 2 2 2" xfId="13926"/>
    <cellStyle name="Percent 8 3 2 2 2 2" xfId="13927"/>
    <cellStyle name="Percent 8 3 2 2 3" xfId="13928"/>
    <cellStyle name="Percent 8 3 2 2 3 2" xfId="13929"/>
    <cellStyle name="Percent 8 3 2 2 4" xfId="13930"/>
    <cellStyle name="Percent 8 3 2 3" xfId="13931"/>
    <cellStyle name="Percent 8 3 2 3 2" xfId="13932"/>
    <cellStyle name="Percent 8 3 2 4" xfId="13933"/>
    <cellStyle name="Percent 8 3 2 4 2" xfId="13934"/>
    <cellStyle name="Percent 8 3 2 5" xfId="13935"/>
    <cellStyle name="Percent 8 3 3" xfId="13936"/>
    <cellStyle name="Percent 8 3 3 2" xfId="13937"/>
    <cellStyle name="Percent 8 3 3 2 2" xfId="13938"/>
    <cellStyle name="Percent 8 3 3 3" xfId="13939"/>
    <cellStyle name="Percent 8 3 3 3 2" xfId="13940"/>
    <cellStyle name="Percent 8 3 3 4" xfId="13941"/>
    <cellStyle name="Percent 8 3 4" xfId="13942"/>
    <cellStyle name="Percent 8 3 4 2" xfId="13943"/>
    <cellStyle name="Percent 8 3 5" xfId="13944"/>
    <cellStyle name="Percent 8 3 5 2" xfId="13945"/>
    <cellStyle name="Percent 8 3 6" xfId="13946"/>
    <cellStyle name="Percent 8 4" xfId="13947"/>
    <cellStyle name="Percent 8 4 2" xfId="13948"/>
    <cellStyle name="Percent 8 4 2 2" xfId="13949"/>
    <cellStyle name="Percent 8 4 2 2 2" xfId="13950"/>
    <cellStyle name="Percent 8 4 2 2 2 2" xfId="13951"/>
    <cellStyle name="Percent 8 4 2 2 3" xfId="13952"/>
    <cellStyle name="Percent 8 4 2 2 3 2" xfId="13953"/>
    <cellStyle name="Percent 8 4 2 2 4" xfId="13954"/>
    <cellStyle name="Percent 8 4 2 3" xfId="13955"/>
    <cellStyle name="Percent 8 4 2 3 2" xfId="13956"/>
    <cellStyle name="Percent 8 4 2 4" xfId="13957"/>
    <cellStyle name="Percent 8 4 2 4 2" xfId="13958"/>
    <cellStyle name="Percent 8 4 2 5" xfId="13959"/>
    <cellStyle name="Percent 8 4 3" xfId="13960"/>
    <cellStyle name="Percent 8 4 3 2" xfId="13961"/>
    <cellStyle name="Percent 8 4 3 2 2" xfId="13962"/>
    <cellStyle name="Percent 8 4 3 3" xfId="13963"/>
    <cellStyle name="Percent 8 4 3 3 2" xfId="13964"/>
    <cellStyle name="Percent 8 4 3 4" xfId="13965"/>
    <cellStyle name="Percent 8 4 4" xfId="13966"/>
    <cellStyle name="Percent 8 4 4 2" xfId="13967"/>
    <cellStyle name="Percent 8 4 5" xfId="13968"/>
    <cellStyle name="Percent 8 4 5 2" xfId="13969"/>
    <cellStyle name="Percent 8 4 6" xfId="13970"/>
    <cellStyle name="Percent 8 5" xfId="13971"/>
    <cellStyle name="Percent 8 5 2" xfId="13972"/>
    <cellStyle name="Percent 8 5 2 2" xfId="13973"/>
    <cellStyle name="Percent 8 5 2 2 2" xfId="13974"/>
    <cellStyle name="Percent 8 5 2 2 2 2" xfId="13975"/>
    <cellStyle name="Percent 8 5 2 2 3" xfId="13976"/>
    <cellStyle name="Percent 8 5 2 2 3 2" xfId="13977"/>
    <cellStyle name="Percent 8 5 2 2 4" xfId="13978"/>
    <cellStyle name="Percent 8 5 2 3" xfId="13979"/>
    <cellStyle name="Percent 8 5 2 3 2" xfId="13980"/>
    <cellStyle name="Percent 8 5 2 4" xfId="13981"/>
    <cellStyle name="Percent 8 5 2 4 2" xfId="13982"/>
    <cellStyle name="Percent 8 5 2 5" xfId="13983"/>
    <cellStyle name="Percent 8 5 3" xfId="13984"/>
    <cellStyle name="Percent 8 5 3 2" xfId="13985"/>
    <cellStyle name="Percent 8 5 3 2 2" xfId="13986"/>
    <cellStyle name="Percent 8 5 3 3" xfId="13987"/>
    <cellStyle name="Percent 8 5 3 3 2" xfId="13988"/>
    <cellStyle name="Percent 8 5 3 4" xfId="13989"/>
    <cellStyle name="Percent 8 5 4" xfId="13990"/>
    <cellStyle name="Percent 8 5 4 2" xfId="13991"/>
    <cellStyle name="Percent 8 5 5" xfId="13992"/>
    <cellStyle name="Percent 8 5 5 2" xfId="13993"/>
    <cellStyle name="Percent 8 5 6" xfId="13994"/>
    <cellStyle name="Percent 8 6" xfId="13995"/>
    <cellStyle name="Percent 8 6 2" xfId="13996"/>
    <cellStyle name="Percent 8 6 2 2" xfId="13997"/>
    <cellStyle name="Percent 8 6 2 2 2" xfId="13998"/>
    <cellStyle name="Percent 8 6 2 3" xfId="13999"/>
    <cellStyle name="Percent 8 6 2 3 2" xfId="14000"/>
    <cellStyle name="Percent 8 6 2 4" xfId="14001"/>
    <cellStyle name="Percent 8 6 3" xfId="14002"/>
    <cellStyle name="Percent 8 6 3 2" xfId="14003"/>
    <cellStyle name="Percent 8 6 4" xfId="14004"/>
    <cellStyle name="Percent 8 6 4 2" xfId="14005"/>
    <cellStyle name="Percent 8 6 5" xfId="14006"/>
    <cellStyle name="Percent 8 7" xfId="14007"/>
    <cellStyle name="Percent 8 7 2" xfId="14008"/>
    <cellStyle name="Percent 8 7 2 2" xfId="14009"/>
    <cellStyle name="Percent 8 7 3" xfId="14010"/>
    <cellStyle name="Percent 8 7 3 2" xfId="14011"/>
    <cellStyle name="Percent 8 7 4" xfId="14012"/>
    <cellStyle name="Percent 8 8" xfId="14013"/>
    <cellStyle name="Percent 8 8 2" xfId="14014"/>
    <cellStyle name="Percent 8 9" xfId="14015"/>
    <cellStyle name="Percent 8 9 2" xfId="14016"/>
    <cellStyle name="Percent 9" xfId="14017"/>
    <cellStyle name="Percent 9 10" xfId="14018"/>
    <cellStyle name="Percent 9 11" xfId="14019"/>
    <cellStyle name="Percent 9 12" xfId="14020"/>
    <cellStyle name="Percent 9 13" xfId="14021"/>
    <cellStyle name="Percent 9 14" xfId="14022"/>
    <cellStyle name="Percent 9 15" xfId="14023"/>
    <cellStyle name="Percent 9 16" xfId="14024"/>
    <cellStyle name="Percent 9 17" xfId="14025"/>
    <cellStyle name="Percent 9 18" xfId="14026"/>
    <cellStyle name="Percent 9 19" xfId="14027"/>
    <cellStyle name="Percent 9 2" xfId="14028"/>
    <cellStyle name="Percent 9 2 10" xfId="14029"/>
    <cellStyle name="Percent 9 2 11" xfId="14030"/>
    <cellStyle name="Percent 9 2 12" xfId="14031"/>
    <cellStyle name="Percent 9 2 13" xfId="14032"/>
    <cellStyle name="Percent 9 2 14" xfId="14033"/>
    <cellStyle name="Percent 9 2 15" xfId="14034"/>
    <cellStyle name="Percent 9 2 16" xfId="14035"/>
    <cellStyle name="Percent 9 2 17" xfId="14036"/>
    <cellStyle name="Percent 9 2 18" xfId="14037"/>
    <cellStyle name="Percent 9 2 19" xfId="14038"/>
    <cellStyle name="Percent 9 2 2" xfId="14039"/>
    <cellStyle name="Percent 9 2 2 2" xfId="14040"/>
    <cellStyle name="Percent 9 2 2 2 2" xfId="14041"/>
    <cellStyle name="Percent 9 2 2 2 2 2" xfId="14042"/>
    <cellStyle name="Percent 9 2 2 2 3" xfId="14043"/>
    <cellStyle name="Percent 9 2 2 2 3 2" xfId="14044"/>
    <cellStyle name="Percent 9 2 2 2 4" xfId="14045"/>
    <cellStyle name="Percent 9 2 2 3" xfId="14046"/>
    <cellStyle name="Percent 9 2 2 3 2" xfId="14047"/>
    <cellStyle name="Percent 9 2 2 4" xfId="14048"/>
    <cellStyle name="Percent 9 2 2 4 2" xfId="14049"/>
    <cellStyle name="Percent 9 2 2 5" xfId="14050"/>
    <cellStyle name="Percent 9 2 20" xfId="14051"/>
    <cellStyle name="Percent 9 2 21" xfId="14052"/>
    <cellStyle name="Percent 9 2 22" xfId="14053"/>
    <cellStyle name="Percent 9 2 23" xfId="14054"/>
    <cellStyle name="Percent 9 2 24" xfId="14055"/>
    <cellStyle name="Percent 9 2 25" xfId="14056"/>
    <cellStyle name="Percent 9 2 26" xfId="14057"/>
    <cellStyle name="Percent 9 2 27" xfId="14058"/>
    <cellStyle name="Percent 9 2 28" xfId="14059"/>
    <cellStyle name="Percent 9 2 29" xfId="14060"/>
    <cellStyle name="Percent 9 2 3" xfId="14061"/>
    <cellStyle name="Percent 9 2 3 2" xfId="14062"/>
    <cellStyle name="Percent 9 2 3 2 2" xfId="14063"/>
    <cellStyle name="Percent 9 2 3 3" xfId="14064"/>
    <cellStyle name="Percent 9 2 3 3 2" xfId="14065"/>
    <cellStyle name="Percent 9 2 3 4" xfId="14066"/>
    <cellStyle name="Percent 9 2 30" xfId="14067"/>
    <cellStyle name="Percent 9 2 4" xfId="14068"/>
    <cellStyle name="Percent 9 2 4 2" xfId="14069"/>
    <cellStyle name="Percent 9 2 5" xfId="14070"/>
    <cellStyle name="Percent 9 2 5 2" xfId="14071"/>
    <cellStyle name="Percent 9 2 6" xfId="14072"/>
    <cellStyle name="Percent 9 2 7" xfId="14073"/>
    <cellStyle name="Percent 9 2 8" xfId="14074"/>
    <cellStyle name="Percent 9 2 9" xfId="14075"/>
    <cellStyle name="Percent 9 20" xfId="14076"/>
    <cellStyle name="Percent 9 21" xfId="14077"/>
    <cellStyle name="Percent 9 22" xfId="14078"/>
    <cellStyle name="Percent 9 23" xfId="14079"/>
    <cellStyle name="Percent 9 24" xfId="14080"/>
    <cellStyle name="Percent 9 25" xfId="14081"/>
    <cellStyle name="Percent 9 26" xfId="14082"/>
    <cellStyle name="Percent 9 27" xfId="14083"/>
    <cellStyle name="Percent 9 28" xfId="14084"/>
    <cellStyle name="Percent 9 29" xfId="14085"/>
    <cellStyle name="Percent 9 3" xfId="14086"/>
    <cellStyle name="Percent 9 3 2" xfId="14087"/>
    <cellStyle name="Percent 9 3 2 2" xfId="14088"/>
    <cellStyle name="Percent 9 3 2 2 2" xfId="14089"/>
    <cellStyle name="Percent 9 3 2 3" xfId="14090"/>
    <cellStyle name="Percent 9 3 2 3 2" xfId="14091"/>
    <cellStyle name="Percent 9 3 2 4" xfId="14092"/>
    <cellStyle name="Percent 9 3 3" xfId="14093"/>
    <cellStyle name="Percent 9 3 3 2" xfId="14094"/>
    <cellStyle name="Percent 9 3 4" xfId="14095"/>
    <cellStyle name="Percent 9 3 4 2" xfId="14096"/>
    <cellStyle name="Percent 9 3 5" xfId="14097"/>
    <cellStyle name="Percent 9 30" xfId="14098"/>
    <cellStyle name="Percent 9 31" xfId="14099"/>
    <cellStyle name="Percent 9 4" xfId="14100"/>
    <cellStyle name="Percent 9 4 2" xfId="14101"/>
    <cellStyle name="Percent 9 4 2 2" xfId="14102"/>
    <cellStyle name="Percent 9 4 3" xfId="14103"/>
    <cellStyle name="Percent 9 4 3 2" xfId="14104"/>
    <cellStyle name="Percent 9 4 4" xfId="14105"/>
    <cellStyle name="Percent 9 5" xfId="14106"/>
    <cellStyle name="Percent 9 5 2" xfId="14107"/>
    <cellStyle name="Percent 9 6" xfId="14108"/>
    <cellStyle name="Percent 9 6 2" xfId="14109"/>
    <cellStyle name="Percent 9 7" xfId="14110"/>
    <cellStyle name="Percent 9 8" xfId="14111"/>
    <cellStyle name="Percent 9 9" xfId="14112"/>
    <cellStyle name="Percent[0]" xfId="14113"/>
    <cellStyle name="Percent[0] 2" xfId="14114"/>
    <cellStyle name="Percent[2]" xfId="14115"/>
    <cellStyle name="Percent[2] 2" xfId="14116"/>
    <cellStyle name="Pounds" xfId="14117"/>
    <cellStyle name="reg_no_decimal" xfId="14118"/>
    <cellStyle name="RQDcells" xfId="14119"/>
    <cellStyle name="RQDcells 2" xfId="14120"/>
    <cellStyle name="RQDcells 2 2" xfId="14121"/>
    <cellStyle name="RQDcells 2 2 2" xfId="14122"/>
    <cellStyle name="RQDcells 3" xfId="14123"/>
    <cellStyle name="RQDcells 3 2" xfId="14124"/>
    <cellStyle name="RQDheading" xfId="14125"/>
    <cellStyle name="RQDheading 2" xfId="14126"/>
    <cellStyle name="RQDheading 2 2" xfId="14127"/>
    <cellStyle name="RQDheading 3" xfId="14128"/>
    <cellStyle name="RQDheading 3 2" xfId="14129"/>
    <cellStyle name="RQDheading 4" xfId="14130"/>
    <cellStyle name="RQDserial" xfId="14131"/>
    <cellStyle name="RQDserial 2" xfId="14132"/>
    <cellStyle name="RQDserial 2 2" xfId="14133"/>
    <cellStyle name="RQDserial 2 2 2" xfId="14134"/>
    <cellStyle name="RQDserial 3" xfId="14135"/>
    <cellStyle name="RQDserial 3 2" xfId="14136"/>
    <cellStyle name="RQDtop" xfId="14137"/>
    <cellStyle name="Separador de milhares [0]_Sheet1" xfId="14138"/>
    <cellStyle name="Separador de milhares_Sheet1" xfId="14139"/>
    <cellStyle name="Standard_97MYBOX" xfId="14140"/>
    <cellStyle name="subhead" xfId="14141"/>
    <cellStyle name="Title" xfId="15695" builtinId="15" customBuiltin="1"/>
    <cellStyle name="Total" xfId="15710" builtinId="25" customBuiltin="1"/>
    <cellStyle name="Total 2" xfId="14142"/>
    <cellStyle name="Total 2 2" xfId="14143"/>
    <cellStyle name="Total 2 2 10" xfId="14144"/>
    <cellStyle name="Total 2 2 11" xfId="14145"/>
    <cellStyle name="Total 2 2 12" xfId="14146"/>
    <cellStyle name="Total 2 2 13" xfId="14147"/>
    <cellStyle name="Total 2 2 14" xfId="14148"/>
    <cellStyle name="Total 2 2 15" xfId="14149"/>
    <cellStyle name="Total 2 2 16" xfId="14150"/>
    <cellStyle name="Total 2 2 17" xfId="14151"/>
    <cellStyle name="Total 2 2 18" xfId="14152"/>
    <cellStyle name="Total 2 2 19" xfId="14153"/>
    <cellStyle name="Total 2 2 2" xfId="14154"/>
    <cellStyle name="Total 2 2 2 10" xfId="14155"/>
    <cellStyle name="Total 2 2 2 11" xfId="14156"/>
    <cellStyle name="Total 2 2 2 12" xfId="14157"/>
    <cellStyle name="Total 2 2 2 13" xfId="14158"/>
    <cellStyle name="Total 2 2 2 14" xfId="14159"/>
    <cellStyle name="Total 2 2 2 15" xfId="14160"/>
    <cellStyle name="Total 2 2 2 16" xfId="14161"/>
    <cellStyle name="Total 2 2 2 17" xfId="14162"/>
    <cellStyle name="Total 2 2 2 18" xfId="14163"/>
    <cellStyle name="Total 2 2 2 19" xfId="14164"/>
    <cellStyle name="Total 2 2 2 2" xfId="14165"/>
    <cellStyle name="Total 2 2 2 2 10" xfId="14166"/>
    <cellStyle name="Total 2 2 2 2 11" xfId="14167"/>
    <cellStyle name="Total 2 2 2 2 12" xfId="14168"/>
    <cellStyle name="Total 2 2 2 2 13" xfId="14169"/>
    <cellStyle name="Total 2 2 2 2 14" xfId="14170"/>
    <cellStyle name="Total 2 2 2 2 15" xfId="14171"/>
    <cellStyle name="Total 2 2 2 2 16" xfId="14172"/>
    <cellStyle name="Total 2 2 2 2 17" xfId="14173"/>
    <cellStyle name="Total 2 2 2 2 18" xfId="14174"/>
    <cellStyle name="Total 2 2 2 2 19" xfId="14175"/>
    <cellStyle name="Total 2 2 2 2 2" xfId="14176"/>
    <cellStyle name="Total 2 2 2 2 2 10" xfId="14177"/>
    <cellStyle name="Total 2 2 2 2 2 11" xfId="14178"/>
    <cellStyle name="Total 2 2 2 2 2 12" xfId="14179"/>
    <cellStyle name="Total 2 2 2 2 2 13" xfId="14180"/>
    <cellStyle name="Total 2 2 2 2 2 14" xfId="14181"/>
    <cellStyle name="Total 2 2 2 2 2 15" xfId="14182"/>
    <cellStyle name="Total 2 2 2 2 2 16" xfId="14183"/>
    <cellStyle name="Total 2 2 2 2 2 17" xfId="14184"/>
    <cellStyle name="Total 2 2 2 2 2 18" xfId="14185"/>
    <cellStyle name="Total 2 2 2 2 2 19" xfId="14186"/>
    <cellStyle name="Total 2 2 2 2 2 2" xfId="14187"/>
    <cellStyle name="Total 2 2 2 2 2 20" xfId="14188"/>
    <cellStyle name="Total 2 2 2 2 2 21" xfId="14189"/>
    <cellStyle name="Total 2 2 2 2 2 22" xfId="14190"/>
    <cellStyle name="Total 2 2 2 2 2 23" xfId="14191"/>
    <cellStyle name="Total 2 2 2 2 2 24" xfId="14192"/>
    <cellStyle name="Total 2 2 2 2 2 25" xfId="14193"/>
    <cellStyle name="Total 2 2 2 2 2 26" xfId="14194"/>
    <cellStyle name="Total 2 2 2 2 2 27" xfId="14195"/>
    <cellStyle name="Total 2 2 2 2 2 28" xfId="14196"/>
    <cellStyle name="Total 2 2 2 2 2 29" xfId="14197"/>
    <cellStyle name="Total 2 2 2 2 2 3" xfId="14198"/>
    <cellStyle name="Total 2 2 2 2 2 30" xfId="14199"/>
    <cellStyle name="Total 2 2 2 2 2 31" xfId="14200"/>
    <cellStyle name="Total 2 2 2 2 2 32" xfId="14201"/>
    <cellStyle name="Total 2 2 2 2 2 33" xfId="14202"/>
    <cellStyle name="Total 2 2 2 2 2 34" xfId="14203"/>
    <cellStyle name="Total 2 2 2 2 2 35" xfId="14204"/>
    <cellStyle name="Total 2 2 2 2 2 36" xfId="14205"/>
    <cellStyle name="Total 2 2 2 2 2 37" xfId="14206"/>
    <cellStyle name="Total 2 2 2 2 2 38" xfId="14207"/>
    <cellStyle name="Total 2 2 2 2 2 39" xfId="14208"/>
    <cellStyle name="Total 2 2 2 2 2 4" xfId="14209"/>
    <cellStyle name="Total 2 2 2 2 2 40" xfId="14210"/>
    <cellStyle name="Total 2 2 2 2 2 41" xfId="14211"/>
    <cellStyle name="Total 2 2 2 2 2 42" xfId="14212"/>
    <cellStyle name="Total 2 2 2 2 2 43" xfId="14213"/>
    <cellStyle name="Total 2 2 2 2 2 44" xfId="14214"/>
    <cellStyle name="Total 2 2 2 2 2 45" xfId="14215"/>
    <cellStyle name="Total 2 2 2 2 2 46" xfId="14216"/>
    <cellStyle name="Total 2 2 2 2 2 47" xfId="14217"/>
    <cellStyle name="Total 2 2 2 2 2 48" xfId="14218"/>
    <cellStyle name="Total 2 2 2 2 2 49" xfId="14219"/>
    <cellStyle name="Total 2 2 2 2 2 5" xfId="14220"/>
    <cellStyle name="Total 2 2 2 2 2 50" xfId="14221"/>
    <cellStyle name="Total 2 2 2 2 2 51" xfId="14222"/>
    <cellStyle name="Total 2 2 2 2 2 52" xfId="14223"/>
    <cellStyle name="Total 2 2 2 2 2 53" xfId="14224"/>
    <cellStyle name="Total 2 2 2 2 2 54" xfId="14225"/>
    <cellStyle name="Total 2 2 2 2 2 55" xfId="14226"/>
    <cellStyle name="Total 2 2 2 2 2 56" xfId="14227"/>
    <cellStyle name="Total 2 2 2 2 2 57" xfId="14228"/>
    <cellStyle name="Total 2 2 2 2 2 58" xfId="14229"/>
    <cellStyle name="Total 2 2 2 2 2 59" xfId="14230"/>
    <cellStyle name="Total 2 2 2 2 2 6" xfId="14231"/>
    <cellStyle name="Total 2 2 2 2 2 60" xfId="14232"/>
    <cellStyle name="Total 2 2 2 2 2 61" xfId="14233"/>
    <cellStyle name="Total 2 2 2 2 2 62" xfId="14234"/>
    <cellStyle name="Total 2 2 2 2 2 63" xfId="14235"/>
    <cellStyle name="Total 2 2 2 2 2 64" xfId="14236"/>
    <cellStyle name="Total 2 2 2 2 2 65" xfId="14237"/>
    <cellStyle name="Total 2 2 2 2 2 66" xfId="14238"/>
    <cellStyle name="Total 2 2 2 2 2 67" xfId="14239"/>
    <cellStyle name="Total 2 2 2 2 2 68" xfId="14240"/>
    <cellStyle name="Total 2 2 2 2 2 69" xfId="14241"/>
    <cellStyle name="Total 2 2 2 2 2 7" xfId="14242"/>
    <cellStyle name="Total 2 2 2 2 2 70" xfId="14243"/>
    <cellStyle name="Total 2 2 2 2 2 8" xfId="14244"/>
    <cellStyle name="Total 2 2 2 2 2 9" xfId="14245"/>
    <cellStyle name="Total 2 2 2 2 20" xfId="14246"/>
    <cellStyle name="Total 2 2 2 2 21" xfId="14247"/>
    <cellStyle name="Total 2 2 2 2 22" xfId="14248"/>
    <cellStyle name="Total 2 2 2 2 23" xfId="14249"/>
    <cellStyle name="Total 2 2 2 2 24" xfId="14250"/>
    <cellStyle name="Total 2 2 2 2 25" xfId="14251"/>
    <cellStyle name="Total 2 2 2 2 26" xfId="14252"/>
    <cellStyle name="Total 2 2 2 2 27" xfId="14253"/>
    <cellStyle name="Total 2 2 2 2 28" xfId="14254"/>
    <cellStyle name="Total 2 2 2 2 29" xfId="14255"/>
    <cellStyle name="Total 2 2 2 2 3" xfId="14256"/>
    <cellStyle name="Total 2 2 2 2 30" xfId="14257"/>
    <cellStyle name="Total 2 2 2 2 31" xfId="14258"/>
    <cellStyle name="Total 2 2 2 2 32" xfId="14259"/>
    <cellStyle name="Total 2 2 2 2 33" xfId="14260"/>
    <cellStyle name="Total 2 2 2 2 34" xfId="14261"/>
    <cellStyle name="Total 2 2 2 2 35" xfId="14262"/>
    <cellStyle name="Total 2 2 2 2 36" xfId="14263"/>
    <cellStyle name="Total 2 2 2 2 37" xfId="14264"/>
    <cellStyle name="Total 2 2 2 2 38" xfId="14265"/>
    <cellStyle name="Total 2 2 2 2 39" xfId="14266"/>
    <cellStyle name="Total 2 2 2 2 4" xfId="14267"/>
    <cellStyle name="Total 2 2 2 2 40" xfId="14268"/>
    <cellStyle name="Total 2 2 2 2 41" xfId="14269"/>
    <cellStyle name="Total 2 2 2 2 42" xfId="14270"/>
    <cellStyle name="Total 2 2 2 2 43" xfId="14271"/>
    <cellStyle name="Total 2 2 2 2 44" xfId="14272"/>
    <cellStyle name="Total 2 2 2 2 45" xfId="14273"/>
    <cellStyle name="Total 2 2 2 2 46" xfId="14274"/>
    <cellStyle name="Total 2 2 2 2 47" xfId="14275"/>
    <cellStyle name="Total 2 2 2 2 48" xfId="14276"/>
    <cellStyle name="Total 2 2 2 2 49" xfId="14277"/>
    <cellStyle name="Total 2 2 2 2 5" xfId="14278"/>
    <cellStyle name="Total 2 2 2 2 50" xfId="14279"/>
    <cellStyle name="Total 2 2 2 2 51" xfId="14280"/>
    <cellStyle name="Total 2 2 2 2 52" xfId="14281"/>
    <cellStyle name="Total 2 2 2 2 53" xfId="14282"/>
    <cellStyle name="Total 2 2 2 2 54" xfId="14283"/>
    <cellStyle name="Total 2 2 2 2 55" xfId="14284"/>
    <cellStyle name="Total 2 2 2 2 56" xfId="14285"/>
    <cellStyle name="Total 2 2 2 2 57" xfId="14286"/>
    <cellStyle name="Total 2 2 2 2 58" xfId="14287"/>
    <cellStyle name="Total 2 2 2 2 59" xfId="14288"/>
    <cellStyle name="Total 2 2 2 2 6" xfId="14289"/>
    <cellStyle name="Total 2 2 2 2 60" xfId="14290"/>
    <cellStyle name="Total 2 2 2 2 61" xfId="14291"/>
    <cellStyle name="Total 2 2 2 2 62" xfId="14292"/>
    <cellStyle name="Total 2 2 2 2 63" xfId="14293"/>
    <cellStyle name="Total 2 2 2 2 64" xfId="14294"/>
    <cellStyle name="Total 2 2 2 2 65" xfId="14295"/>
    <cellStyle name="Total 2 2 2 2 66" xfId="14296"/>
    <cellStyle name="Total 2 2 2 2 67" xfId="14297"/>
    <cellStyle name="Total 2 2 2 2 68" xfId="14298"/>
    <cellStyle name="Total 2 2 2 2 69" xfId="14299"/>
    <cellStyle name="Total 2 2 2 2 7" xfId="14300"/>
    <cellStyle name="Total 2 2 2 2 70" xfId="14301"/>
    <cellStyle name="Total 2 2 2 2 8" xfId="14302"/>
    <cellStyle name="Total 2 2 2 2 9" xfId="14303"/>
    <cellStyle name="Total 2 2 2 20" xfId="14304"/>
    <cellStyle name="Total 2 2 2 21" xfId="14305"/>
    <cellStyle name="Total 2 2 2 22" xfId="14306"/>
    <cellStyle name="Total 2 2 2 23" xfId="14307"/>
    <cellStyle name="Total 2 2 2 24" xfId="14308"/>
    <cellStyle name="Total 2 2 2 25" xfId="14309"/>
    <cellStyle name="Total 2 2 2 26" xfId="14310"/>
    <cellStyle name="Total 2 2 2 27" xfId="14311"/>
    <cellStyle name="Total 2 2 2 28" xfId="14312"/>
    <cellStyle name="Total 2 2 2 29" xfId="14313"/>
    <cellStyle name="Total 2 2 2 3" xfId="14314"/>
    <cellStyle name="Total 2 2 2 30" xfId="14315"/>
    <cellStyle name="Total 2 2 2 31" xfId="14316"/>
    <cellStyle name="Total 2 2 2 4" xfId="14317"/>
    <cellStyle name="Total 2 2 2 5" xfId="14318"/>
    <cellStyle name="Total 2 2 2 6" xfId="14319"/>
    <cellStyle name="Total 2 2 2 7" xfId="14320"/>
    <cellStyle name="Total 2 2 2 8" xfId="14321"/>
    <cellStyle name="Total 2 2 2 9" xfId="14322"/>
    <cellStyle name="Total 2 2 20" xfId="14323"/>
    <cellStyle name="Total 2 2 21" xfId="14324"/>
    <cellStyle name="Total 2 2 22" xfId="14325"/>
    <cellStyle name="Total 2 2 23" xfId="14326"/>
    <cellStyle name="Total 2 2 24" xfId="14327"/>
    <cellStyle name="Total 2 2 25" xfId="14328"/>
    <cellStyle name="Total 2 2 26" xfId="14329"/>
    <cellStyle name="Total 2 2 27" xfId="14330"/>
    <cellStyle name="Total 2 2 28" xfId="14331"/>
    <cellStyle name="Total 2 2 29" xfId="14332"/>
    <cellStyle name="Total 2 2 3" xfId="14333"/>
    <cellStyle name="Total 2 2 3 10" xfId="14334"/>
    <cellStyle name="Total 2 2 3 11" xfId="14335"/>
    <cellStyle name="Total 2 2 3 12" xfId="14336"/>
    <cellStyle name="Total 2 2 3 13" xfId="14337"/>
    <cellStyle name="Total 2 2 3 14" xfId="14338"/>
    <cellStyle name="Total 2 2 3 15" xfId="14339"/>
    <cellStyle name="Total 2 2 3 16" xfId="14340"/>
    <cellStyle name="Total 2 2 3 17" xfId="14341"/>
    <cellStyle name="Total 2 2 3 18" xfId="14342"/>
    <cellStyle name="Total 2 2 3 19" xfId="14343"/>
    <cellStyle name="Total 2 2 3 2" xfId="14344"/>
    <cellStyle name="Total 2 2 3 20" xfId="14345"/>
    <cellStyle name="Total 2 2 3 21" xfId="14346"/>
    <cellStyle name="Total 2 2 3 22" xfId="14347"/>
    <cellStyle name="Total 2 2 3 23" xfId="14348"/>
    <cellStyle name="Total 2 2 3 24" xfId="14349"/>
    <cellStyle name="Total 2 2 3 25" xfId="14350"/>
    <cellStyle name="Total 2 2 3 26" xfId="14351"/>
    <cellStyle name="Total 2 2 3 27" xfId="14352"/>
    <cellStyle name="Total 2 2 3 28" xfId="14353"/>
    <cellStyle name="Total 2 2 3 29" xfId="14354"/>
    <cellStyle name="Total 2 2 3 3" xfId="14355"/>
    <cellStyle name="Total 2 2 3 30" xfId="14356"/>
    <cellStyle name="Total 2 2 3 31" xfId="14357"/>
    <cellStyle name="Total 2 2 3 32" xfId="14358"/>
    <cellStyle name="Total 2 2 3 33" xfId="14359"/>
    <cellStyle name="Total 2 2 3 34" xfId="14360"/>
    <cellStyle name="Total 2 2 3 35" xfId="14361"/>
    <cellStyle name="Total 2 2 3 36" xfId="14362"/>
    <cellStyle name="Total 2 2 3 37" xfId="14363"/>
    <cellStyle name="Total 2 2 3 38" xfId="14364"/>
    <cellStyle name="Total 2 2 3 39" xfId="14365"/>
    <cellStyle name="Total 2 2 3 4" xfId="14366"/>
    <cellStyle name="Total 2 2 3 40" xfId="14367"/>
    <cellStyle name="Total 2 2 3 41" xfId="14368"/>
    <cellStyle name="Total 2 2 3 42" xfId="14369"/>
    <cellStyle name="Total 2 2 3 43" xfId="14370"/>
    <cellStyle name="Total 2 2 3 44" xfId="14371"/>
    <cellStyle name="Total 2 2 3 45" xfId="14372"/>
    <cellStyle name="Total 2 2 3 46" xfId="14373"/>
    <cellStyle name="Total 2 2 3 47" xfId="14374"/>
    <cellStyle name="Total 2 2 3 48" xfId="14375"/>
    <cellStyle name="Total 2 2 3 49" xfId="14376"/>
    <cellStyle name="Total 2 2 3 5" xfId="14377"/>
    <cellStyle name="Total 2 2 3 50" xfId="14378"/>
    <cellStyle name="Total 2 2 3 51" xfId="14379"/>
    <cellStyle name="Total 2 2 3 52" xfId="14380"/>
    <cellStyle name="Total 2 2 3 53" xfId="14381"/>
    <cellStyle name="Total 2 2 3 54" xfId="14382"/>
    <cellStyle name="Total 2 2 3 55" xfId="14383"/>
    <cellStyle name="Total 2 2 3 56" xfId="14384"/>
    <cellStyle name="Total 2 2 3 57" xfId="14385"/>
    <cellStyle name="Total 2 2 3 58" xfId="14386"/>
    <cellStyle name="Total 2 2 3 59" xfId="14387"/>
    <cellStyle name="Total 2 2 3 6" xfId="14388"/>
    <cellStyle name="Total 2 2 3 60" xfId="14389"/>
    <cellStyle name="Total 2 2 3 61" xfId="14390"/>
    <cellStyle name="Total 2 2 3 62" xfId="14391"/>
    <cellStyle name="Total 2 2 3 63" xfId="14392"/>
    <cellStyle name="Total 2 2 3 64" xfId="14393"/>
    <cellStyle name="Total 2 2 3 65" xfId="14394"/>
    <cellStyle name="Total 2 2 3 66" xfId="14395"/>
    <cellStyle name="Total 2 2 3 67" xfId="14396"/>
    <cellStyle name="Total 2 2 3 68" xfId="14397"/>
    <cellStyle name="Total 2 2 3 69" xfId="14398"/>
    <cellStyle name="Total 2 2 3 7" xfId="14399"/>
    <cellStyle name="Total 2 2 3 70" xfId="14400"/>
    <cellStyle name="Total 2 2 3 8" xfId="14401"/>
    <cellStyle name="Total 2 2 3 9" xfId="14402"/>
    <cellStyle name="Total 2 2 30" xfId="14403"/>
    <cellStyle name="Total 2 2 31" xfId="14404"/>
    <cellStyle name="Total 2 2 4" xfId="14405"/>
    <cellStyle name="Total 2 2 5" xfId="14406"/>
    <cellStyle name="Total 2 2 6" xfId="14407"/>
    <cellStyle name="Total 2 2 7" xfId="14408"/>
    <cellStyle name="Total 2 2 8" xfId="14409"/>
    <cellStyle name="Total 2 2 9" xfId="14410"/>
    <cellStyle name="Total 2 3" xfId="14411"/>
    <cellStyle name="Total 2 3 10" xfId="14412"/>
    <cellStyle name="Total 2 3 11" xfId="14413"/>
    <cellStyle name="Total 2 3 12" xfId="14414"/>
    <cellStyle name="Total 2 3 13" xfId="14415"/>
    <cellStyle name="Total 2 3 14" xfId="14416"/>
    <cellStyle name="Total 2 3 15" xfId="14417"/>
    <cellStyle name="Total 2 3 16" xfId="14418"/>
    <cellStyle name="Total 2 3 17" xfId="14419"/>
    <cellStyle name="Total 2 3 18" xfId="14420"/>
    <cellStyle name="Total 2 3 19" xfId="14421"/>
    <cellStyle name="Total 2 3 2" xfId="14422"/>
    <cellStyle name="Total 2 3 2 10" xfId="14423"/>
    <cellStyle name="Total 2 3 2 11" xfId="14424"/>
    <cellStyle name="Total 2 3 2 12" xfId="14425"/>
    <cellStyle name="Total 2 3 2 13" xfId="14426"/>
    <cellStyle name="Total 2 3 2 14" xfId="14427"/>
    <cellStyle name="Total 2 3 2 15" xfId="14428"/>
    <cellStyle name="Total 2 3 2 16" xfId="14429"/>
    <cellStyle name="Total 2 3 2 17" xfId="14430"/>
    <cellStyle name="Total 2 3 2 18" xfId="14431"/>
    <cellStyle name="Total 2 3 2 19" xfId="14432"/>
    <cellStyle name="Total 2 3 2 2" xfId="14433"/>
    <cellStyle name="Total 2 3 2 2 10" xfId="14434"/>
    <cellStyle name="Total 2 3 2 2 11" xfId="14435"/>
    <cellStyle name="Total 2 3 2 2 12" xfId="14436"/>
    <cellStyle name="Total 2 3 2 2 13" xfId="14437"/>
    <cellStyle name="Total 2 3 2 2 14" xfId="14438"/>
    <cellStyle name="Total 2 3 2 2 15" xfId="14439"/>
    <cellStyle name="Total 2 3 2 2 16" xfId="14440"/>
    <cellStyle name="Total 2 3 2 2 17" xfId="14441"/>
    <cellStyle name="Total 2 3 2 2 18" xfId="14442"/>
    <cellStyle name="Total 2 3 2 2 19" xfId="14443"/>
    <cellStyle name="Total 2 3 2 2 2" xfId="14444"/>
    <cellStyle name="Total 2 3 2 2 20" xfId="14445"/>
    <cellStyle name="Total 2 3 2 2 21" xfId="14446"/>
    <cellStyle name="Total 2 3 2 2 22" xfId="14447"/>
    <cellStyle name="Total 2 3 2 2 23" xfId="14448"/>
    <cellStyle name="Total 2 3 2 2 24" xfId="14449"/>
    <cellStyle name="Total 2 3 2 2 25" xfId="14450"/>
    <cellStyle name="Total 2 3 2 2 26" xfId="14451"/>
    <cellStyle name="Total 2 3 2 2 27" xfId="14452"/>
    <cellStyle name="Total 2 3 2 2 28" xfId="14453"/>
    <cellStyle name="Total 2 3 2 2 29" xfId="14454"/>
    <cellStyle name="Total 2 3 2 2 3" xfId="14455"/>
    <cellStyle name="Total 2 3 2 2 30" xfId="14456"/>
    <cellStyle name="Total 2 3 2 2 31" xfId="14457"/>
    <cellStyle name="Total 2 3 2 2 32" xfId="14458"/>
    <cellStyle name="Total 2 3 2 2 33" xfId="14459"/>
    <cellStyle name="Total 2 3 2 2 34" xfId="14460"/>
    <cellStyle name="Total 2 3 2 2 35" xfId="14461"/>
    <cellStyle name="Total 2 3 2 2 36" xfId="14462"/>
    <cellStyle name="Total 2 3 2 2 37" xfId="14463"/>
    <cellStyle name="Total 2 3 2 2 38" xfId="14464"/>
    <cellStyle name="Total 2 3 2 2 39" xfId="14465"/>
    <cellStyle name="Total 2 3 2 2 4" xfId="14466"/>
    <cellStyle name="Total 2 3 2 2 40" xfId="14467"/>
    <cellStyle name="Total 2 3 2 2 41" xfId="14468"/>
    <cellStyle name="Total 2 3 2 2 42" xfId="14469"/>
    <cellStyle name="Total 2 3 2 2 43" xfId="14470"/>
    <cellStyle name="Total 2 3 2 2 44" xfId="14471"/>
    <cellStyle name="Total 2 3 2 2 45" xfId="14472"/>
    <cellStyle name="Total 2 3 2 2 46" xfId="14473"/>
    <cellStyle name="Total 2 3 2 2 47" xfId="14474"/>
    <cellStyle name="Total 2 3 2 2 48" xfId="14475"/>
    <cellStyle name="Total 2 3 2 2 49" xfId="14476"/>
    <cellStyle name="Total 2 3 2 2 5" xfId="14477"/>
    <cellStyle name="Total 2 3 2 2 50" xfId="14478"/>
    <cellStyle name="Total 2 3 2 2 51" xfId="14479"/>
    <cellStyle name="Total 2 3 2 2 52" xfId="14480"/>
    <cellStyle name="Total 2 3 2 2 53" xfId="14481"/>
    <cellStyle name="Total 2 3 2 2 54" xfId="14482"/>
    <cellStyle name="Total 2 3 2 2 55" xfId="14483"/>
    <cellStyle name="Total 2 3 2 2 56" xfId="14484"/>
    <cellStyle name="Total 2 3 2 2 57" xfId="14485"/>
    <cellStyle name="Total 2 3 2 2 58" xfId="14486"/>
    <cellStyle name="Total 2 3 2 2 59" xfId="14487"/>
    <cellStyle name="Total 2 3 2 2 6" xfId="14488"/>
    <cellStyle name="Total 2 3 2 2 60" xfId="14489"/>
    <cellStyle name="Total 2 3 2 2 61" xfId="14490"/>
    <cellStyle name="Total 2 3 2 2 62" xfId="14491"/>
    <cellStyle name="Total 2 3 2 2 63" xfId="14492"/>
    <cellStyle name="Total 2 3 2 2 64" xfId="14493"/>
    <cellStyle name="Total 2 3 2 2 65" xfId="14494"/>
    <cellStyle name="Total 2 3 2 2 66" xfId="14495"/>
    <cellStyle name="Total 2 3 2 2 67" xfId="14496"/>
    <cellStyle name="Total 2 3 2 2 68" xfId="14497"/>
    <cellStyle name="Total 2 3 2 2 69" xfId="14498"/>
    <cellStyle name="Total 2 3 2 2 7" xfId="14499"/>
    <cellStyle name="Total 2 3 2 2 70" xfId="14500"/>
    <cellStyle name="Total 2 3 2 2 8" xfId="14501"/>
    <cellStyle name="Total 2 3 2 2 9" xfId="14502"/>
    <cellStyle name="Total 2 3 2 20" xfId="14503"/>
    <cellStyle name="Total 2 3 2 21" xfId="14504"/>
    <cellStyle name="Total 2 3 2 22" xfId="14505"/>
    <cellStyle name="Total 2 3 2 23" xfId="14506"/>
    <cellStyle name="Total 2 3 2 24" xfId="14507"/>
    <cellStyle name="Total 2 3 2 25" xfId="14508"/>
    <cellStyle name="Total 2 3 2 26" xfId="14509"/>
    <cellStyle name="Total 2 3 2 27" xfId="14510"/>
    <cellStyle name="Total 2 3 2 28" xfId="14511"/>
    <cellStyle name="Total 2 3 2 29" xfId="14512"/>
    <cellStyle name="Total 2 3 2 3" xfId="14513"/>
    <cellStyle name="Total 2 3 2 30" xfId="14514"/>
    <cellStyle name="Total 2 3 2 31" xfId="14515"/>
    <cellStyle name="Total 2 3 2 32" xfId="14516"/>
    <cellStyle name="Total 2 3 2 33" xfId="14517"/>
    <cellStyle name="Total 2 3 2 34" xfId="14518"/>
    <cellStyle name="Total 2 3 2 35" xfId="14519"/>
    <cellStyle name="Total 2 3 2 36" xfId="14520"/>
    <cellStyle name="Total 2 3 2 37" xfId="14521"/>
    <cellStyle name="Total 2 3 2 38" xfId="14522"/>
    <cellStyle name="Total 2 3 2 39" xfId="14523"/>
    <cellStyle name="Total 2 3 2 4" xfId="14524"/>
    <cellStyle name="Total 2 3 2 40" xfId="14525"/>
    <cellStyle name="Total 2 3 2 41" xfId="14526"/>
    <cellStyle name="Total 2 3 2 42" xfId="14527"/>
    <cellStyle name="Total 2 3 2 43" xfId="14528"/>
    <cellStyle name="Total 2 3 2 44" xfId="14529"/>
    <cellStyle name="Total 2 3 2 45" xfId="14530"/>
    <cellStyle name="Total 2 3 2 46" xfId="14531"/>
    <cellStyle name="Total 2 3 2 47" xfId="14532"/>
    <cellStyle name="Total 2 3 2 48" xfId="14533"/>
    <cellStyle name="Total 2 3 2 49" xfId="14534"/>
    <cellStyle name="Total 2 3 2 5" xfId="14535"/>
    <cellStyle name="Total 2 3 2 50" xfId="14536"/>
    <cellStyle name="Total 2 3 2 51" xfId="14537"/>
    <cellStyle name="Total 2 3 2 52" xfId="14538"/>
    <cellStyle name="Total 2 3 2 53" xfId="14539"/>
    <cellStyle name="Total 2 3 2 54" xfId="14540"/>
    <cellStyle name="Total 2 3 2 55" xfId="14541"/>
    <cellStyle name="Total 2 3 2 56" xfId="14542"/>
    <cellStyle name="Total 2 3 2 57" xfId="14543"/>
    <cellStyle name="Total 2 3 2 58" xfId="14544"/>
    <cellStyle name="Total 2 3 2 59" xfId="14545"/>
    <cellStyle name="Total 2 3 2 6" xfId="14546"/>
    <cellStyle name="Total 2 3 2 60" xfId="14547"/>
    <cellStyle name="Total 2 3 2 61" xfId="14548"/>
    <cellStyle name="Total 2 3 2 62" xfId="14549"/>
    <cellStyle name="Total 2 3 2 63" xfId="14550"/>
    <cellStyle name="Total 2 3 2 64" xfId="14551"/>
    <cellStyle name="Total 2 3 2 65" xfId="14552"/>
    <cellStyle name="Total 2 3 2 66" xfId="14553"/>
    <cellStyle name="Total 2 3 2 67" xfId="14554"/>
    <cellStyle name="Total 2 3 2 68" xfId="14555"/>
    <cellStyle name="Total 2 3 2 69" xfId="14556"/>
    <cellStyle name="Total 2 3 2 7" xfId="14557"/>
    <cellStyle name="Total 2 3 2 70" xfId="14558"/>
    <cellStyle name="Total 2 3 2 8" xfId="14559"/>
    <cellStyle name="Total 2 3 2 9" xfId="14560"/>
    <cellStyle name="Total 2 3 20" xfId="14561"/>
    <cellStyle name="Total 2 3 21" xfId="14562"/>
    <cellStyle name="Total 2 3 22" xfId="14563"/>
    <cellStyle name="Total 2 3 23" xfId="14564"/>
    <cellStyle name="Total 2 3 24" xfId="14565"/>
    <cellStyle name="Total 2 3 25" xfId="14566"/>
    <cellStyle name="Total 2 3 26" xfId="14567"/>
    <cellStyle name="Total 2 3 27" xfId="14568"/>
    <cellStyle name="Total 2 3 28" xfId="14569"/>
    <cellStyle name="Total 2 3 29" xfId="14570"/>
    <cellStyle name="Total 2 3 3" xfId="14571"/>
    <cellStyle name="Total 2 3 30" xfId="14572"/>
    <cellStyle name="Total 2 3 31" xfId="14573"/>
    <cellStyle name="Total 2 3 4" xfId="14574"/>
    <cellStyle name="Total 2 3 5" xfId="14575"/>
    <cellStyle name="Total 2 3 6" xfId="14576"/>
    <cellStyle name="Total 2 3 7" xfId="14577"/>
    <cellStyle name="Total 2 3 8" xfId="14578"/>
    <cellStyle name="Total 2 3 9" xfId="14579"/>
    <cellStyle name="Total 2 4" xfId="14580"/>
    <cellStyle name="Total 2 4 10" xfId="14581"/>
    <cellStyle name="Total 2 4 11" xfId="14582"/>
    <cellStyle name="Total 2 4 12" xfId="14583"/>
    <cellStyle name="Total 2 4 13" xfId="14584"/>
    <cellStyle name="Total 2 4 14" xfId="14585"/>
    <cellStyle name="Total 2 4 15" xfId="14586"/>
    <cellStyle name="Total 2 4 16" xfId="14587"/>
    <cellStyle name="Total 2 4 17" xfId="14588"/>
    <cellStyle name="Total 2 4 18" xfId="14589"/>
    <cellStyle name="Total 2 4 19" xfId="14590"/>
    <cellStyle name="Total 2 4 2" xfId="14591"/>
    <cellStyle name="Total 2 4 20" xfId="14592"/>
    <cellStyle name="Total 2 4 21" xfId="14593"/>
    <cellStyle name="Total 2 4 22" xfId="14594"/>
    <cellStyle name="Total 2 4 23" xfId="14595"/>
    <cellStyle name="Total 2 4 24" xfId="14596"/>
    <cellStyle name="Total 2 4 25" xfId="14597"/>
    <cellStyle name="Total 2 4 26" xfId="14598"/>
    <cellStyle name="Total 2 4 27" xfId="14599"/>
    <cellStyle name="Total 2 4 28" xfId="14600"/>
    <cellStyle name="Total 2 4 29" xfId="14601"/>
    <cellStyle name="Total 2 4 3" xfId="14602"/>
    <cellStyle name="Total 2 4 30" xfId="14603"/>
    <cellStyle name="Total 2 4 31" xfId="14604"/>
    <cellStyle name="Total 2 4 32" xfId="14605"/>
    <cellStyle name="Total 2 4 33" xfId="14606"/>
    <cellStyle name="Total 2 4 34" xfId="14607"/>
    <cellStyle name="Total 2 4 35" xfId="14608"/>
    <cellStyle name="Total 2 4 36" xfId="14609"/>
    <cellStyle name="Total 2 4 37" xfId="14610"/>
    <cellStyle name="Total 2 4 38" xfId="14611"/>
    <cellStyle name="Total 2 4 39" xfId="14612"/>
    <cellStyle name="Total 2 4 4" xfId="14613"/>
    <cellStyle name="Total 2 4 40" xfId="14614"/>
    <cellStyle name="Total 2 4 41" xfId="14615"/>
    <cellStyle name="Total 2 4 42" xfId="14616"/>
    <cellStyle name="Total 2 4 43" xfId="14617"/>
    <cellStyle name="Total 2 4 44" xfId="14618"/>
    <cellStyle name="Total 2 4 45" xfId="14619"/>
    <cellStyle name="Total 2 4 46" xfId="14620"/>
    <cellStyle name="Total 2 4 47" xfId="14621"/>
    <cellStyle name="Total 2 4 48" xfId="14622"/>
    <cellStyle name="Total 2 4 49" xfId="14623"/>
    <cellStyle name="Total 2 4 5" xfId="14624"/>
    <cellStyle name="Total 2 4 50" xfId="14625"/>
    <cellStyle name="Total 2 4 51" xfId="14626"/>
    <cellStyle name="Total 2 4 52" xfId="14627"/>
    <cellStyle name="Total 2 4 53" xfId="14628"/>
    <cellStyle name="Total 2 4 54" xfId="14629"/>
    <cellStyle name="Total 2 4 55" xfId="14630"/>
    <cellStyle name="Total 2 4 56" xfId="14631"/>
    <cellStyle name="Total 2 4 57" xfId="14632"/>
    <cellStyle name="Total 2 4 58" xfId="14633"/>
    <cellStyle name="Total 2 4 59" xfId="14634"/>
    <cellStyle name="Total 2 4 6" xfId="14635"/>
    <cellStyle name="Total 2 4 60" xfId="14636"/>
    <cellStyle name="Total 2 4 61" xfId="14637"/>
    <cellStyle name="Total 2 4 62" xfId="14638"/>
    <cellStyle name="Total 2 4 63" xfId="14639"/>
    <cellStyle name="Total 2 4 64" xfId="14640"/>
    <cellStyle name="Total 2 4 65" xfId="14641"/>
    <cellStyle name="Total 2 4 66" xfId="14642"/>
    <cellStyle name="Total 2 4 67" xfId="14643"/>
    <cellStyle name="Total 2 4 68" xfId="14644"/>
    <cellStyle name="Total 2 4 69" xfId="14645"/>
    <cellStyle name="Total 2 4 7" xfId="14646"/>
    <cellStyle name="Total 2 4 70" xfId="14647"/>
    <cellStyle name="Total 2 4 8" xfId="14648"/>
    <cellStyle name="Total 2 4 9" xfId="14649"/>
    <cellStyle name="Total 3" xfId="14650"/>
    <cellStyle name="Total 3 2" xfId="14651"/>
    <cellStyle name="Total 3 2 10" xfId="14652"/>
    <cellStyle name="Total 3 2 11" xfId="14653"/>
    <cellStyle name="Total 3 2 12" xfId="14654"/>
    <cellStyle name="Total 3 2 13" xfId="14655"/>
    <cellStyle name="Total 3 2 14" xfId="14656"/>
    <cellStyle name="Total 3 2 15" xfId="14657"/>
    <cellStyle name="Total 3 2 16" xfId="14658"/>
    <cellStyle name="Total 3 2 17" xfId="14659"/>
    <cellStyle name="Total 3 2 18" xfId="14660"/>
    <cellStyle name="Total 3 2 19" xfId="14661"/>
    <cellStyle name="Total 3 2 2" xfId="14662"/>
    <cellStyle name="Total 3 2 2 10" xfId="14663"/>
    <cellStyle name="Total 3 2 2 11" xfId="14664"/>
    <cellStyle name="Total 3 2 2 12" xfId="14665"/>
    <cellStyle name="Total 3 2 2 13" xfId="14666"/>
    <cellStyle name="Total 3 2 2 14" xfId="14667"/>
    <cellStyle name="Total 3 2 2 15" xfId="14668"/>
    <cellStyle name="Total 3 2 2 16" xfId="14669"/>
    <cellStyle name="Total 3 2 2 17" xfId="14670"/>
    <cellStyle name="Total 3 2 2 18" xfId="14671"/>
    <cellStyle name="Total 3 2 2 19" xfId="14672"/>
    <cellStyle name="Total 3 2 2 2" xfId="14673"/>
    <cellStyle name="Total 3 2 2 2 10" xfId="14674"/>
    <cellStyle name="Total 3 2 2 2 11" xfId="14675"/>
    <cellStyle name="Total 3 2 2 2 12" xfId="14676"/>
    <cellStyle name="Total 3 2 2 2 13" xfId="14677"/>
    <cellStyle name="Total 3 2 2 2 14" xfId="14678"/>
    <cellStyle name="Total 3 2 2 2 15" xfId="14679"/>
    <cellStyle name="Total 3 2 2 2 16" xfId="14680"/>
    <cellStyle name="Total 3 2 2 2 17" xfId="14681"/>
    <cellStyle name="Total 3 2 2 2 18" xfId="14682"/>
    <cellStyle name="Total 3 2 2 2 19" xfId="14683"/>
    <cellStyle name="Total 3 2 2 2 2" xfId="14684"/>
    <cellStyle name="Total 3 2 2 2 2 10" xfId="14685"/>
    <cellStyle name="Total 3 2 2 2 2 11" xfId="14686"/>
    <cellStyle name="Total 3 2 2 2 2 12" xfId="14687"/>
    <cellStyle name="Total 3 2 2 2 2 13" xfId="14688"/>
    <cellStyle name="Total 3 2 2 2 2 14" xfId="14689"/>
    <cellStyle name="Total 3 2 2 2 2 15" xfId="14690"/>
    <cellStyle name="Total 3 2 2 2 2 16" xfId="14691"/>
    <cellStyle name="Total 3 2 2 2 2 17" xfId="14692"/>
    <cellStyle name="Total 3 2 2 2 2 18" xfId="14693"/>
    <cellStyle name="Total 3 2 2 2 2 19" xfId="14694"/>
    <cellStyle name="Total 3 2 2 2 2 2" xfId="14695"/>
    <cellStyle name="Total 3 2 2 2 2 20" xfId="14696"/>
    <cellStyle name="Total 3 2 2 2 2 21" xfId="14697"/>
    <cellStyle name="Total 3 2 2 2 2 22" xfId="14698"/>
    <cellStyle name="Total 3 2 2 2 2 23" xfId="14699"/>
    <cellStyle name="Total 3 2 2 2 2 24" xfId="14700"/>
    <cellStyle name="Total 3 2 2 2 2 25" xfId="14701"/>
    <cellStyle name="Total 3 2 2 2 2 26" xfId="14702"/>
    <cellStyle name="Total 3 2 2 2 2 27" xfId="14703"/>
    <cellStyle name="Total 3 2 2 2 2 28" xfId="14704"/>
    <cellStyle name="Total 3 2 2 2 2 29" xfId="14705"/>
    <cellStyle name="Total 3 2 2 2 2 3" xfId="14706"/>
    <cellStyle name="Total 3 2 2 2 2 30" xfId="14707"/>
    <cellStyle name="Total 3 2 2 2 2 31" xfId="14708"/>
    <cellStyle name="Total 3 2 2 2 2 32" xfId="14709"/>
    <cellStyle name="Total 3 2 2 2 2 33" xfId="14710"/>
    <cellStyle name="Total 3 2 2 2 2 34" xfId="14711"/>
    <cellStyle name="Total 3 2 2 2 2 35" xfId="14712"/>
    <cellStyle name="Total 3 2 2 2 2 36" xfId="14713"/>
    <cellStyle name="Total 3 2 2 2 2 37" xfId="14714"/>
    <cellStyle name="Total 3 2 2 2 2 38" xfId="14715"/>
    <cellStyle name="Total 3 2 2 2 2 39" xfId="14716"/>
    <cellStyle name="Total 3 2 2 2 2 4" xfId="14717"/>
    <cellStyle name="Total 3 2 2 2 2 40" xfId="14718"/>
    <cellStyle name="Total 3 2 2 2 2 41" xfId="14719"/>
    <cellStyle name="Total 3 2 2 2 2 42" xfId="14720"/>
    <cellStyle name="Total 3 2 2 2 2 43" xfId="14721"/>
    <cellStyle name="Total 3 2 2 2 2 44" xfId="14722"/>
    <cellStyle name="Total 3 2 2 2 2 45" xfId="14723"/>
    <cellStyle name="Total 3 2 2 2 2 46" xfId="14724"/>
    <cellStyle name="Total 3 2 2 2 2 47" xfId="14725"/>
    <cellStyle name="Total 3 2 2 2 2 48" xfId="14726"/>
    <cellStyle name="Total 3 2 2 2 2 49" xfId="14727"/>
    <cellStyle name="Total 3 2 2 2 2 5" xfId="14728"/>
    <cellStyle name="Total 3 2 2 2 2 50" xfId="14729"/>
    <cellStyle name="Total 3 2 2 2 2 51" xfId="14730"/>
    <cellStyle name="Total 3 2 2 2 2 52" xfId="14731"/>
    <cellStyle name="Total 3 2 2 2 2 53" xfId="14732"/>
    <cellStyle name="Total 3 2 2 2 2 54" xfId="14733"/>
    <cellStyle name="Total 3 2 2 2 2 55" xfId="14734"/>
    <cellStyle name="Total 3 2 2 2 2 56" xfId="14735"/>
    <cellStyle name="Total 3 2 2 2 2 57" xfId="14736"/>
    <cellStyle name="Total 3 2 2 2 2 58" xfId="14737"/>
    <cellStyle name="Total 3 2 2 2 2 59" xfId="14738"/>
    <cellStyle name="Total 3 2 2 2 2 6" xfId="14739"/>
    <cellStyle name="Total 3 2 2 2 2 60" xfId="14740"/>
    <cellStyle name="Total 3 2 2 2 2 61" xfId="14741"/>
    <cellStyle name="Total 3 2 2 2 2 62" xfId="14742"/>
    <cellStyle name="Total 3 2 2 2 2 63" xfId="14743"/>
    <cellStyle name="Total 3 2 2 2 2 64" xfId="14744"/>
    <cellStyle name="Total 3 2 2 2 2 65" xfId="14745"/>
    <cellStyle name="Total 3 2 2 2 2 66" xfId="14746"/>
    <cellStyle name="Total 3 2 2 2 2 67" xfId="14747"/>
    <cellStyle name="Total 3 2 2 2 2 68" xfId="14748"/>
    <cellStyle name="Total 3 2 2 2 2 69" xfId="14749"/>
    <cellStyle name="Total 3 2 2 2 2 7" xfId="14750"/>
    <cellStyle name="Total 3 2 2 2 2 70" xfId="14751"/>
    <cellStyle name="Total 3 2 2 2 2 8" xfId="14752"/>
    <cellStyle name="Total 3 2 2 2 2 9" xfId="14753"/>
    <cellStyle name="Total 3 2 2 2 20" xfId="14754"/>
    <cellStyle name="Total 3 2 2 2 21" xfId="14755"/>
    <cellStyle name="Total 3 2 2 2 22" xfId="14756"/>
    <cellStyle name="Total 3 2 2 2 23" xfId="14757"/>
    <cellStyle name="Total 3 2 2 2 24" xfId="14758"/>
    <cellStyle name="Total 3 2 2 2 25" xfId="14759"/>
    <cellStyle name="Total 3 2 2 2 26" xfId="14760"/>
    <cellStyle name="Total 3 2 2 2 27" xfId="14761"/>
    <cellStyle name="Total 3 2 2 2 28" xfId="14762"/>
    <cellStyle name="Total 3 2 2 2 29" xfId="14763"/>
    <cellStyle name="Total 3 2 2 2 3" xfId="14764"/>
    <cellStyle name="Total 3 2 2 2 30" xfId="14765"/>
    <cellStyle name="Total 3 2 2 2 31" xfId="14766"/>
    <cellStyle name="Total 3 2 2 2 32" xfId="14767"/>
    <cellStyle name="Total 3 2 2 2 33" xfId="14768"/>
    <cellStyle name="Total 3 2 2 2 34" xfId="14769"/>
    <cellStyle name="Total 3 2 2 2 35" xfId="14770"/>
    <cellStyle name="Total 3 2 2 2 36" xfId="14771"/>
    <cellStyle name="Total 3 2 2 2 37" xfId="14772"/>
    <cellStyle name="Total 3 2 2 2 38" xfId="14773"/>
    <cellStyle name="Total 3 2 2 2 39" xfId="14774"/>
    <cellStyle name="Total 3 2 2 2 4" xfId="14775"/>
    <cellStyle name="Total 3 2 2 2 40" xfId="14776"/>
    <cellStyle name="Total 3 2 2 2 41" xfId="14777"/>
    <cellStyle name="Total 3 2 2 2 42" xfId="14778"/>
    <cellStyle name="Total 3 2 2 2 43" xfId="14779"/>
    <cellStyle name="Total 3 2 2 2 44" xfId="14780"/>
    <cellStyle name="Total 3 2 2 2 45" xfId="14781"/>
    <cellStyle name="Total 3 2 2 2 46" xfId="14782"/>
    <cellStyle name="Total 3 2 2 2 47" xfId="14783"/>
    <cellStyle name="Total 3 2 2 2 48" xfId="14784"/>
    <cellStyle name="Total 3 2 2 2 49" xfId="14785"/>
    <cellStyle name="Total 3 2 2 2 5" xfId="14786"/>
    <cellStyle name="Total 3 2 2 2 50" xfId="14787"/>
    <cellStyle name="Total 3 2 2 2 51" xfId="14788"/>
    <cellStyle name="Total 3 2 2 2 52" xfId="14789"/>
    <cellStyle name="Total 3 2 2 2 53" xfId="14790"/>
    <cellStyle name="Total 3 2 2 2 54" xfId="14791"/>
    <cellStyle name="Total 3 2 2 2 55" xfId="14792"/>
    <cellStyle name="Total 3 2 2 2 56" xfId="14793"/>
    <cellStyle name="Total 3 2 2 2 57" xfId="14794"/>
    <cellStyle name="Total 3 2 2 2 58" xfId="14795"/>
    <cellStyle name="Total 3 2 2 2 59" xfId="14796"/>
    <cellStyle name="Total 3 2 2 2 6" xfId="14797"/>
    <cellStyle name="Total 3 2 2 2 60" xfId="14798"/>
    <cellStyle name="Total 3 2 2 2 61" xfId="14799"/>
    <cellStyle name="Total 3 2 2 2 62" xfId="14800"/>
    <cellStyle name="Total 3 2 2 2 63" xfId="14801"/>
    <cellStyle name="Total 3 2 2 2 64" xfId="14802"/>
    <cellStyle name="Total 3 2 2 2 65" xfId="14803"/>
    <cellStyle name="Total 3 2 2 2 66" xfId="14804"/>
    <cellStyle name="Total 3 2 2 2 67" xfId="14805"/>
    <cellStyle name="Total 3 2 2 2 68" xfId="14806"/>
    <cellStyle name="Total 3 2 2 2 69" xfId="14807"/>
    <cellStyle name="Total 3 2 2 2 7" xfId="14808"/>
    <cellStyle name="Total 3 2 2 2 70" xfId="14809"/>
    <cellStyle name="Total 3 2 2 2 8" xfId="14810"/>
    <cellStyle name="Total 3 2 2 2 9" xfId="14811"/>
    <cellStyle name="Total 3 2 2 20" xfId="14812"/>
    <cellStyle name="Total 3 2 2 21" xfId="14813"/>
    <cellStyle name="Total 3 2 2 22" xfId="14814"/>
    <cellStyle name="Total 3 2 2 23" xfId="14815"/>
    <cellStyle name="Total 3 2 2 24" xfId="14816"/>
    <cellStyle name="Total 3 2 2 25" xfId="14817"/>
    <cellStyle name="Total 3 2 2 26" xfId="14818"/>
    <cellStyle name="Total 3 2 2 27" xfId="14819"/>
    <cellStyle name="Total 3 2 2 28" xfId="14820"/>
    <cellStyle name="Total 3 2 2 29" xfId="14821"/>
    <cellStyle name="Total 3 2 2 3" xfId="14822"/>
    <cellStyle name="Total 3 2 2 30" xfId="14823"/>
    <cellStyle name="Total 3 2 2 31" xfId="14824"/>
    <cellStyle name="Total 3 2 2 4" xfId="14825"/>
    <cellStyle name="Total 3 2 2 5" xfId="14826"/>
    <cellStyle name="Total 3 2 2 6" xfId="14827"/>
    <cellStyle name="Total 3 2 2 7" xfId="14828"/>
    <cellStyle name="Total 3 2 2 8" xfId="14829"/>
    <cellStyle name="Total 3 2 2 9" xfId="14830"/>
    <cellStyle name="Total 3 2 20" xfId="14831"/>
    <cellStyle name="Total 3 2 21" xfId="14832"/>
    <cellStyle name="Total 3 2 22" xfId="14833"/>
    <cellStyle name="Total 3 2 23" xfId="14834"/>
    <cellStyle name="Total 3 2 24" xfId="14835"/>
    <cellStyle name="Total 3 2 25" xfId="14836"/>
    <cellStyle name="Total 3 2 26" xfId="14837"/>
    <cellStyle name="Total 3 2 27" xfId="14838"/>
    <cellStyle name="Total 3 2 28" xfId="14839"/>
    <cellStyle name="Total 3 2 29" xfId="14840"/>
    <cellStyle name="Total 3 2 3" xfId="14841"/>
    <cellStyle name="Total 3 2 3 10" xfId="14842"/>
    <cellStyle name="Total 3 2 3 11" xfId="14843"/>
    <cellStyle name="Total 3 2 3 12" xfId="14844"/>
    <cellStyle name="Total 3 2 3 13" xfId="14845"/>
    <cellStyle name="Total 3 2 3 14" xfId="14846"/>
    <cellStyle name="Total 3 2 3 15" xfId="14847"/>
    <cellStyle name="Total 3 2 3 16" xfId="14848"/>
    <cellStyle name="Total 3 2 3 17" xfId="14849"/>
    <cellStyle name="Total 3 2 3 18" xfId="14850"/>
    <cellStyle name="Total 3 2 3 19" xfId="14851"/>
    <cellStyle name="Total 3 2 3 2" xfId="14852"/>
    <cellStyle name="Total 3 2 3 20" xfId="14853"/>
    <cellStyle name="Total 3 2 3 21" xfId="14854"/>
    <cellStyle name="Total 3 2 3 22" xfId="14855"/>
    <cellStyle name="Total 3 2 3 23" xfId="14856"/>
    <cellStyle name="Total 3 2 3 24" xfId="14857"/>
    <cellStyle name="Total 3 2 3 25" xfId="14858"/>
    <cellStyle name="Total 3 2 3 26" xfId="14859"/>
    <cellStyle name="Total 3 2 3 27" xfId="14860"/>
    <cellStyle name="Total 3 2 3 28" xfId="14861"/>
    <cellStyle name="Total 3 2 3 29" xfId="14862"/>
    <cellStyle name="Total 3 2 3 3" xfId="14863"/>
    <cellStyle name="Total 3 2 3 30" xfId="14864"/>
    <cellStyle name="Total 3 2 3 31" xfId="14865"/>
    <cellStyle name="Total 3 2 3 32" xfId="14866"/>
    <cellStyle name="Total 3 2 3 33" xfId="14867"/>
    <cellStyle name="Total 3 2 3 34" xfId="14868"/>
    <cellStyle name="Total 3 2 3 35" xfId="14869"/>
    <cellStyle name="Total 3 2 3 36" xfId="14870"/>
    <cellStyle name="Total 3 2 3 37" xfId="14871"/>
    <cellStyle name="Total 3 2 3 38" xfId="14872"/>
    <cellStyle name="Total 3 2 3 39" xfId="14873"/>
    <cellStyle name="Total 3 2 3 4" xfId="14874"/>
    <cellStyle name="Total 3 2 3 40" xfId="14875"/>
    <cellStyle name="Total 3 2 3 41" xfId="14876"/>
    <cellStyle name="Total 3 2 3 42" xfId="14877"/>
    <cellStyle name="Total 3 2 3 43" xfId="14878"/>
    <cellStyle name="Total 3 2 3 44" xfId="14879"/>
    <cellStyle name="Total 3 2 3 45" xfId="14880"/>
    <cellStyle name="Total 3 2 3 46" xfId="14881"/>
    <cellStyle name="Total 3 2 3 47" xfId="14882"/>
    <cellStyle name="Total 3 2 3 48" xfId="14883"/>
    <cellStyle name="Total 3 2 3 49" xfId="14884"/>
    <cellStyle name="Total 3 2 3 5" xfId="14885"/>
    <cellStyle name="Total 3 2 3 50" xfId="14886"/>
    <cellStyle name="Total 3 2 3 51" xfId="14887"/>
    <cellStyle name="Total 3 2 3 52" xfId="14888"/>
    <cellStyle name="Total 3 2 3 53" xfId="14889"/>
    <cellStyle name="Total 3 2 3 54" xfId="14890"/>
    <cellStyle name="Total 3 2 3 55" xfId="14891"/>
    <cellStyle name="Total 3 2 3 56" xfId="14892"/>
    <cellStyle name="Total 3 2 3 57" xfId="14893"/>
    <cellStyle name="Total 3 2 3 58" xfId="14894"/>
    <cellStyle name="Total 3 2 3 59" xfId="14895"/>
    <cellStyle name="Total 3 2 3 6" xfId="14896"/>
    <cellStyle name="Total 3 2 3 60" xfId="14897"/>
    <cellStyle name="Total 3 2 3 61" xfId="14898"/>
    <cellStyle name="Total 3 2 3 62" xfId="14899"/>
    <cellStyle name="Total 3 2 3 63" xfId="14900"/>
    <cellStyle name="Total 3 2 3 64" xfId="14901"/>
    <cellStyle name="Total 3 2 3 65" xfId="14902"/>
    <cellStyle name="Total 3 2 3 66" xfId="14903"/>
    <cellStyle name="Total 3 2 3 67" xfId="14904"/>
    <cellStyle name="Total 3 2 3 68" xfId="14905"/>
    <cellStyle name="Total 3 2 3 69" xfId="14906"/>
    <cellStyle name="Total 3 2 3 7" xfId="14907"/>
    <cellStyle name="Total 3 2 3 70" xfId="14908"/>
    <cellStyle name="Total 3 2 3 8" xfId="14909"/>
    <cellStyle name="Total 3 2 3 9" xfId="14910"/>
    <cellStyle name="Total 3 2 30" xfId="14911"/>
    <cellStyle name="Total 3 2 31" xfId="14912"/>
    <cellStyle name="Total 3 2 4" xfId="14913"/>
    <cellStyle name="Total 3 2 5" xfId="14914"/>
    <cellStyle name="Total 3 2 6" xfId="14915"/>
    <cellStyle name="Total 3 2 7" xfId="14916"/>
    <cellStyle name="Total 3 2 8" xfId="14917"/>
    <cellStyle name="Total 3 2 9" xfId="14918"/>
    <cellStyle name="Total 3 3" xfId="14919"/>
    <cellStyle name="Total 3 3 10" xfId="14920"/>
    <cellStyle name="Total 3 3 11" xfId="14921"/>
    <cellStyle name="Total 3 3 12" xfId="14922"/>
    <cellStyle name="Total 3 3 13" xfId="14923"/>
    <cellStyle name="Total 3 3 14" xfId="14924"/>
    <cellStyle name="Total 3 3 15" xfId="14925"/>
    <cellStyle name="Total 3 3 16" xfId="14926"/>
    <cellStyle name="Total 3 3 17" xfId="14927"/>
    <cellStyle name="Total 3 3 18" xfId="14928"/>
    <cellStyle name="Total 3 3 19" xfId="14929"/>
    <cellStyle name="Total 3 3 2" xfId="14930"/>
    <cellStyle name="Total 3 3 2 10" xfId="14931"/>
    <cellStyle name="Total 3 3 2 11" xfId="14932"/>
    <cellStyle name="Total 3 3 2 12" xfId="14933"/>
    <cellStyle name="Total 3 3 2 13" xfId="14934"/>
    <cellStyle name="Total 3 3 2 14" xfId="14935"/>
    <cellStyle name="Total 3 3 2 15" xfId="14936"/>
    <cellStyle name="Total 3 3 2 16" xfId="14937"/>
    <cellStyle name="Total 3 3 2 17" xfId="14938"/>
    <cellStyle name="Total 3 3 2 18" xfId="14939"/>
    <cellStyle name="Total 3 3 2 19" xfId="14940"/>
    <cellStyle name="Total 3 3 2 2" xfId="14941"/>
    <cellStyle name="Total 3 3 2 2 10" xfId="14942"/>
    <cellStyle name="Total 3 3 2 2 11" xfId="14943"/>
    <cellStyle name="Total 3 3 2 2 12" xfId="14944"/>
    <cellStyle name="Total 3 3 2 2 13" xfId="14945"/>
    <cellStyle name="Total 3 3 2 2 14" xfId="14946"/>
    <cellStyle name="Total 3 3 2 2 15" xfId="14947"/>
    <cellStyle name="Total 3 3 2 2 16" xfId="14948"/>
    <cellStyle name="Total 3 3 2 2 17" xfId="14949"/>
    <cellStyle name="Total 3 3 2 2 18" xfId="14950"/>
    <cellStyle name="Total 3 3 2 2 19" xfId="14951"/>
    <cellStyle name="Total 3 3 2 2 2" xfId="14952"/>
    <cellStyle name="Total 3 3 2 2 20" xfId="14953"/>
    <cellStyle name="Total 3 3 2 2 21" xfId="14954"/>
    <cellStyle name="Total 3 3 2 2 22" xfId="14955"/>
    <cellStyle name="Total 3 3 2 2 23" xfId="14956"/>
    <cellStyle name="Total 3 3 2 2 24" xfId="14957"/>
    <cellStyle name="Total 3 3 2 2 25" xfId="14958"/>
    <cellStyle name="Total 3 3 2 2 26" xfId="14959"/>
    <cellStyle name="Total 3 3 2 2 27" xfId="14960"/>
    <cellStyle name="Total 3 3 2 2 28" xfId="14961"/>
    <cellStyle name="Total 3 3 2 2 29" xfId="14962"/>
    <cellStyle name="Total 3 3 2 2 3" xfId="14963"/>
    <cellStyle name="Total 3 3 2 2 30" xfId="14964"/>
    <cellStyle name="Total 3 3 2 2 31" xfId="14965"/>
    <cellStyle name="Total 3 3 2 2 32" xfId="14966"/>
    <cellStyle name="Total 3 3 2 2 33" xfId="14967"/>
    <cellStyle name="Total 3 3 2 2 34" xfId="14968"/>
    <cellStyle name="Total 3 3 2 2 35" xfId="14969"/>
    <cellStyle name="Total 3 3 2 2 36" xfId="14970"/>
    <cellStyle name="Total 3 3 2 2 37" xfId="14971"/>
    <cellStyle name="Total 3 3 2 2 38" xfId="14972"/>
    <cellStyle name="Total 3 3 2 2 39" xfId="14973"/>
    <cellStyle name="Total 3 3 2 2 4" xfId="14974"/>
    <cellStyle name="Total 3 3 2 2 40" xfId="14975"/>
    <cellStyle name="Total 3 3 2 2 41" xfId="14976"/>
    <cellStyle name="Total 3 3 2 2 42" xfId="14977"/>
    <cellStyle name="Total 3 3 2 2 43" xfId="14978"/>
    <cellStyle name="Total 3 3 2 2 44" xfId="14979"/>
    <cellStyle name="Total 3 3 2 2 45" xfId="14980"/>
    <cellStyle name="Total 3 3 2 2 46" xfId="14981"/>
    <cellStyle name="Total 3 3 2 2 47" xfId="14982"/>
    <cellStyle name="Total 3 3 2 2 48" xfId="14983"/>
    <cellStyle name="Total 3 3 2 2 49" xfId="14984"/>
    <cellStyle name="Total 3 3 2 2 5" xfId="14985"/>
    <cellStyle name="Total 3 3 2 2 50" xfId="14986"/>
    <cellStyle name="Total 3 3 2 2 51" xfId="14987"/>
    <cellStyle name="Total 3 3 2 2 52" xfId="14988"/>
    <cellStyle name="Total 3 3 2 2 53" xfId="14989"/>
    <cellStyle name="Total 3 3 2 2 54" xfId="14990"/>
    <cellStyle name="Total 3 3 2 2 55" xfId="14991"/>
    <cellStyle name="Total 3 3 2 2 56" xfId="14992"/>
    <cellStyle name="Total 3 3 2 2 57" xfId="14993"/>
    <cellStyle name="Total 3 3 2 2 58" xfId="14994"/>
    <cellStyle name="Total 3 3 2 2 59" xfId="14995"/>
    <cellStyle name="Total 3 3 2 2 6" xfId="14996"/>
    <cellStyle name="Total 3 3 2 2 60" xfId="14997"/>
    <cellStyle name="Total 3 3 2 2 61" xfId="14998"/>
    <cellStyle name="Total 3 3 2 2 62" xfId="14999"/>
    <cellStyle name="Total 3 3 2 2 63" xfId="15000"/>
    <cellStyle name="Total 3 3 2 2 64" xfId="15001"/>
    <cellStyle name="Total 3 3 2 2 65" xfId="15002"/>
    <cellStyle name="Total 3 3 2 2 66" xfId="15003"/>
    <cellStyle name="Total 3 3 2 2 67" xfId="15004"/>
    <cellStyle name="Total 3 3 2 2 68" xfId="15005"/>
    <cellStyle name="Total 3 3 2 2 69" xfId="15006"/>
    <cellStyle name="Total 3 3 2 2 7" xfId="15007"/>
    <cellStyle name="Total 3 3 2 2 70" xfId="15008"/>
    <cellStyle name="Total 3 3 2 2 8" xfId="15009"/>
    <cellStyle name="Total 3 3 2 2 9" xfId="15010"/>
    <cellStyle name="Total 3 3 2 20" xfId="15011"/>
    <cellStyle name="Total 3 3 2 21" xfId="15012"/>
    <cellStyle name="Total 3 3 2 22" xfId="15013"/>
    <cellStyle name="Total 3 3 2 23" xfId="15014"/>
    <cellStyle name="Total 3 3 2 24" xfId="15015"/>
    <cellStyle name="Total 3 3 2 25" xfId="15016"/>
    <cellStyle name="Total 3 3 2 26" xfId="15017"/>
    <cellStyle name="Total 3 3 2 27" xfId="15018"/>
    <cellStyle name="Total 3 3 2 28" xfId="15019"/>
    <cellStyle name="Total 3 3 2 29" xfId="15020"/>
    <cellStyle name="Total 3 3 2 3" xfId="15021"/>
    <cellStyle name="Total 3 3 2 30" xfId="15022"/>
    <cellStyle name="Total 3 3 2 31" xfId="15023"/>
    <cellStyle name="Total 3 3 2 32" xfId="15024"/>
    <cellStyle name="Total 3 3 2 33" xfId="15025"/>
    <cellStyle name="Total 3 3 2 34" xfId="15026"/>
    <cellStyle name="Total 3 3 2 35" xfId="15027"/>
    <cellStyle name="Total 3 3 2 36" xfId="15028"/>
    <cellStyle name="Total 3 3 2 37" xfId="15029"/>
    <cellStyle name="Total 3 3 2 38" xfId="15030"/>
    <cellStyle name="Total 3 3 2 39" xfId="15031"/>
    <cellStyle name="Total 3 3 2 4" xfId="15032"/>
    <cellStyle name="Total 3 3 2 40" xfId="15033"/>
    <cellStyle name="Total 3 3 2 41" xfId="15034"/>
    <cellStyle name="Total 3 3 2 42" xfId="15035"/>
    <cellStyle name="Total 3 3 2 43" xfId="15036"/>
    <cellStyle name="Total 3 3 2 44" xfId="15037"/>
    <cellStyle name="Total 3 3 2 45" xfId="15038"/>
    <cellStyle name="Total 3 3 2 46" xfId="15039"/>
    <cellStyle name="Total 3 3 2 47" xfId="15040"/>
    <cellStyle name="Total 3 3 2 48" xfId="15041"/>
    <cellStyle name="Total 3 3 2 49" xfId="15042"/>
    <cellStyle name="Total 3 3 2 5" xfId="15043"/>
    <cellStyle name="Total 3 3 2 50" xfId="15044"/>
    <cellStyle name="Total 3 3 2 51" xfId="15045"/>
    <cellStyle name="Total 3 3 2 52" xfId="15046"/>
    <cellStyle name="Total 3 3 2 53" xfId="15047"/>
    <cellStyle name="Total 3 3 2 54" xfId="15048"/>
    <cellStyle name="Total 3 3 2 55" xfId="15049"/>
    <cellStyle name="Total 3 3 2 56" xfId="15050"/>
    <cellStyle name="Total 3 3 2 57" xfId="15051"/>
    <cellStyle name="Total 3 3 2 58" xfId="15052"/>
    <cellStyle name="Total 3 3 2 59" xfId="15053"/>
    <cellStyle name="Total 3 3 2 6" xfId="15054"/>
    <cellStyle name="Total 3 3 2 60" xfId="15055"/>
    <cellStyle name="Total 3 3 2 61" xfId="15056"/>
    <cellStyle name="Total 3 3 2 62" xfId="15057"/>
    <cellStyle name="Total 3 3 2 63" xfId="15058"/>
    <cellStyle name="Total 3 3 2 64" xfId="15059"/>
    <cellStyle name="Total 3 3 2 65" xfId="15060"/>
    <cellStyle name="Total 3 3 2 66" xfId="15061"/>
    <cellStyle name="Total 3 3 2 67" xfId="15062"/>
    <cellStyle name="Total 3 3 2 68" xfId="15063"/>
    <cellStyle name="Total 3 3 2 69" xfId="15064"/>
    <cellStyle name="Total 3 3 2 7" xfId="15065"/>
    <cellStyle name="Total 3 3 2 70" xfId="15066"/>
    <cellStyle name="Total 3 3 2 8" xfId="15067"/>
    <cellStyle name="Total 3 3 2 9" xfId="15068"/>
    <cellStyle name="Total 3 3 20" xfId="15069"/>
    <cellStyle name="Total 3 3 21" xfId="15070"/>
    <cellStyle name="Total 3 3 22" xfId="15071"/>
    <cellStyle name="Total 3 3 23" xfId="15072"/>
    <cellStyle name="Total 3 3 24" xfId="15073"/>
    <cellStyle name="Total 3 3 25" xfId="15074"/>
    <cellStyle name="Total 3 3 26" xfId="15075"/>
    <cellStyle name="Total 3 3 27" xfId="15076"/>
    <cellStyle name="Total 3 3 28" xfId="15077"/>
    <cellStyle name="Total 3 3 29" xfId="15078"/>
    <cellStyle name="Total 3 3 3" xfId="15079"/>
    <cellStyle name="Total 3 3 30" xfId="15080"/>
    <cellStyle name="Total 3 3 31" xfId="15081"/>
    <cellStyle name="Total 3 3 4" xfId="15082"/>
    <cellStyle name="Total 3 3 5" xfId="15083"/>
    <cellStyle name="Total 3 3 6" xfId="15084"/>
    <cellStyle name="Total 3 3 7" xfId="15085"/>
    <cellStyle name="Total 3 3 8" xfId="15086"/>
    <cellStyle name="Total 3 3 9" xfId="15087"/>
    <cellStyle name="Total 3 4" xfId="15088"/>
    <cellStyle name="Total 3 4 10" xfId="15089"/>
    <cellStyle name="Total 3 4 11" xfId="15090"/>
    <cellStyle name="Total 3 4 12" xfId="15091"/>
    <cellStyle name="Total 3 4 13" xfId="15092"/>
    <cellStyle name="Total 3 4 14" xfId="15093"/>
    <cellStyle name="Total 3 4 15" xfId="15094"/>
    <cellStyle name="Total 3 4 16" xfId="15095"/>
    <cellStyle name="Total 3 4 17" xfId="15096"/>
    <cellStyle name="Total 3 4 18" xfId="15097"/>
    <cellStyle name="Total 3 4 19" xfId="15098"/>
    <cellStyle name="Total 3 4 2" xfId="15099"/>
    <cellStyle name="Total 3 4 20" xfId="15100"/>
    <cellStyle name="Total 3 4 21" xfId="15101"/>
    <cellStyle name="Total 3 4 22" xfId="15102"/>
    <cellStyle name="Total 3 4 23" xfId="15103"/>
    <cellStyle name="Total 3 4 24" xfId="15104"/>
    <cellStyle name="Total 3 4 25" xfId="15105"/>
    <cellStyle name="Total 3 4 26" xfId="15106"/>
    <cellStyle name="Total 3 4 27" xfId="15107"/>
    <cellStyle name="Total 3 4 28" xfId="15108"/>
    <cellStyle name="Total 3 4 29" xfId="15109"/>
    <cellStyle name="Total 3 4 3" xfId="15110"/>
    <cellStyle name="Total 3 4 30" xfId="15111"/>
    <cellStyle name="Total 3 4 31" xfId="15112"/>
    <cellStyle name="Total 3 4 32" xfId="15113"/>
    <cellStyle name="Total 3 4 33" xfId="15114"/>
    <cellStyle name="Total 3 4 34" xfId="15115"/>
    <cellStyle name="Total 3 4 35" xfId="15116"/>
    <cellStyle name="Total 3 4 36" xfId="15117"/>
    <cellStyle name="Total 3 4 37" xfId="15118"/>
    <cellStyle name="Total 3 4 38" xfId="15119"/>
    <cellStyle name="Total 3 4 39" xfId="15120"/>
    <cellStyle name="Total 3 4 4" xfId="15121"/>
    <cellStyle name="Total 3 4 40" xfId="15122"/>
    <cellStyle name="Total 3 4 41" xfId="15123"/>
    <cellStyle name="Total 3 4 42" xfId="15124"/>
    <cellStyle name="Total 3 4 43" xfId="15125"/>
    <cellStyle name="Total 3 4 44" xfId="15126"/>
    <cellStyle name="Total 3 4 45" xfId="15127"/>
    <cellStyle name="Total 3 4 46" xfId="15128"/>
    <cellStyle name="Total 3 4 47" xfId="15129"/>
    <cellStyle name="Total 3 4 48" xfId="15130"/>
    <cellStyle name="Total 3 4 49" xfId="15131"/>
    <cellStyle name="Total 3 4 5" xfId="15132"/>
    <cellStyle name="Total 3 4 50" xfId="15133"/>
    <cellStyle name="Total 3 4 51" xfId="15134"/>
    <cellStyle name="Total 3 4 52" xfId="15135"/>
    <cellStyle name="Total 3 4 53" xfId="15136"/>
    <cellStyle name="Total 3 4 54" xfId="15137"/>
    <cellStyle name="Total 3 4 55" xfId="15138"/>
    <cellStyle name="Total 3 4 56" xfId="15139"/>
    <cellStyle name="Total 3 4 57" xfId="15140"/>
    <cellStyle name="Total 3 4 58" xfId="15141"/>
    <cellStyle name="Total 3 4 59" xfId="15142"/>
    <cellStyle name="Total 3 4 6" xfId="15143"/>
    <cellStyle name="Total 3 4 60" xfId="15144"/>
    <cellStyle name="Total 3 4 61" xfId="15145"/>
    <cellStyle name="Total 3 4 62" xfId="15146"/>
    <cellStyle name="Total 3 4 63" xfId="15147"/>
    <cellStyle name="Total 3 4 64" xfId="15148"/>
    <cellStyle name="Total 3 4 65" xfId="15149"/>
    <cellStyle name="Total 3 4 66" xfId="15150"/>
    <cellStyle name="Total 3 4 67" xfId="15151"/>
    <cellStyle name="Total 3 4 68" xfId="15152"/>
    <cellStyle name="Total 3 4 69" xfId="15153"/>
    <cellStyle name="Total 3 4 7" xfId="15154"/>
    <cellStyle name="Total 3 4 70" xfId="15155"/>
    <cellStyle name="Total 3 4 8" xfId="15156"/>
    <cellStyle name="Total 3 4 9" xfId="15157"/>
    <cellStyle name="Total 4" xfId="15158"/>
    <cellStyle name="Total 4 2" xfId="15159"/>
    <cellStyle name="Total 4 2 10" xfId="15160"/>
    <cellStyle name="Total 4 2 11" xfId="15161"/>
    <cellStyle name="Total 4 2 12" xfId="15162"/>
    <cellStyle name="Total 4 2 13" xfId="15163"/>
    <cellStyle name="Total 4 2 14" xfId="15164"/>
    <cellStyle name="Total 4 2 15" xfId="15165"/>
    <cellStyle name="Total 4 2 16" xfId="15166"/>
    <cellStyle name="Total 4 2 17" xfId="15167"/>
    <cellStyle name="Total 4 2 18" xfId="15168"/>
    <cellStyle name="Total 4 2 19" xfId="15169"/>
    <cellStyle name="Total 4 2 2" xfId="15170"/>
    <cellStyle name="Total 4 2 2 10" xfId="15171"/>
    <cellStyle name="Total 4 2 2 11" xfId="15172"/>
    <cellStyle name="Total 4 2 2 12" xfId="15173"/>
    <cellStyle name="Total 4 2 2 13" xfId="15174"/>
    <cellStyle name="Total 4 2 2 14" xfId="15175"/>
    <cellStyle name="Total 4 2 2 15" xfId="15176"/>
    <cellStyle name="Total 4 2 2 16" xfId="15177"/>
    <cellStyle name="Total 4 2 2 17" xfId="15178"/>
    <cellStyle name="Total 4 2 2 18" xfId="15179"/>
    <cellStyle name="Total 4 2 2 19" xfId="15180"/>
    <cellStyle name="Total 4 2 2 2" xfId="15181"/>
    <cellStyle name="Total 4 2 2 2 10" xfId="15182"/>
    <cellStyle name="Total 4 2 2 2 11" xfId="15183"/>
    <cellStyle name="Total 4 2 2 2 12" xfId="15184"/>
    <cellStyle name="Total 4 2 2 2 13" xfId="15185"/>
    <cellStyle name="Total 4 2 2 2 14" xfId="15186"/>
    <cellStyle name="Total 4 2 2 2 15" xfId="15187"/>
    <cellStyle name="Total 4 2 2 2 16" xfId="15188"/>
    <cellStyle name="Total 4 2 2 2 17" xfId="15189"/>
    <cellStyle name="Total 4 2 2 2 18" xfId="15190"/>
    <cellStyle name="Total 4 2 2 2 19" xfId="15191"/>
    <cellStyle name="Total 4 2 2 2 2" xfId="15192"/>
    <cellStyle name="Total 4 2 2 2 2 10" xfId="15193"/>
    <cellStyle name="Total 4 2 2 2 2 11" xfId="15194"/>
    <cellStyle name="Total 4 2 2 2 2 12" xfId="15195"/>
    <cellStyle name="Total 4 2 2 2 2 13" xfId="15196"/>
    <cellStyle name="Total 4 2 2 2 2 14" xfId="15197"/>
    <cellStyle name="Total 4 2 2 2 2 15" xfId="15198"/>
    <cellStyle name="Total 4 2 2 2 2 16" xfId="15199"/>
    <cellStyle name="Total 4 2 2 2 2 17" xfId="15200"/>
    <cellStyle name="Total 4 2 2 2 2 18" xfId="15201"/>
    <cellStyle name="Total 4 2 2 2 2 19" xfId="15202"/>
    <cellStyle name="Total 4 2 2 2 2 2" xfId="15203"/>
    <cellStyle name="Total 4 2 2 2 2 20" xfId="15204"/>
    <cellStyle name="Total 4 2 2 2 2 21" xfId="15205"/>
    <cellStyle name="Total 4 2 2 2 2 22" xfId="15206"/>
    <cellStyle name="Total 4 2 2 2 2 23" xfId="15207"/>
    <cellStyle name="Total 4 2 2 2 2 24" xfId="15208"/>
    <cellStyle name="Total 4 2 2 2 2 25" xfId="15209"/>
    <cellStyle name="Total 4 2 2 2 2 26" xfId="15210"/>
    <cellStyle name="Total 4 2 2 2 2 27" xfId="15211"/>
    <cellStyle name="Total 4 2 2 2 2 28" xfId="15212"/>
    <cellStyle name="Total 4 2 2 2 2 29" xfId="15213"/>
    <cellStyle name="Total 4 2 2 2 2 3" xfId="15214"/>
    <cellStyle name="Total 4 2 2 2 2 30" xfId="15215"/>
    <cellStyle name="Total 4 2 2 2 2 31" xfId="15216"/>
    <cellStyle name="Total 4 2 2 2 2 32" xfId="15217"/>
    <cellStyle name="Total 4 2 2 2 2 33" xfId="15218"/>
    <cellStyle name="Total 4 2 2 2 2 34" xfId="15219"/>
    <cellStyle name="Total 4 2 2 2 2 35" xfId="15220"/>
    <cellStyle name="Total 4 2 2 2 2 36" xfId="15221"/>
    <cellStyle name="Total 4 2 2 2 2 37" xfId="15222"/>
    <cellStyle name="Total 4 2 2 2 2 38" xfId="15223"/>
    <cellStyle name="Total 4 2 2 2 2 39" xfId="15224"/>
    <cellStyle name="Total 4 2 2 2 2 4" xfId="15225"/>
    <cellStyle name="Total 4 2 2 2 2 40" xfId="15226"/>
    <cellStyle name="Total 4 2 2 2 2 41" xfId="15227"/>
    <cellStyle name="Total 4 2 2 2 2 42" xfId="15228"/>
    <cellStyle name="Total 4 2 2 2 2 43" xfId="15229"/>
    <cellStyle name="Total 4 2 2 2 2 44" xfId="15230"/>
    <cellStyle name="Total 4 2 2 2 2 45" xfId="15231"/>
    <cellStyle name="Total 4 2 2 2 2 46" xfId="15232"/>
    <cellStyle name="Total 4 2 2 2 2 47" xfId="15233"/>
    <cellStyle name="Total 4 2 2 2 2 48" xfId="15234"/>
    <cellStyle name="Total 4 2 2 2 2 49" xfId="15235"/>
    <cellStyle name="Total 4 2 2 2 2 5" xfId="15236"/>
    <cellStyle name="Total 4 2 2 2 2 50" xfId="15237"/>
    <cellStyle name="Total 4 2 2 2 2 51" xfId="15238"/>
    <cellStyle name="Total 4 2 2 2 2 52" xfId="15239"/>
    <cellStyle name="Total 4 2 2 2 2 53" xfId="15240"/>
    <cellStyle name="Total 4 2 2 2 2 54" xfId="15241"/>
    <cellStyle name="Total 4 2 2 2 2 55" xfId="15242"/>
    <cellStyle name="Total 4 2 2 2 2 56" xfId="15243"/>
    <cellStyle name="Total 4 2 2 2 2 57" xfId="15244"/>
    <cellStyle name="Total 4 2 2 2 2 58" xfId="15245"/>
    <cellStyle name="Total 4 2 2 2 2 59" xfId="15246"/>
    <cellStyle name="Total 4 2 2 2 2 6" xfId="15247"/>
    <cellStyle name="Total 4 2 2 2 2 60" xfId="15248"/>
    <cellStyle name="Total 4 2 2 2 2 61" xfId="15249"/>
    <cellStyle name="Total 4 2 2 2 2 62" xfId="15250"/>
    <cellStyle name="Total 4 2 2 2 2 63" xfId="15251"/>
    <cellStyle name="Total 4 2 2 2 2 64" xfId="15252"/>
    <cellStyle name="Total 4 2 2 2 2 65" xfId="15253"/>
    <cellStyle name="Total 4 2 2 2 2 66" xfId="15254"/>
    <cellStyle name="Total 4 2 2 2 2 67" xfId="15255"/>
    <cellStyle name="Total 4 2 2 2 2 68" xfId="15256"/>
    <cellStyle name="Total 4 2 2 2 2 69" xfId="15257"/>
    <cellStyle name="Total 4 2 2 2 2 7" xfId="15258"/>
    <cellStyle name="Total 4 2 2 2 2 70" xfId="15259"/>
    <cellStyle name="Total 4 2 2 2 2 8" xfId="15260"/>
    <cellStyle name="Total 4 2 2 2 2 9" xfId="15261"/>
    <cellStyle name="Total 4 2 2 2 20" xfId="15262"/>
    <cellStyle name="Total 4 2 2 2 21" xfId="15263"/>
    <cellStyle name="Total 4 2 2 2 22" xfId="15264"/>
    <cellStyle name="Total 4 2 2 2 23" xfId="15265"/>
    <cellStyle name="Total 4 2 2 2 24" xfId="15266"/>
    <cellStyle name="Total 4 2 2 2 25" xfId="15267"/>
    <cellStyle name="Total 4 2 2 2 26" xfId="15268"/>
    <cellStyle name="Total 4 2 2 2 27" xfId="15269"/>
    <cellStyle name="Total 4 2 2 2 28" xfId="15270"/>
    <cellStyle name="Total 4 2 2 2 29" xfId="15271"/>
    <cellStyle name="Total 4 2 2 2 3" xfId="15272"/>
    <cellStyle name="Total 4 2 2 2 30" xfId="15273"/>
    <cellStyle name="Total 4 2 2 2 31" xfId="15274"/>
    <cellStyle name="Total 4 2 2 2 32" xfId="15275"/>
    <cellStyle name="Total 4 2 2 2 33" xfId="15276"/>
    <cellStyle name="Total 4 2 2 2 34" xfId="15277"/>
    <cellStyle name="Total 4 2 2 2 35" xfId="15278"/>
    <cellStyle name="Total 4 2 2 2 36" xfId="15279"/>
    <cellStyle name="Total 4 2 2 2 37" xfId="15280"/>
    <cellStyle name="Total 4 2 2 2 38" xfId="15281"/>
    <cellStyle name="Total 4 2 2 2 39" xfId="15282"/>
    <cellStyle name="Total 4 2 2 2 4" xfId="15283"/>
    <cellStyle name="Total 4 2 2 2 40" xfId="15284"/>
    <cellStyle name="Total 4 2 2 2 41" xfId="15285"/>
    <cellStyle name="Total 4 2 2 2 42" xfId="15286"/>
    <cellStyle name="Total 4 2 2 2 43" xfId="15287"/>
    <cellStyle name="Total 4 2 2 2 44" xfId="15288"/>
    <cellStyle name="Total 4 2 2 2 45" xfId="15289"/>
    <cellStyle name="Total 4 2 2 2 46" xfId="15290"/>
    <cellStyle name="Total 4 2 2 2 47" xfId="15291"/>
    <cellStyle name="Total 4 2 2 2 48" xfId="15292"/>
    <cellStyle name="Total 4 2 2 2 49" xfId="15293"/>
    <cellStyle name="Total 4 2 2 2 5" xfId="15294"/>
    <cellStyle name="Total 4 2 2 2 50" xfId="15295"/>
    <cellStyle name="Total 4 2 2 2 51" xfId="15296"/>
    <cellStyle name="Total 4 2 2 2 52" xfId="15297"/>
    <cellStyle name="Total 4 2 2 2 53" xfId="15298"/>
    <cellStyle name="Total 4 2 2 2 54" xfId="15299"/>
    <cellStyle name="Total 4 2 2 2 55" xfId="15300"/>
    <cellStyle name="Total 4 2 2 2 56" xfId="15301"/>
    <cellStyle name="Total 4 2 2 2 57" xfId="15302"/>
    <cellStyle name="Total 4 2 2 2 58" xfId="15303"/>
    <cellStyle name="Total 4 2 2 2 59" xfId="15304"/>
    <cellStyle name="Total 4 2 2 2 6" xfId="15305"/>
    <cellStyle name="Total 4 2 2 2 60" xfId="15306"/>
    <cellStyle name="Total 4 2 2 2 61" xfId="15307"/>
    <cellStyle name="Total 4 2 2 2 62" xfId="15308"/>
    <cellStyle name="Total 4 2 2 2 63" xfId="15309"/>
    <cellStyle name="Total 4 2 2 2 64" xfId="15310"/>
    <cellStyle name="Total 4 2 2 2 65" xfId="15311"/>
    <cellStyle name="Total 4 2 2 2 66" xfId="15312"/>
    <cellStyle name="Total 4 2 2 2 67" xfId="15313"/>
    <cellStyle name="Total 4 2 2 2 68" xfId="15314"/>
    <cellStyle name="Total 4 2 2 2 69" xfId="15315"/>
    <cellStyle name="Total 4 2 2 2 7" xfId="15316"/>
    <cellStyle name="Total 4 2 2 2 70" xfId="15317"/>
    <cellStyle name="Total 4 2 2 2 8" xfId="15318"/>
    <cellStyle name="Total 4 2 2 2 9" xfId="15319"/>
    <cellStyle name="Total 4 2 2 20" xfId="15320"/>
    <cellStyle name="Total 4 2 2 21" xfId="15321"/>
    <cellStyle name="Total 4 2 2 22" xfId="15322"/>
    <cellStyle name="Total 4 2 2 23" xfId="15323"/>
    <cellStyle name="Total 4 2 2 24" xfId="15324"/>
    <cellStyle name="Total 4 2 2 25" xfId="15325"/>
    <cellStyle name="Total 4 2 2 26" xfId="15326"/>
    <cellStyle name="Total 4 2 2 27" xfId="15327"/>
    <cellStyle name="Total 4 2 2 28" xfId="15328"/>
    <cellStyle name="Total 4 2 2 29" xfId="15329"/>
    <cellStyle name="Total 4 2 2 3" xfId="15330"/>
    <cellStyle name="Total 4 2 2 30" xfId="15331"/>
    <cellStyle name="Total 4 2 2 31" xfId="15332"/>
    <cellStyle name="Total 4 2 2 4" xfId="15333"/>
    <cellStyle name="Total 4 2 2 5" xfId="15334"/>
    <cellStyle name="Total 4 2 2 6" xfId="15335"/>
    <cellStyle name="Total 4 2 2 7" xfId="15336"/>
    <cellStyle name="Total 4 2 2 8" xfId="15337"/>
    <cellStyle name="Total 4 2 2 9" xfId="15338"/>
    <cellStyle name="Total 4 2 20" xfId="15339"/>
    <cellStyle name="Total 4 2 21" xfId="15340"/>
    <cellStyle name="Total 4 2 22" xfId="15341"/>
    <cellStyle name="Total 4 2 23" xfId="15342"/>
    <cellStyle name="Total 4 2 24" xfId="15343"/>
    <cellStyle name="Total 4 2 25" xfId="15344"/>
    <cellStyle name="Total 4 2 26" xfId="15345"/>
    <cellStyle name="Total 4 2 27" xfId="15346"/>
    <cellStyle name="Total 4 2 28" xfId="15347"/>
    <cellStyle name="Total 4 2 29" xfId="15348"/>
    <cellStyle name="Total 4 2 3" xfId="15349"/>
    <cellStyle name="Total 4 2 3 10" xfId="15350"/>
    <cellStyle name="Total 4 2 3 11" xfId="15351"/>
    <cellStyle name="Total 4 2 3 12" xfId="15352"/>
    <cellStyle name="Total 4 2 3 13" xfId="15353"/>
    <cellStyle name="Total 4 2 3 14" xfId="15354"/>
    <cellStyle name="Total 4 2 3 15" xfId="15355"/>
    <cellStyle name="Total 4 2 3 16" xfId="15356"/>
    <cellStyle name="Total 4 2 3 17" xfId="15357"/>
    <cellStyle name="Total 4 2 3 18" xfId="15358"/>
    <cellStyle name="Total 4 2 3 19" xfId="15359"/>
    <cellStyle name="Total 4 2 3 2" xfId="15360"/>
    <cellStyle name="Total 4 2 3 20" xfId="15361"/>
    <cellStyle name="Total 4 2 3 21" xfId="15362"/>
    <cellStyle name="Total 4 2 3 22" xfId="15363"/>
    <cellStyle name="Total 4 2 3 23" xfId="15364"/>
    <cellStyle name="Total 4 2 3 24" xfId="15365"/>
    <cellStyle name="Total 4 2 3 25" xfId="15366"/>
    <cellStyle name="Total 4 2 3 26" xfId="15367"/>
    <cellStyle name="Total 4 2 3 27" xfId="15368"/>
    <cellStyle name="Total 4 2 3 28" xfId="15369"/>
    <cellStyle name="Total 4 2 3 29" xfId="15370"/>
    <cellStyle name="Total 4 2 3 3" xfId="15371"/>
    <cellStyle name="Total 4 2 3 30" xfId="15372"/>
    <cellStyle name="Total 4 2 3 31" xfId="15373"/>
    <cellStyle name="Total 4 2 3 32" xfId="15374"/>
    <cellStyle name="Total 4 2 3 33" xfId="15375"/>
    <cellStyle name="Total 4 2 3 34" xfId="15376"/>
    <cellStyle name="Total 4 2 3 35" xfId="15377"/>
    <cellStyle name="Total 4 2 3 36" xfId="15378"/>
    <cellStyle name="Total 4 2 3 37" xfId="15379"/>
    <cellStyle name="Total 4 2 3 38" xfId="15380"/>
    <cellStyle name="Total 4 2 3 39" xfId="15381"/>
    <cellStyle name="Total 4 2 3 4" xfId="15382"/>
    <cellStyle name="Total 4 2 3 40" xfId="15383"/>
    <cellStyle name="Total 4 2 3 41" xfId="15384"/>
    <cellStyle name="Total 4 2 3 42" xfId="15385"/>
    <cellStyle name="Total 4 2 3 43" xfId="15386"/>
    <cellStyle name="Total 4 2 3 44" xfId="15387"/>
    <cellStyle name="Total 4 2 3 45" xfId="15388"/>
    <cellStyle name="Total 4 2 3 46" xfId="15389"/>
    <cellStyle name="Total 4 2 3 47" xfId="15390"/>
    <cellStyle name="Total 4 2 3 48" xfId="15391"/>
    <cellStyle name="Total 4 2 3 49" xfId="15392"/>
    <cellStyle name="Total 4 2 3 5" xfId="15393"/>
    <cellStyle name="Total 4 2 3 50" xfId="15394"/>
    <cellStyle name="Total 4 2 3 51" xfId="15395"/>
    <cellStyle name="Total 4 2 3 52" xfId="15396"/>
    <cellStyle name="Total 4 2 3 53" xfId="15397"/>
    <cellStyle name="Total 4 2 3 54" xfId="15398"/>
    <cellStyle name="Total 4 2 3 55" xfId="15399"/>
    <cellStyle name="Total 4 2 3 56" xfId="15400"/>
    <cellStyle name="Total 4 2 3 57" xfId="15401"/>
    <cellStyle name="Total 4 2 3 58" xfId="15402"/>
    <cellStyle name="Total 4 2 3 59" xfId="15403"/>
    <cellStyle name="Total 4 2 3 6" xfId="15404"/>
    <cellStyle name="Total 4 2 3 60" xfId="15405"/>
    <cellStyle name="Total 4 2 3 61" xfId="15406"/>
    <cellStyle name="Total 4 2 3 62" xfId="15407"/>
    <cellStyle name="Total 4 2 3 63" xfId="15408"/>
    <cellStyle name="Total 4 2 3 64" xfId="15409"/>
    <cellStyle name="Total 4 2 3 65" xfId="15410"/>
    <cellStyle name="Total 4 2 3 66" xfId="15411"/>
    <cellStyle name="Total 4 2 3 67" xfId="15412"/>
    <cellStyle name="Total 4 2 3 68" xfId="15413"/>
    <cellStyle name="Total 4 2 3 69" xfId="15414"/>
    <cellStyle name="Total 4 2 3 7" xfId="15415"/>
    <cellStyle name="Total 4 2 3 70" xfId="15416"/>
    <cellStyle name="Total 4 2 3 8" xfId="15417"/>
    <cellStyle name="Total 4 2 3 9" xfId="15418"/>
    <cellStyle name="Total 4 2 30" xfId="15419"/>
    <cellStyle name="Total 4 2 31" xfId="15420"/>
    <cellStyle name="Total 4 2 4" xfId="15421"/>
    <cellStyle name="Total 4 2 5" xfId="15422"/>
    <cellStyle name="Total 4 2 6" xfId="15423"/>
    <cellStyle name="Total 4 2 7" xfId="15424"/>
    <cellStyle name="Total 4 2 8" xfId="15425"/>
    <cellStyle name="Total 4 2 9" xfId="15426"/>
    <cellStyle name="Total 4 3" xfId="15427"/>
    <cellStyle name="Total 4 3 10" xfId="15428"/>
    <cellStyle name="Total 4 3 11" xfId="15429"/>
    <cellStyle name="Total 4 3 12" xfId="15430"/>
    <cellStyle name="Total 4 3 13" xfId="15431"/>
    <cellStyle name="Total 4 3 14" xfId="15432"/>
    <cellStyle name="Total 4 3 15" xfId="15433"/>
    <cellStyle name="Total 4 3 16" xfId="15434"/>
    <cellStyle name="Total 4 3 17" xfId="15435"/>
    <cellStyle name="Total 4 3 18" xfId="15436"/>
    <cellStyle name="Total 4 3 19" xfId="15437"/>
    <cellStyle name="Total 4 3 2" xfId="15438"/>
    <cellStyle name="Total 4 3 2 10" xfId="15439"/>
    <cellStyle name="Total 4 3 2 11" xfId="15440"/>
    <cellStyle name="Total 4 3 2 12" xfId="15441"/>
    <cellStyle name="Total 4 3 2 13" xfId="15442"/>
    <cellStyle name="Total 4 3 2 14" xfId="15443"/>
    <cellStyle name="Total 4 3 2 15" xfId="15444"/>
    <cellStyle name="Total 4 3 2 16" xfId="15445"/>
    <cellStyle name="Total 4 3 2 17" xfId="15446"/>
    <cellStyle name="Total 4 3 2 18" xfId="15447"/>
    <cellStyle name="Total 4 3 2 19" xfId="15448"/>
    <cellStyle name="Total 4 3 2 2" xfId="15449"/>
    <cellStyle name="Total 4 3 2 2 10" xfId="15450"/>
    <cellStyle name="Total 4 3 2 2 11" xfId="15451"/>
    <cellStyle name="Total 4 3 2 2 12" xfId="15452"/>
    <cellStyle name="Total 4 3 2 2 13" xfId="15453"/>
    <cellStyle name="Total 4 3 2 2 14" xfId="15454"/>
    <cellStyle name="Total 4 3 2 2 15" xfId="15455"/>
    <cellStyle name="Total 4 3 2 2 16" xfId="15456"/>
    <cellStyle name="Total 4 3 2 2 17" xfId="15457"/>
    <cellStyle name="Total 4 3 2 2 18" xfId="15458"/>
    <cellStyle name="Total 4 3 2 2 19" xfId="15459"/>
    <cellStyle name="Total 4 3 2 2 2" xfId="15460"/>
    <cellStyle name="Total 4 3 2 2 20" xfId="15461"/>
    <cellStyle name="Total 4 3 2 2 21" xfId="15462"/>
    <cellStyle name="Total 4 3 2 2 22" xfId="15463"/>
    <cellStyle name="Total 4 3 2 2 23" xfId="15464"/>
    <cellStyle name="Total 4 3 2 2 24" xfId="15465"/>
    <cellStyle name="Total 4 3 2 2 25" xfId="15466"/>
    <cellStyle name="Total 4 3 2 2 26" xfId="15467"/>
    <cellStyle name="Total 4 3 2 2 27" xfId="15468"/>
    <cellStyle name="Total 4 3 2 2 28" xfId="15469"/>
    <cellStyle name="Total 4 3 2 2 29" xfId="15470"/>
    <cellStyle name="Total 4 3 2 2 3" xfId="15471"/>
    <cellStyle name="Total 4 3 2 2 30" xfId="15472"/>
    <cellStyle name="Total 4 3 2 2 31" xfId="15473"/>
    <cellStyle name="Total 4 3 2 2 32" xfId="15474"/>
    <cellStyle name="Total 4 3 2 2 33" xfId="15475"/>
    <cellStyle name="Total 4 3 2 2 34" xfId="15476"/>
    <cellStyle name="Total 4 3 2 2 35" xfId="15477"/>
    <cellStyle name="Total 4 3 2 2 36" xfId="15478"/>
    <cellStyle name="Total 4 3 2 2 37" xfId="15479"/>
    <cellStyle name="Total 4 3 2 2 38" xfId="15480"/>
    <cellStyle name="Total 4 3 2 2 39" xfId="15481"/>
    <cellStyle name="Total 4 3 2 2 4" xfId="15482"/>
    <cellStyle name="Total 4 3 2 2 40" xfId="15483"/>
    <cellStyle name="Total 4 3 2 2 41" xfId="15484"/>
    <cellStyle name="Total 4 3 2 2 42" xfId="15485"/>
    <cellStyle name="Total 4 3 2 2 43" xfId="15486"/>
    <cellStyle name="Total 4 3 2 2 44" xfId="15487"/>
    <cellStyle name="Total 4 3 2 2 45" xfId="15488"/>
    <cellStyle name="Total 4 3 2 2 46" xfId="15489"/>
    <cellStyle name="Total 4 3 2 2 47" xfId="15490"/>
    <cellStyle name="Total 4 3 2 2 48" xfId="15491"/>
    <cellStyle name="Total 4 3 2 2 49" xfId="15492"/>
    <cellStyle name="Total 4 3 2 2 5" xfId="15493"/>
    <cellStyle name="Total 4 3 2 2 50" xfId="15494"/>
    <cellStyle name="Total 4 3 2 2 51" xfId="15495"/>
    <cellStyle name="Total 4 3 2 2 52" xfId="15496"/>
    <cellStyle name="Total 4 3 2 2 53" xfId="15497"/>
    <cellStyle name="Total 4 3 2 2 54" xfId="15498"/>
    <cellStyle name="Total 4 3 2 2 55" xfId="15499"/>
    <cellStyle name="Total 4 3 2 2 56" xfId="15500"/>
    <cellStyle name="Total 4 3 2 2 57" xfId="15501"/>
    <cellStyle name="Total 4 3 2 2 58" xfId="15502"/>
    <cellStyle name="Total 4 3 2 2 59" xfId="15503"/>
    <cellStyle name="Total 4 3 2 2 6" xfId="15504"/>
    <cellStyle name="Total 4 3 2 2 60" xfId="15505"/>
    <cellStyle name="Total 4 3 2 2 61" xfId="15506"/>
    <cellStyle name="Total 4 3 2 2 62" xfId="15507"/>
    <cellStyle name="Total 4 3 2 2 63" xfId="15508"/>
    <cellStyle name="Total 4 3 2 2 64" xfId="15509"/>
    <cellStyle name="Total 4 3 2 2 65" xfId="15510"/>
    <cellStyle name="Total 4 3 2 2 66" xfId="15511"/>
    <cellStyle name="Total 4 3 2 2 67" xfId="15512"/>
    <cellStyle name="Total 4 3 2 2 68" xfId="15513"/>
    <cellStyle name="Total 4 3 2 2 69" xfId="15514"/>
    <cellStyle name="Total 4 3 2 2 7" xfId="15515"/>
    <cellStyle name="Total 4 3 2 2 70" xfId="15516"/>
    <cellStyle name="Total 4 3 2 2 8" xfId="15517"/>
    <cellStyle name="Total 4 3 2 2 9" xfId="15518"/>
    <cellStyle name="Total 4 3 2 20" xfId="15519"/>
    <cellStyle name="Total 4 3 2 21" xfId="15520"/>
    <cellStyle name="Total 4 3 2 22" xfId="15521"/>
    <cellStyle name="Total 4 3 2 23" xfId="15522"/>
    <cellStyle name="Total 4 3 2 24" xfId="15523"/>
    <cellStyle name="Total 4 3 2 25" xfId="15524"/>
    <cellStyle name="Total 4 3 2 26" xfId="15525"/>
    <cellStyle name="Total 4 3 2 27" xfId="15526"/>
    <cellStyle name="Total 4 3 2 28" xfId="15527"/>
    <cellStyle name="Total 4 3 2 29" xfId="15528"/>
    <cellStyle name="Total 4 3 2 3" xfId="15529"/>
    <cellStyle name="Total 4 3 2 30" xfId="15530"/>
    <cellStyle name="Total 4 3 2 31" xfId="15531"/>
    <cellStyle name="Total 4 3 2 32" xfId="15532"/>
    <cellStyle name="Total 4 3 2 33" xfId="15533"/>
    <cellStyle name="Total 4 3 2 34" xfId="15534"/>
    <cellStyle name="Total 4 3 2 35" xfId="15535"/>
    <cellStyle name="Total 4 3 2 36" xfId="15536"/>
    <cellStyle name="Total 4 3 2 37" xfId="15537"/>
    <cellStyle name="Total 4 3 2 38" xfId="15538"/>
    <cellStyle name="Total 4 3 2 39" xfId="15539"/>
    <cellStyle name="Total 4 3 2 4" xfId="15540"/>
    <cellStyle name="Total 4 3 2 40" xfId="15541"/>
    <cellStyle name="Total 4 3 2 41" xfId="15542"/>
    <cellStyle name="Total 4 3 2 42" xfId="15543"/>
    <cellStyle name="Total 4 3 2 43" xfId="15544"/>
    <cellStyle name="Total 4 3 2 44" xfId="15545"/>
    <cellStyle name="Total 4 3 2 45" xfId="15546"/>
    <cellStyle name="Total 4 3 2 46" xfId="15547"/>
    <cellStyle name="Total 4 3 2 47" xfId="15548"/>
    <cellStyle name="Total 4 3 2 48" xfId="15549"/>
    <cellStyle name="Total 4 3 2 49" xfId="15550"/>
    <cellStyle name="Total 4 3 2 5" xfId="15551"/>
    <cellStyle name="Total 4 3 2 50" xfId="15552"/>
    <cellStyle name="Total 4 3 2 51" xfId="15553"/>
    <cellStyle name="Total 4 3 2 52" xfId="15554"/>
    <cellStyle name="Total 4 3 2 53" xfId="15555"/>
    <cellStyle name="Total 4 3 2 54" xfId="15556"/>
    <cellStyle name="Total 4 3 2 55" xfId="15557"/>
    <cellStyle name="Total 4 3 2 56" xfId="15558"/>
    <cellStyle name="Total 4 3 2 57" xfId="15559"/>
    <cellStyle name="Total 4 3 2 58" xfId="15560"/>
    <cellStyle name="Total 4 3 2 59" xfId="15561"/>
    <cellStyle name="Total 4 3 2 6" xfId="15562"/>
    <cellStyle name="Total 4 3 2 60" xfId="15563"/>
    <cellStyle name="Total 4 3 2 61" xfId="15564"/>
    <cellStyle name="Total 4 3 2 62" xfId="15565"/>
    <cellStyle name="Total 4 3 2 63" xfId="15566"/>
    <cellStyle name="Total 4 3 2 64" xfId="15567"/>
    <cellStyle name="Total 4 3 2 65" xfId="15568"/>
    <cellStyle name="Total 4 3 2 66" xfId="15569"/>
    <cellStyle name="Total 4 3 2 67" xfId="15570"/>
    <cellStyle name="Total 4 3 2 68" xfId="15571"/>
    <cellStyle name="Total 4 3 2 69" xfId="15572"/>
    <cellStyle name="Total 4 3 2 7" xfId="15573"/>
    <cellStyle name="Total 4 3 2 70" xfId="15574"/>
    <cellStyle name="Total 4 3 2 8" xfId="15575"/>
    <cellStyle name="Total 4 3 2 9" xfId="15576"/>
    <cellStyle name="Total 4 3 20" xfId="15577"/>
    <cellStyle name="Total 4 3 21" xfId="15578"/>
    <cellStyle name="Total 4 3 22" xfId="15579"/>
    <cellStyle name="Total 4 3 23" xfId="15580"/>
    <cellStyle name="Total 4 3 24" xfId="15581"/>
    <cellStyle name="Total 4 3 25" xfId="15582"/>
    <cellStyle name="Total 4 3 26" xfId="15583"/>
    <cellStyle name="Total 4 3 27" xfId="15584"/>
    <cellStyle name="Total 4 3 28" xfId="15585"/>
    <cellStyle name="Total 4 3 29" xfId="15586"/>
    <cellStyle name="Total 4 3 3" xfId="15587"/>
    <cellStyle name="Total 4 3 30" xfId="15588"/>
    <cellStyle name="Total 4 3 31" xfId="15589"/>
    <cellStyle name="Total 4 3 4" xfId="15590"/>
    <cellStyle name="Total 4 3 5" xfId="15591"/>
    <cellStyle name="Total 4 3 6" xfId="15592"/>
    <cellStyle name="Total 4 3 7" xfId="15593"/>
    <cellStyle name="Total 4 3 8" xfId="15594"/>
    <cellStyle name="Total 4 3 9" xfId="15595"/>
    <cellStyle name="Total 4 4" xfId="15596"/>
    <cellStyle name="Total 4 4 10" xfId="15597"/>
    <cellStyle name="Total 4 4 11" xfId="15598"/>
    <cellStyle name="Total 4 4 12" xfId="15599"/>
    <cellStyle name="Total 4 4 13" xfId="15600"/>
    <cellStyle name="Total 4 4 14" xfId="15601"/>
    <cellStyle name="Total 4 4 15" xfId="15602"/>
    <cellStyle name="Total 4 4 16" xfId="15603"/>
    <cellStyle name="Total 4 4 17" xfId="15604"/>
    <cellStyle name="Total 4 4 18" xfId="15605"/>
    <cellStyle name="Total 4 4 19" xfId="15606"/>
    <cellStyle name="Total 4 4 2" xfId="15607"/>
    <cellStyle name="Total 4 4 20" xfId="15608"/>
    <cellStyle name="Total 4 4 21" xfId="15609"/>
    <cellStyle name="Total 4 4 22" xfId="15610"/>
    <cellStyle name="Total 4 4 23" xfId="15611"/>
    <cellStyle name="Total 4 4 24" xfId="15612"/>
    <cellStyle name="Total 4 4 25" xfId="15613"/>
    <cellStyle name="Total 4 4 26" xfId="15614"/>
    <cellStyle name="Total 4 4 27" xfId="15615"/>
    <cellStyle name="Total 4 4 28" xfId="15616"/>
    <cellStyle name="Total 4 4 29" xfId="15617"/>
    <cellStyle name="Total 4 4 3" xfId="15618"/>
    <cellStyle name="Total 4 4 30" xfId="15619"/>
    <cellStyle name="Total 4 4 31" xfId="15620"/>
    <cellStyle name="Total 4 4 32" xfId="15621"/>
    <cellStyle name="Total 4 4 33" xfId="15622"/>
    <cellStyle name="Total 4 4 34" xfId="15623"/>
    <cellStyle name="Total 4 4 35" xfId="15624"/>
    <cellStyle name="Total 4 4 36" xfId="15625"/>
    <cellStyle name="Total 4 4 37" xfId="15626"/>
    <cellStyle name="Total 4 4 38" xfId="15627"/>
    <cellStyle name="Total 4 4 39" xfId="15628"/>
    <cellStyle name="Total 4 4 4" xfId="15629"/>
    <cellStyle name="Total 4 4 40" xfId="15630"/>
    <cellStyle name="Total 4 4 41" xfId="15631"/>
    <cellStyle name="Total 4 4 42" xfId="15632"/>
    <cellStyle name="Total 4 4 43" xfId="15633"/>
    <cellStyle name="Total 4 4 44" xfId="15634"/>
    <cellStyle name="Total 4 4 45" xfId="15635"/>
    <cellStyle name="Total 4 4 46" xfId="15636"/>
    <cellStyle name="Total 4 4 47" xfId="15637"/>
    <cellStyle name="Total 4 4 48" xfId="15638"/>
    <cellStyle name="Total 4 4 49" xfId="15639"/>
    <cellStyle name="Total 4 4 5" xfId="15640"/>
    <cellStyle name="Total 4 4 50" xfId="15641"/>
    <cellStyle name="Total 4 4 51" xfId="15642"/>
    <cellStyle name="Total 4 4 52" xfId="15643"/>
    <cellStyle name="Total 4 4 53" xfId="15644"/>
    <cellStyle name="Total 4 4 54" xfId="15645"/>
    <cellStyle name="Total 4 4 55" xfId="15646"/>
    <cellStyle name="Total 4 4 56" xfId="15647"/>
    <cellStyle name="Total 4 4 57" xfId="15648"/>
    <cellStyle name="Total 4 4 58" xfId="15649"/>
    <cellStyle name="Total 4 4 59" xfId="15650"/>
    <cellStyle name="Total 4 4 6" xfId="15651"/>
    <cellStyle name="Total 4 4 60" xfId="15652"/>
    <cellStyle name="Total 4 4 61" xfId="15653"/>
    <cellStyle name="Total 4 4 62" xfId="15654"/>
    <cellStyle name="Total 4 4 63" xfId="15655"/>
    <cellStyle name="Total 4 4 64" xfId="15656"/>
    <cellStyle name="Total 4 4 65" xfId="15657"/>
    <cellStyle name="Total 4 4 66" xfId="15658"/>
    <cellStyle name="Total 4 4 67" xfId="15659"/>
    <cellStyle name="Total 4 4 68" xfId="15660"/>
    <cellStyle name="Total 4 4 69" xfId="15661"/>
    <cellStyle name="Total 4 4 7" xfId="15662"/>
    <cellStyle name="Total 4 4 70" xfId="15663"/>
    <cellStyle name="Total 4 4 8" xfId="15664"/>
    <cellStyle name="Total 4 4 9" xfId="15665"/>
    <cellStyle name="Underline" xfId="15666"/>
    <cellStyle name="Währung [0]_97MYBOX" xfId="15667"/>
    <cellStyle name="Währung_97MYBOX" xfId="15668"/>
    <cellStyle name="Warning Text" xfId="15708" builtinId="11" customBuiltin="1"/>
    <cellStyle name="weekly" xfId="15669"/>
    <cellStyle name="weekly 2" xfId="15670"/>
    <cellStyle name="weekly 2 2" xfId="15671"/>
    <cellStyle name="Wingding" xfId="15672"/>
    <cellStyle name="ปกติ_RS report Jan 04(5_2_04)" xfId="15673"/>
    <cellStyle name="똿뗦먛귟 [0.00]_PRODUCT DETAIL Q1" xfId="15674"/>
    <cellStyle name="똿뗦먛귟_PRODUCT DETAIL Q1" xfId="15675"/>
    <cellStyle name="믅됞 [0.00]_PRODUCT DETAIL Q1" xfId="15676"/>
    <cellStyle name="믅됞_PRODUCT DETAIL Q1" xfId="15677"/>
    <cellStyle name="백분율_HOBONG" xfId="15678"/>
    <cellStyle name="뷭?_BOOKSHIP" xfId="15679"/>
    <cellStyle name="콤마 [0]_1202" xfId="15680"/>
    <cellStyle name="콤마_1202" xfId="15681"/>
    <cellStyle name="통화 [0]_1202" xfId="15682"/>
    <cellStyle name="통화_1202" xfId="15683"/>
    <cellStyle name="표준_(정보부문)월별인원계획" xfId="15684"/>
    <cellStyle name="一般_M400" xfId="15685"/>
    <cellStyle name="標準_J1" xfId="15686"/>
  </cellStyles>
  <dxfs count="95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9" defaultPivotStyle="PivotStyleLight16"/>
  <colors>
    <mruColors>
      <color rgb="FF3366FF"/>
      <color rgb="FF0000FF"/>
      <color rgb="FFD99694"/>
      <color rgb="FF0066FF"/>
      <color rgb="FFFF61A1"/>
      <color rgb="FFFF0066"/>
      <color rgb="FFFFFFCC"/>
      <color rgb="FF008000"/>
      <color rgb="FF99CC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externalLink" Target="externalLinks/externalLink1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Report'!$Z$110</c:f>
          <c:strCache>
            <c:ptCount val="1"/>
            <c:pt idx="0">
              <c:v>ROS</c:v>
            </c:pt>
          </c:strCache>
        </c:strRef>
      </c:tx>
      <c:layout>
        <c:manualLayout>
          <c:xMode val="edge"/>
          <c:yMode val="edge"/>
          <c:x val="0.0375053703703715"/>
          <c:y val="0.0940740740740748"/>
        </c:manualLayout>
      </c:layout>
      <c:overlay val="1"/>
      <c:txPr>
        <a:bodyPr/>
        <a:lstStyle/>
        <a:p>
          <a:pPr>
            <a:defRPr sz="15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63242985204"/>
          <c:y val="0.167610964472127"/>
          <c:w val="0.84226272351389"/>
          <c:h val="0.659612030129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Report'!$Z$111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Report'!$AA$111:$AG$111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68883048"/>
        <c:axId val="2068684056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Report'!$Z$112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Report'!$AA$112:$AG$112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0.00837746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68690568"/>
        <c:axId val="2068687560"/>
      </c:barChart>
      <c:catAx>
        <c:axId val="206888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68684056"/>
        <c:crosses val="autoZero"/>
        <c:auto val="1"/>
        <c:lblAlgn val="ctr"/>
        <c:lblOffset val="100"/>
        <c:noMultiLvlLbl val="0"/>
      </c:catAx>
      <c:valAx>
        <c:axId val="2068684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68883048"/>
        <c:crosses val="autoZero"/>
        <c:crossBetween val="between"/>
      </c:valAx>
      <c:valAx>
        <c:axId val="206868756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68690568"/>
        <c:crosses val="max"/>
        <c:crossBetween val="between"/>
      </c:valAx>
      <c:catAx>
        <c:axId val="2068690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6868756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Report'!$Z$840</c:f>
          <c:strCache>
            <c:ptCount val="1"/>
            <c:pt idx="0">
              <c:v>Service Labour GP%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974111111113"/>
          <c:y val="0.161611105268693"/>
          <c:w val="0.812025888888898"/>
          <c:h val="0.605299292715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Report'!$Z$841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Report'!$AA$841:$AG$841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243592"/>
        <c:axId val="2070247064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Report'!$Z$842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Report'!$AA$842:$AG$842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0.78221658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253256"/>
        <c:axId val="2070250344"/>
      </c:barChart>
      <c:catAx>
        <c:axId val="207024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247064"/>
        <c:crosses val="autoZero"/>
        <c:auto val="1"/>
        <c:lblAlgn val="ctr"/>
        <c:lblOffset val="100"/>
        <c:noMultiLvlLbl val="0"/>
      </c:catAx>
      <c:valAx>
        <c:axId val="2070247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low"/>
        <c:crossAx val="2070243592"/>
        <c:crosses val="autoZero"/>
        <c:crossBetween val="between"/>
      </c:valAx>
      <c:valAx>
        <c:axId val="2070250344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0253256"/>
        <c:crosses val="max"/>
        <c:crossBetween val="between"/>
      </c:valAx>
      <c:catAx>
        <c:axId val="2070253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2503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Report'!$Z$847</c:f>
          <c:strCache>
            <c:ptCount val="1"/>
            <c:pt idx="0">
              <c:v>Service Productivity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37666723263"/>
          <c:y val="0.159723069372877"/>
          <c:w val="0.817623332767371"/>
          <c:h val="0.621931798082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Report'!$Z$848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859DAE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9CC33"/>
              </a:solidFill>
            </c:spPr>
          </c:dPt>
          <c:dPt>
            <c:idx val="1"/>
            <c:invertIfNegative val="0"/>
            <c:bubble3D val="0"/>
            <c:spPr>
              <a:solidFill>
                <a:srgbClr val="99CC33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66FF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Report'!$AA$848:$AG$848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299160"/>
        <c:axId val="2070302696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Report'!$Z$849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Report'!$AA$849:$AG$849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308856"/>
        <c:axId val="2070305992"/>
      </c:barChart>
      <c:catAx>
        <c:axId val="207029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302696"/>
        <c:crosses val="autoZero"/>
        <c:auto val="1"/>
        <c:lblAlgn val="ctr"/>
        <c:lblOffset val="100"/>
        <c:noMultiLvlLbl val="0"/>
      </c:catAx>
      <c:valAx>
        <c:axId val="2070302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0299160"/>
        <c:crosses val="autoZero"/>
        <c:crossBetween val="between"/>
      </c:valAx>
      <c:valAx>
        <c:axId val="207030599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0308856"/>
        <c:crosses val="max"/>
        <c:crossBetween val="between"/>
      </c:valAx>
      <c:catAx>
        <c:axId val="207030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3059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Report'!$Z$854</c:f>
          <c:strCache>
            <c:ptCount val="1"/>
            <c:pt idx="0">
              <c:v>Service Workbays Utilization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974111111113"/>
          <c:y val="0.148026431100365"/>
          <c:w val="0.812025888888898"/>
          <c:h val="0.6219317980825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Report'!$Z$855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Report'!$AA$855:$AG$855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348440"/>
        <c:axId val="2070351912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Report'!$Z$856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Report'!$AA$856:$AG$856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0.2235534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358104"/>
        <c:axId val="2070355192"/>
      </c:barChart>
      <c:catAx>
        <c:axId val="207034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351912"/>
        <c:crosses val="autoZero"/>
        <c:auto val="1"/>
        <c:lblAlgn val="ctr"/>
        <c:lblOffset val="100"/>
        <c:noMultiLvlLbl val="0"/>
      </c:catAx>
      <c:valAx>
        <c:axId val="2070351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0348440"/>
        <c:crosses val="autoZero"/>
        <c:crossBetween val="between"/>
      </c:valAx>
      <c:valAx>
        <c:axId val="207035519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0358104"/>
        <c:crosses val="max"/>
        <c:crossBetween val="between"/>
      </c:valAx>
      <c:catAx>
        <c:axId val="207035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355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Report'!$Z$886</c:f>
          <c:strCache>
            <c:ptCount val="1"/>
            <c:pt idx="0">
              <c:v>Body Shop Sales per B.Shop RO AUD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37666723263"/>
          <c:y val="0.168626914852596"/>
          <c:w val="0.817623332767371"/>
          <c:h val="0.599543897191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Report'!$Z$887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859DAE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9CC33"/>
              </a:solidFill>
            </c:spPr>
          </c:dPt>
          <c:dPt>
            <c:idx val="1"/>
            <c:invertIfNegative val="0"/>
            <c:bubble3D val="0"/>
            <c:spPr>
              <a:solidFill>
                <a:srgbClr val="99CC33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66FF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Report'!$AA$887:$AG$887</c:f>
              <c:numCache>
                <c:formatCode>#,##0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401544"/>
        <c:axId val="2070405080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Report'!$Z$888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Report'!$AA$888:$AG$888</c:f>
              <c:numCache>
                <c:formatCode>#,##0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411240"/>
        <c:axId val="2070408376"/>
      </c:barChart>
      <c:catAx>
        <c:axId val="20704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405080"/>
        <c:crosses val="autoZero"/>
        <c:auto val="1"/>
        <c:lblAlgn val="ctr"/>
        <c:lblOffset val="100"/>
        <c:noMultiLvlLbl val="0"/>
      </c:catAx>
      <c:valAx>
        <c:axId val="2070405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2070401544"/>
        <c:crosses val="autoZero"/>
        <c:crossBetween val="between"/>
      </c:valAx>
      <c:valAx>
        <c:axId val="2070408376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one"/>
        <c:crossAx val="2070411240"/>
        <c:crosses val="max"/>
        <c:crossBetween val="between"/>
      </c:valAx>
      <c:catAx>
        <c:axId val="2070411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4083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Report'!$Z$893</c:f>
          <c:strCache>
            <c:ptCount val="1"/>
            <c:pt idx="0">
              <c:v>Body Shop Labour GP%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974111111113"/>
          <c:y val="0.199790374031619"/>
          <c:w val="0.812025888888898"/>
          <c:h val="0.5730460474055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Report'!$Z$894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859DAE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9CC33"/>
              </a:solidFill>
            </c:spPr>
          </c:dPt>
          <c:dPt>
            <c:idx val="1"/>
            <c:invertIfNegative val="0"/>
            <c:bubble3D val="0"/>
            <c:spPr>
              <a:solidFill>
                <a:srgbClr val="99CC33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66FF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Report'!$AA$894:$AG$894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68844232"/>
        <c:axId val="2068840680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Report'!$Z$895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Report'!$AA$895:$AG$895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1038408"/>
        <c:axId val="2071035576"/>
      </c:barChart>
      <c:catAx>
        <c:axId val="206884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68840680"/>
        <c:crosses val="autoZero"/>
        <c:auto val="1"/>
        <c:lblAlgn val="ctr"/>
        <c:lblOffset val="100"/>
        <c:noMultiLvlLbl val="0"/>
      </c:catAx>
      <c:valAx>
        <c:axId val="2068840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68844232"/>
        <c:crosses val="autoZero"/>
        <c:crossBetween val="between"/>
      </c:valAx>
      <c:valAx>
        <c:axId val="207103557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1038408"/>
        <c:crosses val="max"/>
        <c:crossBetween val="between"/>
      </c:valAx>
      <c:catAx>
        <c:axId val="2071038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10355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Report'!$Z$909</c:f>
          <c:strCache>
            <c:ptCount val="1"/>
            <c:pt idx="0">
              <c:v>Fixed Operation Absorption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37666723263"/>
          <c:y val="0.177530347554829"/>
          <c:w val="0.817623332767371"/>
          <c:h val="0.604017360792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Report'!$Z$910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Report'!$AA$910:$AG$910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1077880"/>
        <c:axId val="2071081352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Report'!$Z$911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Report'!$AA$911:$AG$911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0.32145516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1087544"/>
        <c:axId val="2071084632"/>
      </c:barChart>
      <c:catAx>
        <c:axId val="207107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1081352"/>
        <c:crosses val="autoZero"/>
        <c:auto val="1"/>
        <c:lblAlgn val="ctr"/>
        <c:lblOffset val="100"/>
        <c:noMultiLvlLbl val="0"/>
      </c:catAx>
      <c:valAx>
        <c:axId val="2071081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1077880"/>
        <c:crosses val="autoZero"/>
        <c:crossBetween val="between"/>
      </c:valAx>
      <c:valAx>
        <c:axId val="207108463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1087544"/>
        <c:crosses val="max"/>
        <c:crossBetween val="between"/>
      </c:valAx>
      <c:catAx>
        <c:axId val="207108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10846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Report'!$Z$916</c:f>
          <c:strCache>
            <c:ptCount val="1"/>
            <c:pt idx="0">
              <c:v>After Sales GP%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974111111113"/>
          <c:y val="0.177530347554829"/>
          <c:w val="0.812025888888898"/>
          <c:h val="0.5864018986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Report'!$Z$917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Report'!$AA$917:$AG$917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1127752"/>
        <c:axId val="2071131224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Report'!$Z$918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Report'!$AA$918:$AG$918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0.41206973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1137416"/>
        <c:axId val="2071134504"/>
      </c:barChart>
      <c:catAx>
        <c:axId val="207112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1131224"/>
        <c:crosses val="autoZero"/>
        <c:auto val="1"/>
        <c:lblAlgn val="ctr"/>
        <c:lblOffset val="100"/>
        <c:noMultiLvlLbl val="0"/>
      </c:catAx>
      <c:valAx>
        <c:axId val="2071131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1127752"/>
        <c:crosses val="autoZero"/>
        <c:crossBetween val="between"/>
      </c:valAx>
      <c:valAx>
        <c:axId val="2071134504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1137416"/>
        <c:crosses val="max"/>
        <c:crossBetween val="between"/>
      </c:valAx>
      <c:catAx>
        <c:axId val="2071137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11345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Report'!$Z$628</c:f>
          <c:strCache>
            <c:ptCount val="1"/>
            <c:pt idx="0">
              <c:v>Used SC Productivity</c:v>
            </c:pt>
          </c:strCache>
        </c:strRef>
      </c:tx>
      <c:layout/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686305895"/>
          <c:y val="0.145800469730433"/>
          <c:w val="0.844338313694109"/>
          <c:h val="0.617394359170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Report'!$Z$629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Report'!$AA$629:$AG$629</c:f>
              <c:numCache>
                <c:formatCode>#,##0.0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1177672"/>
        <c:axId val="2071181144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Report'!$Z$630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Report'!$AA$630:$AG$630</c:f>
              <c:numCache>
                <c:formatCode>#,##0.0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17.5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1187336"/>
        <c:axId val="2071184424"/>
      </c:barChart>
      <c:catAx>
        <c:axId val="207117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1181144"/>
        <c:crosses val="autoZero"/>
        <c:auto val="1"/>
        <c:lblAlgn val="ctr"/>
        <c:lblOffset val="100"/>
        <c:noMultiLvlLbl val="0"/>
      </c:catAx>
      <c:valAx>
        <c:axId val="2071181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crossAx val="2071177672"/>
        <c:crosses val="autoZero"/>
        <c:crossBetween val="between"/>
      </c:valAx>
      <c:valAx>
        <c:axId val="2071184424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one"/>
        <c:crossAx val="2071187336"/>
        <c:crosses val="max"/>
        <c:crossBetween val="between"/>
      </c:valAx>
      <c:catAx>
        <c:axId val="2071187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11844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Report'!$Z$635</c:f>
          <c:strCache>
            <c:ptCount val="1"/>
            <c:pt idx="0">
              <c:v>Used GP% (incl. F&amp;I)</c:v>
            </c:pt>
          </c:strCache>
        </c:strRef>
      </c:tx>
      <c:layout/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989004524"/>
          <c:y val="0.122258912609107"/>
          <c:w val="0.837924010995482"/>
          <c:h val="0.654227621685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Report'!$Z$636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Report'!$AA$636:$AG$636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20112280"/>
        <c:axId val="2020115752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Report'!$Z$637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Report'!$AA$637:$AG$637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0.16574473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20121944"/>
        <c:axId val="2020119032"/>
      </c:barChart>
      <c:catAx>
        <c:axId val="202011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20115752"/>
        <c:crosses val="autoZero"/>
        <c:auto val="1"/>
        <c:lblAlgn val="ctr"/>
        <c:lblOffset val="100"/>
        <c:noMultiLvlLbl val="0"/>
      </c:catAx>
      <c:valAx>
        <c:axId val="2020115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20112280"/>
        <c:crosses val="autoZero"/>
        <c:crossBetween val="between"/>
      </c:valAx>
      <c:valAx>
        <c:axId val="202011903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20121944"/>
        <c:crosses val="max"/>
        <c:crossBetween val="between"/>
      </c:valAx>
      <c:catAx>
        <c:axId val="202012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201190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Report'!$Z$642</c:f>
          <c:strCache>
            <c:ptCount val="1"/>
            <c:pt idx="0">
              <c:v>Used Variable Selling Gross % NVGP</c:v>
            </c:pt>
          </c:strCache>
        </c:strRef>
      </c:tx>
      <c:layout/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686305895"/>
          <c:y val="0.123540856031128"/>
          <c:w val="0.844338313694109"/>
          <c:h val="0.644084441495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Report'!$Z$643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Report'!$AA$643:$AG$643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1221992"/>
        <c:axId val="2071225464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Report'!$Z$644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Report'!$AA$644:$AG$644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0.81259995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1231656"/>
        <c:axId val="2071228744"/>
      </c:barChart>
      <c:catAx>
        <c:axId val="207122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1225464"/>
        <c:crosses val="autoZero"/>
        <c:auto val="1"/>
        <c:lblAlgn val="ctr"/>
        <c:lblOffset val="100"/>
        <c:noMultiLvlLbl val="0"/>
      </c:catAx>
      <c:valAx>
        <c:axId val="2071225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1221992"/>
        <c:crosses val="autoZero"/>
        <c:crossBetween val="between"/>
      </c:valAx>
      <c:valAx>
        <c:axId val="2071228744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1231656"/>
        <c:crosses val="max"/>
        <c:crossBetween val="between"/>
      </c:valAx>
      <c:catAx>
        <c:axId val="207123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12287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Report'!$Z$121</c:f>
          <c:strCache>
            <c:ptCount val="1"/>
            <c:pt idx="0">
              <c:v>ROOA</c:v>
            </c:pt>
          </c:strCache>
        </c:strRef>
      </c:tx>
      <c:layout>
        <c:manualLayout>
          <c:xMode val="edge"/>
          <c:yMode val="edge"/>
          <c:x val="0.0375053703703716"/>
          <c:y val="0.0940740740740748"/>
        </c:manualLayout>
      </c:layout>
      <c:overlay val="1"/>
      <c:txPr>
        <a:bodyPr/>
        <a:lstStyle/>
        <a:p>
          <a:pPr>
            <a:defRPr sz="15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989004524"/>
          <c:y val="0.158274984601309"/>
          <c:w val="0.837924010995482"/>
          <c:h val="0.67223895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Report'!$Z$122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Report'!$AA$122:$AG$122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68779080"/>
        <c:axId val="2068782552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Report'!$Z$123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Report'!$AA$123:$AG$123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0.05160406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68788744"/>
        <c:axId val="2068785832"/>
      </c:barChart>
      <c:catAx>
        <c:axId val="206877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68782552"/>
        <c:crosses val="autoZero"/>
        <c:auto val="1"/>
        <c:lblAlgn val="ctr"/>
        <c:lblOffset val="100"/>
        <c:noMultiLvlLbl val="0"/>
      </c:catAx>
      <c:valAx>
        <c:axId val="2068782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68779080"/>
        <c:crosses val="autoZero"/>
        <c:crossBetween val="between"/>
      </c:valAx>
      <c:valAx>
        <c:axId val="206878583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68788744"/>
        <c:crosses val="max"/>
        <c:crossBetween val="between"/>
      </c:valAx>
      <c:catAx>
        <c:axId val="2068788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687858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Report'!$Z$649</c:f>
          <c:strCache>
            <c:ptCount val="1"/>
            <c:pt idx="0">
              <c:v>Used Inventory Days</c:v>
            </c:pt>
          </c:strCache>
        </c:strRef>
      </c:tx>
      <c:layout/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989004524"/>
          <c:y val="0.148026431100365"/>
          <c:w val="0.837924010995482"/>
          <c:h val="0.626319660012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Report'!$Z$650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3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Report'!$AA$650:$AG$650</c:f>
              <c:numCache>
                <c:formatCode>#,##0.0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1278248"/>
        <c:axId val="2071281720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Report'!$Z$651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Report'!$AA$651:$AG$651</c:f>
              <c:numCache>
                <c:formatCode>#,##0.0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70.0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1287912"/>
        <c:axId val="2071285000"/>
      </c:barChart>
      <c:catAx>
        <c:axId val="207127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1281720"/>
        <c:crosses val="autoZero"/>
        <c:auto val="1"/>
        <c:lblAlgn val="ctr"/>
        <c:lblOffset val="100"/>
        <c:noMultiLvlLbl val="0"/>
      </c:catAx>
      <c:valAx>
        <c:axId val="2071281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crossAx val="2071278248"/>
        <c:crosses val="autoZero"/>
        <c:crossBetween val="between"/>
      </c:valAx>
      <c:valAx>
        <c:axId val="2071285000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one"/>
        <c:crossAx val="2071287912"/>
        <c:crosses val="max"/>
        <c:crossBetween val="between"/>
      </c:valAx>
      <c:catAx>
        <c:axId val="2071287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12850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Report'!$Z$715</c:f>
          <c:strCache>
            <c:ptCount val="1"/>
            <c:pt idx="0">
              <c:v>New Finance Penetration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686305895"/>
          <c:y val="0.161382312463499"/>
          <c:w val="0.844338313694109"/>
          <c:h val="0.604124047255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Report'!$Z$716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859DAE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9CC33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Report'!$AA$716:$AG$716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1329032"/>
        <c:axId val="2071332504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Report'!$Z$717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Report'!$AA$717:$AG$717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1338712"/>
        <c:axId val="2071335848"/>
      </c:barChart>
      <c:catAx>
        <c:axId val="207132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1332504"/>
        <c:crosses val="autoZero"/>
        <c:auto val="1"/>
        <c:lblAlgn val="ctr"/>
        <c:lblOffset val="100"/>
        <c:noMultiLvlLbl val="0"/>
      </c:catAx>
      <c:valAx>
        <c:axId val="2071332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1329032"/>
        <c:crosses val="autoZero"/>
        <c:crossBetween val="between"/>
      </c:valAx>
      <c:valAx>
        <c:axId val="207133584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1338712"/>
        <c:crosses val="max"/>
        <c:crossBetween val="between"/>
      </c:valAx>
      <c:catAx>
        <c:axId val="207133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13358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Report'!$Z$722</c:f>
          <c:strCache>
            <c:ptCount val="1"/>
            <c:pt idx="0">
              <c:v>Used Finance Penetration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989004524"/>
          <c:y val="0.143803164583142"/>
          <c:w val="0.837924010995482"/>
          <c:h val="0.63207528739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Report'!$Z$723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859DAE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9CC33"/>
              </a:solidFill>
            </c:spPr>
          </c:dPt>
          <c:dLbls>
            <c:numFmt formatCode="0.0%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Report'!$AA$723:$AG$723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448344"/>
        <c:axId val="2070451816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Report'!$Z$724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Report'!$AA$14:$AE$14</c:f>
              <c:strCache>
                <c:ptCount val="5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</c:strCache>
            </c:strRef>
          </c:cat>
          <c:val>
            <c:numRef>
              <c:f>'FAP Network Report'!$AA$724:$AG$724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458024"/>
        <c:axId val="2070455160"/>
      </c:barChart>
      <c:catAx>
        <c:axId val="207044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451816"/>
        <c:crosses val="autoZero"/>
        <c:auto val="1"/>
        <c:lblAlgn val="ctr"/>
        <c:lblOffset val="100"/>
        <c:noMultiLvlLbl val="0"/>
      </c:catAx>
      <c:valAx>
        <c:axId val="2070451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0448344"/>
        <c:crosses val="autoZero"/>
        <c:crossBetween val="between"/>
      </c:valAx>
      <c:valAx>
        <c:axId val="207045516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0458024"/>
        <c:crosses val="max"/>
        <c:crossBetween val="between"/>
      </c:valAx>
      <c:catAx>
        <c:axId val="2070458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45516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Report'!$Z$729</c:f>
          <c:strCache>
            <c:ptCount val="1"/>
            <c:pt idx="0">
              <c:v>New Insurance Penetration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686305895"/>
          <c:y val="0.159723013382755"/>
          <c:w val="0.844338313694109"/>
          <c:h val="0.6173299530884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Report'!$Z$730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859DAE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9CC33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Report'!$AA$14:$AE$14</c:f>
              <c:strCache>
                <c:ptCount val="5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</c:strCache>
            </c:strRef>
          </c:cat>
          <c:val>
            <c:numRef>
              <c:f>'FAP Network Report'!$AA$730:$AE$730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499864"/>
        <c:axId val="2070503336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Report'!$Z$731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Report'!$AA$14:$AE$14</c:f>
              <c:strCache>
                <c:ptCount val="5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</c:strCache>
            </c:strRef>
          </c:cat>
          <c:val>
            <c:numRef>
              <c:f>'FAP Network Report'!$AA$731:$AE$731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509544"/>
        <c:axId val="2070506680"/>
      </c:barChart>
      <c:catAx>
        <c:axId val="207049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503336"/>
        <c:crosses val="autoZero"/>
        <c:auto val="1"/>
        <c:lblAlgn val="ctr"/>
        <c:lblOffset val="100"/>
        <c:noMultiLvlLbl val="0"/>
      </c:catAx>
      <c:valAx>
        <c:axId val="2070503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0499864"/>
        <c:crosses val="autoZero"/>
        <c:crossBetween val="between"/>
      </c:valAx>
      <c:valAx>
        <c:axId val="207050668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0509544"/>
        <c:crosses val="max"/>
        <c:crossBetween val="between"/>
      </c:valAx>
      <c:catAx>
        <c:axId val="207050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5066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Report'!$Z$736</c:f>
          <c:strCache>
            <c:ptCount val="1"/>
            <c:pt idx="0">
              <c:v>Used Insurance Penetration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989004524"/>
          <c:y val="0.137463407486452"/>
          <c:w val="0.837924010995482"/>
          <c:h val="0.635180548544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Report'!$Z$737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859DAE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9CC33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Report'!$AA$14:$AE$14</c:f>
              <c:strCache>
                <c:ptCount val="5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</c:strCache>
            </c:strRef>
          </c:cat>
          <c:val>
            <c:numRef>
              <c:f>'FAP Network Report'!$AA$737:$AE$737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550840"/>
        <c:axId val="2070554312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Report'!$Z$738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Report'!$AA$14:$AE$14</c:f>
              <c:strCache>
                <c:ptCount val="5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</c:strCache>
            </c:strRef>
          </c:cat>
          <c:val>
            <c:numRef>
              <c:f>'FAP Network Report'!$AA$738:$AE$738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560520"/>
        <c:axId val="2070557656"/>
      </c:barChart>
      <c:catAx>
        <c:axId val="207055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554312"/>
        <c:crosses val="autoZero"/>
        <c:auto val="1"/>
        <c:lblAlgn val="ctr"/>
        <c:lblOffset val="100"/>
        <c:noMultiLvlLbl val="0"/>
      </c:catAx>
      <c:valAx>
        <c:axId val="2070554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0550840"/>
        <c:crosses val="autoZero"/>
        <c:crossBetween val="between"/>
      </c:valAx>
      <c:valAx>
        <c:axId val="207055765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0560520"/>
        <c:crosses val="max"/>
        <c:crossBetween val="between"/>
      </c:valAx>
      <c:catAx>
        <c:axId val="2070560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5576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Report'!$Z$358</c:f>
          <c:strCache>
            <c:ptCount val="1"/>
            <c:pt idx="0">
              <c:v>New SC Productivity</c:v>
            </c:pt>
          </c:strCache>
        </c:strRef>
      </c:tx>
      <c:layout/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686305895"/>
          <c:y val="0.151338784778906"/>
          <c:w val="0.844338313694109"/>
          <c:h val="0.620716926604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Report'!$Z$359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Report'!$AA$359:$AG$359</c:f>
              <c:numCache>
                <c:formatCode>#,##0.0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67881560"/>
        <c:axId val="2067878072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Report'!$Z$360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Report'!$AA$360:$AG$360</c:f>
              <c:numCache>
                <c:formatCode>#,##0.0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14.34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67871896"/>
        <c:axId val="2067874792"/>
      </c:barChart>
      <c:catAx>
        <c:axId val="206788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67878072"/>
        <c:crosses val="autoZero"/>
        <c:auto val="1"/>
        <c:lblAlgn val="ctr"/>
        <c:lblOffset val="100"/>
        <c:noMultiLvlLbl val="0"/>
      </c:catAx>
      <c:valAx>
        <c:axId val="2067878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low"/>
        <c:crossAx val="2067881560"/>
        <c:crosses val="autoZero"/>
        <c:crossBetween val="between"/>
      </c:valAx>
      <c:valAx>
        <c:axId val="2067874792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one"/>
        <c:crossAx val="2067871896"/>
        <c:crosses val="max"/>
        <c:crossBetween val="between"/>
      </c:valAx>
      <c:catAx>
        <c:axId val="2067871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67874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Report'!$Z$365</c:f>
          <c:strCache>
            <c:ptCount val="1"/>
            <c:pt idx="0">
              <c:v>New GP% (incl. F&amp;I)</c:v>
            </c:pt>
          </c:strCache>
        </c:strRef>
      </c:tx>
      <c:layout/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989004524"/>
          <c:y val="0.127796868859981"/>
          <c:w val="0.837924010995482"/>
          <c:h val="0.642032780525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Report'!$Z$366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Report'!$AA$366:$AG$366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67831576"/>
        <c:axId val="2067828088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Report'!$Z$367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Report'!$AA$367:$AG$367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0.17995156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67821912"/>
        <c:axId val="2067824808"/>
      </c:barChart>
      <c:catAx>
        <c:axId val="206783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67828088"/>
        <c:crosses val="autoZero"/>
        <c:auto val="1"/>
        <c:lblAlgn val="ctr"/>
        <c:lblOffset val="100"/>
        <c:noMultiLvlLbl val="0"/>
      </c:catAx>
      <c:valAx>
        <c:axId val="2067828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67831576"/>
        <c:crosses val="autoZero"/>
        <c:crossBetween val="between"/>
      </c:valAx>
      <c:valAx>
        <c:axId val="206782480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67821912"/>
        <c:crosses val="max"/>
        <c:crossBetween val="between"/>
      </c:valAx>
      <c:catAx>
        <c:axId val="2067821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678248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Report'!$Z$372</c:f>
          <c:strCache>
            <c:ptCount val="1"/>
            <c:pt idx="0">
              <c:v>New Variable Selling Gross % NVGP</c:v>
            </c:pt>
          </c:strCache>
        </c:strRef>
      </c:tx>
      <c:layout/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61686305895"/>
          <c:y val="0.133234876865733"/>
          <c:w val="0.844338313694109"/>
          <c:h val="0.638821025398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Report'!$Z$373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Report'!$AA$373:$AG$373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69993304"/>
        <c:axId val="2069996776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Report'!$Z$374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Report'!$AA$374:$AG$374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0.73777597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002968"/>
        <c:axId val="2070000056"/>
      </c:barChart>
      <c:catAx>
        <c:axId val="20699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69996776"/>
        <c:crosses val="autoZero"/>
        <c:auto val="1"/>
        <c:lblAlgn val="ctr"/>
        <c:lblOffset val="100"/>
        <c:noMultiLvlLbl val="0"/>
      </c:catAx>
      <c:valAx>
        <c:axId val="2069996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69993304"/>
        <c:crosses val="autoZero"/>
        <c:crossBetween val="between"/>
      </c:valAx>
      <c:valAx>
        <c:axId val="207000005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0002968"/>
        <c:crosses val="max"/>
        <c:crossBetween val="between"/>
      </c:valAx>
      <c:catAx>
        <c:axId val="2070002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0000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Report'!$Z$379</c:f>
          <c:strCache>
            <c:ptCount val="1"/>
            <c:pt idx="0">
              <c:v>New Inventory Days</c:v>
            </c:pt>
          </c:strCache>
        </c:strRef>
      </c:tx>
      <c:layout/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989004524"/>
          <c:y val="0.17542930396793"/>
          <c:w val="0.837924010995482"/>
          <c:h val="0.603539491434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Report'!$Z$380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Report'!$AA$380:$AG$380</c:f>
              <c:numCache>
                <c:formatCode>#,##0.0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043192"/>
        <c:axId val="2070046664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Report'!$Z$381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Report'!$AA$381:$AG$381</c:f>
              <c:numCache>
                <c:formatCode>#,##0.0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30.51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052856"/>
        <c:axId val="2070049944"/>
      </c:barChart>
      <c:catAx>
        <c:axId val="207004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046664"/>
        <c:crosses val="autoZero"/>
        <c:auto val="1"/>
        <c:lblAlgn val="ctr"/>
        <c:lblOffset val="100"/>
        <c:noMultiLvlLbl val="0"/>
      </c:catAx>
      <c:valAx>
        <c:axId val="20700466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crossAx val="2070043192"/>
        <c:crosses val="autoZero"/>
        <c:crossBetween val="between"/>
      </c:valAx>
      <c:valAx>
        <c:axId val="2070049944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one"/>
        <c:crossAx val="2070052856"/>
        <c:crosses val="max"/>
        <c:crossBetween val="between"/>
      </c:valAx>
      <c:catAx>
        <c:axId val="2070052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0499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Report'!$Z$792</c:f>
          <c:strCache>
            <c:ptCount val="1"/>
            <c:pt idx="0">
              <c:v>Parts GP%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37666723263"/>
          <c:y val="0.159723125363033"/>
          <c:w val="0.817623332767371"/>
          <c:h val="0.61304948931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Report'!$Z$793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Report'!$AA$793:$AG$793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092856"/>
        <c:axId val="2070096328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Report'!$Z$794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Report'!$AA$794:$AG$794</c:f>
              <c:numCache>
                <c:formatCode>0.0%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0.1612711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102520"/>
        <c:axId val="2070099608"/>
      </c:barChart>
      <c:catAx>
        <c:axId val="207009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096328"/>
        <c:crosses val="autoZero"/>
        <c:auto val="1"/>
        <c:lblAlgn val="ctr"/>
        <c:lblOffset val="100"/>
        <c:noMultiLvlLbl val="0"/>
      </c:catAx>
      <c:valAx>
        <c:axId val="20700963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%" sourceLinked="1"/>
        <c:majorTickMark val="out"/>
        <c:minorTickMark val="none"/>
        <c:tickLblPos val="nextTo"/>
        <c:crossAx val="2070092856"/>
        <c:crosses val="autoZero"/>
        <c:crossBetween val="between"/>
      </c:valAx>
      <c:valAx>
        <c:axId val="207009960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one"/>
        <c:crossAx val="2070102520"/>
        <c:crosses val="max"/>
        <c:crossBetween val="between"/>
      </c:valAx>
      <c:catAx>
        <c:axId val="2070102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0996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Report'!$Z$799</c:f>
          <c:strCache>
            <c:ptCount val="1"/>
            <c:pt idx="0">
              <c:v>Parts Sales per Service RO AUD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974111111113"/>
          <c:y val="0.151196463419381"/>
          <c:w val="0.812025888888898"/>
          <c:h val="0.61642927139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Report'!$Z$800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Report'!$AB$14:$AG$14</c:f>
              <c:strCache>
                <c:ptCount val="6"/>
                <c:pt idx="0">
                  <c:v>Dealer 2</c:v>
                </c:pt>
                <c:pt idx="1">
                  <c:v>Dealer 3</c:v>
                </c:pt>
                <c:pt idx="2">
                  <c:v>Dealer 4</c:v>
                </c:pt>
                <c:pt idx="3">
                  <c:v>Dealer 5</c:v>
                </c:pt>
                <c:pt idx="4">
                  <c:v>Dealer 6</c:v>
                </c:pt>
                <c:pt idx="5">
                  <c:v>Dealer 7</c:v>
                </c:pt>
              </c:strCache>
            </c:strRef>
          </c:cat>
          <c:val>
            <c:numRef>
              <c:f>'FAP Network Report'!$AB$800:$AG$800</c:f>
              <c:numCache>
                <c:formatCode>#,##0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142744"/>
        <c:axId val="2070146216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Report'!$Z$801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Report'!$AB$14:$AG$14</c:f>
              <c:strCache>
                <c:ptCount val="6"/>
                <c:pt idx="0">
                  <c:v>Dealer 2</c:v>
                </c:pt>
                <c:pt idx="1">
                  <c:v>Dealer 3</c:v>
                </c:pt>
                <c:pt idx="2">
                  <c:v>Dealer 4</c:v>
                </c:pt>
                <c:pt idx="3">
                  <c:v>Dealer 5</c:v>
                </c:pt>
                <c:pt idx="4">
                  <c:v>Dealer 6</c:v>
                </c:pt>
                <c:pt idx="5">
                  <c:v>Dealer 7</c:v>
                </c:pt>
              </c:strCache>
            </c:strRef>
          </c:cat>
          <c:val>
            <c:numRef>
              <c:f>'FAP Network Report'!$AB$801:$AG$801</c:f>
              <c:numCache>
                <c:formatCode>#,##0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51.0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152408"/>
        <c:axId val="2070149496"/>
      </c:barChart>
      <c:catAx>
        <c:axId val="207014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146216"/>
        <c:crosses val="autoZero"/>
        <c:auto val="1"/>
        <c:lblAlgn val="ctr"/>
        <c:lblOffset val="100"/>
        <c:noMultiLvlLbl val="0"/>
      </c:catAx>
      <c:valAx>
        <c:axId val="2070146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2070142744"/>
        <c:crosses val="autoZero"/>
        <c:crossBetween val="between"/>
      </c:valAx>
      <c:valAx>
        <c:axId val="2070149496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one"/>
        <c:crossAx val="2070152408"/>
        <c:crosses val="max"/>
        <c:crossBetween val="between"/>
      </c:valAx>
      <c:catAx>
        <c:axId val="207015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149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'FAP Network Report'!$Z$833</c:f>
          <c:strCache>
            <c:ptCount val="1"/>
            <c:pt idx="0">
              <c:v>Service Sales per Service RO AUD</c:v>
            </c:pt>
          </c:strCache>
        </c:strRef>
      </c:tx>
      <c:overlay val="1"/>
      <c:txPr>
        <a:bodyPr/>
        <a:lstStyle/>
        <a:p>
          <a:pPr>
            <a:defRPr sz="1300">
              <a:solidFill>
                <a:srgbClr val="0070C0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37666723263"/>
          <c:y val="0.181415851649317"/>
          <c:w val="0.817623332767371"/>
          <c:h val="0.590853590040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'FAP Network Report'!$Z$834</c:f>
              <c:strCache>
                <c:ptCount val="1"/>
                <c:pt idx="0">
                  <c:v>Dealer FYTD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Report'!$AA$834:$AG$834</c:f>
              <c:numCache>
                <c:formatCode>#,##0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070192680"/>
        <c:axId val="2070196152"/>
      </c:barChart>
      <c:barChart>
        <c:barDir val="col"/>
        <c:grouping val="clustered"/>
        <c:varyColors val="0"/>
        <c:ser>
          <c:idx val="3"/>
          <c:order val="1"/>
          <c:tx>
            <c:strRef>
              <c:f>'FAP Network Report'!$Z$835</c:f>
              <c:strCache>
                <c:ptCount val="1"/>
                <c:pt idx="0">
                  <c:v>Dealer TMRA</c:v>
                </c:pt>
              </c:strCache>
            </c:strRef>
          </c:tx>
          <c:spPr>
            <a:noFill/>
          </c:spPr>
          <c:invertIfNegative val="0"/>
          <c:cat>
            <c:strRef>
              <c:f>'FAP Network Report'!$AA$14:$AG$14</c:f>
              <c:strCache>
                <c:ptCount val="7"/>
                <c:pt idx="0">
                  <c:v>Dealer 1</c:v>
                </c:pt>
                <c:pt idx="1">
                  <c:v>Dealer 2</c:v>
                </c:pt>
                <c:pt idx="2">
                  <c:v>Dealer 3</c:v>
                </c:pt>
                <c:pt idx="3">
                  <c:v>Dealer 4</c:v>
                </c:pt>
                <c:pt idx="4">
                  <c:v>Dealer 5</c:v>
                </c:pt>
                <c:pt idx="5">
                  <c:v>Dealer 6</c:v>
                </c:pt>
                <c:pt idx="6">
                  <c:v>Dealer 7</c:v>
                </c:pt>
              </c:strCache>
            </c:strRef>
          </c:cat>
          <c:val>
            <c:numRef>
              <c:f>'FAP Network Report'!$AA$835:$AG$835</c:f>
              <c:numCache>
                <c:formatCode>#,##0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395.4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2070202344"/>
        <c:axId val="2070199432"/>
      </c:barChart>
      <c:catAx>
        <c:axId val="207019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2070196152"/>
        <c:crosses val="autoZero"/>
        <c:auto val="1"/>
        <c:lblAlgn val="ctr"/>
        <c:lblOffset val="100"/>
        <c:noMultiLvlLbl val="0"/>
      </c:catAx>
      <c:valAx>
        <c:axId val="2070196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2070192680"/>
        <c:crosses val="autoZero"/>
        <c:crossBetween val="between"/>
      </c:valAx>
      <c:valAx>
        <c:axId val="2070199432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one"/>
        <c:crossAx val="2070202344"/>
        <c:crosses val="max"/>
        <c:crossBetween val="between"/>
      </c:valAx>
      <c:catAx>
        <c:axId val="2070202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01994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ln w="6350">
            <a:solidFill>
              <a:schemeClr val="bg1">
                <a:lumMod val="85000"/>
              </a:schemeClr>
            </a:solidFill>
          </a:ln>
        </c:spPr>
      </c:dTable>
    </c:plotArea>
    <c:plotVisOnly val="0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8" l="0.700000000000002" r="0.700000000000002" t="0.750000000000018" header="0.3" footer="0.3"/>
    <c:pageSetup orientation="portrait"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11" Type="http://schemas.openxmlformats.org/officeDocument/2006/relationships/chart" Target="../charts/chart11.xml"/>
  <Relationship Id="rId12" Type="http://schemas.openxmlformats.org/officeDocument/2006/relationships/chart" Target="../charts/chart12.xml"/>
  <Relationship Id="rId13" Type="http://schemas.openxmlformats.org/officeDocument/2006/relationships/chart" Target="../charts/chart13.xml"/>
  <Relationship Id="rId14" Type="http://schemas.openxmlformats.org/officeDocument/2006/relationships/chart" Target="../charts/chart14.xml"/>
  <Relationship Id="rId15" Type="http://schemas.openxmlformats.org/officeDocument/2006/relationships/chart" Target="../charts/chart15.xml"/>
  <Relationship Id="rId16" Type="http://schemas.openxmlformats.org/officeDocument/2006/relationships/chart" Target="../charts/chart16.xml"/>
  <Relationship Id="rId17" Type="http://schemas.openxmlformats.org/officeDocument/2006/relationships/chart" Target="../charts/chart17.xml"/>
  <Relationship Id="rId18" Type="http://schemas.openxmlformats.org/officeDocument/2006/relationships/chart" Target="../charts/chart18.xml"/>
  <Relationship Id="rId19" Type="http://schemas.openxmlformats.org/officeDocument/2006/relationships/chart" Target="../charts/chart19.xml"/>
  <Relationship Id="rId2" Type="http://schemas.openxmlformats.org/officeDocument/2006/relationships/chart" Target="../charts/chart2.xml"/>
  <Relationship Id="rId20" Type="http://schemas.openxmlformats.org/officeDocument/2006/relationships/chart" Target="../charts/chart20.xml"/>
  <Relationship Id="rId21" Type="http://schemas.openxmlformats.org/officeDocument/2006/relationships/chart" Target="../charts/chart21.xml"/>
  <Relationship Id="rId22" Type="http://schemas.openxmlformats.org/officeDocument/2006/relationships/chart" Target="../charts/chart22.xml"/>
  <Relationship Id="rId23" Type="http://schemas.openxmlformats.org/officeDocument/2006/relationships/chart" Target="../charts/chart23.xml"/>
  <Relationship Id="rId24" Type="http://schemas.openxmlformats.org/officeDocument/2006/relationships/chart" Target="../charts/chart24.xml"/>
  <Relationship Id="rId25" Type="http://schemas.openxmlformats.org/officeDocument/2006/relationships/image" Target="../media/image1.jpeg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2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0</xdr:rowOff>
    </xdr:from>
    <xdr:to>
      <xdr:col>12</xdr:col>
      <xdr:colOff>884700</xdr:colOff>
      <xdr:row>126</xdr:row>
      <xdr:rowOff>4725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109</xdr:row>
      <xdr:rowOff>0</xdr:rowOff>
    </xdr:from>
    <xdr:to>
      <xdr:col>22</xdr:col>
      <xdr:colOff>0</xdr:colOff>
      <xdr:row>126</xdr:row>
      <xdr:rowOff>4725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357</xdr:row>
      <xdr:rowOff>0</xdr:rowOff>
    </xdr:from>
    <xdr:to>
      <xdr:col>12</xdr:col>
      <xdr:colOff>884700</xdr:colOff>
      <xdr:row>370</xdr:row>
      <xdr:rowOff>4724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142875</xdr:colOff>
      <xdr:row>357</xdr:row>
      <xdr:rowOff>0</xdr:rowOff>
    </xdr:from>
    <xdr:to>
      <xdr:col>22</xdr:col>
      <xdr:colOff>0</xdr:colOff>
      <xdr:row>370</xdr:row>
      <xdr:rowOff>4724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371</xdr:row>
      <xdr:rowOff>0</xdr:rowOff>
    </xdr:from>
    <xdr:to>
      <xdr:col>12</xdr:col>
      <xdr:colOff>884700</xdr:colOff>
      <xdr:row>384</xdr:row>
      <xdr:rowOff>4724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142875</xdr:colOff>
      <xdr:row>371</xdr:row>
      <xdr:rowOff>0</xdr:rowOff>
    </xdr:from>
    <xdr:to>
      <xdr:col>22</xdr:col>
      <xdr:colOff>0</xdr:colOff>
      <xdr:row>384</xdr:row>
      <xdr:rowOff>4724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790</xdr:row>
      <xdr:rowOff>83347</xdr:rowOff>
    </xdr:from>
    <xdr:to>
      <xdr:col>12</xdr:col>
      <xdr:colOff>884700</xdr:colOff>
      <xdr:row>803</xdr:row>
      <xdr:rowOff>88071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142875</xdr:colOff>
      <xdr:row>790</xdr:row>
      <xdr:rowOff>83347</xdr:rowOff>
    </xdr:from>
    <xdr:to>
      <xdr:col>22</xdr:col>
      <xdr:colOff>0</xdr:colOff>
      <xdr:row>803</xdr:row>
      <xdr:rowOff>88071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832</xdr:row>
      <xdr:rowOff>0</xdr:rowOff>
    </xdr:from>
    <xdr:to>
      <xdr:col>12</xdr:col>
      <xdr:colOff>884700</xdr:colOff>
      <xdr:row>845</xdr:row>
      <xdr:rowOff>4725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142875</xdr:colOff>
      <xdr:row>832</xdr:row>
      <xdr:rowOff>0</xdr:rowOff>
    </xdr:from>
    <xdr:to>
      <xdr:col>22</xdr:col>
      <xdr:colOff>0</xdr:colOff>
      <xdr:row>845</xdr:row>
      <xdr:rowOff>4725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846</xdr:row>
      <xdr:rowOff>0</xdr:rowOff>
    </xdr:from>
    <xdr:to>
      <xdr:col>12</xdr:col>
      <xdr:colOff>884700</xdr:colOff>
      <xdr:row>859</xdr:row>
      <xdr:rowOff>4725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142875</xdr:colOff>
      <xdr:row>846</xdr:row>
      <xdr:rowOff>0</xdr:rowOff>
    </xdr:from>
    <xdr:to>
      <xdr:col>22</xdr:col>
      <xdr:colOff>0</xdr:colOff>
      <xdr:row>859</xdr:row>
      <xdr:rowOff>4725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885</xdr:row>
      <xdr:rowOff>0</xdr:rowOff>
    </xdr:from>
    <xdr:to>
      <xdr:col>12</xdr:col>
      <xdr:colOff>884700</xdr:colOff>
      <xdr:row>898</xdr:row>
      <xdr:rowOff>4725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142875</xdr:colOff>
      <xdr:row>885</xdr:row>
      <xdr:rowOff>0</xdr:rowOff>
    </xdr:from>
    <xdr:to>
      <xdr:col>22</xdr:col>
      <xdr:colOff>0</xdr:colOff>
      <xdr:row>898</xdr:row>
      <xdr:rowOff>4725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908</xdr:row>
      <xdr:rowOff>0</xdr:rowOff>
    </xdr:from>
    <xdr:to>
      <xdr:col>12</xdr:col>
      <xdr:colOff>884700</xdr:colOff>
      <xdr:row>921</xdr:row>
      <xdr:rowOff>4726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142875</xdr:colOff>
      <xdr:row>908</xdr:row>
      <xdr:rowOff>0</xdr:rowOff>
    </xdr:from>
    <xdr:to>
      <xdr:col>22</xdr:col>
      <xdr:colOff>0</xdr:colOff>
      <xdr:row>921</xdr:row>
      <xdr:rowOff>4726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627</xdr:row>
      <xdr:rowOff>27214</xdr:rowOff>
    </xdr:from>
    <xdr:to>
      <xdr:col>12</xdr:col>
      <xdr:colOff>884700</xdr:colOff>
      <xdr:row>640</xdr:row>
      <xdr:rowOff>31939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142875</xdr:colOff>
      <xdr:row>627</xdr:row>
      <xdr:rowOff>27214</xdr:rowOff>
    </xdr:from>
    <xdr:to>
      <xdr:col>22</xdr:col>
      <xdr:colOff>0</xdr:colOff>
      <xdr:row>640</xdr:row>
      <xdr:rowOff>31939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641</xdr:row>
      <xdr:rowOff>0</xdr:rowOff>
    </xdr:from>
    <xdr:to>
      <xdr:col>12</xdr:col>
      <xdr:colOff>884700</xdr:colOff>
      <xdr:row>654</xdr:row>
      <xdr:rowOff>4725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142875</xdr:colOff>
      <xdr:row>641</xdr:row>
      <xdr:rowOff>0</xdr:rowOff>
    </xdr:from>
    <xdr:to>
      <xdr:col>22</xdr:col>
      <xdr:colOff>0</xdr:colOff>
      <xdr:row>654</xdr:row>
      <xdr:rowOff>4725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713</xdr:row>
      <xdr:rowOff>59535</xdr:rowOff>
    </xdr:from>
    <xdr:to>
      <xdr:col>12</xdr:col>
      <xdr:colOff>884700</xdr:colOff>
      <xdr:row>726</xdr:row>
      <xdr:rowOff>64258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142875</xdr:colOff>
      <xdr:row>713</xdr:row>
      <xdr:rowOff>59535</xdr:rowOff>
    </xdr:from>
    <xdr:to>
      <xdr:col>22</xdr:col>
      <xdr:colOff>0</xdr:colOff>
      <xdr:row>726</xdr:row>
      <xdr:rowOff>64258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726</xdr:row>
      <xdr:rowOff>110564</xdr:rowOff>
    </xdr:from>
    <xdr:to>
      <xdr:col>12</xdr:col>
      <xdr:colOff>884700</xdr:colOff>
      <xdr:row>739</xdr:row>
      <xdr:rowOff>115290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142875</xdr:colOff>
      <xdr:row>726</xdr:row>
      <xdr:rowOff>110564</xdr:rowOff>
    </xdr:from>
    <xdr:to>
      <xdr:col>22</xdr:col>
      <xdr:colOff>0</xdr:colOff>
      <xdr:row>739</xdr:row>
      <xdr:rowOff>115290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304800</xdr:colOff>
      <xdr:row>75</xdr:row>
      <xdr:rowOff>463</xdr:rowOff>
    </xdr:from>
    <xdr:to>
      <xdr:col>13</xdr:col>
      <xdr:colOff>550869</xdr:colOff>
      <xdr:row>82</xdr:row>
      <xdr:rowOff>25400</xdr:rowOff>
    </xdr:to>
    <xdr:pic>
      <xdr:nvPicPr>
        <xdr:cNvPr id="26" name="Picture 25" descr="Ford &amp; SG logo.jpg"/>
        <xdr:cNvPicPr preferRelativeResize="0"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44600" y="11481263"/>
          <a:ext cx="11218869" cy="16251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OA%20PG%20G1v6%20reconciliation%20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OSDataset"/>
      <sheetName val="FAP Network Report"/>
      <sheetName val="Setup"/>
      <sheetName val="Market Update"/>
      <sheetName val="Sheet1"/>
    </sheetNames>
    <sheetDataSet>
      <sheetData sheetId="0"/>
      <sheetData sheetId="1"/>
      <sheetData sheetId="2">
        <row r="5">
          <cell r="W5" t="str">
            <v>Jan</v>
          </cell>
          <cell r="X5">
            <v>1</v>
          </cell>
        </row>
        <row r="6">
          <cell r="W6" t="str">
            <v>Feb</v>
          </cell>
          <cell r="X6">
            <v>2</v>
          </cell>
        </row>
        <row r="7">
          <cell r="W7" t="str">
            <v>Mar</v>
          </cell>
          <cell r="X7">
            <v>3</v>
          </cell>
        </row>
        <row r="8">
          <cell r="W8" t="str">
            <v>Apr</v>
          </cell>
          <cell r="X8">
            <v>4</v>
          </cell>
        </row>
        <row r="9">
          <cell r="W9" t="str">
            <v>May</v>
          </cell>
          <cell r="X9">
            <v>5</v>
          </cell>
        </row>
        <row r="10">
          <cell r="W10" t="str">
            <v>Jun</v>
          </cell>
          <cell r="X10">
            <v>6</v>
          </cell>
        </row>
        <row r="11">
          <cell r="W11" t="str">
            <v>Jul</v>
          </cell>
          <cell r="X11">
            <v>7</v>
          </cell>
        </row>
        <row r="12">
          <cell r="W12" t="str">
            <v>Aug</v>
          </cell>
          <cell r="X12">
            <v>8</v>
          </cell>
        </row>
        <row r="13">
          <cell r="W13" t="str">
            <v>Sep</v>
          </cell>
          <cell r="X13">
            <v>9</v>
          </cell>
        </row>
        <row r="14">
          <cell r="W14" t="str">
            <v>Oct</v>
          </cell>
          <cell r="X14">
            <v>10</v>
          </cell>
        </row>
        <row r="15">
          <cell r="W15" t="str">
            <v>Nov</v>
          </cell>
          <cell r="X15">
            <v>11</v>
          </cell>
        </row>
        <row r="16">
          <cell r="W16" t="str">
            <v>Dec</v>
          </cell>
          <cell r="X16">
            <v>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outlinePr summaryBelow="0" summaryRight="0"/>
  </sheetPr>
  <dimension ref="A1:ER984"/>
  <sheetViews>
    <sheetView zoomScale="90" zoomScaleNormal="90" zoomScalePageLayoutView="90" workbookViewId="0">
      <pane xSplit="3" ySplit="8" topLeftCell="D535" activePane="bottomRight" state="frozen"/>
      <selection activeCell="D1" sqref="D1"/>
      <selection pane="topRight" activeCell="D1" sqref="D1"/>
      <selection pane="bottomLeft" activeCell="D1" sqref="D1"/>
      <selection pane="bottomRight" activeCell="A558" sqref="A558"/>
    </sheetView>
  </sheetViews>
  <sheetFormatPr baseColWidth="10" defaultColWidth="13.7109375" defaultRowHeight="14" x14ac:dyDescent="0"/>
  <cols>
    <col min="1" max="1" bestFit="true" customWidth="true" style="988" width="103.85546875" collapsed="true"/>
    <col min="2" max="3" style="988" width="13.7109375" collapsed="true"/>
    <col min="4" max="24" customWidth="true" style="988" width="13.7109375" collapsed="true"/>
    <col min="25" max="26" bestFit="true" customWidth="true" style="988" width="23.7109375" collapsed="true"/>
    <col min="27" max="28" customWidth="true" style="988" width="13.7109375" collapsed="true"/>
    <col min="29" max="29" bestFit="true" customWidth="true" style="988" width="20.5703125" collapsed="true"/>
    <col min="30" max="44" customWidth="true" style="988" width="13.7109375" collapsed="true"/>
    <col min="45" max="47" style="988" width="13.7109375" collapsed="true"/>
    <col min="48" max="63" customWidth="true" style="988" width="13.7109375" collapsed="true"/>
    <col min="64" max="66" style="988" width="13.7109375" collapsed="true"/>
    <col min="67" max="82" customWidth="true" hidden="true" style="988" width="0.0" collapsed="true"/>
    <col min="83" max="85" style="988" width="13.7109375" collapsed="true"/>
    <col min="86" max="141" customWidth="true" style="988" width="13.7109375" collapsed="true"/>
    <col min="142" max="142" bestFit="true" customWidth="true" style="988" width="23.7109375" collapsed="true"/>
    <col min="143" max="147" customWidth="true" style="988" width="13.7109375" collapsed="true"/>
    <col min="148" max="148" style="988" width="13.7109375" collapsed="true"/>
    <col min="149" max="150" style="680" width="13.7109375" collapsed="true"/>
    <col min="151" max="213" customWidth="true" hidden="true" style="680" width="0.0" collapsed="true"/>
    <col min="214" max="16384" style="680" width="13.7109375" collapsed="true"/>
  </cols>
  <sheetData>
    <row r="1" spans="1:148">
      <c r="A1" t="s">
        <v>2651</v>
      </c>
      <c r="B1" t="s">
        <v>4304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148">
      <c r="A2" t="s">
        <v>4305</v>
      </c>
      <c r="B2" s="995" t="s">
        <v>4306</v>
      </c>
      <c r="C2" t="s">
        <v>4310</v>
      </c>
      <c r="D2" t="s">
        <v>4310</v>
      </c>
      <c r="E2" t="s">
        <v>4310</v>
      </c>
      <c r="F2" t="s">
        <v>4310</v>
      </c>
      <c r="G2" t="s">
        <v>4310</v>
      </c>
      <c r="H2" t="s">
        <v>4310</v>
      </c>
      <c r="I2" t="s">
        <v>4310</v>
      </c>
      <c r="J2" t="s">
        <v>4310</v>
      </c>
      <c r="K2" t="s">
        <v>4310</v>
      </c>
      <c r="L2" t="s">
        <v>4310</v>
      </c>
      <c r="M2" t="s">
        <v>4310</v>
      </c>
      <c r="N2" t="s">
        <v>4310</v>
      </c>
      <c r="O2" t="s">
        <v>4310</v>
      </c>
      <c r="P2" t="s">
        <v>4310</v>
      </c>
      <c r="Q2" t="s">
        <v>4310</v>
      </c>
      <c r="R2" t="s">
        <v>4310</v>
      </c>
      <c r="S2" t="s">
        <v>4310</v>
      </c>
      <c r="T2" t="s">
        <v>4310</v>
      </c>
      <c r="U2" t="s">
        <v>4310</v>
      </c>
      <c r="V2" t="s">
        <v>4310</v>
      </c>
      <c r="W2" t="s">
        <v>4310</v>
      </c>
      <c r="X2" t="s">
        <v>4310</v>
      </c>
      <c r="Y2" t="s">
        <v>4310</v>
      </c>
      <c r="Z2" t="s">
        <v>4310</v>
      </c>
      <c r="AA2" t="s">
        <v>4310</v>
      </c>
      <c r="AB2" t="s">
        <v>4310</v>
      </c>
      <c r="AC2" t="s">
        <v>4310</v>
      </c>
      <c r="AD2" t="s">
        <v>4310</v>
      </c>
      <c r="AE2" t="s">
        <v>4310</v>
      </c>
      <c r="AF2" t="s">
        <v>4310</v>
      </c>
      <c r="AG2" t="s">
        <v>4310</v>
      </c>
      <c r="AH2" t="s">
        <v>4310</v>
      </c>
    </row>
    <row r="3" spans="1:148">
      <c r="A3"/>
      <c r="B3"/>
      <c r="C3" t="s">
        <v>4307</v>
      </c>
      <c r="D3" t="s">
        <v>4307</v>
      </c>
      <c r="E3" t="s">
        <v>4307</v>
      </c>
      <c r="F3" t="s">
        <v>4307</v>
      </c>
      <c r="G3" t="s">
        <v>4307</v>
      </c>
      <c r="H3" t="s">
        <v>4307</v>
      </c>
      <c r="I3" t="s">
        <v>4307</v>
      </c>
      <c r="J3" t="s">
        <v>4307</v>
      </c>
      <c r="K3" t="s">
        <v>4307</v>
      </c>
      <c r="L3" t="s">
        <v>4307</v>
      </c>
      <c r="M3" t="s">
        <v>4307</v>
      </c>
      <c r="N3" t="s">
        <v>4307</v>
      </c>
      <c r="O3" t="s">
        <v>4307</v>
      </c>
      <c r="P3" t="s">
        <v>4307</v>
      </c>
      <c r="Q3" t="s">
        <v>4307</v>
      </c>
      <c r="R3" t="s">
        <v>4307</v>
      </c>
      <c r="S3" t="s">
        <v>4307</v>
      </c>
      <c r="T3" t="s">
        <v>4307</v>
      </c>
      <c r="U3" t="s">
        <v>4307</v>
      </c>
      <c r="V3" t="s">
        <v>4307</v>
      </c>
      <c r="W3" t="s">
        <v>4307</v>
      </c>
      <c r="X3" t="s">
        <v>4307</v>
      </c>
      <c r="Y3" t="s">
        <v>4307</v>
      </c>
      <c r="Z3" t="s">
        <v>4307</v>
      </c>
      <c r="AA3" t="s">
        <v>4307</v>
      </c>
      <c r="AB3" t="s">
        <v>4307</v>
      </c>
      <c r="AC3" t="s">
        <v>4307</v>
      </c>
      <c r="AD3" t="s">
        <v>4307</v>
      </c>
      <c r="AE3" t="s">
        <v>4307</v>
      </c>
      <c r="AF3" t="s">
        <v>4307</v>
      </c>
      <c r="AG3" t="s">
        <v>4307</v>
      </c>
      <c r="AH3" t="s">
        <v>4307</v>
      </c>
    </row>
    <row r="4" spans="1:148" s="681" customFormat="1">
      <c r="A4"/>
      <c r="B4"/>
      <c r="C4" t="s">
        <v>4311</v>
      </c>
      <c r="D4" t="s">
        <v>4311</v>
      </c>
      <c r="E4" t="s">
        <v>4311</v>
      </c>
      <c r="F4" t="s">
        <v>4311</v>
      </c>
      <c r="G4" t="s">
        <v>4311</v>
      </c>
      <c r="H4" t="s">
        <v>4311</v>
      </c>
      <c r="I4" t="s">
        <v>4311</v>
      </c>
      <c r="J4" t="s">
        <v>4311</v>
      </c>
      <c r="K4" t="s">
        <v>4311</v>
      </c>
      <c r="L4" t="s">
        <v>4311</v>
      </c>
      <c r="M4" t="s">
        <v>4311</v>
      </c>
      <c r="N4" t="s">
        <v>4311</v>
      </c>
      <c r="O4" t="s">
        <v>4311</v>
      </c>
      <c r="P4" t="s">
        <v>4311</v>
      </c>
      <c r="Q4" t="s">
        <v>4311</v>
      </c>
      <c r="R4" t="s">
        <v>4311</v>
      </c>
      <c r="S4" t="s">
        <v>4311</v>
      </c>
      <c r="T4" t="s">
        <v>4311</v>
      </c>
      <c r="U4" s="988" t="s">
        <v>4311</v>
      </c>
      <c r="V4" s="988" t="s">
        <v>4311</v>
      </c>
      <c r="W4" s="988" t="s">
        <v>4311</v>
      </c>
      <c r="X4" s="988" t="s">
        <v>4311</v>
      </c>
      <c r="Y4" s="988" t="s">
        <v>4311</v>
      </c>
      <c r="Z4" s="988" t="s">
        <v>4311</v>
      </c>
      <c r="AA4" s="988" t="s">
        <v>4311</v>
      </c>
      <c r="AB4" s="988" t="s">
        <v>4311</v>
      </c>
      <c r="AC4" s="988" t="s">
        <v>4311</v>
      </c>
      <c r="AD4" s="988" t="s">
        <v>4311</v>
      </c>
      <c r="AE4" s="988" t="s">
        <v>4311</v>
      </c>
      <c r="AF4" s="988" t="s">
        <v>4311</v>
      </c>
      <c r="AG4" s="988" t="s">
        <v>4311</v>
      </c>
      <c r="AH4" s="988" t="s">
        <v>4311</v>
      </c>
      <c r="AI4" s="988"/>
      <c r="AJ4" s="988"/>
      <c r="AK4" s="988"/>
      <c r="AL4" s="988"/>
      <c r="AM4" s="988"/>
      <c r="AN4" s="988"/>
      <c r="AO4" s="988"/>
      <c r="AP4" s="988"/>
      <c r="AQ4" s="988"/>
      <c r="AR4" s="988"/>
      <c r="AS4" s="988"/>
      <c r="AT4" s="988"/>
      <c r="AU4" s="988"/>
      <c r="AV4" s="988"/>
      <c r="AW4" s="988"/>
      <c r="AX4" s="988"/>
      <c r="AY4" s="988"/>
      <c r="AZ4" s="988"/>
      <c r="BA4" s="988"/>
      <c r="BB4" s="988"/>
      <c r="BC4" s="988"/>
      <c r="BD4" s="988"/>
      <c r="BE4" s="988"/>
      <c r="BF4" s="988"/>
      <c r="BG4" s="988"/>
      <c r="BH4" s="988"/>
      <c r="BI4" s="988"/>
      <c r="BJ4" s="988"/>
      <c r="BK4" s="988"/>
      <c r="BL4" s="988"/>
      <c r="BM4" s="988"/>
      <c r="BN4" s="988"/>
      <c r="BO4" s="988"/>
      <c r="BP4" s="988"/>
      <c r="BQ4" s="988"/>
      <c r="BR4" s="988"/>
      <c r="BS4" s="988"/>
      <c r="BT4" s="988"/>
      <c r="BU4" s="988"/>
      <c r="BV4" s="988"/>
      <c r="BW4" s="988"/>
      <c r="BX4" s="988"/>
      <c r="BY4" s="988"/>
      <c r="BZ4" s="988"/>
      <c r="CA4" s="988"/>
      <c r="CB4" s="988"/>
      <c r="CC4" s="988"/>
      <c r="CD4" s="988"/>
      <c r="CE4" s="988"/>
      <c r="CF4" s="988"/>
      <c r="CG4" s="988"/>
      <c r="CH4" s="988"/>
      <c r="CI4" s="988"/>
      <c r="CJ4" s="988"/>
      <c r="CK4" s="988"/>
      <c r="CL4" s="988"/>
      <c r="CM4" s="988"/>
      <c r="CN4" s="988"/>
      <c r="CO4" s="988"/>
      <c r="CP4" s="988"/>
      <c r="CQ4" s="988"/>
      <c r="CR4" s="988"/>
      <c r="CS4" s="988"/>
      <c r="CT4" s="988"/>
      <c r="CU4" s="988"/>
      <c r="CV4" s="988"/>
      <c r="CW4" s="988"/>
      <c r="CX4" s="988"/>
      <c r="CY4" s="988"/>
      <c r="CZ4" s="988"/>
      <c r="DA4" s="988"/>
      <c r="DB4" s="988"/>
      <c r="DC4" s="988"/>
      <c r="DD4" s="988"/>
      <c r="DE4" s="988"/>
      <c r="DF4" s="988"/>
      <c r="DG4" s="988"/>
      <c r="DH4" s="988"/>
      <c r="DI4" s="988"/>
      <c r="DJ4" s="988"/>
      <c r="DK4" s="988"/>
      <c r="DL4" s="988"/>
      <c r="DM4" s="988"/>
      <c r="DN4" s="988"/>
      <c r="DO4" s="988"/>
      <c r="DP4" s="988"/>
      <c r="DQ4" s="988"/>
      <c r="DR4" s="988"/>
      <c r="DS4" s="988"/>
      <c r="DT4" s="988"/>
      <c r="DU4" s="988"/>
      <c r="DV4" s="988"/>
      <c r="DW4" s="988"/>
      <c r="DX4" s="988"/>
      <c r="DY4" s="988"/>
      <c r="DZ4" s="988"/>
      <c r="EA4" s="988"/>
      <c r="EB4" s="988"/>
      <c r="EC4" s="988"/>
      <c r="ED4" s="988"/>
      <c r="EE4" s="988"/>
      <c r="EF4" s="988"/>
      <c r="EG4" s="988"/>
      <c r="EH4" s="988"/>
      <c r="EI4" s="988"/>
      <c r="EJ4" s="988"/>
      <c r="EK4" s="988"/>
      <c r="EL4" s="988"/>
      <c r="EM4" s="988"/>
      <c r="EN4" s="988"/>
      <c r="EO4" s="988"/>
      <c r="EP4" s="988"/>
      <c r="EQ4" s="988"/>
      <c r="ER4" s="988"/>
    </row>
    <row r="5" spans="1:148" s="682" customFormat="1">
      <c r="A5"/>
      <c r="B5"/>
      <c r="C5" t="s">
        <v>4308</v>
      </c>
      <c r="D5" t="s">
        <v>4312</v>
      </c>
      <c r="E5" t="s">
        <v>4314</v>
      </c>
      <c r="F5" t="s">
        <v>4316</v>
      </c>
      <c r="G5" t="s">
        <v>4318</v>
      </c>
      <c r="H5" t="s">
        <v>4320</v>
      </c>
      <c r="I5" t="s">
        <v>4322</v>
      </c>
      <c r="J5" t="s">
        <v>4324</v>
      </c>
      <c r="K5" t="s">
        <v>4326</v>
      </c>
      <c r="L5" t="s">
        <v>4328</v>
      </c>
      <c r="M5" t="s">
        <v>4330</v>
      </c>
      <c r="N5" t="s">
        <v>4332</v>
      </c>
      <c r="O5" t="s">
        <v>4334</v>
      </c>
      <c r="P5" t="s">
        <v>4336</v>
      </c>
      <c r="Q5" t="s">
        <v>4338</v>
      </c>
      <c r="R5" t="s">
        <v>4340</v>
      </c>
      <c r="S5" t="s">
        <v>4342</v>
      </c>
      <c r="T5" t="s">
        <v>4344</v>
      </c>
      <c r="U5" s="988" t="s">
        <v>4346</v>
      </c>
      <c r="V5" s="988" t="s">
        <v>4348</v>
      </c>
      <c r="W5" s="988" t="s">
        <v>4350</v>
      </c>
      <c r="X5" s="988" t="s">
        <v>4352</v>
      </c>
      <c r="Y5" s="988" t="s">
        <v>4354</v>
      </c>
      <c r="Z5" s="988" t="s">
        <v>4356</v>
      </c>
      <c r="AA5" s="988" t="s">
        <v>4358</v>
      </c>
      <c r="AB5" s="988" t="s">
        <v>4360</v>
      </c>
      <c r="AC5" s="988" t="s">
        <v>4362</v>
      </c>
      <c r="AD5" s="988" t="s">
        <v>4364</v>
      </c>
      <c r="AE5" s="988" t="s">
        <v>4366</v>
      </c>
      <c r="AF5" s="988" t="s">
        <v>4368</v>
      </c>
      <c r="AG5" s="988" t="s">
        <v>4370</v>
      </c>
      <c r="AH5" s="988" t="s">
        <v>4372</v>
      </c>
      <c r="AI5" s="988" t="s">
        <v>4374</v>
      </c>
      <c r="AJ5" s="988" t="s">
        <v>4375</v>
      </c>
      <c r="AK5" s="988"/>
      <c r="AL5" s="988"/>
      <c r="AM5" s="988"/>
      <c r="AN5" s="988"/>
      <c r="AO5" s="988"/>
      <c r="AP5" s="988"/>
      <c r="AQ5" s="988"/>
      <c r="AR5" s="988"/>
      <c r="AS5" s="988"/>
      <c r="AT5" s="988"/>
      <c r="AU5" s="988"/>
      <c r="AV5" s="988"/>
      <c r="AW5" s="988"/>
      <c r="AX5" s="988"/>
      <c r="AY5" s="988"/>
      <c r="AZ5" s="988"/>
      <c r="BA5" s="988"/>
      <c r="BB5" s="988"/>
      <c r="BC5" s="988"/>
      <c r="BD5" s="988"/>
      <c r="BE5" s="988"/>
      <c r="BF5" s="988"/>
      <c r="BG5" s="988"/>
      <c r="BH5" s="988"/>
      <c r="BI5" s="988"/>
      <c r="BJ5" s="988"/>
      <c r="BK5" s="988"/>
      <c r="BL5" s="988"/>
      <c r="BM5" s="988"/>
      <c r="BN5" s="988"/>
      <c r="BO5" s="988"/>
      <c r="BP5" s="988"/>
      <c r="BQ5" s="988"/>
      <c r="BR5" s="988"/>
      <c r="BS5" s="988"/>
      <c r="BT5" s="988"/>
      <c r="BU5" s="988"/>
      <c r="BV5" s="988"/>
      <c r="BW5" s="988"/>
      <c r="BX5" s="988"/>
      <c r="BY5" s="988"/>
      <c r="BZ5" s="988"/>
      <c r="CA5" s="988"/>
      <c r="CB5" s="988"/>
      <c r="CC5" s="988"/>
      <c r="CD5" s="988"/>
      <c r="CE5" s="988"/>
      <c r="CF5" s="988"/>
      <c r="CG5" s="988"/>
      <c r="CH5" s="988"/>
      <c r="CI5" s="988"/>
      <c r="CJ5" s="988"/>
      <c r="CK5" s="988"/>
      <c r="CL5" s="988"/>
      <c r="CM5" s="988"/>
      <c r="CN5" s="988"/>
      <c r="CO5" s="988"/>
      <c r="CP5" s="988"/>
      <c r="CQ5" s="988"/>
      <c r="CR5" s="988"/>
      <c r="CS5" s="988"/>
      <c r="CT5" s="988"/>
      <c r="CU5" s="988"/>
      <c r="CV5" s="988"/>
      <c r="CW5" s="988"/>
      <c r="CX5" s="988"/>
      <c r="CY5" s="988"/>
      <c r="CZ5" s="988"/>
      <c r="DA5" s="988"/>
      <c r="DB5" s="988"/>
      <c r="DC5" s="988"/>
      <c r="DD5" s="988"/>
      <c r="DE5" s="988"/>
      <c r="DF5" s="988"/>
      <c r="DG5" s="988"/>
      <c r="DH5" s="988"/>
      <c r="DI5" s="988"/>
      <c r="DJ5" s="988"/>
      <c r="DK5" s="988"/>
      <c r="DL5" s="988"/>
      <c r="DM5" s="988"/>
      <c r="DN5" s="988"/>
      <c r="DO5" s="988"/>
      <c r="DP5" s="988"/>
      <c r="DQ5" s="988"/>
      <c r="DR5" s="988"/>
      <c r="DS5" s="988"/>
      <c r="DT5" s="988"/>
      <c r="DU5" s="988"/>
      <c r="DV5" s="988"/>
      <c r="DW5" s="988"/>
      <c r="DX5" s="988"/>
      <c r="DY5" s="988"/>
      <c r="DZ5" s="988"/>
      <c r="EA5" s="988"/>
      <c r="EB5" s="988"/>
      <c r="EC5" s="988"/>
      <c r="ED5" s="988"/>
      <c r="EE5" s="988"/>
      <c r="EF5" s="988"/>
      <c r="EG5" s="988"/>
      <c r="EH5" s="988"/>
      <c r="EI5" s="988"/>
      <c r="EJ5" s="988"/>
      <c r="EK5" s="988"/>
      <c r="EL5" s="988"/>
      <c r="EM5" s="988"/>
      <c r="EN5" s="988"/>
      <c r="EO5" s="988"/>
      <c r="EP5" s="988"/>
      <c r="EQ5" s="988"/>
      <c r="ER5" s="988"/>
    </row>
    <row r="6" spans="1:148">
      <c r="A6"/>
      <c r="B6"/>
      <c r="C6" t="s">
        <v>4309</v>
      </c>
      <c r="D6" t="s">
        <v>4313</v>
      </c>
      <c r="E6" t="s">
        <v>4315</v>
      </c>
      <c r="F6" t="s">
        <v>4317</v>
      </c>
      <c r="G6" t="s">
        <v>4319</v>
      </c>
      <c r="H6" t="s">
        <v>4321</v>
      </c>
      <c r="I6" t="s">
        <v>4323</v>
      </c>
      <c r="J6" t="s">
        <v>4325</v>
      </c>
      <c r="K6" t="s">
        <v>4327</v>
      </c>
      <c r="L6" t="s">
        <v>4329</v>
      </c>
      <c r="M6" t="s">
        <v>4331</v>
      </c>
      <c r="N6" t="s">
        <v>4333</v>
      </c>
      <c r="O6" t="s">
        <v>4335</v>
      </c>
      <c r="P6" t="s">
        <v>4337</v>
      </c>
      <c r="Q6" t="s">
        <v>4339</v>
      </c>
      <c r="R6" t="s">
        <v>4341</v>
      </c>
      <c r="S6" t="s">
        <v>4343</v>
      </c>
      <c r="T6" t="s">
        <v>4345</v>
      </c>
      <c r="U6" t="s">
        <v>4347</v>
      </c>
      <c r="V6" t="s">
        <v>4349</v>
      </c>
      <c r="W6" t="s">
        <v>4351</v>
      </c>
      <c r="X6" t="s">
        <v>4353</v>
      </c>
      <c r="Y6" t="s">
        <v>4355</v>
      </c>
      <c r="Z6" t="s">
        <v>4357</v>
      </c>
      <c r="AA6" t="s">
        <v>4359</v>
      </c>
      <c r="AB6" t="s">
        <v>4361</v>
      </c>
      <c r="AC6" t="s">
        <v>4363</v>
      </c>
      <c r="AD6" t="s">
        <v>4365</v>
      </c>
      <c r="AE6" t="s">
        <v>4367</v>
      </c>
      <c r="AF6" t="s">
        <v>4369</v>
      </c>
      <c r="AG6" t="s">
        <v>4371</v>
      </c>
      <c r="AH6" t="s">
        <v>4373</v>
      </c>
    </row>
    <row r="7" spans="1:148">
      <c r="A7" t="s">
        <v>2744</v>
      </c>
      <c r="B7" t="s">
        <v>346</v>
      </c>
      <c r="C7" t="n" s="1145">
        <v>4.000644312E7</v>
      </c>
      <c r="D7" t="n" s="1145">
        <v>4.000644312E7</v>
      </c>
      <c r="E7" t="n" s="1145">
        <v>2.091809619E7</v>
      </c>
      <c r="F7" t="n" s="1145">
        <v>3.094227622E7</v>
      </c>
      <c r="G7" t="n" s="1145">
        <v>3.094227622E7</v>
      </c>
      <c r="H7" t="n" s="1145">
        <v>1.908834693E7</v>
      </c>
      <c r="I7" t="n" s="1145">
        <v>2.469820516E7</v>
      </c>
      <c r="J7" t="n" s="1145">
        <v>2.469820516E7</v>
      </c>
      <c r="K7" t="n" s="1145">
        <v>2.086537434E7</v>
      </c>
      <c r="L7" t="n" s="1145">
        <v>1.908834693E7</v>
      </c>
      <c r="M7" t="n" s="1145">
        <v>1.908834693E7</v>
      </c>
      <c r="N7" t="n" s="1145">
        <v>2.203914016E7</v>
      </c>
      <c r="O7" t="n" s="1145">
        <v>1.236345245E7</v>
      </c>
      <c r="P7" t="n" s="1145">
        <v>1.236345245E7</v>
      </c>
      <c r="Q7" t="n" s="1145">
        <v>2.184241197E7</v>
      </c>
      <c r="R7" t="n" s="1145">
        <v>6450497.25</v>
      </c>
      <c r="S7" t="n" s="1145">
        <v>6450497.25</v>
      </c>
      <c r="T7" t="n" s="1145">
        <v>1.981054489E7</v>
      </c>
      <c r="U7" t="n" s="1145">
        <v>8.455747136E7</v>
      </c>
      <c r="V7" t="n" s="1145">
        <v>8.455747136E7</v>
      </c>
      <c r="W7" t="n" s="1145">
        <v>7.763240632E7</v>
      </c>
      <c r="X7" t="n" s="1145">
        <v>7.763240632E7</v>
      </c>
      <c r="Y7" t="n" s="1145">
        <v>7.028378777E7</v>
      </c>
      <c r="Z7" t="n" s="1145">
        <v>7.028378777E7</v>
      </c>
      <c r="AA7" t="n" s="1145">
        <v>6.369209702E7</v>
      </c>
      <c r="AB7" t="n" s="1145">
        <v>6.369209702E7</v>
      </c>
      <c r="AC7" t="n" s="1145">
        <v>5.61380409E7</v>
      </c>
      <c r="AD7" t="n" s="1145">
        <v>5.61380409E7</v>
      </c>
      <c r="AE7" t="n" s="1145">
        <v>4.824019175E7</v>
      </c>
      <c r="AF7" t="n" s="1145">
        <v>4.824019175E7</v>
      </c>
      <c r="AG7" t="n" s="1145">
        <v>4.165295686E7</v>
      </c>
      <c r="AH7" t="n" s="1145">
        <v>4.165295686E7</v>
      </c>
      <c r="AI7" t="n">
        <v>0.0</v>
      </c>
      <c r="AJ7" t="n">
        <v>0.0</v>
      </c>
    </row>
    <row r="8" spans="1:148">
      <c r="A8" t="s">
        <v>3362</v>
      </c>
      <c r="B8" t="s">
        <v>2582</v>
      </c>
      <c r="C8" s="989" t="n">
        <v>0.6059964999999999</v>
      </c>
      <c r="D8" s="989" t="n">
        <v>0.6059964999999999</v>
      </c>
      <c r="E8" s="989" t="n">
        <v>0.62267879</v>
      </c>
      <c r="F8" s="989" t="n">
        <v>0.58959888</v>
      </c>
      <c r="G8" s="989" t="n">
        <v>0.58959888</v>
      </c>
      <c r="H8" s="989" t="n">
        <v>0.58771509</v>
      </c>
      <c r="I8" s="989" t="n">
        <v>0.5969516500000001</v>
      </c>
      <c r="J8" s="989" t="n">
        <v>0.5969516500000001</v>
      </c>
      <c r="K8" s="989" t="n">
        <v>0.62367017</v>
      </c>
      <c r="L8" s="989" t="n">
        <v>0.58771509</v>
      </c>
      <c r="M8" s="989" t="n">
        <v>0.58771509</v>
      </c>
      <c r="N8" s="989" t="n">
        <v>0.61330171</v>
      </c>
      <c r="O8" s="989" t="n">
        <v>0.57643984</v>
      </c>
      <c r="P8" s="989" t="n">
        <v>0.57643984</v>
      </c>
      <c r="Q8" s="989" t="n">
        <v>0.62533193</v>
      </c>
      <c r="R8" t="n">
        <v>0.60042748</v>
      </c>
      <c r="S8" t="n">
        <v>0.60042748</v>
      </c>
      <c r="T8" t="n">
        <v>0.60693889</v>
      </c>
      <c r="U8" t="n">
        <v>0.61747709</v>
      </c>
      <c r="V8" t="n">
        <v>0.61747709</v>
      </c>
      <c r="W8" t="n">
        <v>0.61717651</v>
      </c>
      <c r="X8" t="n">
        <v>0.61717651</v>
      </c>
      <c r="Y8" t="n">
        <v>0.61659729</v>
      </c>
      <c r="Z8" t="n">
        <v>0.61659729</v>
      </c>
      <c r="AA8" t="n">
        <v>0.61544826</v>
      </c>
      <c r="AB8" t="n">
        <v>0.61544826</v>
      </c>
      <c r="AC8" t="n">
        <v>0.61802778</v>
      </c>
      <c r="AD8" t="n">
        <v>0.61802778</v>
      </c>
      <c r="AE8" t="n">
        <v>0.61355705</v>
      </c>
      <c r="AF8" t="n">
        <v>0.61355705</v>
      </c>
      <c r="AG8" t="n">
        <v>0.61658402</v>
      </c>
      <c r="AH8" t="n">
        <v>0.61658402</v>
      </c>
      <c r="AI8" t="n">
        <v>0.0</v>
      </c>
      <c r="AJ8" t="n">
        <v>0.0</v>
      </c>
    </row>
    <row r="9" spans="1:148">
      <c r="A9" t="s">
        <v>3363</v>
      </c>
      <c r="B9" t="s">
        <v>2583</v>
      </c>
      <c r="C9" t="n">
        <v>0.22973780000000002</v>
      </c>
      <c r="D9" t="n">
        <v>0.22973780000000002</v>
      </c>
      <c r="E9" t="n">
        <v>0.22130672</v>
      </c>
      <c r="F9" t="n">
        <v>0.23642766999999998</v>
      </c>
      <c r="G9" t="n">
        <v>0.23642766999999998</v>
      </c>
      <c r="H9" t="n">
        <v>0.23897705</v>
      </c>
      <c r="I9" t="n">
        <v>0.23023681</v>
      </c>
      <c r="J9" t="n">
        <v>0.23023681</v>
      </c>
      <c r="K9" t="n">
        <v>0.19736408</v>
      </c>
      <c r="L9" t="n">
        <v>0.23897705</v>
      </c>
      <c r="M9" t="n">
        <v>0.23897705</v>
      </c>
      <c r="N9" t="n">
        <v>0.22247689</v>
      </c>
      <c r="O9" t="n">
        <v>0.25105488000000004</v>
      </c>
      <c r="P9" t="n">
        <v>0.25105488000000004</v>
      </c>
      <c r="Q9" t="n">
        <v>0.21198564</v>
      </c>
      <c r="R9" t="n">
        <v>0.23855557000000002</v>
      </c>
      <c r="S9" t="n">
        <v>0.23855557000000002</v>
      </c>
      <c r="T9" t="n">
        <v>0.24024947000000002</v>
      </c>
      <c r="U9" t="n">
        <v>0.21773387</v>
      </c>
      <c r="V9" t="n">
        <v>0.21773387</v>
      </c>
      <c r="W9" t="n">
        <v>0.21871104</v>
      </c>
      <c r="X9" t="n">
        <v>0.21871104</v>
      </c>
      <c r="Y9" t="n">
        <v>0.2209751</v>
      </c>
      <c r="Z9" t="n">
        <v>0.2209751</v>
      </c>
      <c r="AA9" t="n">
        <v>0.22440696</v>
      </c>
      <c r="AB9" t="n">
        <v>0.22440696</v>
      </c>
      <c r="AC9" t="n">
        <v>0.22161045999999998</v>
      </c>
      <c r="AD9" t="n">
        <v>0.22161045999999998</v>
      </c>
      <c r="AE9" t="n">
        <v>0.22649289</v>
      </c>
      <c r="AF9" t="n">
        <v>0.22649289</v>
      </c>
      <c r="AG9" t="n">
        <v>0.22542819000000003</v>
      </c>
      <c r="AH9" t="n">
        <v>0.22542819000000003</v>
      </c>
      <c r="AI9" t="n">
        <v>0.0</v>
      </c>
      <c r="AJ9" t="n">
        <v>0.0</v>
      </c>
    </row>
    <row r="10" spans="1:148">
      <c r="A10" t="s">
        <v>3364</v>
      </c>
      <c r="B10" t="s">
        <v>2584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0.0</v>
      </c>
      <c r="AJ10" t="n">
        <v>0.0</v>
      </c>
    </row>
    <row r="11" spans="1:148">
      <c r="A11" t="s">
        <v>3366</v>
      </c>
      <c r="B11" t="s">
        <v>2586</v>
      </c>
      <c r="C11" t="n">
        <v>0.13985276000000002</v>
      </c>
      <c r="D11" t="n">
        <v>0.13985276000000002</v>
      </c>
      <c r="E11" t="n">
        <v>0.13337448999999998</v>
      </c>
      <c r="F11" t="n">
        <v>0.14790231</v>
      </c>
      <c r="G11" t="n">
        <v>0.14790231</v>
      </c>
      <c r="H11" t="n">
        <v>0.14695202</v>
      </c>
      <c r="I11" t="n">
        <v>0.14559943</v>
      </c>
      <c r="J11" t="n">
        <v>0.14559943</v>
      </c>
      <c r="K11" t="n">
        <v>0.15401522</v>
      </c>
      <c r="L11" t="n">
        <v>0.14695202</v>
      </c>
      <c r="M11" t="n">
        <v>0.14695202</v>
      </c>
      <c r="N11" t="n">
        <v>0.14135775</v>
      </c>
      <c r="O11" t="n">
        <v>0.14394708</v>
      </c>
      <c r="P11" t="n">
        <v>0.14394708</v>
      </c>
      <c r="Q11" t="n">
        <v>0.13226533</v>
      </c>
      <c r="R11" t="n">
        <v>0.13140802000000001</v>
      </c>
      <c r="S11" t="n">
        <v>0.13140802000000001</v>
      </c>
      <c r="T11" t="n">
        <v>0.13522783</v>
      </c>
      <c r="U11" t="n">
        <v>0.14069625</v>
      </c>
      <c r="V11" t="n">
        <v>0.14069625</v>
      </c>
      <c r="W11" t="n">
        <v>0.1399798</v>
      </c>
      <c r="X11" t="n">
        <v>0.1399798</v>
      </c>
      <c r="Y11" t="n">
        <v>0.13855323</v>
      </c>
      <c r="Z11" t="n">
        <v>0.13855323</v>
      </c>
      <c r="AA11" t="n">
        <v>0.13633299</v>
      </c>
      <c r="AB11" t="n">
        <v>0.13633299</v>
      </c>
      <c r="AC11" t="n">
        <v>0.1363138</v>
      </c>
      <c r="AD11" t="n">
        <v>0.1363138</v>
      </c>
      <c r="AE11" t="n">
        <v>0.13564136</v>
      </c>
      <c r="AF11" t="n">
        <v>0.13564136</v>
      </c>
      <c r="AG11" t="n">
        <v>0.13367433</v>
      </c>
      <c r="AH11" t="n">
        <v>0.13367433</v>
      </c>
      <c r="AI11" t="n">
        <v>0.0</v>
      </c>
      <c r="AJ11" t="n">
        <v>0.0</v>
      </c>
    </row>
    <row r="12" spans="1:148">
      <c r="A12" t="s">
        <v>3367</v>
      </c>
      <c r="B12" t="s">
        <v>2587</v>
      </c>
      <c r="C12" t="n">
        <v>0.05525091</v>
      </c>
      <c r="D12" t="n">
        <v>0.05525091</v>
      </c>
      <c r="E12" t="n">
        <v>0.05380302000000001</v>
      </c>
      <c r="F12" t="n">
        <v>0.05809333</v>
      </c>
      <c r="G12" t="n">
        <v>0.05809333</v>
      </c>
      <c r="H12" t="n">
        <v>0.05683759</v>
      </c>
      <c r="I12" t="n">
        <v>0.05713181</v>
      </c>
      <c r="J12" t="n">
        <v>0.05713181</v>
      </c>
      <c r="K12" t="n">
        <v>0.06084321</v>
      </c>
      <c r="L12" t="n">
        <v>0.05683759</v>
      </c>
      <c r="M12" t="n">
        <v>0.05683759</v>
      </c>
      <c r="N12" t="n">
        <v>0.056523159999999996</v>
      </c>
      <c r="O12" t="n">
        <v>0.05616619</v>
      </c>
      <c r="P12" t="n">
        <v>0.05616619</v>
      </c>
      <c r="Q12" t="n">
        <v>0.05212688</v>
      </c>
      <c r="R12" t="n">
        <v>0.05253765</v>
      </c>
      <c r="S12" t="n">
        <v>0.05253765</v>
      </c>
      <c r="T12" t="n">
        <v>0.05381812</v>
      </c>
      <c r="U12" t="n">
        <v>0.055819799999999996</v>
      </c>
      <c r="V12" t="n">
        <v>0.055819799999999996</v>
      </c>
      <c r="W12" t="n">
        <v>0.05504613</v>
      </c>
      <c r="X12" t="n">
        <v>0.05504613</v>
      </c>
      <c r="Y12" t="n">
        <v>0.054261540000000004</v>
      </c>
      <c r="Z12" t="n">
        <v>0.054261540000000004</v>
      </c>
      <c r="AA12" t="n">
        <v>0.054174150000000004</v>
      </c>
      <c r="AB12" t="n">
        <v>0.054174150000000004</v>
      </c>
      <c r="AC12" t="n">
        <v>0.0546918</v>
      </c>
      <c r="AD12" t="n">
        <v>0.0546918</v>
      </c>
      <c r="AE12" t="n">
        <v>0.05384162</v>
      </c>
      <c r="AF12" t="n">
        <v>0.05384162</v>
      </c>
      <c r="AG12" t="n">
        <v>0.05293125</v>
      </c>
      <c r="AH12" t="n">
        <v>0.05293125</v>
      </c>
      <c r="AI12" t="n">
        <v>0.0</v>
      </c>
      <c r="AJ12" t="n">
        <v>0.0</v>
      </c>
    </row>
    <row r="13" spans="1:148">
      <c r="A13" t="s">
        <v>3368</v>
      </c>
      <c r="B13" t="s">
        <v>2588</v>
      </c>
      <c r="C13" t="n">
        <v>0.06796762</v>
      </c>
      <c r="D13" t="n">
        <v>0.06796762</v>
      </c>
      <c r="E13" t="n">
        <v>0.06429459</v>
      </c>
      <c r="F13" t="n">
        <v>0.07267457000000001</v>
      </c>
      <c r="G13" t="n">
        <v>0.07267457000000001</v>
      </c>
      <c r="H13" t="n">
        <v>0.07199274</v>
      </c>
      <c r="I13" t="n">
        <v>0.07130098</v>
      </c>
      <c r="J13" t="n">
        <v>0.07130098</v>
      </c>
      <c r="K13" t="n">
        <v>0.07125584</v>
      </c>
      <c r="L13" t="n">
        <v>0.07199274</v>
      </c>
      <c r="M13" t="n">
        <v>0.07199274</v>
      </c>
      <c r="N13" t="n">
        <v>0.06765224</v>
      </c>
      <c r="O13" t="n">
        <v>0.07113668</v>
      </c>
      <c r="P13" t="n">
        <v>0.07113668</v>
      </c>
      <c r="Q13" t="n">
        <v>0.06358609</v>
      </c>
      <c r="R13" t="n">
        <v>0.0640559</v>
      </c>
      <c r="S13" t="n">
        <v>0.0640559</v>
      </c>
      <c r="T13" t="n">
        <v>0.06655562</v>
      </c>
      <c r="U13" t="n">
        <v>0.0672342</v>
      </c>
      <c r="V13" t="n">
        <v>0.0672342</v>
      </c>
      <c r="W13" t="n">
        <v>0.06698013</v>
      </c>
      <c r="X13" t="n">
        <v>0.06698013</v>
      </c>
      <c r="Y13" t="n">
        <v>0.06636802</v>
      </c>
      <c r="Z13" t="n">
        <v>0.06636802</v>
      </c>
      <c r="AA13" t="n">
        <v>0.06591671</v>
      </c>
      <c r="AB13" t="n">
        <v>0.06591671</v>
      </c>
      <c r="AC13" t="n">
        <v>0.06596988</v>
      </c>
      <c r="AD13" t="n">
        <v>0.06596988</v>
      </c>
      <c r="AE13" t="n">
        <v>0.06627546</v>
      </c>
      <c r="AF13" t="n">
        <v>0.06627546</v>
      </c>
      <c r="AG13" t="n">
        <v>0.06499843</v>
      </c>
      <c r="AH13" t="n">
        <v>0.06499843</v>
      </c>
      <c r="AI13" t="n">
        <v>0.0</v>
      </c>
      <c r="AJ13" t="n">
        <v>0.0</v>
      </c>
    </row>
    <row r="14" spans="1:148">
      <c r="A14" t="s">
        <v>3369</v>
      </c>
      <c r="B14" t="s">
        <v>2589</v>
      </c>
      <c r="C14" t="n">
        <v>0.01663423</v>
      </c>
      <c r="D14" t="n">
        <v>0.01663423</v>
      </c>
      <c r="E14" t="n">
        <v>0.01527687</v>
      </c>
      <c r="F14" t="n">
        <v>0.01713441</v>
      </c>
      <c r="G14" t="n">
        <v>0.01713441</v>
      </c>
      <c r="H14" t="n">
        <v>0.01812169</v>
      </c>
      <c r="I14" t="n">
        <v>0.017166630000000002</v>
      </c>
      <c r="J14" t="n">
        <v>0.017166630000000002</v>
      </c>
      <c r="K14" t="n">
        <v>0.02191618</v>
      </c>
      <c r="L14" t="n">
        <v>0.01812169</v>
      </c>
      <c r="M14" t="n">
        <v>0.01812169</v>
      </c>
      <c r="N14" t="n">
        <v>0.01718235</v>
      </c>
      <c r="O14" t="n">
        <v>0.01664421</v>
      </c>
      <c r="P14" t="n">
        <v>0.01664421</v>
      </c>
      <c r="Q14" t="n">
        <v>0.01655236</v>
      </c>
      <c r="R14" t="n">
        <v>0.01481447</v>
      </c>
      <c r="S14" t="n">
        <v>0.01481447</v>
      </c>
      <c r="T14" t="n">
        <v>0.01485409</v>
      </c>
      <c r="U14" t="n">
        <v>0.01764226</v>
      </c>
      <c r="V14" t="n">
        <v>0.01764226</v>
      </c>
      <c r="W14" t="n">
        <v>0.01795355</v>
      </c>
      <c r="X14" t="n">
        <v>0.01795355</v>
      </c>
      <c r="Y14" t="n">
        <v>0.01792368</v>
      </c>
      <c r="Z14" t="n">
        <v>0.01792368</v>
      </c>
      <c r="AA14" t="n">
        <v>0.01624213</v>
      </c>
      <c r="AB14" t="n">
        <v>0.01624213</v>
      </c>
      <c r="AC14" t="n">
        <v>0.01565213</v>
      </c>
      <c r="AD14" t="n">
        <v>0.01565213</v>
      </c>
      <c r="AE14" t="n">
        <v>0.01552428</v>
      </c>
      <c r="AF14" t="n">
        <v>0.01552428</v>
      </c>
      <c r="AG14" t="n">
        <v>0.01574465</v>
      </c>
      <c r="AH14" t="n">
        <v>0.01574465</v>
      </c>
      <c r="AI14" t="n">
        <v>0.0</v>
      </c>
      <c r="AJ14" t="n">
        <v>0.0</v>
      </c>
    </row>
    <row r="15" spans="1:148">
      <c r="A15" t="s">
        <v>3370</v>
      </c>
      <c r="B15" t="s">
        <v>2590</v>
      </c>
      <c r="C15" t="n">
        <v>0.0</v>
      </c>
      <c r="D15" t="n">
        <v>0.0</v>
      </c>
      <c r="E15" t="n">
        <v>0.0</v>
      </c>
      <c r="F15" t="n">
        <v>0.0</v>
      </c>
      <c r="G15" t="n">
        <v>0.0</v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 t="n">
        <v>0.0</v>
      </c>
      <c r="P15" t="n">
        <v>0.0</v>
      </c>
      <c r="Q15" t="n">
        <v>0.0</v>
      </c>
      <c r="R15" t="n">
        <v>0.0</v>
      </c>
      <c r="S15" t="n">
        <v>0.0</v>
      </c>
      <c r="T15" t="n">
        <v>0.0</v>
      </c>
      <c r="U15" t="n">
        <v>0.0</v>
      </c>
      <c r="V15" t="n">
        <v>0.0</v>
      </c>
      <c r="W15" t="n">
        <v>0.0</v>
      </c>
      <c r="X15" t="n">
        <v>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n">
        <v>0.0</v>
      </c>
      <c r="AI15" t="n">
        <v>0.0</v>
      </c>
      <c r="AJ15" t="n">
        <v>0.0</v>
      </c>
    </row>
    <row r="16" spans="1:148">
      <c r="A16" t="s">
        <v>3142</v>
      </c>
      <c r="B16" t="s">
        <v>347</v>
      </c>
      <c r="C16" s="1145" t="n">
        <v>6557978.12</v>
      </c>
      <c r="D16" s="1145" t="n">
        <v>6557978.12</v>
      </c>
      <c r="E16" s="1145" t="n">
        <v>3312818.59</v>
      </c>
      <c r="F16" s="1145" t="n">
        <v>5153036.58</v>
      </c>
      <c r="G16" s="1145" t="n">
        <v>5153036.58</v>
      </c>
      <c r="H16" s="1145" t="n">
        <v>3245159.53</v>
      </c>
      <c r="I16" s="1145" t="n">
        <v>4111695.06</v>
      </c>
      <c r="J16" s="1145" t="n">
        <v>4111695.06</v>
      </c>
      <c r="K16" s="1145" t="n">
        <v>3622903.82</v>
      </c>
      <c r="L16" s="1145" t="n">
        <v>3245159.53</v>
      </c>
      <c r="M16" s="1145" t="n">
        <v>3245159.53</v>
      </c>
      <c r="N16" s="1145" t="n">
        <v>3622012.9</v>
      </c>
      <c r="O16" s="1145" t="n">
        <v>2128280.35</v>
      </c>
      <c r="P16" s="1145" t="n">
        <v>2128280.35</v>
      </c>
      <c r="Q16" s="1145" t="n">
        <v>3778200.9</v>
      </c>
      <c r="R16" t="n" s="1145">
        <v>1097842.82</v>
      </c>
      <c r="S16" t="n" s="1145">
        <v>1097842.82</v>
      </c>
      <c r="T16" t="n" s="1145">
        <v>3369240.96</v>
      </c>
      <c r="U16" t="n" s="1145">
        <v>1.439235858E7</v>
      </c>
      <c r="V16" t="n" s="1145">
        <v>1.439235858E7</v>
      </c>
      <c r="W16" t="n" s="1145">
        <v>1.312276819E7</v>
      </c>
      <c r="X16" t="n" s="1145">
        <v>1.312276819E7</v>
      </c>
      <c r="Y16" t="n" s="1145">
        <v>1.184110907E7</v>
      </c>
      <c r="Z16" t="n" s="1145">
        <v>1.184110907E7</v>
      </c>
      <c r="AA16" t="n" s="1145">
        <v>1.076945476E7</v>
      </c>
      <c r="AB16" t="n" s="1145">
        <v>1.076945476E7</v>
      </c>
      <c r="AC16" t="n" s="1145">
        <v>9472473.19</v>
      </c>
      <c r="AD16" t="n" s="1145">
        <v>9472473.19</v>
      </c>
      <c r="AE16" t="n" s="1145">
        <v>8283518.32</v>
      </c>
      <c r="AF16" t="n" s="1145">
        <v>8283518.32</v>
      </c>
      <c r="AG16" t="n" s="1145">
        <v>7147441.86</v>
      </c>
      <c r="AH16" t="n" s="1145">
        <v>7147441.86</v>
      </c>
      <c r="AI16" t="n">
        <v>0.0</v>
      </c>
      <c r="AJ16" t="n">
        <v>0.0</v>
      </c>
    </row>
    <row r="17" spans="1:20">
      <c r="A17" t="s">
        <v>3154</v>
      </c>
      <c r="B17" t="s">
        <v>17</v>
      </c>
      <c r="C17" t="n">
        <v>0.16392305000000001</v>
      </c>
      <c r="D17" t="n">
        <v>0.16392305000000001</v>
      </c>
      <c r="E17" t="n">
        <v>0.15837094000000002</v>
      </c>
      <c r="F17" t="n">
        <v>0.16653709</v>
      </c>
      <c r="G17" t="n">
        <v>0.16653709</v>
      </c>
      <c r="H17" t="n">
        <v>0.17000736</v>
      </c>
      <c r="I17" t="n">
        <v>0.16647748</v>
      </c>
      <c r="J17" t="n">
        <v>0.16647748</v>
      </c>
      <c r="K17" t="n">
        <v>0.17363234</v>
      </c>
      <c r="L17" t="n">
        <v>0.17000736</v>
      </c>
      <c r="M17" t="n">
        <v>0.17000736</v>
      </c>
      <c r="N17" t="n">
        <v>0.16434456</v>
      </c>
      <c r="O17" t="n">
        <v>0.17214288</v>
      </c>
      <c r="P17" t="n">
        <v>0.17214288</v>
      </c>
      <c r="Q17" t="n">
        <v>0.17297543999999998</v>
      </c>
      <c r="R17" t="n">
        <v>0.17019507</v>
      </c>
      <c r="S17" t="n">
        <v>0.17019507</v>
      </c>
      <c r="T17" t="n">
        <v>0.17007311000000003</v>
      </c>
      <c r="U17" t="n">
        <v>0.17020801</v>
      </c>
      <c r="V17" t="n">
        <v>0.17020801</v>
      </c>
      <c r="W17" t="n">
        <v>0.16903725000000003</v>
      </c>
      <c r="X17" t="n">
        <v>0.16903725000000003</v>
      </c>
      <c r="Y17" t="n">
        <v>0.16847568</v>
      </c>
      <c r="Z17" t="n">
        <v>0.16847568</v>
      </c>
      <c r="AA17" t="n">
        <v>0.1690862</v>
      </c>
      <c r="AB17" t="n">
        <v>0.1690862</v>
      </c>
      <c r="AC17" t="n">
        <v>0.16873537</v>
      </c>
      <c r="AD17" t="n">
        <v>0.16873537</v>
      </c>
      <c r="AE17" t="n">
        <v>0.17171403999999998</v>
      </c>
      <c r="AF17" t="n">
        <v>0.17171403999999998</v>
      </c>
      <c r="AG17" t="n">
        <v>0.17159507000000002</v>
      </c>
      <c r="AH17" t="n">
        <v>0.17159507000000002</v>
      </c>
      <c r="AI17" t="n">
        <v>0.1637</v>
      </c>
      <c r="AJ17" t="n">
        <v>0.1467</v>
      </c>
    </row>
    <row r="18" spans="1:20">
      <c r="A18" t="s">
        <v>2790</v>
      </c>
      <c r="B18" t="s">
        <v>348</v>
      </c>
      <c r="C18" s="1145" t="n">
        <v>6556725.88</v>
      </c>
      <c r="D18" s="1145" t="n">
        <v>6556725.88</v>
      </c>
      <c r="E18" s="1145" t="n">
        <v>3330139.44</v>
      </c>
      <c r="F18" s="1145" t="n">
        <v>5346742.92</v>
      </c>
      <c r="G18" s="1145" t="n">
        <v>5346742.92</v>
      </c>
      <c r="H18" s="1145" t="n">
        <v>3226586.44</v>
      </c>
      <c r="I18" s="1145" t="n">
        <v>4209669.86</v>
      </c>
      <c r="J18" s="1145" t="n">
        <v>4209669.86</v>
      </c>
      <c r="K18" s="1145" t="n">
        <v>3303172.53</v>
      </c>
      <c r="L18" s="1145" t="n">
        <v>3226586.44</v>
      </c>
      <c r="M18" s="1145" t="n">
        <v>3226586.44</v>
      </c>
      <c r="N18" s="1145" t="n">
        <v>3336921.76</v>
      </c>
      <c r="O18" s="1145" t="n">
        <v>2089709.72</v>
      </c>
      <c r="P18" s="1145" t="n">
        <v>2089709.72</v>
      </c>
      <c r="Q18" s="1145" t="n">
        <v>3413430.39</v>
      </c>
      <c r="R18" t="n" s="1145">
        <v>1079645.91</v>
      </c>
      <c r="S18" t="n" s="1145">
        <v>1079645.91</v>
      </c>
      <c r="T18" t="n" s="1145">
        <v>3196515.21</v>
      </c>
      <c r="U18" t="n" s="1145">
        <v>1.325003989E7</v>
      </c>
      <c r="V18" t="n" s="1145">
        <v>1.325003989E7</v>
      </c>
      <c r="W18" t="n" s="1145">
        <v>1.222788353E7</v>
      </c>
      <c r="X18" t="n" s="1145">
        <v>1.222788353E7</v>
      </c>
      <c r="Y18" t="n" s="1145">
        <v>1.106913824E7</v>
      </c>
      <c r="Z18" t="n" s="1145">
        <v>1.106913824E7</v>
      </c>
      <c r="AA18" t="n" s="1145">
        <v>9946867.36</v>
      </c>
      <c r="AB18" t="n" s="1145">
        <v>9946867.36</v>
      </c>
      <c r="AC18" t="n" s="1145">
        <v>8742719.3</v>
      </c>
      <c r="AD18" t="n" s="1145">
        <v>8742719.3</v>
      </c>
      <c r="AE18" t="n" s="1145">
        <v>7701548.44</v>
      </c>
      <c r="AF18" t="n" s="1145">
        <v>7701548.44</v>
      </c>
      <c r="AG18" t="n" s="1145">
        <v>6609945.6</v>
      </c>
      <c r="AH18" t="n" s="1145">
        <v>6609945.6</v>
      </c>
      <c r="AI18" t="n">
        <v>0.0</v>
      </c>
      <c r="AJ18" t="n">
        <v>0.0</v>
      </c>
    </row>
    <row r="19" spans="1:20">
      <c r="A19" t="s">
        <v>2661</v>
      </c>
      <c r="B19" t="s">
        <v>367</v>
      </c>
      <c r="C19" s="1145" t="n">
        <v>1164797.93</v>
      </c>
      <c r="D19" s="1145" t="n">
        <v>1164797.93</v>
      </c>
      <c r="E19" s="1145" t="n">
        <v>613389.41</v>
      </c>
      <c r="F19" s="1145" t="n">
        <v>901895.86</v>
      </c>
      <c r="G19" s="1145" t="n">
        <v>901895.86</v>
      </c>
      <c r="H19" s="1145" t="n">
        <v>551408.52</v>
      </c>
      <c r="I19" s="1145" t="n">
        <v>725472.36</v>
      </c>
      <c r="J19" s="1145" t="n">
        <v>725472.36</v>
      </c>
      <c r="K19" s="1145" t="n">
        <v>515585.07</v>
      </c>
      <c r="L19" s="1145" t="n">
        <v>551408.52</v>
      </c>
      <c r="M19" s="1145" t="n">
        <v>551408.52</v>
      </c>
      <c r="N19" s="1145" t="n">
        <v>609823.51</v>
      </c>
      <c r="O19" s="1145" t="n">
        <v>324103.32</v>
      </c>
      <c r="P19" s="1145" t="n">
        <v>324103.32</v>
      </c>
      <c r="Q19" s="1145" t="n">
        <v>654454.6</v>
      </c>
      <c r="R19" t="n" s="1145">
        <v>179893.53</v>
      </c>
      <c r="S19" t="n" s="1145">
        <v>179893.53</v>
      </c>
      <c r="T19" t="n" s="1145">
        <v>543785.16</v>
      </c>
      <c r="U19" t="n" s="1145">
        <v>2323648.34</v>
      </c>
      <c r="V19" t="n" s="1145">
        <v>2323648.34</v>
      </c>
      <c r="W19" t="n" s="1145">
        <v>2177726.73</v>
      </c>
      <c r="X19" t="n" s="1145">
        <v>2177726.73</v>
      </c>
      <c r="Y19" t="n" s="1145">
        <v>1987433.16</v>
      </c>
      <c r="Z19" t="n" s="1145">
        <v>1987433.16</v>
      </c>
      <c r="AA19" t="n" s="1145">
        <v>1808063.27</v>
      </c>
      <c r="AB19" t="n" s="1145">
        <v>1808063.27</v>
      </c>
      <c r="AC19" t="n" s="1145">
        <v>1595651.33</v>
      </c>
      <c r="AD19" t="n" s="1145">
        <v>1595651.33</v>
      </c>
      <c r="AE19" t="n" s="1145">
        <v>1384572.35</v>
      </c>
      <c r="AF19" t="n" s="1145">
        <v>1384572.35</v>
      </c>
      <c r="AG19" t="n" s="1145">
        <v>1198239.76</v>
      </c>
      <c r="AH19" t="n" s="1145">
        <v>1198239.76</v>
      </c>
      <c r="AI19" t="n">
        <v>0.0</v>
      </c>
      <c r="AJ19" t="n">
        <v>0.0</v>
      </c>
    </row>
    <row r="20" spans="1:20">
      <c r="A20" t="s">
        <v>2681</v>
      </c>
      <c r="B20" t="s">
        <v>542</v>
      </c>
      <c r="C20" s="989" t="n">
        <v>0.0</v>
      </c>
      <c r="D20" s="989" t="n">
        <v>0.0</v>
      </c>
      <c r="E20" s="989" t="n">
        <v>0.0</v>
      </c>
      <c r="F20" s="989" t="n">
        <v>0.0</v>
      </c>
      <c r="G20" s="989" t="n">
        <v>0.0</v>
      </c>
      <c r="H20" s="989" t="n">
        <v>0.0</v>
      </c>
      <c r="I20" s="989" t="n">
        <v>0.0</v>
      </c>
      <c r="J20" s="989" t="n">
        <v>0.0</v>
      </c>
      <c r="K20" s="989" t="n">
        <v>0.0</v>
      </c>
      <c r="L20" s="989" t="n">
        <v>0.0</v>
      </c>
      <c r="M20" s="989" t="n">
        <v>0.0</v>
      </c>
      <c r="N20" s="989" t="n">
        <v>0.0</v>
      </c>
      <c r="O20" s="989" t="n">
        <v>0.0</v>
      </c>
      <c r="P20" s="989" t="n">
        <v>0.0</v>
      </c>
      <c r="Q20" s="989" t="n">
        <v>0.0</v>
      </c>
      <c r="R20" t="n">
        <v>0.0</v>
      </c>
      <c r="S20" t="n">
        <v>0.0</v>
      </c>
      <c r="T20" t="n">
        <v>0.0</v>
      </c>
      <c r="U20" t="n">
        <v>0.0</v>
      </c>
      <c r="V20" t="n">
        <v>0.0</v>
      </c>
      <c r="W20" t="n">
        <v>0.0</v>
      </c>
      <c r="X20" t="n">
        <v>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n">
        <v>0.0</v>
      </c>
      <c r="AI20" t="n">
        <v>0.0</v>
      </c>
      <c r="AJ20" t="n">
        <v>0.0</v>
      </c>
    </row>
    <row r="21" spans="1:20">
      <c r="A21" t="s">
        <v>2683</v>
      </c>
      <c r="B21" t="s">
        <v>540</v>
      </c>
      <c r="C21" s="1145" t="n">
        <v>79671.62</v>
      </c>
      <c r="D21" s="1145" t="n">
        <v>79671.62</v>
      </c>
      <c r="E21" s="1145" t="n">
        <v>32000.73</v>
      </c>
      <c r="F21" s="1145" t="n">
        <v>76881.89</v>
      </c>
      <c r="G21" s="1145" t="n">
        <v>76881.89</v>
      </c>
      <c r="H21" s="1145" t="n">
        <v>47670.89</v>
      </c>
      <c r="I21" s="1145" t="n">
        <v>60495.89</v>
      </c>
      <c r="J21" s="1145" t="n">
        <v>60495.89</v>
      </c>
      <c r="K21" s="1145" t="n">
        <v>55156.61</v>
      </c>
      <c r="L21" s="1145" t="n">
        <v>47670.89</v>
      </c>
      <c r="M21" s="1145" t="n">
        <v>47670.89</v>
      </c>
      <c r="N21" s="1145" t="n">
        <v>51364.06</v>
      </c>
      <c r="O21" s="1145" t="n">
        <v>31630.89</v>
      </c>
      <c r="P21" s="1145" t="n">
        <v>31630.89</v>
      </c>
      <c r="Q21" s="1145" t="n">
        <v>25151.53</v>
      </c>
      <c r="R21" t="n" s="1145">
        <v>16282.9</v>
      </c>
      <c r="S21" t="n" s="1145">
        <v>16282.9</v>
      </c>
      <c r="T21" t="n" s="1145">
        <v>55579.88</v>
      </c>
      <c r="U21" t="n" s="1145">
        <v>187252.08</v>
      </c>
      <c r="V21" t="n" s="1145">
        <v>187252.08</v>
      </c>
      <c r="W21" t="n" s="1145">
        <v>164953.68</v>
      </c>
      <c r="X21" t="n" s="1145">
        <v>164953.68</v>
      </c>
      <c r="Y21" t="n" s="1145">
        <v>147819.02</v>
      </c>
      <c r="Z21" t="n" s="1145">
        <v>147819.02</v>
      </c>
      <c r="AA21" t="n" s="1145">
        <v>132095.47</v>
      </c>
      <c r="AB21" t="n" s="1145">
        <v>132095.47</v>
      </c>
      <c r="AC21" t="n" s="1145">
        <v>114726.9</v>
      </c>
      <c r="AD21" t="n" s="1145">
        <v>114726.9</v>
      </c>
      <c r="AE21" t="n" s="1145">
        <v>97071.17</v>
      </c>
      <c r="AF21" t="n" s="1145">
        <v>97071.17</v>
      </c>
      <c r="AG21" t="n" s="1145">
        <v>80731.41</v>
      </c>
      <c r="AH21" t="n" s="1145">
        <v>80731.41</v>
      </c>
      <c r="AI21" t="n">
        <v>0.0</v>
      </c>
      <c r="AJ21" t="n">
        <v>0.0</v>
      </c>
    </row>
    <row r="22" spans="1:20">
      <c r="A22" t="s">
        <v>2678</v>
      </c>
      <c r="B22" t="s">
        <v>545</v>
      </c>
      <c r="C22" s="1145" t="n">
        <v>374662.18</v>
      </c>
      <c r="D22" s="1145" t="n">
        <v>374662.18</v>
      </c>
      <c r="E22" s="1145" t="n">
        <v>192017.1</v>
      </c>
      <c r="F22" s="1145" t="n">
        <v>298512.14</v>
      </c>
      <c r="G22" s="1145" t="n">
        <v>298512.14</v>
      </c>
      <c r="H22" s="1145" t="n">
        <v>182645.08</v>
      </c>
      <c r="I22" s="1145" t="n">
        <v>240139.28</v>
      </c>
      <c r="J22" s="1145" t="n">
        <v>240139.28</v>
      </c>
      <c r="K22" s="1145" t="n">
        <v>189480.27</v>
      </c>
      <c r="L22" s="1145" t="n">
        <v>182645.08</v>
      </c>
      <c r="M22" s="1145" t="n">
        <v>182645.08</v>
      </c>
      <c r="N22" s="1145" t="n">
        <v>217115.94</v>
      </c>
      <c r="O22" s="1145" t="n">
        <v>110398.87</v>
      </c>
      <c r="P22" s="1145" t="n">
        <v>110398.87</v>
      </c>
      <c r="Q22" s="1145" t="n">
        <v>226262.59</v>
      </c>
      <c r="R22" t="n" s="1145">
        <v>57699.96</v>
      </c>
      <c r="S22" t="n" s="1145">
        <v>57699.96</v>
      </c>
      <c r="T22" t="n" s="1145">
        <v>183258.24</v>
      </c>
      <c r="U22" t="n" s="1145">
        <v>816117.04</v>
      </c>
      <c r="V22" t="n" s="1145">
        <v>816117.04</v>
      </c>
      <c r="W22" t="n" s="1145">
        <v>759084.77</v>
      </c>
      <c r="X22" t="n" s="1145">
        <v>759084.77</v>
      </c>
      <c r="Y22" t="n" s="1145">
        <v>688502.38</v>
      </c>
      <c r="Z22" t="n" s="1145">
        <v>688502.38</v>
      </c>
      <c r="AA22" t="n" s="1145">
        <v>626636.77</v>
      </c>
      <c r="AB22" t="n" s="1145">
        <v>626636.77</v>
      </c>
      <c r="AC22" t="n" s="1145">
        <v>552236.22</v>
      </c>
      <c r="AD22" t="n" s="1145">
        <v>552236.22</v>
      </c>
      <c r="AE22" t="n" s="1145">
        <v>473120.4</v>
      </c>
      <c r="AF22" t="n" s="1145">
        <v>473120.4</v>
      </c>
      <c r="AG22" t="n" s="1145">
        <v>409520.83</v>
      </c>
      <c r="AH22" t="n" s="1145">
        <v>409520.83</v>
      </c>
      <c r="AI22" t="n">
        <v>0.0</v>
      </c>
      <c r="AJ22" t="n">
        <v>0.0</v>
      </c>
    </row>
    <row r="23" spans="1:20">
      <c r="A23" t="s">
        <v>2677</v>
      </c>
      <c r="B23" t="s">
        <v>546</v>
      </c>
      <c r="C23" t="n" s="1145">
        <v>-559.38</v>
      </c>
      <c r="D23" t="n" s="1145">
        <v>-559.38</v>
      </c>
      <c r="E23" t="n" s="1145">
        <v>-1426.39</v>
      </c>
      <c r="F23" t="n" s="1145">
        <v>268.29</v>
      </c>
      <c r="G23" t="n" s="1145">
        <v>268.29</v>
      </c>
      <c r="H23" t="n" s="1145">
        <v>867.01</v>
      </c>
      <c r="I23" t="n" s="1145">
        <v>701.57</v>
      </c>
      <c r="J23" t="n" s="1145">
        <v>701.57</v>
      </c>
      <c r="K23" t="n" s="1145">
        <v>1219.73</v>
      </c>
      <c r="L23" t="n" s="1145">
        <v>867.01</v>
      </c>
      <c r="M23" t="n" s="1145">
        <v>867.01</v>
      </c>
      <c r="N23" t="n" s="1145">
        <v>-1495.64</v>
      </c>
      <c r="O23" t="n" s="1145">
        <v>483.38</v>
      </c>
      <c r="P23" t="n" s="1145">
        <v>483.38</v>
      </c>
      <c r="Q23" t="n" s="1145">
        <v>533.89</v>
      </c>
      <c r="R23" t="n" s="1145">
        <v>203.41</v>
      </c>
      <c r="S23" t="n" s="1145">
        <v>203.41</v>
      </c>
      <c r="T23" t="n" s="1145">
        <v>-2388.97</v>
      </c>
      <c r="U23" t="n" s="1145">
        <v>-2130.99</v>
      </c>
      <c r="V23" t="n" s="1145">
        <v>-2130.99</v>
      </c>
      <c r="W23" t="n" s="1145">
        <v>-2726.96</v>
      </c>
      <c r="X23" t="n" s="1145">
        <v>-2726.96</v>
      </c>
      <c r="Y23" t="n" s="1145">
        <v>-2744.36</v>
      </c>
      <c r="Z23" t="n" s="1145">
        <v>-2744.36</v>
      </c>
      <c r="AA23" t="n" s="1145">
        <v>-3350.72</v>
      </c>
      <c r="AB23" t="n" s="1145">
        <v>-3350.72</v>
      </c>
      <c r="AC23" t="n" s="1145">
        <v>-2459.33</v>
      </c>
      <c r="AD23" t="n" s="1145">
        <v>-2459.33</v>
      </c>
      <c r="AE23" t="n" s="1145">
        <v>-2158.88</v>
      </c>
      <c r="AF23" t="n" s="1145">
        <v>-2158.88</v>
      </c>
      <c r="AG23" t="n" s="1145">
        <v>-1855.08</v>
      </c>
      <c r="AH23" t="n" s="1145">
        <v>-1855.08</v>
      </c>
      <c r="AI23" t="n">
        <v>0.0</v>
      </c>
      <c r="AJ23" t="n">
        <v>0.0</v>
      </c>
    </row>
    <row r="24" spans="1:20">
      <c r="A24" t="s">
        <v>2676</v>
      </c>
      <c r="B24" t="s">
        <v>547</v>
      </c>
      <c r="C24" t="n">
        <v>0.0</v>
      </c>
      <c r="D24" t="n">
        <v>0.0</v>
      </c>
      <c r="E24" t="n">
        <v>0.0</v>
      </c>
      <c r="F24" t="n">
        <v>0.0</v>
      </c>
      <c r="G24" t="n">
        <v>0.0</v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  <c r="M24" t="n">
        <v>0.0</v>
      </c>
      <c r="N24" t="n">
        <v>0.0</v>
      </c>
      <c r="O24" t="n">
        <v>0.0</v>
      </c>
      <c r="P24" t="n">
        <v>0.0</v>
      </c>
      <c r="Q24" t="n">
        <v>0.0</v>
      </c>
      <c r="R24" t="n">
        <v>0.0</v>
      </c>
      <c r="S24" t="n">
        <v>0.0</v>
      </c>
      <c r="T24" t="n">
        <v>0.0</v>
      </c>
      <c r="U24" t="n">
        <v>0.0</v>
      </c>
      <c r="V24" t="n">
        <v>0.0</v>
      </c>
      <c r="W24" t="n">
        <v>0.0</v>
      </c>
      <c r="X24" t="n">
        <v>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n">
        <v>0.0</v>
      </c>
      <c r="AI24" t="n">
        <v>0.0</v>
      </c>
      <c r="AJ24" t="n">
        <v>0.0</v>
      </c>
    </row>
    <row r="25" spans="1:20">
      <c r="A25" t="s">
        <v>2675</v>
      </c>
      <c r="B25" t="s">
        <v>548</v>
      </c>
      <c r="C25" s="989" t="n">
        <v>0.0</v>
      </c>
      <c r="D25" s="989" t="n">
        <v>0.0</v>
      </c>
      <c r="E25" s="989" t="n">
        <v>0.0</v>
      </c>
      <c r="F25" s="989" t="n">
        <v>0.0</v>
      </c>
      <c r="G25" s="989" t="n">
        <v>0.0</v>
      </c>
      <c r="H25" s="989" t="n">
        <v>0.0</v>
      </c>
      <c r="I25" s="989" t="n">
        <v>0.0</v>
      </c>
      <c r="J25" s="989" t="n">
        <v>0.0</v>
      </c>
      <c r="K25" s="989" t="n">
        <v>0.0</v>
      </c>
      <c r="L25" s="989" t="n">
        <v>0.0</v>
      </c>
      <c r="M25" s="989" t="n">
        <v>0.0</v>
      </c>
      <c r="N25" s="989" t="n">
        <v>0.0</v>
      </c>
      <c r="O25" s="989" t="n">
        <v>0.0</v>
      </c>
      <c r="P25" s="989" t="n">
        <v>0.0</v>
      </c>
      <c r="Q25" s="989" t="n">
        <v>0.0</v>
      </c>
      <c r="R25" t="n">
        <v>0.0</v>
      </c>
      <c r="S25" t="n">
        <v>0.0</v>
      </c>
      <c r="T25" t="n">
        <v>0.0</v>
      </c>
      <c r="U25" t="n">
        <v>0.0</v>
      </c>
      <c r="V25" t="n">
        <v>0.0</v>
      </c>
      <c r="W25" t="n">
        <v>0.0</v>
      </c>
      <c r="X25" t="n">
        <v>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n">
        <v>0.0</v>
      </c>
      <c r="AI25" t="n">
        <v>0.0</v>
      </c>
      <c r="AJ25" t="n">
        <v>0.0</v>
      </c>
    </row>
    <row r="26" spans="1:20">
      <c r="A26" t="s">
        <v>2674</v>
      </c>
      <c r="B26" t="s">
        <v>549</v>
      </c>
      <c r="C26" s="1145" t="n">
        <v>585313.29</v>
      </c>
      <c r="D26" s="1145" t="n">
        <v>585313.29</v>
      </c>
      <c r="E26" s="1145" t="n">
        <v>348537.26</v>
      </c>
      <c r="F26" s="1145" t="n">
        <v>376422.27</v>
      </c>
      <c r="G26" s="1145" t="n">
        <v>376422.27</v>
      </c>
      <c r="H26" s="1145" t="n">
        <v>236776.03</v>
      </c>
      <c r="I26" s="1145" t="n">
        <v>300663.14</v>
      </c>
      <c r="J26" s="1145" t="n">
        <v>300663.14</v>
      </c>
      <c r="K26" s="1145" t="n">
        <v>168149.76</v>
      </c>
      <c r="L26" s="1145" t="n">
        <v>236776.03</v>
      </c>
      <c r="M26" s="1145" t="n">
        <v>236776.03</v>
      </c>
      <c r="N26" s="1145" t="n">
        <v>216339.7</v>
      </c>
      <c r="O26" s="1145" t="n">
        <v>154125.77</v>
      </c>
      <c r="P26" s="1145" t="n">
        <v>154125.77</v>
      </c>
      <c r="Q26" s="1145" t="n">
        <v>309224.68</v>
      </c>
      <c r="R26" t="n" s="1145">
        <v>79322.28</v>
      </c>
      <c r="S26" t="n" s="1145">
        <v>79322.28</v>
      </c>
      <c r="T26" t="n" s="1145">
        <v>245711.75</v>
      </c>
      <c r="U26" t="n" s="1145">
        <v>939425.89</v>
      </c>
      <c r="V26" t="n" s="1145">
        <v>939425.89</v>
      </c>
      <c r="W26" t="n" s="1145">
        <v>924224.09</v>
      </c>
      <c r="X26" t="n" s="1145">
        <v>924224.09</v>
      </c>
      <c r="Y26" t="n" s="1145">
        <v>852353.69</v>
      </c>
      <c r="Z26" t="n" s="1145">
        <v>852353.69</v>
      </c>
      <c r="AA26" t="n" s="1145">
        <v>771276.13</v>
      </c>
      <c r="AB26" t="n" s="1145">
        <v>771276.13</v>
      </c>
      <c r="AC26" t="n" s="1145">
        <v>693391.92</v>
      </c>
      <c r="AD26" t="n" s="1145">
        <v>693391.92</v>
      </c>
      <c r="AE26" t="n" s="1145">
        <v>624178.13</v>
      </c>
      <c r="AF26" t="n" s="1145">
        <v>624178.13</v>
      </c>
      <c r="AG26" t="n" s="1145">
        <v>554936.43</v>
      </c>
      <c r="AH26" t="n" s="1145">
        <v>554936.43</v>
      </c>
      <c r="AI26" t="n">
        <v>0.0</v>
      </c>
      <c r="AJ26" t="n">
        <v>0.0</v>
      </c>
    </row>
    <row r="27" spans="1:20">
      <c r="A27" t="s">
        <v>2680</v>
      </c>
      <c r="B27" t="s">
        <v>543</v>
      </c>
      <c r="C27" s="1145" t="n">
        <v>9265.92</v>
      </c>
      <c r="D27" s="1145" t="n">
        <v>9265.92</v>
      </c>
      <c r="E27" s="1145" t="n">
        <v>-14870.95</v>
      </c>
      <c r="F27" s="1145" t="n">
        <v>35200.31</v>
      </c>
      <c r="G27" s="1145" t="n">
        <v>35200.31</v>
      </c>
      <c r="H27" s="1145" t="n">
        <v>24136.87</v>
      </c>
      <c r="I27" s="1145" t="n">
        <v>31058.92</v>
      </c>
      <c r="J27" s="1145" t="n">
        <v>31058.92</v>
      </c>
      <c r="K27" s="1145" t="n">
        <v>57484.03</v>
      </c>
      <c r="L27" s="1145" t="n">
        <v>24136.87</v>
      </c>
      <c r="M27" s="1145" t="n">
        <v>24136.87</v>
      </c>
      <c r="N27" s="1145" t="n">
        <v>45715.17</v>
      </c>
      <c r="O27" s="1145" t="n">
        <v>7038.33</v>
      </c>
      <c r="P27" s="1145" t="n">
        <v>7038.33</v>
      </c>
      <c r="Q27" s="1145" t="n">
        <v>41952.76</v>
      </c>
      <c r="R27" t="n" s="1145">
        <v>2980.33</v>
      </c>
      <c r="S27" t="n" s="1145">
        <v>2980.33</v>
      </c>
      <c r="T27" t="n" s="1145">
        <v>32101.91</v>
      </c>
      <c r="U27" t="n" s="1145">
        <v>177253.87</v>
      </c>
      <c r="V27" t="n" s="1145">
        <v>177253.87</v>
      </c>
      <c r="W27" t="n" s="1145">
        <v>133634.45</v>
      </c>
      <c r="X27" t="n" s="1145">
        <v>133634.45</v>
      </c>
      <c r="Y27" t="n" s="1145">
        <v>129164.17</v>
      </c>
      <c r="Z27" t="n" s="1145">
        <v>129164.17</v>
      </c>
      <c r="AA27" t="n" s="1145">
        <v>119769.84</v>
      </c>
      <c r="AB27" t="n" s="1145">
        <v>119769.84</v>
      </c>
      <c r="AC27" t="n" s="1145">
        <v>111378.37</v>
      </c>
      <c r="AD27" t="n" s="1145">
        <v>111378.37</v>
      </c>
      <c r="AE27" t="n" s="1145">
        <v>87979.31</v>
      </c>
      <c r="AF27" t="n" s="1145">
        <v>87979.31</v>
      </c>
      <c r="AG27" t="n" s="1145">
        <v>74054.67</v>
      </c>
      <c r="AH27" t="n" s="1145">
        <v>74054.67</v>
      </c>
      <c r="AI27" t="n">
        <v>0.0</v>
      </c>
      <c r="AJ27" t="n">
        <v>0.0</v>
      </c>
    </row>
    <row r="28" spans="1:20">
      <c r="A28" t="s">
        <v>3013</v>
      </c>
      <c r="B28" t="s">
        <v>368</v>
      </c>
      <c r="C28" s="1145" t="n">
        <v>3252134.49</v>
      </c>
      <c r="D28" s="1145" t="n">
        <v>3252134.49</v>
      </c>
      <c r="E28" s="1145" t="n">
        <v>1613400.73</v>
      </c>
      <c r="F28" s="1145" t="n">
        <v>2655513.56</v>
      </c>
      <c r="G28" s="1145" t="n">
        <v>2655513.56</v>
      </c>
      <c r="H28" s="1145" t="n">
        <v>1638733.76</v>
      </c>
      <c r="I28" s="1145" t="n">
        <v>2089935.94</v>
      </c>
      <c r="J28" s="1145" t="n">
        <v>2089935.94</v>
      </c>
      <c r="K28" s="1145" t="n">
        <v>1646287.71</v>
      </c>
      <c r="L28" s="1145" t="n">
        <v>1638733.76</v>
      </c>
      <c r="M28" s="1145" t="n">
        <v>1638733.76</v>
      </c>
      <c r="N28" s="1145" t="n">
        <v>1737586.07</v>
      </c>
      <c r="O28" s="1145" t="n">
        <v>1091510.65</v>
      </c>
      <c r="P28" s="1145" t="n">
        <v>1091510.65</v>
      </c>
      <c r="Q28" s="1145" t="n">
        <v>1676075.38</v>
      </c>
      <c r="R28" t="n" s="1145">
        <v>564297.53</v>
      </c>
      <c r="S28" t="n" s="1145">
        <v>564297.53</v>
      </c>
      <c r="T28" t="n" s="1145">
        <v>1630818.82</v>
      </c>
      <c r="U28" t="n" s="1145">
        <v>6690767.98</v>
      </c>
      <c r="V28" t="n" s="1145">
        <v>6690767.98</v>
      </c>
      <c r="W28" t="n" s="1145">
        <v>6184175.03</v>
      </c>
      <c r="X28" t="n" s="1145">
        <v>6184175.03</v>
      </c>
      <c r="Y28" t="n" s="1145">
        <v>5604234.01</v>
      </c>
      <c r="Z28" t="n" s="1145">
        <v>5604234.01</v>
      </c>
      <c r="AA28" t="n" s="1145">
        <v>5044480.27</v>
      </c>
      <c r="AB28" t="n" s="1145">
        <v>5044480.27</v>
      </c>
      <c r="AC28" t="n" s="1145">
        <v>4434089.0</v>
      </c>
      <c r="AD28" t="n" s="1145">
        <v>4434089.0</v>
      </c>
      <c r="AE28" t="n" s="1145">
        <v>3890536.66</v>
      </c>
      <c r="AF28" t="n" s="1145">
        <v>3890536.66</v>
      </c>
      <c r="AG28" t="n" s="1145">
        <v>3306894.2</v>
      </c>
      <c r="AH28" t="n" s="1145">
        <v>3306894.2</v>
      </c>
      <c r="AI28" t="n">
        <v>0.0</v>
      </c>
      <c r="AJ28" t="n">
        <v>0.0</v>
      </c>
    </row>
    <row r="29" spans="1:20">
      <c r="A29" t="s">
        <v>3003</v>
      </c>
      <c r="B29" t="s">
        <v>557</v>
      </c>
      <c r="C29" t="n" s="1145">
        <v>2210569.49</v>
      </c>
      <c r="D29" t="n" s="1145">
        <v>2210569.49</v>
      </c>
      <c r="E29" t="n" s="1145">
        <v>1146102.53</v>
      </c>
      <c r="F29" t="n" s="1145">
        <v>1769882.18</v>
      </c>
      <c r="G29" t="n" s="1145">
        <v>1769882.18</v>
      </c>
      <c r="H29" t="n" s="1145">
        <v>1064466.96</v>
      </c>
      <c r="I29" t="n" s="1145">
        <v>1361323.85</v>
      </c>
      <c r="J29" t="n" s="1145">
        <v>1361323.85</v>
      </c>
      <c r="K29" t="n" s="1145">
        <v>1057955.29</v>
      </c>
      <c r="L29" t="n" s="1145">
        <v>1064466.96</v>
      </c>
      <c r="M29" t="n" s="1145">
        <v>1064466.96</v>
      </c>
      <c r="N29" t="n" s="1145">
        <v>1155752.79</v>
      </c>
      <c r="O29" t="n" s="1145">
        <v>709847.58</v>
      </c>
      <c r="P29" t="n" s="1145">
        <v>709847.58</v>
      </c>
      <c r="Q29" t="n" s="1145">
        <v>1104439.1</v>
      </c>
      <c r="R29" t="n" s="1145">
        <v>356387.14</v>
      </c>
      <c r="S29" t="n" s="1145">
        <v>356387.14</v>
      </c>
      <c r="T29" t="n" s="1145">
        <v>1063801.39</v>
      </c>
      <c r="U29" t="n" s="1145">
        <v>4381948.57</v>
      </c>
      <c r="V29" t="n" s="1145">
        <v>4381948.57</v>
      </c>
      <c r="W29" t="n" s="1145">
        <v>4066234.87</v>
      </c>
      <c r="X29" t="n" s="1145">
        <v>4066234.87</v>
      </c>
      <c r="Y29" t="n" s="1145">
        <v>3688748.48</v>
      </c>
      <c r="Z29" t="n" s="1145">
        <v>3688748.48</v>
      </c>
      <c r="AA29" t="n" s="1145">
        <v>3323993.28</v>
      </c>
      <c r="AB29" t="n" s="1145">
        <v>3323993.28</v>
      </c>
      <c r="AC29" t="n" s="1145">
        <v>2905979.58</v>
      </c>
      <c r="AD29" t="n" s="1145">
        <v>2905979.58</v>
      </c>
      <c r="AE29" t="n" s="1145">
        <v>2544974.36</v>
      </c>
      <c r="AF29" t="n" s="1145">
        <v>2544974.36</v>
      </c>
      <c r="AG29" t="n" s="1145">
        <v>2168240.49</v>
      </c>
      <c r="AH29" t="n" s="1145">
        <v>2168240.49</v>
      </c>
      <c r="AI29" t="n">
        <v>0.0</v>
      </c>
      <c r="AJ29" t="n">
        <v>0.0</v>
      </c>
    </row>
    <row r="30" spans="1:20">
      <c r="A30" t="s">
        <v>3027</v>
      </c>
      <c r="B30" t="s">
        <v>554</v>
      </c>
      <c r="C30" s="1145" t="n">
        <v>86628.63</v>
      </c>
      <c r="D30" s="1145" t="n">
        <v>86628.63</v>
      </c>
      <c r="E30" s="1145" t="n">
        <v>37850.49</v>
      </c>
      <c r="F30" s="1145" t="n">
        <v>66217.8</v>
      </c>
      <c r="G30" s="1145" t="n">
        <v>66217.8</v>
      </c>
      <c r="H30" s="1145" t="n">
        <v>48778.14</v>
      </c>
      <c r="I30" s="1145" t="n">
        <v>54781.32</v>
      </c>
      <c r="J30" s="1145" t="n">
        <v>54781.32</v>
      </c>
      <c r="K30" s="1145" t="n">
        <v>81145.8</v>
      </c>
      <c r="L30" s="1145" t="n">
        <v>48778.14</v>
      </c>
      <c r="M30" s="1145" t="n">
        <v>48778.14</v>
      </c>
      <c r="N30" s="1145" t="n">
        <v>75852.03</v>
      </c>
      <c r="O30" s="1145" t="n">
        <v>33817.26</v>
      </c>
      <c r="P30" s="1145" t="n">
        <v>33817.26</v>
      </c>
      <c r="Q30" s="1145" t="n">
        <v>64685.99</v>
      </c>
      <c r="R30" t="n" s="1145">
        <v>20285.39</v>
      </c>
      <c r="S30" t="n" s="1145">
        <v>20285.39</v>
      </c>
      <c r="T30" t="n" s="1145">
        <v>63077.0</v>
      </c>
      <c r="U30" t="n" s="1145">
        <v>284760.82</v>
      </c>
      <c r="V30" t="n" s="1145">
        <v>284760.82</v>
      </c>
      <c r="W30" t="n" s="1145">
        <v>254582.08</v>
      </c>
      <c r="X30" t="n" s="1145">
        <v>254582.08</v>
      </c>
      <c r="Y30" t="n" s="1145">
        <v>229729.94</v>
      </c>
      <c r="Z30" t="n" s="1145">
        <v>229729.94</v>
      </c>
      <c r="AA30" t="n" s="1145">
        <v>203615.02</v>
      </c>
      <c r="AB30" t="n" s="1145">
        <v>203615.02</v>
      </c>
      <c r="AC30" t="n" s="1145">
        <v>176536.3</v>
      </c>
      <c r="AD30" t="n" s="1145">
        <v>176536.3</v>
      </c>
      <c r="AE30" t="n" s="1145">
        <v>154322.12</v>
      </c>
      <c r="AF30" t="n" s="1145">
        <v>154322.12</v>
      </c>
      <c r="AG30" t="n" s="1145">
        <v>127762.99</v>
      </c>
      <c r="AH30" t="n" s="1145">
        <v>127762.99</v>
      </c>
      <c r="AI30" t="n">
        <v>0.0</v>
      </c>
      <c r="AJ30" t="n">
        <v>0.0</v>
      </c>
    </row>
    <row r="31" spans="1:20">
      <c r="A31" t="s">
        <v>3029</v>
      </c>
      <c r="B31" t="s">
        <v>552</v>
      </c>
      <c r="C31" t="n" s="1145">
        <v>31373.02</v>
      </c>
      <c r="D31" t="n" s="1145">
        <v>31373.02</v>
      </c>
      <c r="E31" t="n" s="1145">
        <v>-18170.61</v>
      </c>
      <c r="F31" t="n" s="1145">
        <v>42645.86</v>
      </c>
      <c r="G31" t="n" s="1145">
        <v>42645.86</v>
      </c>
      <c r="H31" t="n" s="1145">
        <v>49543.63</v>
      </c>
      <c r="I31" t="n" s="1145">
        <v>62066.1</v>
      </c>
      <c r="J31" t="n" s="1145">
        <v>62066.1</v>
      </c>
      <c r="K31" t="n" s="1145">
        <v>57773.69</v>
      </c>
      <c r="L31" t="n" s="1145">
        <v>49543.63</v>
      </c>
      <c r="M31" t="n" s="1145">
        <v>49543.63</v>
      </c>
      <c r="N31" t="n" s="1145">
        <v>44119.09</v>
      </c>
      <c r="O31" t="n" s="1145">
        <v>34410.43</v>
      </c>
      <c r="P31" t="n" s="1145">
        <v>34410.43</v>
      </c>
      <c r="Q31" t="n" s="1145">
        <v>41536.04</v>
      </c>
      <c r="R31" t="n" s="1145">
        <v>17496.77</v>
      </c>
      <c r="S31" t="n" s="1145">
        <v>17496.77</v>
      </c>
      <c r="T31" t="n" s="1145">
        <v>60800.29</v>
      </c>
      <c r="U31" t="n" s="1145">
        <v>204229.11</v>
      </c>
      <c r="V31" t="n" s="1145">
        <v>204229.11</v>
      </c>
      <c r="W31" t="n" s="1145">
        <v>172240.13</v>
      </c>
      <c r="X31" t="n" s="1145">
        <v>172240.13</v>
      </c>
      <c r="Y31" t="n" s="1145">
        <v>155703.88</v>
      </c>
      <c r="Z31" t="n" s="1145">
        <v>155703.88</v>
      </c>
      <c r="AA31" t="n" s="1145">
        <v>146455.42</v>
      </c>
      <c r="AB31" t="n" s="1145">
        <v>146455.42</v>
      </c>
      <c r="AC31" t="n" s="1145">
        <v>131675.88</v>
      </c>
      <c r="AD31" t="n" s="1145">
        <v>131675.88</v>
      </c>
      <c r="AE31" t="n" s="1145">
        <v>119870.17</v>
      </c>
      <c r="AF31" t="n" s="1145">
        <v>119870.17</v>
      </c>
      <c r="AG31" t="n" s="1145">
        <v>102336.33</v>
      </c>
      <c r="AH31" t="n" s="1145">
        <v>102336.33</v>
      </c>
      <c r="AI31" t="n">
        <v>0.0</v>
      </c>
      <c r="AJ31" t="n">
        <v>0.0</v>
      </c>
    </row>
    <row r="32" spans="1:20">
      <c r="A32" t="s">
        <v>3031</v>
      </c>
      <c r="B32" t="s">
        <v>550</v>
      </c>
      <c r="C32" s="1145" t="n">
        <v>148016.27</v>
      </c>
      <c r="D32" s="1145" t="n">
        <v>148016.27</v>
      </c>
      <c r="E32" s="1145" t="n">
        <v>61884.02</v>
      </c>
      <c r="F32" s="1145" t="n">
        <v>133353.82</v>
      </c>
      <c r="G32" s="1145" t="n">
        <v>133353.82</v>
      </c>
      <c r="H32" s="1145" t="n">
        <v>86132.25</v>
      </c>
      <c r="I32" s="1145" t="n">
        <v>109811.17</v>
      </c>
      <c r="J32" s="1145" t="n">
        <v>109811.17</v>
      </c>
      <c r="K32" s="1145" t="n">
        <v>46783.07</v>
      </c>
      <c r="L32" s="1145" t="n">
        <v>86132.25</v>
      </c>
      <c r="M32" s="1145" t="n">
        <v>86132.25</v>
      </c>
      <c r="N32" s="1145" t="n">
        <v>56524.46</v>
      </c>
      <c r="O32" s="1145" t="n">
        <v>53752.58</v>
      </c>
      <c r="P32" s="1145" t="n">
        <v>53752.58</v>
      </c>
      <c r="Q32" s="1145" t="n">
        <v>62273.66</v>
      </c>
      <c r="R32" t="n" s="1145">
        <v>25046.52</v>
      </c>
      <c r="S32" t="n" s="1145">
        <v>25046.52</v>
      </c>
      <c r="T32" t="n" s="1145">
        <v>49388.99</v>
      </c>
      <c r="U32" t="n" s="1145">
        <v>214970.18</v>
      </c>
      <c r="V32" t="n" s="1145">
        <v>214970.18</v>
      </c>
      <c r="W32" t="n" s="1145">
        <v>206632.32</v>
      </c>
      <c r="X32" t="n" s="1145">
        <v>206632.32</v>
      </c>
      <c r="Y32" t="n" s="1145">
        <v>190513.26</v>
      </c>
      <c r="Z32" t="n" s="1145">
        <v>190513.26</v>
      </c>
      <c r="AA32" t="n" s="1145">
        <v>168187.11</v>
      </c>
      <c r="AB32" t="n" s="1145">
        <v>168187.11</v>
      </c>
      <c r="AC32" t="n" s="1145">
        <v>148755.84</v>
      </c>
      <c r="AD32" t="n" s="1145">
        <v>148755.84</v>
      </c>
      <c r="AE32" t="n" s="1145">
        <v>129236.65</v>
      </c>
      <c r="AF32" t="n" s="1145">
        <v>129236.65</v>
      </c>
      <c r="AG32" t="n" s="1145">
        <v>111662.65</v>
      </c>
      <c r="AH32" t="n" s="1145">
        <v>111662.65</v>
      </c>
      <c r="AI32" t="n">
        <v>0.0</v>
      </c>
      <c r="AJ32" t="n">
        <v>0.0</v>
      </c>
    </row>
    <row r="33" spans="1:20">
      <c r="A33" t="s">
        <v>2989</v>
      </c>
      <c r="B33" t="s">
        <v>561</v>
      </c>
      <c r="C33" s="1145" t="n">
        <v>51454.01</v>
      </c>
      <c r="D33" s="1145" t="n">
        <v>51454.01</v>
      </c>
      <c r="E33" s="1145" t="n">
        <v>29538.22</v>
      </c>
      <c r="F33" s="1145" t="n">
        <v>38002.79</v>
      </c>
      <c r="G33" s="1145" t="n">
        <v>38002.79</v>
      </c>
      <c r="H33" s="1145" t="n">
        <v>21915.79</v>
      </c>
      <c r="I33" s="1145" t="n">
        <v>23835.96</v>
      </c>
      <c r="J33" s="1145" t="n">
        <v>23835.96</v>
      </c>
      <c r="K33" s="1145" t="n">
        <v>50586.07</v>
      </c>
      <c r="L33" s="1145" t="n">
        <v>21915.79</v>
      </c>
      <c r="M33" s="1145" t="n">
        <v>21915.79</v>
      </c>
      <c r="N33" s="1145" t="n">
        <v>27767.55</v>
      </c>
      <c r="O33" s="1145" t="n">
        <v>13972.95</v>
      </c>
      <c r="P33" s="1145" t="n">
        <v>13972.95</v>
      </c>
      <c r="Q33" s="1145" t="n">
        <v>27889.26</v>
      </c>
      <c r="R33" t="n" s="1145">
        <v>8197.65</v>
      </c>
      <c r="S33" t="n" s="1145">
        <v>8197.65</v>
      </c>
      <c r="T33" t="n" s="1145">
        <v>20325.9</v>
      </c>
      <c r="U33" t="n" s="1145">
        <v>126568.78</v>
      </c>
      <c r="V33" t="n" s="1145">
        <v>126568.78</v>
      </c>
      <c r="W33" t="n" s="1145">
        <v>115884.52</v>
      </c>
      <c r="X33" t="n" s="1145">
        <v>115884.52</v>
      </c>
      <c r="Y33" t="n" s="1145">
        <v>94948.35</v>
      </c>
      <c r="Z33" t="n" s="1145">
        <v>94948.35</v>
      </c>
      <c r="AA33" t="n" s="1145">
        <v>75982.71</v>
      </c>
      <c r="AB33" t="n" s="1145">
        <v>75982.71</v>
      </c>
      <c r="AC33" t="n" s="1145">
        <v>65410.38</v>
      </c>
      <c r="AD33" t="n" s="1145">
        <v>65410.38</v>
      </c>
      <c r="AE33" t="n" s="1145">
        <v>56931.86</v>
      </c>
      <c r="AF33" t="n" s="1145">
        <v>56931.86</v>
      </c>
      <c r="AG33" t="n" s="1145">
        <v>48215.16</v>
      </c>
      <c r="AH33" t="n" s="1145">
        <v>48215.16</v>
      </c>
      <c r="AI33" t="n">
        <v>0.0</v>
      </c>
      <c r="AJ33" t="n">
        <v>0.0</v>
      </c>
    </row>
    <row r="34" spans="1:20">
      <c r="A34" t="s">
        <v>3030</v>
      </c>
      <c r="B34" t="s">
        <v>551</v>
      </c>
      <c r="C34" t="n" s="1145">
        <v>149676.18</v>
      </c>
      <c r="D34" t="n" s="1145">
        <v>149676.18</v>
      </c>
      <c r="E34" t="n" s="1145">
        <v>74844.94</v>
      </c>
      <c r="F34" t="n" s="1145">
        <v>124278.9</v>
      </c>
      <c r="G34" t="n" s="1145">
        <v>124278.9</v>
      </c>
      <c r="H34" t="n" s="1145">
        <v>74831.24</v>
      </c>
      <c r="I34" t="n" s="1145">
        <v>99754.75</v>
      </c>
      <c r="J34" t="n" s="1145">
        <v>99754.75</v>
      </c>
      <c r="K34" t="n" s="1145">
        <v>80692.84</v>
      </c>
      <c r="L34" t="n" s="1145">
        <v>74831.24</v>
      </c>
      <c r="M34" t="n" s="1145">
        <v>74831.24</v>
      </c>
      <c r="N34" t="n" s="1145">
        <v>74809.88</v>
      </c>
      <c r="O34" t="n" s="1145">
        <v>44222.72</v>
      </c>
      <c r="P34" t="n" s="1145">
        <v>44222.72</v>
      </c>
      <c r="Q34" t="n" s="1145">
        <v>75158.74</v>
      </c>
      <c r="R34" t="n" s="1145">
        <v>36497.68</v>
      </c>
      <c r="S34" t="n" s="1145">
        <v>36497.68</v>
      </c>
      <c r="T34" t="n" s="1145">
        <v>80396.85</v>
      </c>
      <c r="U34" t="n" s="1145">
        <v>311058.31</v>
      </c>
      <c r="V34" t="n" s="1145">
        <v>311058.31</v>
      </c>
      <c r="W34" t="n" s="1145">
        <v>293740.83</v>
      </c>
      <c r="X34" t="n" s="1145">
        <v>293740.83</v>
      </c>
      <c r="Y34" t="n" s="1145">
        <v>263158.55</v>
      </c>
      <c r="Z34" t="n" s="1145">
        <v>263158.55</v>
      </c>
      <c r="AA34" t="n" s="1145">
        <v>230365.47</v>
      </c>
      <c r="AB34" t="n" s="1145">
        <v>230365.47</v>
      </c>
      <c r="AC34" t="n" s="1145">
        <v>206826.5</v>
      </c>
      <c r="AD34" t="n" s="1145">
        <v>206826.5</v>
      </c>
      <c r="AE34" t="n" s="1145">
        <v>183851.64</v>
      </c>
      <c r="AF34" t="n" s="1145">
        <v>183851.64</v>
      </c>
      <c r="AG34" t="n" s="1145">
        <v>155555.59</v>
      </c>
      <c r="AH34" t="n" s="1145">
        <v>155555.59</v>
      </c>
      <c r="AI34" t="n">
        <v>0.0</v>
      </c>
      <c r="AJ34" t="n">
        <v>0.0</v>
      </c>
    </row>
    <row r="35" spans="1:20">
      <c r="A35" t="s">
        <v>3026</v>
      </c>
      <c r="B35" t="s">
        <v>555</v>
      </c>
      <c r="C35" s="1145" t="n">
        <v>69401.25</v>
      </c>
      <c r="D35" s="1145" t="n">
        <v>69401.25</v>
      </c>
      <c r="E35" s="1145" t="n">
        <v>33415.88</v>
      </c>
      <c r="F35" s="1145" t="n">
        <v>58361.23</v>
      </c>
      <c r="G35" s="1145" t="n">
        <v>58361.23</v>
      </c>
      <c r="H35" s="1145" t="n">
        <v>35985.37</v>
      </c>
      <c r="I35" s="1145" t="n">
        <v>46366.75</v>
      </c>
      <c r="J35" s="1145" t="n">
        <v>46366.75</v>
      </c>
      <c r="K35" s="1145" t="n">
        <v>24329.66</v>
      </c>
      <c r="L35" s="1145" t="n">
        <v>35985.37</v>
      </c>
      <c r="M35" s="1145" t="n">
        <v>35985.37</v>
      </c>
      <c r="N35" s="1145" t="n">
        <v>43025.23</v>
      </c>
      <c r="O35" s="1145" t="n">
        <v>25224.23</v>
      </c>
      <c r="P35" s="1145" t="n">
        <v>25224.23</v>
      </c>
      <c r="Q35" s="1145" t="n">
        <v>45187.62</v>
      </c>
      <c r="R35" t="n" s="1145">
        <v>13732.45</v>
      </c>
      <c r="S35" t="n" s="1145">
        <v>13732.45</v>
      </c>
      <c r="T35" t="n" s="1145">
        <v>47174.06</v>
      </c>
      <c r="U35" t="n" s="1145">
        <v>159716.57</v>
      </c>
      <c r="V35" t="n" s="1145">
        <v>159716.57</v>
      </c>
      <c r="W35" t="n" s="1145">
        <v>148747.79</v>
      </c>
      <c r="X35" t="n" s="1145">
        <v>148747.79</v>
      </c>
      <c r="Y35" t="n" s="1145">
        <v>137731.04</v>
      </c>
      <c r="Z35" t="n" s="1145">
        <v>137731.04</v>
      </c>
      <c r="AA35" t="n" s="1145">
        <v>135386.91</v>
      </c>
      <c r="AB35" t="n" s="1145">
        <v>135386.91</v>
      </c>
      <c r="AC35" t="n" s="1145">
        <v>124186.6</v>
      </c>
      <c r="AD35" t="n" s="1145">
        <v>124186.6</v>
      </c>
      <c r="AE35" t="n" s="1145">
        <v>109093.67</v>
      </c>
      <c r="AF35" t="n" s="1145">
        <v>109093.67</v>
      </c>
      <c r="AG35" t="n" s="1145">
        <v>92361.68</v>
      </c>
      <c r="AH35" t="n" s="1145">
        <v>92361.68</v>
      </c>
      <c r="AI35" t="n">
        <v>0.0</v>
      </c>
      <c r="AJ35" t="n">
        <v>0.0</v>
      </c>
    </row>
    <row r="36" spans="1:20">
      <c r="A36" t="s">
        <v>2815</v>
      </c>
      <c r="B36" t="s">
        <v>369</v>
      </c>
      <c r="C36" t="n" s="1145">
        <v>1163673.85</v>
      </c>
      <c r="D36" t="n" s="1145">
        <v>1163673.85</v>
      </c>
      <c r="E36" t="n" s="1145">
        <v>605718.08</v>
      </c>
      <c r="F36" t="n" s="1145">
        <v>967384.49</v>
      </c>
      <c r="G36" t="n" s="1145">
        <v>967384.49</v>
      </c>
      <c r="H36" t="n" s="1145">
        <v>557955.77</v>
      </c>
      <c r="I36" t="n" s="1145">
        <v>749012.68</v>
      </c>
      <c r="J36" t="n" s="1145">
        <v>749012.68</v>
      </c>
      <c r="K36" t="n" s="1145">
        <v>592229.22</v>
      </c>
      <c r="L36" t="n" s="1145">
        <v>557955.77</v>
      </c>
      <c r="M36" t="n" s="1145">
        <v>557955.77</v>
      </c>
      <c r="N36" t="n" s="1145">
        <v>563043.68</v>
      </c>
      <c r="O36" t="n" s="1145">
        <v>353603.1</v>
      </c>
      <c r="P36" t="n" s="1145">
        <v>353603.1</v>
      </c>
      <c r="Q36" t="n" s="1145">
        <v>558755.36</v>
      </c>
      <c r="R36" t="n" s="1145">
        <v>167894.77</v>
      </c>
      <c r="S36" t="n" s="1145">
        <v>167894.77</v>
      </c>
      <c r="T36" t="n" s="1145">
        <v>505945.04</v>
      </c>
      <c r="U36" t="n" s="1145">
        <v>2219973.3</v>
      </c>
      <c r="V36" t="n" s="1145">
        <v>2219973.3</v>
      </c>
      <c r="W36" t="n" s="1145">
        <v>2041213.76</v>
      </c>
      <c r="X36" t="n" s="1145">
        <v>2041213.76</v>
      </c>
      <c r="Y36" t="n" s="1145">
        <v>1830596.07</v>
      </c>
      <c r="Z36" t="n" s="1145">
        <v>1830596.07</v>
      </c>
      <c r="AA36" t="n" s="1145">
        <v>1627744.08</v>
      </c>
      <c r="AB36" t="n" s="1145">
        <v>1627744.08</v>
      </c>
      <c r="AC36" t="n" s="1145">
        <v>1427665.49</v>
      </c>
      <c r="AD36" t="n" s="1145">
        <v>1427665.49</v>
      </c>
      <c r="AE36" t="n" s="1145">
        <v>1215392.17</v>
      </c>
      <c r="AF36" t="n" s="1145">
        <v>1215392.17</v>
      </c>
      <c r="AG36" t="n" s="1145">
        <v>1064700.4</v>
      </c>
      <c r="AH36" t="n" s="1145">
        <v>1064700.4</v>
      </c>
      <c r="AI36" t="n">
        <v>0.0</v>
      </c>
      <c r="AJ36" t="n">
        <v>0.0</v>
      </c>
    </row>
    <row r="37" spans="1:20">
      <c r="A37" t="s">
        <v>2808</v>
      </c>
      <c r="B37" t="s">
        <v>532</v>
      </c>
      <c r="C37" s="1145" t="n">
        <v>31080.13</v>
      </c>
      <c r="D37" s="1145" t="n">
        <v>31080.13</v>
      </c>
      <c r="E37" s="1145" t="n">
        <v>15047.78</v>
      </c>
      <c r="F37" s="1145" t="n">
        <v>23034.06</v>
      </c>
      <c r="G37" s="1145" t="n">
        <v>23034.06</v>
      </c>
      <c r="H37" s="1145" t="n">
        <v>16032.35</v>
      </c>
      <c r="I37" s="1145" t="n">
        <v>17140.65</v>
      </c>
      <c r="J37" s="1145" t="n">
        <v>17140.65</v>
      </c>
      <c r="K37" s="1145" t="n">
        <v>13261.63</v>
      </c>
      <c r="L37" s="1145" t="n">
        <v>16032.35</v>
      </c>
      <c r="M37" s="1145" t="n">
        <v>16032.35</v>
      </c>
      <c r="N37" s="1145" t="n">
        <v>16607.09</v>
      </c>
      <c r="O37" s="1145" t="n">
        <v>6063.46</v>
      </c>
      <c r="P37" s="1145" t="n">
        <v>6063.46</v>
      </c>
      <c r="Q37" s="1145" t="n">
        <v>15633.8</v>
      </c>
      <c r="R37" t="n" s="1145">
        <v>3031.71</v>
      </c>
      <c r="S37" t="n" s="1145">
        <v>3031.71</v>
      </c>
      <c r="T37" t="n" s="1145">
        <v>11048.65</v>
      </c>
      <c r="U37" t="n" s="1145">
        <v>56551.17</v>
      </c>
      <c r="V37" t="n" s="1145">
        <v>56551.17</v>
      </c>
      <c r="W37" t="n" s="1145">
        <v>51108.06</v>
      </c>
      <c r="X37" t="n" s="1145">
        <v>51108.06</v>
      </c>
      <c r="Y37" t="n" s="1145">
        <v>44853.01</v>
      </c>
      <c r="Z37" t="n" s="1145">
        <v>44853.01</v>
      </c>
      <c r="AA37" t="n" s="1145">
        <v>43289.54</v>
      </c>
      <c r="AB37" t="n" s="1145">
        <v>43289.54</v>
      </c>
      <c r="AC37" t="n" s="1145">
        <v>38224.39</v>
      </c>
      <c r="AD37" t="n" s="1145">
        <v>38224.39</v>
      </c>
      <c r="AE37" t="n" s="1145">
        <v>30954.29</v>
      </c>
      <c r="AF37" t="n" s="1145">
        <v>30954.29</v>
      </c>
      <c r="AG37" t="n" s="1145">
        <v>26682.45</v>
      </c>
      <c r="AH37" t="n" s="1145">
        <v>26682.45</v>
      </c>
      <c r="AI37" t="n">
        <v>0.0</v>
      </c>
      <c r="AJ37" t="n">
        <v>0.0</v>
      </c>
    </row>
    <row r="38" spans="1:20">
      <c r="A38" t="s">
        <v>2807</v>
      </c>
      <c r="B38" t="s">
        <v>533</v>
      </c>
      <c r="C38" s="1145" t="n">
        <v>399.95</v>
      </c>
      <c r="D38" s="1145" t="n">
        <v>399.95</v>
      </c>
      <c r="E38" s="1145" t="n">
        <v>399.95</v>
      </c>
      <c r="F38" s="989" t="n">
        <v>0.0</v>
      </c>
      <c r="G38" s="989" t="n">
        <v>0.0</v>
      </c>
      <c r="H38" s="989" t="n">
        <v>0.0</v>
      </c>
      <c r="I38" s="989" t="n">
        <v>0.0</v>
      </c>
      <c r="J38" s="989" t="n">
        <v>0.0</v>
      </c>
      <c r="K38" s="1145" t="n">
        <v>747.88</v>
      </c>
      <c r="L38" s="989" t="n">
        <v>0.0</v>
      </c>
      <c r="M38" s="989" t="n">
        <v>0.0</v>
      </c>
      <c r="N38" s="1145" t="n">
        <v>93.62</v>
      </c>
      <c r="O38" s="989" t="n">
        <v>0.0</v>
      </c>
      <c r="P38" s="989" t="n">
        <v>0.0</v>
      </c>
      <c r="Q38" s="1145" t="n">
        <v>0.0</v>
      </c>
      <c r="R38" t="n">
        <v>0.0</v>
      </c>
      <c r="S38" t="n">
        <v>0.0</v>
      </c>
      <c r="T38" t="n" s="1145">
        <v>-703.5</v>
      </c>
      <c r="U38" t="n" s="1145">
        <v>138.0</v>
      </c>
      <c r="V38" t="n" s="1145">
        <v>138.0</v>
      </c>
      <c r="W38" t="n" s="1145">
        <v>-609.88</v>
      </c>
      <c r="X38" t="n" s="1145">
        <v>-609.88</v>
      </c>
      <c r="Y38" t="n" s="1145">
        <v>-609.88</v>
      </c>
      <c r="Z38" t="n" s="1145">
        <v>-609.88</v>
      </c>
      <c r="AA38" t="n" s="1145">
        <v>-609.88</v>
      </c>
      <c r="AB38" t="n" s="1145">
        <v>-609.88</v>
      </c>
      <c r="AC38" t="n" s="1145">
        <v>-703.5</v>
      </c>
      <c r="AD38" t="n" s="1145">
        <v>-703.5</v>
      </c>
      <c r="AE38" t="n" s="1145">
        <v>-703.5</v>
      </c>
      <c r="AF38" t="n" s="1145">
        <v>-703.5</v>
      </c>
      <c r="AG38" t="n" s="1145">
        <v>-703.5</v>
      </c>
      <c r="AH38" t="n" s="1145">
        <v>-703.5</v>
      </c>
      <c r="AI38" t="n">
        <v>0.0</v>
      </c>
      <c r="AJ38" t="n">
        <v>0.0</v>
      </c>
    </row>
    <row r="39" spans="1:20">
      <c r="A39" t="s">
        <v>2806</v>
      </c>
      <c r="B39" t="s">
        <v>534</v>
      </c>
      <c r="C39" t="n" s="1145">
        <v>5857.16</v>
      </c>
      <c r="D39" t="n" s="1145">
        <v>5857.16</v>
      </c>
      <c r="E39" t="n" s="1145">
        <v>3250.55</v>
      </c>
      <c r="F39" t="n" s="1145">
        <v>4730.48</v>
      </c>
      <c r="G39" t="n" s="1145">
        <v>4730.48</v>
      </c>
      <c r="H39" t="n" s="1145">
        <v>2606.61</v>
      </c>
      <c r="I39" t="n" s="1145">
        <v>3663.38</v>
      </c>
      <c r="J39" t="n" s="1145">
        <v>3663.38</v>
      </c>
      <c r="K39" t="n" s="1145">
        <v>4828.22</v>
      </c>
      <c r="L39" t="n" s="1145">
        <v>2606.61</v>
      </c>
      <c r="M39" t="n" s="1145">
        <v>2606.61</v>
      </c>
      <c r="N39" t="n" s="1145">
        <v>3211.0</v>
      </c>
      <c r="O39" t="n" s="1145">
        <v>1662.24</v>
      </c>
      <c r="P39" t="n" s="1145">
        <v>1662.24</v>
      </c>
      <c r="Q39" t="n" s="1145">
        <v>2756.87</v>
      </c>
      <c r="R39" t="n" s="1145">
        <v>1166.72</v>
      </c>
      <c r="S39" t="n" s="1145">
        <v>1166.72</v>
      </c>
      <c r="T39" t="n" s="1145">
        <v>3772.42</v>
      </c>
      <c r="U39" t="n" s="1145">
        <v>14568.51</v>
      </c>
      <c r="V39" t="n" s="1145">
        <v>14568.51</v>
      </c>
      <c r="W39" t="n" s="1145">
        <v>13328.0</v>
      </c>
      <c r="X39" t="n" s="1145">
        <v>13328.0</v>
      </c>
      <c r="Y39" t="n" s="1145">
        <v>11603.15</v>
      </c>
      <c r="Z39" t="n" s="1145">
        <v>11603.15</v>
      </c>
      <c r="AA39" t="n" s="1145">
        <v>9740.29</v>
      </c>
      <c r="AB39" t="n" s="1145">
        <v>9740.29</v>
      </c>
      <c r="AC39" t="n" s="1145">
        <v>8454.53</v>
      </c>
      <c r="AD39" t="n" s="1145">
        <v>8454.53</v>
      </c>
      <c r="AE39" t="n" s="1145">
        <v>7729.79</v>
      </c>
      <c r="AF39" t="n" s="1145">
        <v>7729.79</v>
      </c>
      <c r="AG39" t="n" s="1145">
        <v>6529.29</v>
      </c>
      <c r="AH39" t="n" s="1145">
        <v>6529.29</v>
      </c>
      <c r="AI39" t="n">
        <v>0.0</v>
      </c>
      <c r="AJ39" t="n">
        <v>0.0</v>
      </c>
    </row>
    <row r="40" spans="1:20">
      <c r="A40" t="s">
        <v>2805</v>
      </c>
      <c r="B40" t="s">
        <v>535</v>
      </c>
      <c r="C40" t="n" s="1145">
        <v>39357.15</v>
      </c>
      <c r="D40" t="n" s="1145">
        <v>39357.15</v>
      </c>
      <c r="E40" t="n" s="1145">
        <v>19022.27</v>
      </c>
      <c r="F40" t="n" s="1145">
        <v>33740.02</v>
      </c>
      <c r="G40" t="n" s="1145">
        <v>33740.02</v>
      </c>
      <c r="H40" t="n" s="1145">
        <v>20334.88</v>
      </c>
      <c r="I40" t="n" s="1145">
        <v>24873.41</v>
      </c>
      <c r="J40" t="n" s="1145">
        <v>24873.41</v>
      </c>
      <c r="K40" t="n" s="1145">
        <v>24013.7</v>
      </c>
      <c r="L40" t="n" s="1145">
        <v>20334.88</v>
      </c>
      <c r="M40" t="n" s="1145">
        <v>20334.88</v>
      </c>
      <c r="N40" t="n" s="1145">
        <v>19618.87</v>
      </c>
      <c r="O40" t="n" s="1145">
        <v>13184.93</v>
      </c>
      <c r="P40" t="n" s="1145">
        <v>13184.93</v>
      </c>
      <c r="Q40" t="n" s="1145">
        <v>17390.33</v>
      </c>
      <c r="R40" t="n" s="1145">
        <v>5668.46</v>
      </c>
      <c r="S40" t="n" s="1145">
        <v>5668.46</v>
      </c>
      <c r="T40" t="n" s="1145">
        <v>18084.97</v>
      </c>
      <c r="U40" t="n" s="1145">
        <v>79107.87</v>
      </c>
      <c r="V40" t="n" s="1145">
        <v>79107.87</v>
      </c>
      <c r="W40" t="n" s="1145">
        <v>71968.97</v>
      </c>
      <c r="X40" t="n" s="1145">
        <v>71968.97</v>
      </c>
      <c r="Y40" t="n" s="1145">
        <v>62676.9</v>
      </c>
      <c r="Z40" t="n" s="1145">
        <v>62676.9</v>
      </c>
      <c r="AA40" t="n" s="1145">
        <v>55094.17</v>
      </c>
      <c r="AB40" t="n" s="1145">
        <v>55094.17</v>
      </c>
      <c r="AC40" t="n" s="1145">
        <v>46595.38</v>
      </c>
      <c r="AD40" t="n" s="1145">
        <v>46595.38</v>
      </c>
      <c r="AE40" t="n" s="1145">
        <v>41757.71</v>
      </c>
      <c r="AF40" t="n" s="1145">
        <v>41757.71</v>
      </c>
      <c r="AG40" t="n" s="1145">
        <v>35475.3</v>
      </c>
      <c r="AH40" t="n" s="1145">
        <v>35475.3</v>
      </c>
      <c r="AI40" t="n">
        <v>0.0</v>
      </c>
      <c r="AJ40" t="n">
        <v>0.0</v>
      </c>
    </row>
    <row r="41" spans="1:20">
      <c r="A41" t="s">
        <v>2804</v>
      </c>
      <c r="B41" t="s">
        <v>536</v>
      </c>
      <c r="C41" s="1145" t="n">
        <v>18807.21</v>
      </c>
      <c r="D41" s="1145" t="n">
        <v>18807.21</v>
      </c>
      <c r="E41" s="1145" t="n">
        <v>9732.54</v>
      </c>
      <c r="F41" s="1145" t="n">
        <v>16527.12</v>
      </c>
      <c r="G41" s="1145" t="n">
        <v>16527.12</v>
      </c>
      <c r="H41" s="1145" t="n">
        <v>9074.67</v>
      </c>
      <c r="I41" s="1145" t="n">
        <v>10765.77</v>
      </c>
      <c r="J41" s="1145" t="n">
        <v>10765.77</v>
      </c>
      <c r="K41" s="1145" t="n">
        <v>10741.89</v>
      </c>
      <c r="L41" s="1145" t="n">
        <v>9074.67</v>
      </c>
      <c r="M41" s="1145" t="n">
        <v>9074.67</v>
      </c>
      <c r="N41" s="1145" t="n">
        <v>10364.06</v>
      </c>
      <c r="O41" s="1145" t="n">
        <v>6791.81</v>
      </c>
      <c r="P41" s="1145" t="n">
        <v>6791.81</v>
      </c>
      <c r="Q41" s="1145" t="n">
        <v>12528.06</v>
      </c>
      <c r="R41" t="n" s="1145">
        <v>1449.9</v>
      </c>
      <c r="S41" t="n" s="1145">
        <v>1449.9</v>
      </c>
      <c r="T41" t="n" s="1145">
        <v>8858.96</v>
      </c>
      <c r="U41" t="n" s="1145">
        <v>42492.97</v>
      </c>
      <c r="V41" t="n" s="1145">
        <v>42492.97</v>
      </c>
      <c r="W41" t="n" s="1145">
        <v>36632.38</v>
      </c>
      <c r="X41" t="n" s="1145">
        <v>36632.38</v>
      </c>
      <c r="Y41" t="n" s="1145">
        <v>34937.58</v>
      </c>
      <c r="Z41" t="n" s="1145">
        <v>34937.58</v>
      </c>
      <c r="AA41" t="n" s="1145">
        <v>31751.08</v>
      </c>
      <c r="AB41" t="n" s="1145">
        <v>31751.08</v>
      </c>
      <c r="AC41" t="n" s="1145">
        <v>28299.88</v>
      </c>
      <c r="AD41" t="n" s="1145">
        <v>28299.88</v>
      </c>
      <c r="AE41" t="n" s="1145">
        <v>23369.65</v>
      </c>
      <c r="AF41" t="n" s="1145">
        <v>23369.65</v>
      </c>
      <c r="AG41" t="n" s="1145">
        <v>21387.02</v>
      </c>
      <c r="AH41" t="n" s="1145">
        <v>21387.02</v>
      </c>
      <c r="AI41" t="n">
        <v>0.0</v>
      </c>
      <c r="AJ41" t="n">
        <v>0.0</v>
      </c>
    </row>
    <row r="42" spans="1:20">
      <c r="A42" t="s">
        <v>2803</v>
      </c>
      <c r="B42" t="s">
        <v>537</v>
      </c>
      <c r="C42" t="n" s="1145">
        <v>61126.58</v>
      </c>
      <c r="D42" t="n" s="1145">
        <v>61126.58</v>
      </c>
      <c r="E42" t="n" s="1145">
        <v>28190.29</v>
      </c>
      <c r="F42" t="n" s="1145">
        <v>51700.3</v>
      </c>
      <c r="G42" t="n" s="1145">
        <v>51700.3</v>
      </c>
      <c r="H42" t="n" s="1145">
        <v>32936.29</v>
      </c>
      <c r="I42" t="n" s="1145">
        <v>39998.57</v>
      </c>
      <c r="J42" t="n" s="1145">
        <v>39998.57</v>
      </c>
      <c r="K42" t="n" s="1145">
        <v>23227.52</v>
      </c>
      <c r="L42" t="n" s="1145">
        <v>32936.29</v>
      </c>
      <c r="M42" t="n" s="1145">
        <v>32936.29</v>
      </c>
      <c r="N42" t="n" s="1145">
        <v>31131.86</v>
      </c>
      <c r="O42" t="n" s="1145">
        <v>20800.87</v>
      </c>
      <c r="P42" t="n" s="1145">
        <v>20800.87</v>
      </c>
      <c r="Q42" t="n" s="1145">
        <v>30857.27</v>
      </c>
      <c r="R42" t="n" s="1145">
        <v>11788.31</v>
      </c>
      <c r="S42" t="n" s="1145">
        <v>11788.31</v>
      </c>
      <c r="T42" t="n" s="1145">
        <v>36254.08</v>
      </c>
      <c r="U42" t="n" s="1145">
        <v>121470.73</v>
      </c>
      <c r="V42" t="n" s="1145">
        <v>121470.73</v>
      </c>
      <c r="W42" t="n" s="1145">
        <v>115279.17</v>
      </c>
      <c r="X42" t="n" s="1145">
        <v>115279.17</v>
      </c>
      <c r="Y42" t="n" s="1145">
        <v>107101.36</v>
      </c>
      <c r="Z42" t="n" s="1145">
        <v>107101.36</v>
      </c>
      <c r="AA42" t="n" s="1145">
        <v>98243.21</v>
      </c>
      <c r="AB42" t="n" s="1145">
        <v>98243.21</v>
      </c>
      <c r="AC42" t="n" s="1145">
        <v>90430.2</v>
      </c>
      <c r="AD42" t="n" s="1145">
        <v>90430.2</v>
      </c>
      <c r="AE42" t="n" s="1145">
        <v>77340.42</v>
      </c>
      <c r="AF42" t="n" s="1145">
        <v>77340.42</v>
      </c>
      <c r="AG42" t="n" s="1145">
        <v>67111.35</v>
      </c>
      <c r="AH42" t="n" s="1145">
        <v>67111.35</v>
      </c>
      <c r="AI42" t="n">
        <v>0.0</v>
      </c>
      <c r="AJ42" t="n">
        <v>0.0</v>
      </c>
    </row>
    <row r="43" spans="1:20">
      <c r="A43" t="s">
        <v>2802</v>
      </c>
      <c r="B43" t="s">
        <v>538</v>
      </c>
      <c r="C43" s="1145" t="n">
        <v>22350.56</v>
      </c>
      <c r="D43" s="1145" t="n">
        <v>22350.56</v>
      </c>
      <c r="E43" s="1145" t="n">
        <v>18502.2</v>
      </c>
      <c r="F43" s="1145" t="n">
        <v>18982.76</v>
      </c>
      <c r="G43" s="1145" t="n">
        <v>18982.76</v>
      </c>
      <c r="H43" s="1145" t="n">
        <v>3848.36</v>
      </c>
      <c r="I43" s="1145" t="n">
        <v>13596.24</v>
      </c>
      <c r="J43" s="1145" t="n">
        <v>13596.24</v>
      </c>
      <c r="K43" s="1145" t="n">
        <v>11835.13</v>
      </c>
      <c r="L43" s="1145" t="n">
        <v>3848.36</v>
      </c>
      <c r="M43" s="1145" t="n">
        <v>3848.36</v>
      </c>
      <c r="N43" s="1145" t="n">
        <v>6876.98</v>
      </c>
      <c r="O43" s="1145" t="n">
        <v>2058.82</v>
      </c>
      <c r="P43" s="1145" t="n">
        <v>2058.82</v>
      </c>
      <c r="Q43" s="1145" t="n">
        <v>2964.94</v>
      </c>
      <c r="R43" t="n" s="1145">
        <v>1549.63</v>
      </c>
      <c r="S43" t="n" s="1145">
        <v>1549.63</v>
      </c>
      <c r="T43" t="n" s="1145">
        <v>4196.45</v>
      </c>
      <c r="U43" t="n" s="1145">
        <v>25873.5</v>
      </c>
      <c r="V43" t="n" s="1145">
        <v>25873.5</v>
      </c>
      <c r="W43" t="n" s="1145">
        <v>25589.86</v>
      </c>
      <c r="X43" t="n" s="1145">
        <v>25589.86</v>
      </c>
      <c r="Y43" t="n" s="1145">
        <v>15942.83</v>
      </c>
      <c r="Z43" t="n" s="1145">
        <v>15942.83</v>
      </c>
      <c r="AA43" t="n" s="1145">
        <v>14038.37</v>
      </c>
      <c r="AB43" t="n" s="1145">
        <v>14038.37</v>
      </c>
      <c r="AC43" t="n" s="1145">
        <v>12275.61</v>
      </c>
      <c r="AD43" t="n" s="1145">
        <v>12275.61</v>
      </c>
      <c r="AE43" t="n" s="1145">
        <v>9336.8</v>
      </c>
      <c r="AF43" t="n" s="1145">
        <v>9336.8</v>
      </c>
      <c r="AG43" t="n" s="1145">
        <v>7161.39</v>
      </c>
      <c r="AH43" t="n" s="1145">
        <v>7161.39</v>
      </c>
      <c r="AI43" t="n">
        <v>0.0</v>
      </c>
      <c r="AJ43" t="n">
        <v>0.0</v>
      </c>
    </row>
    <row r="44" spans="1:20">
      <c r="A44" t="s">
        <v>2801</v>
      </c>
      <c r="B44" t="s">
        <v>539</v>
      </c>
      <c r="C44" t="n">
        <v>0.0</v>
      </c>
      <c r="D44" t="n">
        <v>0.0</v>
      </c>
      <c r="E44" t="n">
        <v>0.0</v>
      </c>
      <c r="F44" t="n">
        <v>0.0</v>
      </c>
      <c r="G44" t="n">
        <v>0.0</v>
      </c>
      <c r="H44" t="n">
        <v>0.0</v>
      </c>
      <c r="I44" t="n">
        <v>0.0</v>
      </c>
      <c r="J44" t="n">
        <v>0.0</v>
      </c>
      <c r="K44" t="n">
        <v>0.0</v>
      </c>
      <c r="L44" t="n">
        <v>0.0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0.0</v>
      </c>
      <c r="U44" t="n">
        <v>0.0</v>
      </c>
      <c r="V44" t="n">
        <v>0.0</v>
      </c>
      <c r="W44" t="n">
        <v>0.0</v>
      </c>
      <c r="X44" t="n">
        <v>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n">
        <v>0.0</v>
      </c>
      <c r="AI44" t="n">
        <v>0.0</v>
      </c>
      <c r="AJ44" t="n">
        <v>0.0</v>
      </c>
    </row>
    <row r="45" spans="1:20">
      <c r="A45" t="s">
        <v>2845</v>
      </c>
      <c r="B45" t="s">
        <v>512</v>
      </c>
      <c r="C45" s="989" t="n">
        <v>0.0</v>
      </c>
      <c r="D45" s="989" t="n">
        <v>0.0</v>
      </c>
      <c r="E45" s="989" t="n">
        <v>0.0</v>
      </c>
      <c r="F45" s="989" t="n">
        <v>0.0</v>
      </c>
      <c r="G45" s="989" t="n">
        <v>0.0</v>
      </c>
      <c r="H45" s="989" t="n">
        <v>0.0</v>
      </c>
      <c r="I45" s="989" t="n">
        <v>0.0</v>
      </c>
      <c r="J45" s="989" t="n">
        <v>0.0</v>
      </c>
      <c r="K45" s="989" t="n">
        <v>0.0</v>
      </c>
      <c r="L45" s="989" t="n">
        <v>0.0</v>
      </c>
      <c r="M45" s="989" t="n">
        <v>0.0</v>
      </c>
      <c r="N45" s="989" t="n">
        <v>0.0</v>
      </c>
      <c r="O45" s="989" t="n">
        <v>0.0</v>
      </c>
      <c r="P45" s="989" t="n">
        <v>0.0</v>
      </c>
      <c r="Q45" s="989" t="n">
        <v>0.0</v>
      </c>
      <c r="R45" t="n">
        <v>0.0</v>
      </c>
      <c r="S45" t="n">
        <v>0.0</v>
      </c>
      <c r="T45" t="n">
        <v>0.0</v>
      </c>
      <c r="U45" t="n">
        <v>0.0</v>
      </c>
      <c r="V45" t="n">
        <v>0.0</v>
      </c>
      <c r="W45" t="n">
        <v>0.0</v>
      </c>
      <c r="X45" t="n">
        <v>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n">
        <v>0.0</v>
      </c>
      <c r="AI45" t="n">
        <v>0.0</v>
      </c>
      <c r="AJ45" t="n">
        <v>0.0</v>
      </c>
    </row>
    <row r="46" spans="1:20">
      <c r="A46" t="s">
        <v>2844</v>
      </c>
      <c r="B46" t="s">
        <v>513</v>
      </c>
      <c r="C46" t="n" s="1145">
        <v>8400.0</v>
      </c>
      <c r="D46" t="n" s="1145">
        <v>8400.0</v>
      </c>
      <c r="E46" t="n" s="1145">
        <v>4200.0</v>
      </c>
      <c r="F46" t="n" s="1145">
        <v>7000.0</v>
      </c>
      <c r="G46" t="n" s="1145">
        <v>7000.0</v>
      </c>
      <c r="H46" t="n" s="1145">
        <v>4200.0</v>
      </c>
      <c r="I46" t="n" s="1145">
        <v>5600.0</v>
      </c>
      <c r="J46" t="n" s="1145">
        <v>5600.0</v>
      </c>
      <c r="K46" t="n" s="1145">
        <v>4065.0</v>
      </c>
      <c r="L46" t="n" s="1145">
        <v>4200.0</v>
      </c>
      <c r="M46" t="n" s="1145">
        <v>4200.0</v>
      </c>
      <c r="N46" t="n" s="1145">
        <v>4065.0</v>
      </c>
      <c r="O46" t="n" s="1145">
        <v>2800.0</v>
      </c>
      <c r="P46" t="n" s="1145">
        <v>2800.0</v>
      </c>
      <c r="Q46" t="n" s="1145">
        <v>4065.0</v>
      </c>
      <c r="R46" t="n" s="1145">
        <v>1400.0</v>
      </c>
      <c r="S46" t="n" s="1145">
        <v>1400.0</v>
      </c>
      <c r="T46" t="n" s="1145">
        <v>4065.0</v>
      </c>
      <c r="U46" t="n" s="1145">
        <v>16260.0</v>
      </c>
      <c r="V46" t="n" s="1145">
        <v>16260.0</v>
      </c>
      <c r="W46" t="n" s="1145">
        <v>14905.0</v>
      </c>
      <c r="X46" t="n" s="1145">
        <v>14905.0</v>
      </c>
      <c r="Y46" t="n" s="1145">
        <v>13550.0</v>
      </c>
      <c r="Z46" t="n" s="1145">
        <v>13550.0</v>
      </c>
      <c r="AA46" t="n" s="1145">
        <v>12195.0</v>
      </c>
      <c r="AB46" t="n" s="1145">
        <v>12195.0</v>
      </c>
      <c r="AC46" t="n" s="1145">
        <v>10840.0</v>
      </c>
      <c r="AD46" t="n" s="1145">
        <v>10840.0</v>
      </c>
      <c r="AE46" t="n" s="1145">
        <v>9485.0</v>
      </c>
      <c r="AF46" t="n" s="1145">
        <v>9485.0</v>
      </c>
      <c r="AG46" t="n" s="1145">
        <v>8130.0</v>
      </c>
      <c r="AH46" t="n" s="1145">
        <v>8130.0</v>
      </c>
      <c r="AI46" t="n">
        <v>0.0</v>
      </c>
      <c r="AJ46" t="n">
        <v>0.0</v>
      </c>
    </row>
    <row r="47" spans="1:20">
      <c r="A47" t="s">
        <v>2843</v>
      </c>
      <c r="B47" t="s">
        <v>514</v>
      </c>
      <c r="C47" t="n">
        <v>0.0</v>
      </c>
      <c r="D47" t="n">
        <v>0.0</v>
      </c>
      <c r="E47" t="n">
        <v>0.0</v>
      </c>
      <c r="F47" t="n">
        <v>0.0</v>
      </c>
      <c r="G47" t="n">
        <v>0.0</v>
      </c>
      <c r="H47" t="n">
        <v>0.0</v>
      </c>
      <c r="I47" t="n">
        <v>0.0</v>
      </c>
      <c r="J47" t="n">
        <v>0.0</v>
      </c>
      <c r="K47" t="n">
        <v>0.0</v>
      </c>
      <c r="L47" t="n">
        <v>0.0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0.0</v>
      </c>
      <c r="S47" t="n">
        <v>0.0</v>
      </c>
      <c r="T47" t="n">
        <v>0.0</v>
      </c>
      <c r="U47" t="n">
        <v>0.0</v>
      </c>
      <c r="V47" t="n">
        <v>0.0</v>
      </c>
      <c r="W47" t="n">
        <v>0.0</v>
      </c>
      <c r="X47" t="n">
        <v>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n">
        <v>0.0</v>
      </c>
      <c r="AI47" t="n">
        <v>0.0</v>
      </c>
      <c r="AJ47" t="n">
        <v>0.0</v>
      </c>
    </row>
    <row r="48" spans="1:20">
      <c r="A48" t="s">
        <v>2842</v>
      </c>
      <c r="B48" t="s">
        <v>515</v>
      </c>
      <c r="C48" s="1145" t="n">
        <v>26580.97</v>
      </c>
      <c r="D48" s="1145" t="n">
        <v>26580.97</v>
      </c>
      <c r="E48" s="1145" t="n">
        <v>13264.66</v>
      </c>
      <c r="F48" s="1145" t="n">
        <v>22222.88</v>
      </c>
      <c r="G48" s="1145" t="n">
        <v>22222.88</v>
      </c>
      <c r="H48" s="1145" t="n">
        <v>13316.31</v>
      </c>
      <c r="I48" s="1145" t="n">
        <v>17534.61</v>
      </c>
      <c r="J48" s="1145" t="n">
        <v>17534.61</v>
      </c>
      <c r="K48" s="1145" t="n">
        <v>16551.78</v>
      </c>
      <c r="L48" s="1145" t="n">
        <v>13316.31</v>
      </c>
      <c r="M48" s="1145" t="n">
        <v>13316.31</v>
      </c>
      <c r="N48" s="1145" t="n">
        <v>13422.4</v>
      </c>
      <c r="O48" s="1145" t="n">
        <v>8879.14</v>
      </c>
      <c r="P48" s="1145" t="n">
        <v>8879.14</v>
      </c>
      <c r="Q48" s="1145" t="n">
        <v>11241.09</v>
      </c>
      <c r="R48" t="n" s="1145">
        <v>4420.45</v>
      </c>
      <c r="S48" t="n" s="1145">
        <v>4420.45</v>
      </c>
      <c r="T48" t="n" s="1145">
        <v>12590.15</v>
      </c>
      <c r="U48" t="n" s="1145">
        <v>53805.42</v>
      </c>
      <c r="V48" t="n" s="1145">
        <v>53805.42</v>
      </c>
      <c r="W48" t="n" s="1145">
        <v>48467.63</v>
      </c>
      <c r="X48" t="n" s="1145">
        <v>48467.63</v>
      </c>
      <c r="Y48" t="n" s="1145">
        <v>41845.96</v>
      </c>
      <c r="Z48" t="n" s="1145">
        <v>41845.96</v>
      </c>
      <c r="AA48" t="n" s="1145">
        <v>37253.64</v>
      </c>
      <c r="AB48" t="n" s="1145">
        <v>37253.64</v>
      </c>
      <c r="AC48" t="n" s="1145">
        <v>32928.18</v>
      </c>
      <c r="AD48" t="n" s="1145">
        <v>32928.18</v>
      </c>
      <c r="AE48" t="n" s="1145">
        <v>28294.08</v>
      </c>
      <c r="AF48" t="n" s="1145">
        <v>28294.08</v>
      </c>
      <c r="AG48" t="n" s="1145">
        <v>23831.24</v>
      </c>
      <c r="AH48" t="n" s="1145">
        <v>23831.24</v>
      </c>
      <c r="AI48" t="n">
        <v>0.0</v>
      </c>
      <c r="AJ48" t="n">
        <v>0.0</v>
      </c>
    </row>
    <row r="49" spans="1:20">
      <c r="A49" t="s">
        <v>2841</v>
      </c>
      <c r="B49" t="s">
        <v>516</v>
      </c>
      <c r="C49" s="989" t="n">
        <v>0.0</v>
      </c>
      <c r="D49" s="989" t="n">
        <v>0.0</v>
      </c>
      <c r="E49" s="989" t="n">
        <v>0.0</v>
      </c>
      <c r="F49" s="989" t="n">
        <v>0.0</v>
      </c>
      <c r="G49" s="989" t="n">
        <v>0.0</v>
      </c>
      <c r="H49" s="989" t="n">
        <v>0.0</v>
      </c>
      <c r="I49" s="989" t="n">
        <v>0.0</v>
      </c>
      <c r="J49" s="989" t="n">
        <v>0.0</v>
      </c>
      <c r="K49" s="989" t="n">
        <v>0.0</v>
      </c>
      <c r="L49" s="989" t="n">
        <v>0.0</v>
      </c>
      <c r="M49" s="989" t="n">
        <v>0.0</v>
      </c>
      <c r="N49" s="989" t="n">
        <v>0.0</v>
      </c>
      <c r="O49" s="989" t="n">
        <v>0.0</v>
      </c>
      <c r="P49" s="989" t="n">
        <v>0.0</v>
      </c>
      <c r="Q49" s="989" t="n">
        <v>0.0</v>
      </c>
      <c r="R49" t="n">
        <v>0.0</v>
      </c>
      <c r="S49" t="n">
        <v>0.0</v>
      </c>
      <c r="T49" t="n">
        <v>0.0</v>
      </c>
      <c r="U49" t="n">
        <v>0.0</v>
      </c>
      <c r="V49" t="n">
        <v>0.0</v>
      </c>
      <c r="W49" t="n">
        <v>0.0</v>
      </c>
      <c r="X49" t="n">
        <v>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n">
        <v>0.0</v>
      </c>
      <c r="AI49" t="n">
        <v>0.0</v>
      </c>
      <c r="AJ49" t="n">
        <v>0.0</v>
      </c>
    </row>
    <row r="50" spans="1:20">
      <c r="A50" t="s">
        <v>2840</v>
      </c>
      <c r="B50" t="s">
        <v>517</v>
      </c>
      <c r="C50" s="1145" t="n">
        <v>59237.62</v>
      </c>
      <c r="D50" s="1145" t="n">
        <v>59237.62</v>
      </c>
      <c r="E50" s="1145" t="n">
        <v>29870.36</v>
      </c>
      <c r="F50" s="1145" t="n">
        <v>49445.84</v>
      </c>
      <c r="G50" s="1145" t="n">
        <v>49445.84</v>
      </c>
      <c r="H50" s="1145" t="n">
        <v>29367.26</v>
      </c>
      <c r="I50" s="1145" t="n">
        <v>38426.07</v>
      </c>
      <c r="J50" s="1145" t="n">
        <v>38426.07</v>
      </c>
      <c r="K50" s="1145" t="n">
        <v>27833.77</v>
      </c>
      <c r="L50" s="1145" t="n">
        <v>29367.26</v>
      </c>
      <c r="M50" s="1145" t="n">
        <v>29367.26</v>
      </c>
      <c r="N50" s="1145" t="n">
        <v>28370.5</v>
      </c>
      <c r="O50" s="1145" t="n">
        <v>18868.08</v>
      </c>
      <c r="P50" s="1145" t="n">
        <v>18868.08</v>
      </c>
      <c r="Q50" s="1145" t="n">
        <v>26316.98</v>
      </c>
      <c r="R50" t="n" s="1145">
        <v>9719.32</v>
      </c>
      <c r="S50" t="n" s="1145">
        <v>9719.32</v>
      </c>
      <c r="T50" t="n" s="1145">
        <v>32264.98</v>
      </c>
      <c r="U50" t="n" s="1145">
        <v>114786.23</v>
      </c>
      <c r="V50" t="n" s="1145">
        <v>114786.23</v>
      </c>
      <c r="W50" t="n" s="1145">
        <v>105267.51</v>
      </c>
      <c r="X50" t="n" s="1145">
        <v>105267.51</v>
      </c>
      <c r="Y50" t="n" s="1145">
        <v>95478.89</v>
      </c>
      <c r="Z50" t="n" s="1145">
        <v>95478.89</v>
      </c>
      <c r="AA50" t="n" s="1145">
        <v>86952.46</v>
      </c>
      <c r="AB50" t="n" s="1145">
        <v>86952.46</v>
      </c>
      <c r="AC50" t="n" s="1145">
        <v>83607.05</v>
      </c>
      <c r="AD50" t="n" s="1145">
        <v>83607.05</v>
      </c>
      <c r="AE50" t="n" s="1145">
        <v>62260.56</v>
      </c>
      <c r="AF50" t="n" s="1145">
        <v>62260.56</v>
      </c>
      <c r="AG50" t="n" s="1145">
        <v>58581.96</v>
      </c>
      <c r="AH50" t="n" s="1145">
        <v>58581.96</v>
      </c>
      <c r="AI50" t="n">
        <v>0.0</v>
      </c>
      <c r="AJ50" t="n">
        <v>0.0</v>
      </c>
    </row>
    <row r="51" spans="1:20">
      <c r="A51" t="s">
        <v>2839</v>
      </c>
      <c r="B51" t="s">
        <v>518</v>
      </c>
      <c r="C51" s="1145" t="n">
        <v>1533.0</v>
      </c>
      <c r="D51" s="1145" t="n">
        <v>1533.0</v>
      </c>
      <c r="E51" s="1145" t="n">
        <v>579.34</v>
      </c>
      <c r="F51" s="1145" t="n">
        <v>1173.54</v>
      </c>
      <c r="G51" s="1145" t="n">
        <v>1173.54</v>
      </c>
      <c r="H51" s="1145" t="n">
        <v>953.66</v>
      </c>
      <c r="I51" s="1145" t="n">
        <v>1053.54</v>
      </c>
      <c r="J51" s="1145" t="n">
        <v>1053.54</v>
      </c>
      <c r="K51" s="1145" t="n">
        <v>503.93</v>
      </c>
      <c r="L51" s="1145" t="n">
        <v>953.66</v>
      </c>
      <c r="M51" s="1145" t="n">
        <v>953.66</v>
      </c>
      <c r="N51" s="1145" t="n">
        <v>216.04</v>
      </c>
      <c r="O51" s="1145" t="n">
        <v>568.28</v>
      </c>
      <c r="P51" s="1145" t="n">
        <v>568.28</v>
      </c>
      <c r="Q51" s="1145" t="n">
        <v>1324.52</v>
      </c>
      <c r="R51" t="n" s="1145">
        <v>337.01</v>
      </c>
      <c r="S51" t="n" s="1145">
        <v>337.01</v>
      </c>
      <c r="T51" t="n" s="1145">
        <v>1749.73</v>
      </c>
      <c r="U51" t="n" s="1145">
        <v>3794.22</v>
      </c>
      <c r="V51" t="n" s="1145">
        <v>3794.22</v>
      </c>
      <c r="W51" t="n" s="1145">
        <v>3466.47</v>
      </c>
      <c r="X51" t="n" s="1145">
        <v>3466.47</v>
      </c>
      <c r="Y51" t="n" s="1145">
        <v>3207.14</v>
      </c>
      <c r="Z51" t="n" s="1145">
        <v>3207.14</v>
      </c>
      <c r="AA51" t="n" s="1145">
        <v>3290.29</v>
      </c>
      <c r="AB51" t="n" s="1145">
        <v>3290.29</v>
      </c>
      <c r="AC51" t="n" s="1145">
        <v>3264.54</v>
      </c>
      <c r="AD51" t="n" s="1145">
        <v>3264.54</v>
      </c>
      <c r="AE51" t="n" s="1145">
        <v>3254.54</v>
      </c>
      <c r="AF51" t="n" s="1145">
        <v>3254.54</v>
      </c>
      <c r="AG51" t="n" s="1145">
        <v>3074.25</v>
      </c>
      <c r="AH51" t="n" s="1145">
        <v>3074.25</v>
      </c>
      <c r="AI51" t="n">
        <v>0.0</v>
      </c>
      <c r="AJ51" t="n">
        <v>0.0</v>
      </c>
    </row>
    <row r="52" spans="1:20">
      <c r="A52" t="s">
        <v>2838</v>
      </c>
      <c r="B52" t="s">
        <v>519</v>
      </c>
      <c r="C52" t="n">
        <v>0.0</v>
      </c>
      <c r="D52" t="n">
        <v>0.0</v>
      </c>
      <c r="E52" t="n">
        <v>0.0</v>
      </c>
      <c r="F52" t="n">
        <v>0.0</v>
      </c>
      <c r="G52" t="n">
        <v>0.0</v>
      </c>
      <c r="H52" t="n">
        <v>0.0</v>
      </c>
      <c r="I52" t="n">
        <v>0.0</v>
      </c>
      <c r="J52" t="n">
        <v>0.0</v>
      </c>
      <c r="K52" t="n">
        <v>0.0</v>
      </c>
      <c r="L52" t="n">
        <v>0.0</v>
      </c>
      <c r="M52" t="n">
        <v>0.0</v>
      </c>
      <c r="N52" t="n">
        <v>0.0</v>
      </c>
      <c r="O52" t="n">
        <v>0.0</v>
      </c>
      <c r="P52" t="n">
        <v>0.0</v>
      </c>
      <c r="Q52" t="n">
        <v>0.0</v>
      </c>
      <c r="R52" t="n">
        <v>0.0</v>
      </c>
      <c r="S52" t="n">
        <v>0.0</v>
      </c>
      <c r="T52" t="n">
        <v>0.0</v>
      </c>
      <c r="U52" t="n">
        <v>0.0</v>
      </c>
      <c r="V52" t="n">
        <v>0.0</v>
      </c>
      <c r="W52" t="n">
        <v>0.0</v>
      </c>
      <c r="X52" t="n">
        <v>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n">
        <v>0.0</v>
      </c>
      <c r="AI52" t="n">
        <v>0.0</v>
      </c>
      <c r="AJ52" t="n">
        <v>0.0</v>
      </c>
    </row>
    <row r="53" spans="1:20">
      <c r="A53" t="s">
        <v>2837</v>
      </c>
      <c r="B53" t="s">
        <v>520</v>
      </c>
      <c r="C53" t="n" s="1145">
        <v>59840.0</v>
      </c>
      <c r="D53" t="n" s="1145">
        <v>59840.0</v>
      </c>
      <c r="E53" t="n" s="1145">
        <v>33900.0</v>
      </c>
      <c r="F53" t="n" s="1145">
        <v>48540.0</v>
      </c>
      <c r="G53" t="n" s="1145">
        <v>48540.0</v>
      </c>
      <c r="H53" t="n" s="1145">
        <v>25940.0</v>
      </c>
      <c r="I53" t="n" s="1145">
        <v>37240.0</v>
      </c>
      <c r="J53" t="n" s="1145">
        <v>37240.0</v>
      </c>
      <c r="K53" t="n" s="1145">
        <v>21960.0</v>
      </c>
      <c r="L53" t="n" s="1145">
        <v>25940.0</v>
      </c>
      <c r="M53" t="n" s="1145">
        <v>25940.0</v>
      </c>
      <c r="N53" t="n" s="1145">
        <v>21045.0</v>
      </c>
      <c r="O53" t="n" s="1145">
        <v>14640.0</v>
      </c>
      <c r="P53" t="n" s="1145">
        <v>14640.0</v>
      </c>
      <c r="Q53" t="n" s="1145">
        <v>21960.0</v>
      </c>
      <c r="R53" t="n" s="1145">
        <v>6405.0</v>
      </c>
      <c r="S53" t="n" s="1145">
        <v>6405.0</v>
      </c>
      <c r="T53" t="n" s="1145">
        <v>23332.5</v>
      </c>
      <c r="U53" t="n" s="1145">
        <v>88297.5</v>
      </c>
      <c r="V53" t="n" s="1145">
        <v>88297.5</v>
      </c>
      <c r="W53" t="n" s="1145">
        <v>81892.5</v>
      </c>
      <c r="X53" t="n" s="1145">
        <v>81892.5</v>
      </c>
      <c r="Y53" t="n" s="1145">
        <v>74115.0</v>
      </c>
      <c r="Z53" t="n" s="1145">
        <v>74115.0</v>
      </c>
      <c r="AA53" t="n" s="1145">
        <v>66337.5</v>
      </c>
      <c r="AB53" t="n" s="1145">
        <v>66337.5</v>
      </c>
      <c r="AC53" t="n" s="1145">
        <v>59932.5</v>
      </c>
      <c r="AD53" t="n" s="1145">
        <v>59932.5</v>
      </c>
      <c r="AE53" t="n" s="1145">
        <v>51697.5</v>
      </c>
      <c r="AF53" t="n" s="1145">
        <v>51697.5</v>
      </c>
      <c r="AG53" t="n" s="1145">
        <v>45292.5</v>
      </c>
      <c r="AH53" t="n" s="1145">
        <v>45292.5</v>
      </c>
      <c r="AI53" t="n">
        <v>0.0</v>
      </c>
      <c r="AJ53" t="n">
        <v>0.0</v>
      </c>
    </row>
    <row r="54" spans="1:20">
      <c r="A54" t="s">
        <v>2836</v>
      </c>
      <c r="B54" t="s">
        <v>521</v>
      </c>
      <c r="C54" t="n" s="1145">
        <v>-492.05</v>
      </c>
      <c r="D54" t="n" s="1145">
        <v>-492.05</v>
      </c>
      <c r="E54" t="n" s="1145">
        <v>-218.08</v>
      </c>
      <c r="F54" t="n" s="1145">
        <v>-410.27</v>
      </c>
      <c r="G54" t="n" s="1145">
        <v>-410.27</v>
      </c>
      <c r="H54" t="n" s="1145">
        <v>-273.97</v>
      </c>
      <c r="I54" t="n" s="1145">
        <v>-328.49</v>
      </c>
      <c r="J54" t="n" s="1145">
        <v>-328.49</v>
      </c>
      <c r="K54" t="n" s="1145">
        <v>-272.6</v>
      </c>
      <c r="L54" t="n" s="1145">
        <v>-273.97</v>
      </c>
      <c r="M54" t="n" s="1145">
        <v>-273.97</v>
      </c>
      <c r="N54" t="n" s="1145">
        <v>-218.1</v>
      </c>
      <c r="O54" t="n" s="1145">
        <v>-192.19</v>
      </c>
      <c r="P54" t="n" s="1145">
        <v>-192.19</v>
      </c>
      <c r="Q54" t="n" s="1145">
        <v>-163.65</v>
      </c>
      <c r="R54" t="n" s="1145">
        <v>-124.04</v>
      </c>
      <c r="S54" t="n" s="1145">
        <v>-124.04</v>
      </c>
      <c r="T54" t="n" s="1145">
        <v>-40.92</v>
      </c>
      <c r="U54" t="n" s="1145">
        <v>-695.27</v>
      </c>
      <c r="V54" t="n" s="1145">
        <v>-695.27</v>
      </c>
      <c r="W54" t="n" s="1145">
        <v>-586.23</v>
      </c>
      <c r="X54" t="n" s="1145">
        <v>-586.23</v>
      </c>
      <c r="Y54" t="n" s="1145">
        <v>-518.08</v>
      </c>
      <c r="Z54" t="n" s="1145">
        <v>-518.08</v>
      </c>
      <c r="AA54" t="n" s="1145">
        <v>-422.67</v>
      </c>
      <c r="AB54" t="n" s="1145">
        <v>-422.67</v>
      </c>
      <c r="AC54" t="n" s="1145">
        <v>-313.63</v>
      </c>
      <c r="AD54" t="n" s="1145">
        <v>-313.63</v>
      </c>
      <c r="AE54" t="n" s="1145">
        <v>-259.11</v>
      </c>
      <c r="AF54" t="n" s="1145">
        <v>-259.11</v>
      </c>
      <c r="AG54" t="n" s="1145">
        <v>-204.57</v>
      </c>
      <c r="AH54" t="n" s="1145">
        <v>-204.57</v>
      </c>
      <c r="AI54" t="n">
        <v>0.0</v>
      </c>
      <c r="AJ54" t="n">
        <v>0.0</v>
      </c>
    </row>
    <row r="55" spans="1:20">
      <c r="A55" t="s">
        <v>2835</v>
      </c>
      <c r="B55" t="s">
        <v>522</v>
      </c>
      <c r="C55" s="1145" t="n">
        <v>179280.72</v>
      </c>
      <c r="D55" s="1145" t="n">
        <v>179280.72</v>
      </c>
      <c r="E55" s="1145" t="n">
        <v>108901.88</v>
      </c>
      <c r="F55" s="1145" t="n">
        <v>133055.73</v>
      </c>
      <c r="G55" s="1145" t="n">
        <v>133055.73</v>
      </c>
      <c r="H55" s="1145" t="n">
        <v>70378.84</v>
      </c>
      <c r="I55" s="1145" t="n">
        <v>93523.03</v>
      </c>
      <c r="J55" s="1145" t="n">
        <v>93523.03</v>
      </c>
      <c r="K55" s="1145" t="n">
        <v>108972.02</v>
      </c>
      <c r="L55" s="1145" t="n">
        <v>70378.84</v>
      </c>
      <c r="M55" s="1145" t="n">
        <v>70378.84</v>
      </c>
      <c r="N55" s="1145" t="n">
        <v>128520.99</v>
      </c>
      <c r="O55" s="1145" t="n">
        <v>40813.49</v>
      </c>
      <c r="P55" s="1145" t="n">
        <v>40813.49</v>
      </c>
      <c r="Q55" s="1145" t="n">
        <v>108857.88</v>
      </c>
      <c r="R55" t="n" s="1145">
        <v>19543.11</v>
      </c>
      <c r="S55" t="n" s="1145">
        <v>19543.11</v>
      </c>
      <c r="T55" t="n" s="1145">
        <v>98916.86</v>
      </c>
      <c r="U55" t="n" s="1145">
        <v>445267.75</v>
      </c>
      <c r="V55" t="n" s="1145">
        <v>445267.75</v>
      </c>
      <c r="W55" t="n" s="1145">
        <v>412424.88</v>
      </c>
      <c r="X55" t="n" s="1145">
        <v>412424.88</v>
      </c>
      <c r="Y55" t="n" s="1145">
        <v>378631.37</v>
      </c>
      <c r="Z55" t="n" s="1145">
        <v>378631.37</v>
      </c>
      <c r="AA55" t="n" s="1145">
        <v>336295.73</v>
      </c>
      <c r="AB55" t="n" s="1145">
        <v>336295.73</v>
      </c>
      <c r="AC55" t="n" s="1145">
        <v>285687.45</v>
      </c>
      <c r="AD55" t="n" s="1145">
        <v>285687.45</v>
      </c>
      <c r="AE55" t="n" s="1145">
        <v>231149.15</v>
      </c>
      <c r="AF55" t="n" s="1145">
        <v>231149.15</v>
      </c>
      <c r="AG55" t="n" s="1145">
        <v>207774.74</v>
      </c>
      <c r="AH55" t="n" s="1145">
        <v>207774.74</v>
      </c>
      <c r="AI55" t="n">
        <v>0.0</v>
      </c>
      <c r="AJ55" t="n">
        <v>0.0</v>
      </c>
    </row>
    <row r="56" spans="1:20">
      <c r="A56" t="s">
        <v>2834</v>
      </c>
      <c r="B56" t="s">
        <v>523</v>
      </c>
      <c r="C56" t="n" s="1145">
        <v>58224.42</v>
      </c>
      <c r="D56" t="n" s="1145">
        <v>58224.42</v>
      </c>
      <c r="E56" t="n" s="1145">
        <v>28629.96</v>
      </c>
      <c r="F56" t="n" s="1145">
        <v>53660.15</v>
      </c>
      <c r="G56" t="n" s="1145">
        <v>53660.15</v>
      </c>
      <c r="H56" t="n" s="1145">
        <v>29594.46</v>
      </c>
      <c r="I56" t="n" s="1145">
        <v>43882.67</v>
      </c>
      <c r="J56" t="n" s="1145">
        <v>43882.67</v>
      </c>
      <c r="K56" t="n" s="1145">
        <v>33752.55</v>
      </c>
      <c r="L56" t="n" s="1145">
        <v>29594.46</v>
      </c>
      <c r="M56" t="n" s="1145">
        <v>29594.46</v>
      </c>
      <c r="N56" t="n" s="1145">
        <v>33340.31</v>
      </c>
      <c r="O56" t="n" s="1145">
        <v>19553.77</v>
      </c>
      <c r="P56" t="n" s="1145">
        <v>19553.77</v>
      </c>
      <c r="Q56" t="n" s="1145">
        <v>38169.83</v>
      </c>
      <c r="R56" t="n" s="1145">
        <v>9525.54</v>
      </c>
      <c r="S56" t="n" s="1145">
        <v>9525.54</v>
      </c>
      <c r="T56" t="n" s="1145">
        <v>30942.23</v>
      </c>
      <c r="U56" t="n" s="1145">
        <v>136204.92</v>
      </c>
      <c r="V56" t="n" s="1145">
        <v>136204.92</v>
      </c>
      <c r="W56" t="n" s="1145">
        <v>125030.21</v>
      </c>
      <c r="X56" t="n" s="1145">
        <v>125030.21</v>
      </c>
      <c r="Y56" t="n" s="1145">
        <v>113127.94</v>
      </c>
      <c r="Z56" t="n" s="1145">
        <v>113127.94</v>
      </c>
      <c r="AA56" t="n" s="1145">
        <v>102452.37</v>
      </c>
      <c r="AB56" t="n" s="1145">
        <v>102452.37</v>
      </c>
      <c r="AC56" t="n" s="1145">
        <v>90690.66</v>
      </c>
      <c r="AD56" t="n" s="1145">
        <v>90690.66</v>
      </c>
      <c r="AE56" t="n" s="1145">
        <v>79484.33</v>
      </c>
      <c r="AF56" t="n" s="1145">
        <v>79484.33</v>
      </c>
      <c r="AG56" t="n" s="1145">
        <v>69112.06</v>
      </c>
      <c r="AH56" t="n" s="1145">
        <v>69112.06</v>
      </c>
      <c r="AI56" t="n">
        <v>0.0</v>
      </c>
      <c r="AJ56" t="n">
        <v>0.0</v>
      </c>
    </row>
    <row r="57" spans="1:20">
      <c r="A57" t="s">
        <v>2833</v>
      </c>
      <c r="B57" t="s">
        <v>524</v>
      </c>
      <c r="C57" t="n" s="1145">
        <v>410275.7</v>
      </c>
      <c r="D57" t="n" s="1145">
        <v>410275.7</v>
      </c>
      <c r="E57" t="n" s="1145">
        <v>206873.67</v>
      </c>
      <c r="F57" t="n" s="1145">
        <v>338965.68</v>
      </c>
      <c r="G57" t="n" s="1145">
        <v>338965.68</v>
      </c>
      <c r="H57" t="n" s="1145">
        <v>203402.03</v>
      </c>
      <c r="I57" t="n" s="1145">
        <v>267698.4</v>
      </c>
      <c r="J57" t="n" s="1145">
        <v>267698.4</v>
      </c>
      <c r="K57" t="n" s="1145">
        <v>183220.84</v>
      </c>
      <c r="L57" t="n" s="1145">
        <v>203402.03</v>
      </c>
      <c r="M57" t="n" s="1145">
        <v>203402.03</v>
      </c>
      <c r="N57" t="n" s="1145">
        <v>168113.66</v>
      </c>
      <c r="O57" t="n" s="1145">
        <v>132075.47</v>
      </c>
      <c r="P57" t="n" s="1145">
        <v>132075.47</v>
      </c>
      <c r="Q57" t="n" s="1145">
        <v>176970.21</v>
      </c>
      <c r="R57" t="n" s="1145">
        <v>68456.17</v>
      </c>
      <c r="S57" t="n" s="1145">
        <v>68456.17</v>
      </c>
      <c r="T57" t="n" s="1145">
        <v>144290.69</v>
      </c>
      <c r="U57" t="n" s="1145">
        <v>672595.4</v>
      </c>
      <c r="V57" t="n" s="1145">
        <v>672595.4</v>
      </c>
      <c r="W57" t="n" s="1145">
        <v>612499.58</v>
      </c>
      <c r="X57" t="n" s="1145">
        <v>612499.58</v>
      </c>
      <c r="Y57" t="n" s="1145">
        <v>550136.3</v>
      </c>
      <c r="Z57" t="n" s="1145">
        <v>550136.3</v>
      </c>
      <c r="AA57" t="n" s="1145">
        <v>489374.56</v>
      </c>
      <c r="AB57" t="n" s="1145">
        <v>489374.56</v>
      </c>
      <c r="AC57" t="n" s="1145">
        <v>429221.93</v>
      </c>
      <c r="AD57" t="n" s="1145">
        <v>429221.93</v>
      </c>
      <c r="AE57" t="n" s="1145">
        <v>380028.4</v>
      </c>
      <c r="AF57" t="n" s="1145">
        <v>380028.4</v>
      </c>
      <c r="AG57" t="n" s="1145">
        <v>321260.9</v>
      </c>
      <c r="AH57" t="n" s="1145">
        <v>321260.9</v>
      </c>
      <c r="AI57" t="n">
        <v>0.0</v>
      </c>
      <c r="AJ57" t="n">
        <v>0.0</v>
      </c>
    </row>
    <row r="58" spans="1:20">
      <c r="A58" t="s">
        <v>2832</v>
      </c>
      <c r="B58" t="s">
        <v>525</v>
      </c>
      <c r="C58" t="n">
        <v>0.0</v>
      </c>
      <c r="D58" t="n">
        <v>0.0</v>
      </c>
      <c r="E58" t="n">
        <v>0.0</v>
      </c>
      <c r="F58" t="n">
        <v>0.0</v>
      </c>
      <c r="G58" t="n">
        <v>0.0</v>
      </c>
      <c r="H58" t="n">
        <v>0.0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0.0</v>
      </c>
      <c r="T58" t="n">
        <v>0.0</v>
      </c>
      <c r="U58" t="n">
        <v>0.0</v>
      </c>
      <c r="V58" t="n">
        <v>0.0</v>
      </c>
      <c r="W58" t="n">
        <v>0.0</v>
      </c>
      <c r="X58" t="n">
        <v>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n">
        <v>0.0</v>
      </c>
      <c r="AI58" t="n">
        <v>0.0</v>
      </c>
      <c r="AJ58" t="n">
        <v>0.0</v>
      </c>
    </row>
    <row r="59" spans="1:20">
      <c r="A59" t="s">
        <v>2831</v>
      </c>
      <c r="B59" t="s">
        <v>526</v>
      </c>
      <c r="C59" t="n" s="1145">
        <v>-11601.94</v>
      </c>
      <c r="D59" t="n" s="1145">
        <v>-11601.94</v>
      </c>
      <c r="E59" t="n" s="1145">
        <v>-5328.62</v>
      </c>
      <c r="F59" t="n" s="1145">
        <v>-9416.84</v>
      </c>
      <c r="G59" t="n" s="1145">
        <v>-9416.84</v>
      </c>
      <c r="H59" t="n" s="1145">
        <v>-6273.32</v>
      </c>
      <c r="I59" t="n" s="1145">
        <v>-7940.02</v>
      </c>
      <c r="J59" t="n" s="1145">
        <v>-7940.02</v>
      </c>
      <c r="K59" t="n" s="1145">
        <v>-4725.88</v>
      </c>
      <c r="L59" t="n" s="1145">
        <v>-6273.32</v>
      </c>
      <c r="M59" t="n" s="1145">
        <v>-6273.32</v>
      </c>
      <c r="N59" t="n" s="1145">
        <v>-5262.94</v>
      </c>
      <c r="O59" t="n" s="1145">
        <v>-4264.82</v>
      </c>
      <c r="P59" t="n" s="1145">
        <v>-4264.82</v>
      </c>
      <c r="Q59" t="n" s="1145">
        <v>-3887.81</v>
      </c>
      <c r="R59" t="n" s="1145">
        <v>-1797.33</v>
      </c>
      <c r="S59" t="n" s="1145">
        <v>-1797.33</v>
      </c>
      <c r="T59" t="n" s="1145">
        <v>-4970.26</v>
      </c>
      <c r="U59" t="n" s="1145">
        <v>-18846.89</v>
      </c>
      <c r="V59" t="n" s="1145">
        <v>-18846.89</v>
      </c>
      <c r="W59" t="n" s="1145">
        <v>-17024.06</v>
      </c>
      <c r="X59" t="n" s="1145">
        <v>-17024.06</v>
      </c>
      <c r="Y59" t="n" s="1145">
        <v>-14841.64</v>
      </c>
      <c r="Z59" t="n" s="1145">
        <v>-14841.64</v>
      </c>
      <c r="AA59" t="n" s="1145">
        <v>-14121.01</v>
      </c>
      <c r="AB59" t="n" s="1145">
        <v>-14121.01</v>
      </c>
      <c r="AC59" t="n" s="1145">
        <v>-11847.32</v>
      </c>
      <c r="AD59" t="n" s="1145">
        <v>-11847.32</v>
      </c>
      <c r="AE59" t="n" s="1145">
        <v>-10122.0</v>
      </c>
      <c r="AF59" t="n" s="1145">
        <v>-10122.0</v>
      </c>
      <c r="AG59" t="n" s="1145">
        <v>-8858.07</v>
      </c>
      <c r="AH59" t="n" s="1145">
        <v>-8858.07</v>
      </c>
      <c r="AI59" t="n">
        <v>0.0</v>
      </c>
      <c r="AJ59" t="n">
        <v>0.0</v>
      </c>
    </row>
    <row r="60" spans="1:20">
      <c r="A60" t="s">
        <v>2830</v>
      </c>
      <c r="B60" t="s">
        <v>527</v>
      </c>
      <c r="C60" t="n">
        <v>0.0</v>
      </c>
      <c r="D60" t="n">
        <v>0.0</v>
      </c>
      <c r="E60" t="n">
        <v>0.0</v>
      </c>
      <c r="F60" t="n">
        <v>0.0</v>
      </c>
      <c r="G60" t="n">
        <v>0.0</v>
      </c>
      <c r="H60" t="n">
        <v>0.0</v>
      </c>
      <c r="I60" t="n">
        <v>0.0</v>
      </c>
      <c r="J60" t="n">
        <v>0.0</v>
      </c>
      <c r="K60" t="n">
        <v>0.0</v>
      </c>
      <c r="L60" t="n">
        <v>0.0</v>
      </c>
      <c r="M60" t="n">
        <v>0.0</v>
      </c>
      <c r="N60" t="n">
        <v>0.0</v>
      </c>
      <c r="O60" t="n">
        <v>0.0</v>
      </c>
      <c r="P60" t="n">
        <v>0.0</v>
      </c>
      <c r="Q60" t="n">
        <v>0.0</v>
      </c>
      <c r="R60" t="n">
        <v>0.0</v>
      </c>
      <c r="S60" t="n">
        <v>0.0</v>
      </c>
      <c r="T60" t="n">
        <v>0.0</v>
      </c>
      <c r="U60" t="n">
        <v>0.0</v>
      </c>
      <c r="V60" t="n">
        <v>0.0</v>
      </c>
      <c r="W60" t="n">
        <v>0.0</v>
      </c>
      <c r="X60" t="n">
        <v>0.0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n">
        <v>0.0</v>
      </c>
      <c r="AI60" t="n">
        <v>0.0</v>
      </c>
      <c r="AJ60" t="n">
        <v>0.0</v>
      </c>
    </row>
    <row r="61" spans="1:20">
      <c r="A61" t="s">
        <v>2829</v>
      </c>
      <c r="B61" t="s">
        <v>528</v>
      </c>
      <c r="C61" t="n" s="1145">
        <v>47661.56</v>
      </c>
      <c r="D61" t="n" s="1145">
        <v>47661.56</v>
      </c>
      <c r="E61" t="n" s="1145">
        <v>24645.36</v>
      </c>
      <c r="F61" t="n" s="1145">
        <v>36897.67</v>
      </c>
      <c r="G61" t="n" s="1145">
        <v>36897.67</v>
      </c>
      <c r="H61" t="n" s="1145">
        <v>23016.2</v>
      </c>
      <c r="I61" t="n" s="1145">
        <v>29197.58</v>
      </c>
      <c r="J61" t="n" s="1145">
        <v>29197.58</v>
      </c>
      <c r="K61" t="n" s="1145">
        <v>18785.17</v>
      </c>
      <c r="L61" t="n" s="1145">
        <v>23016.2</v>
      </c>
      <c r="M61" t="n" s="1145">
        <v>23016.2</v>
      </c>
      <c r="N61" t="n" s="1145">
        <v>18723.97</v>
      </c>
      <c r="O61" t="n" s="1145">
        <v>14366.84</v>
      </c>
      <c r="P61" t="n" s="1145">
        <v>14366.84</v>
      </c>
      <c r="Q61" t="n" s="1145">
        <v>15569.33</v>
      </c>
      <c r="R61" t="n" s="1145">
        <v>7472.85</v>
      </c>
      <c r="S61" t="n" s="1145">
        <v>7472.85</v>
      </c>
      <c r="T61" t="n" s="1145">
        <v>15750.15</v>
      </c>
      <c r="U61" t="n" s="1145">
        <v>68828.62</v>
      </c>
      <c r="V61" t="n" s="1145">
        <v>68828.62</v>
      </c>
      <c r="W61" t="n" s="1145">
        <v>61332.9</v>
      </c>
      <c r="X61" t="n" s="1145">
        <v>61332.9</v>
      </c>
      <c r="Y61" t="n" s="1145">
        <v>54821.85</v>
      </c>
      <c r="Z61" t="n" s="1145">
        <v>54821.85</v>
      </c>
      <c r="AA61" t="n" s="1145">
        <v>50043.45</v>
      </c>
      <c r="AB61" t="n" s="1145">
        <v>50043.45</v>
      </c>
      <c r="AC61" t="n" s="1145">
        <v>43793.16</v>
      </c>
      <c r="AD61" t="n" s="1145">
        <v>43793.16</v>
      </c>
      <c r="AE61" t="n" s="1145">
        <v>36820.5</v>
      </c>
      <c r="AF61" t="n" s="1145">
        <v>36820.5</v>
      </c>
      <c r="AG61" t="n" s="1145">
        <v>31319.48</v>
      </c>
      <c r="AH61" t="n" s="1145">
        <v>31319.48</v>
      </c>
      <c r="AI61" t="n">
        <v>0.0</v>
      </c>
      <c r="AJ61" t="n">
        <v>0.0</v>
      </c>
    </row>
    <row r="62" spans="1:20">
      <c r="A62" t="s">
        <v>2828</v>
      </c>
      <c r="B62" t="s">
        <v>529</v>
      </c>
      <c r="C62" t="n">
        <v>0.0</v>
      </c>
      <c r="D62" t="n">
        <v>0.0</v>
      </c>
      <c r="E62" t="n">
        <v>0.0</v>
      </c>
      <c r="F62" t="n">
        <v>0.0</v>
      </c>
      <c r="G62" t="n">
        <v>0.0</v>
      </c>
      <c r="H62" t="n">
        <v>0.0</v>
      </c>
      <c r="I62" t="n">
        <v>0.0</v>
      </c>
      <c r="J62" t="n">
        <v>0.0</v>
      </c>
      <c r="K62" t="n">
        <v>0.0</v>
      </c>
      <c r="L62" t="n">
        <v>0.0</v>
      </c>
      <c r="M62" t="n">
        <v>0.0</v>
      </c>
      <c r="N62" t="n">
        <v>0.0</v>
      </c>
      <c r="O62" t="n">
        <v>0.0</v>
      </c>
      <c r="P62" t="n">
        <v>0.0</v>
      </c>
      <c r="Q62" t="n">
        <v>0.0</v>
      </c>
      <c r="R62" t="n">
        <v>0.0</v>
      </c>
      <c r="S62" t="n">
        <v>0.0</v>
      </c>
      <c r="T62" t="n">
        <v>0.0</v>
      </c>
      <c r="U62" t="n">
        <v>0.0</v>
      </c>
      <c r="V62" t="n">
        <v>0.0</v>
      </c>
      <c r="W62" t="n">
        <v>0.0</v>
      </c>
      <c r="X62" t="n">
        <v>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n">
        <v>0.0</v>
      </c>
      <c r="AI62" t="n">
        <v>0.0</v>
      </c>
      <c r="AJ62" t="n">
        <v>0.0</v>
      </c>
    </row>
    <row r="63" spans="1:20">
      <c r="A63" t="s">
        <v>2827</v>
      </c>
      <c r="B63" t="s">
        <v>530</v>
      </c>
      <c r="C63" t="n" s="1145">
        <v>61482.77</v>
      </c>
      <c r="D63" t="n" s="1145">
        <v>61482.77</v>
      </c>
      <c r="E63" t="n" s="1145">
        <v>36605.23</v>
      </c>
      <c r="F63" t="n" s="1145">
        <v>53136.01</v>
      </c>
      <c r="G63" t="n" s="1145">
        <v>53136.01</v>
      </c>
      <c r="H63" t="n" s="1145">
        <v>24877.54</v>
      </c>
      <c r="I63" t="n" s="1145">
        <v>39947.4</v>
      </c>
      <c r="J63" t="n" s="1145">
        <v>39947.4</v>
      </c>
      <c r="K63" t="n" s="1145">
        <v>22954.34</v>
      </c>
      <c r="L63" t="n" s="1145">
        <v>24877.54</v>
      </c>
      <c r="M63" t="n" s="1145">
        <v>24877.54</v>
      </c>
      <c r="N63" t="n" s="1145">
        <v>19654.4</v>
      </c>
      <c r="O63" t="n" s="1145">
        <v>14622.25</v>
      </c>
      <c r="P63" t="n" s="1145">
        <v>14622.25</v>
      </c>
      <c r="Q63" t="n" s="1145">
        <v>29688.79</v>
      </c>
      <c r="R63" t="n" s="1145">
        <v>7041.28</v>
      </c>
      <c r="S63" t="n" s="1145">
        <v>7041.28</v>
      </c>
      <c r="T63" t="n" s="1145">
        <v>27650.73</v>
      </c>
      <c r="U63" t="n" s="1145">
        <v>99948.26</v>
      </c>
      <c r="V63" t="n" s="1145">
        <v>99948.26</v>
      </c>
      <c r="W63" t="n" s="1145">
        <v>95358.87</v>
      </c>
      <c r="X63" t="n" s="1145">
        <v>95358.87</v>
      </c>
      <c r="Y63" t="n" s="1145">
        <v>85775.14</v>
      </c>
      <c r="Z63" t="n" s="1145">
        <v>85775.14</v>
      </c>
      <c r="AA63" t="n" s="1145">
        <v>76993.92</v>
      </c>
      <c r="AB63" t="n" s="1145">
        <v>76993.92</v>
      </c>
      <c r="AC63" t="n" s="1145">
        <v>69790.38</v>
      </c>
      <c r="AD63" t="n" s="1145">
        <v>69790.38</v>
      </c>
      <c r="AE63" t="n" s="1145">
        <v>62906.11</v>
      </c>
      <c r="AF63" t="n" s="1145">
        <v>62906.11</v>
      </c>
      <c r="AG63" t="n" s="1145">
        <v>57339.52</v>
      </c>
      <c r="AH63" t="n" s="1145">
        <v>57339.52</v>
      </c>
      <c r="AI63" t="n">
        <v>0.0</v>
      </c>
      <c r="AJ63" t="n">
        <v>0.0</v>
      </c>
    </row>
    <row r="64" spans="1:20">
      <c r="A64" t="s">
        <v>2826</v>
      </c>
      <c r="B64" t="s">
        <v>531</v>
      </c>
      <c r="C64" s="1145" t="n">
        <v>84272.34</v>
      </c>
      <c r="D64" s="1145" t="n">
        <v>84272.34</v>
      </c>
      <c r="E64" s="1145" t="n">
        <v>29648.74</v>
      </c>
      <c r="F64" s="1145" t="n">
        <v>84399.36</v>
      </c>
      <c r="G64" s="1145" t="n">
        <v>84399.36</v>
      </c>
      <c r="H64" s="1145" t="n">
        <v>54623.6</v>
      </c>
      <c r="I64" s="1145" t="n">
        <v>73139.87</v>
      </c>
      <c r="J64" s="1145" t="n">
        <v>73139.87</v>
      </c>
      <c r="K64" s="1145" t="n">
        <v>69972.33</v>
      </c>
      <c r="L64" s="1145" t="n">
        <v>54623.6</v>
      </c>
      <c r="M64" s="1145" t="n">
        <v>54623.6</v>
      </c>
      <c r="N64" s="1145" t="n">
        <v>45148.97</v>
      </c>
      <c r="O64" s="1145" t="n">
        <v>40310.66</v>
      </c>
      <c r="P64" s="1145" t="n">
        <v>40310.66</v>
      </c>
      <c r="Q64" s="1145" t="n">
        <v>46511.92</v>
      </c>
      <c r="R64" t="n" s="1145">
        <v>10840.68</v>
      </c>
      <c r="S64" t="n" s="1145">
        <v>10840.68</v>
      </c>
      <c r="T64" t="n" s="1145">
        <v>37891.17</v>
      </c>
      <c r="U64" t="n" s="1145">
        <v>199524.39</v>
      </c>
      <c r="V64" t="n" s="1145">
        <v>199524.39</v>
      </c>
      <c r="W64" t="n" s="1145">
        <v>184881.94</v>
      </c>
      <c r="X64" t="n" s="1145">
        <v>184881.94</v>
      </c>
      <c r="Y64" t="n" s="1145">
        <v>158761.25</v>
      </c>
      <c r="Z64" t="n" s="1145">
        <v>158761.25</v>
      </c>
      <c r="AA64" t="n" s="1145">
        <v>129552.06</v>
      </c>
      <c r="AB64" t="n" s="1145">
        <v>129552.06</v>
      </c>
      <c r="AC64" t="n" s="1145">
        <v>106494.1</v>
      </c>
      <c r="AD64" t="n" s="1145">
        <v>106494.1</v>
      </c>
      <c r="AE64" t="n" s="1145">
        <v>90607.95</v>
      </c>
      <c r="AF64" t="n" s="1145">
        <v>90607.95</v>
      </c>
      <c r="AG64" t="n" s="1145">
        <v>84403.09</v>
      </c>
      <c r="AH64" t="n" s="1145">
        <v>84403.09</v>
      </c>
      <c r="AI64" t="n">
        <v>0.0</v>
      </c>
      <c r="AJ64" t="n">
        <v>0.0</v>
      </c>
    </row>
    <row r="65" spans="1:20">
      <c r="A65" t="s">
        <v>3271</v>
      </c>
      <c r="B65" t="s">
        <v>370</v>
      </c>
      <c r="C65" t="n" s="1145">
        <v>764039.61</v>
      </c>
      <c r="D65" t="n" s="1145">
        <v>764039.61</v>
      </c>
      <c r="E65" t="n" s="1145">
        <v>384731.22</v>
      </c>
      <c r="F65" t="n" s="1145">
        <v>650269.01</v>
      </c>
      <c r="G65" t="n" s="1145">
        <v>650269.01</v>
      </c>
      <c r="H65" t="n" s="1145">
        <v>379308.39</v>
      </c>
      <c r="I65" t="n" s="1145">
        <v>511468.88</v>
      </c>
      <c r="J65" t="n" s="1145">
        <v>511468.88</v>
      </c>
      <c r="K65" t="n" s="1145">
        <v>430870.53</v>
      </c>
      <c r="L65" t="n" s="1145">
        <v>379308.39</v>
      </c>
      <c r="M65" t="n" s="1145">
        <v>379308.39</v>
      </c>
      <c r="N65" t="n" s="1145">
        <v>291168.5</v>
      </c>
      <c r="O65" t="n" s="1145">
        <v>257212.65</v>
      </c>
      <c r="P65" t="n" s="1145">
        <v>257212.65</v>
      </c>
      <c r="Q65" t="n" s="1145">
        <v>391905.05</v>
      </c>
      <c r="R65" t="n" s="1145">
        <v>130760.08</v>
      </c>
      <c r="S65" t="n" s="1145">
        <v>130760.08</v>
      </c>
      <c r="T65" t="n" s="1145">
        <v>386826.19</v>
      </c>
      <c r="U65" t="n" s="1145">
        <v>1500770.27</v>
      </c>
      <c r="V65" t="n" s="1145">
        <v>1500770.27</v>
      </c>
      <c r="W65" t="n" s="1145">
        <v>1347488.01</v>
      </c>
      <c r="X65" t="n" s="1145">
        <v>1347488.01</v>
      </c>
      <c r="Y65" t="n" s="1145">
        <v>1206995.0</v>
      </c>
      <c r="Z65" t="n" s="1145">
        <v>1206995.0</v>
      </c>
      <c r="AA65" t="n" s="1145">
        <v>1069899.74</v>
      </c>
      <c r="AB65" t="n" s="1145">
        <v>1069899.74</v>
      </c>
      <c r="AC65" t="n" s="1145">
        <v>928733.48</v>
      </c>
      <c r="AD65" t="n" s="1145">
        <v>928733.48</v>
      </c>
      <c r="AE65" t="n" s="1145">
        <v>905867.26</v>
      </c>
      <c r="AF65" t="n" s="1145">
        <v>905867.26</v>
      </c>
      <c r="AG65" t="n" s="1145">
        <v>778731.24</v>
      </c>
      <c r="AH65" t="n" s="1145">
        <v>778731.24</v>
      </c>
      <c r="AI65" t="n">
        <v>0.0</v>
      </c>
      <c r="AJ65" t="n">
        <v>0.0</v>
      </c>
    </row>
    <row r="66" spans="1:20">
      <c r="A66" t="s">
        <v>3261</v>
      </c>
      <c r="B66" t="s">
        <v>567</v>
      </c>
      <c r="C66" t="n" s="1145">
        <v>600044.93</v>
      </c>
      <c r="D66" t="n" s="1145">
        <v>600044.93</v>
      </c>
      <c r="E66" t="n" s="1145">
        <v>300583.54</v>
      </c>
      <c r="F66" t="n" s="1145">
        <v>499102.33</v>
      </c>
      <c r="G66" t="n" s="1145">
        <v>499102.33</v>
      </c>
      <c r="H66" t="n" s="1145">
        <v>299461.39</v>
      </c>
      <c r="I66" t="n" s="1145">
        <v>399281.86</v>
      </c>
      <c r="J66" t="n" s="1145">
        <v>399281.86</v>
      </c>
      <c r="K66" t="n" s="1145">
        <v>302118.96</v>
      </c>
      <c r="L66" t="n" s="1145">
        <v>299461.39</v>
      </c>
      <c r="M66" t="n" s="1145">
        <v>299461.39</v>
      </c>
      <c r="N66" t="n" s="1145">
        <v>296319.12</v>
      </c>
      <c r="O66" t="n" s="1145">
        <v>199640.92</v>
      </c>
      <c r="P66" t="n" s="1145">
        <v>199640.92</v>
      </c>
      <c r="Q66" t="n" s="1145">
        <v>295780.2</v>
      </c>
      <c r="R66" t="n" s="1145">
        <v>99820.45</v>
      </c>
      <c r="S66" t="n" s="1145">
        <v>99820.45</v>
      </c>
      <c r="T66" t="n" s="1145">
        <v>295774.38</v>
      </c>
      <c r="U66" t="n" s="1145">
        <v>1189992.66</v>
      </c>
      <c r="V66" t="n" s="1145">
        <v>1189992.66</v>
      </c>
      <c r="W66" t="n" s="1145">
        <v>1088393.66</v>
      </c>
      <c r="X66" t="n" s="1145">
        <v>1088393.66</v>
      </c>
      <c r="Y66" t="n" s="1145">
        <v>986794.68</v>
      </c>
      <c r="Z66" t="n" s="1145">
        <v>986794.68</v>
      </c>
      <c r="AA66" t="n" s="1145">
        <v>887873.7</v>
      </c>
      <c r="AB66" t="n" s="1145">
        <v>887873.7</v>
      </c>
      <c r="AC66" t="n" s="1145">
        <v>788952.72</v>
      </c>
      <c r="AD66" t="n" s="1145">
        <v>788952.72</v>
      </c>
      <c r="AE66" t="n" s="1145">
        <v>690147.99</v>
      </c>
      <c r="AF66" t="n" s="1145">
        <v>690147.99</v>
      </c>
      <c r="AG66" t="n" s="1145">
        <v>591554.58</v>
      </c>
      <c r="AH66" t="n" s="1145">
        <v>591554.58</v>
      </c>
      <c r="AI66" t="n">
        <v>0.0</v>
      </c>
      <c r="AJ66" t="n">
        <v>0.0</v>
      </c>
    </row>
    <row r="67" spans="1:20">
      <c r="A67" t="s">
        <v>3283</v>
      </c>
      <c r="B67" t="s">
        <v>563</v>
      </c>
      <c r="C67" t="n" s="1145">
        <v>92127.01</v>
      </c>
      <c r="D67" t="n" s="1145">
        <v>92127.01</v>
      </c>
      <c r="E67" t="n" s="1145">
        <v>49106.95</v>
      </c>
      <c r="F67" t="n" s="1145">
        <v>74236.04</v>
      </c>
      <c r="G67" t="n" s="1145">
        <v>74236.04</v>
      </c>
      <c r="H67" t="n" s="1145">
        <v>43020.06</v>
      </c>
      <c r="I67" t="n" s="1145">
        <v>57422.63</v>
      </c>
      <c r="J67" t="n" s="1145">
        <v>57422.63</v>
      </c>
      <c r="K67" t="n" s="1145">
        <v>47953.49</v>
      </c>
      <c r="L67" t="n" s="1145">
        <v>43020.06</v>
      </c>
      <c r="M67" t="n" s="1145">
        <v>43020.06</v>
      </c>
      <c r="N67" t="n" s="1145">
        <v>44225.87</v>
      </c>
      <c r="O67" t="n" s="1145">
        <v>31304.9</v>
      </c>
      <c r="P67" t="n" s="1145">
        <v>31304.9</v>
      </c>
      <c r="Q67" t="n" s="1145">
        <v>42469.79</v>
      </c>
      <c r="R67" t="n" s="1145">
        <v>17104.61</v>
      </c>
      <c r="S67" t="n" s="1145">
        <v>17104.61</v>
      </c>
      <c r="T67" t="n" s="1145">
        <v>42096.3</v>
      </c>
      <c r="U67" t="n" s="1145">
        <v>176745.45</v>
      </c>
      <c r="V67" t="n" s="1145">
        <v>176745.45</v>
      </c>
      <c r="W67" t="n" s="1145">
        <v>160242.14</v>
      </c>
      <c r="X67" t="n" s="1145">
        <v>160242.14</v>
      </c>
      <c r="Y67" t="n" s="1145">
        <v>143986.7</v>
      </c>
      <c r="Z67" t="n" s="1145">
        <v>143986.7</v>
      </c>
      <c r="AA67" t="n" s="1145">
        <v>128791.96</v>
      </c>
      <c r="AB67" t="n" s="1145">
        <v>128791.96</v>
      </c>
      <c r="AC67" t="n" s="1145">
        <v>114191.45</v>
      </c>
      <c r="AD67" t="n" s="1145">
        <v>114191.45</v>
      </c>
      <c r="AE67" t="n" s="1145">
        <v>99163.91</v>
      </c>
      <c r="AF67" t="n" s="1145">
        <v>99163.91</v>
      </c>
      <c r="AG67" t="n" s="1145">
        <v>84566.09</v>
      </c>
      <c r="AH67" t="n" s="1145">
        <v>84566.09</v>
      </c>
      <c r="AI67" t="n">
        <v>0.0</v>
      </c>
      <c r="AJ67" t="n">
        <v>0.0</v>
      </c>
    </row>
    <row r="68" spans="1:20">
      <c r="A68" t="s">
        <v>3282</v>
      </c>
      <c r="B68" t="s">
        <v>564</v>
      </c>
      <c r="C68" t="n">
        <v>0.0</v>
      </c>
      <c r="D68" t="n">
        <v>0.0</v>
      </c>
      <c r="E68" t="n">
        <v>0.0</v>
      </c>
      <c r="F68" t="n">
        <v>0.0</v>
      </c>
      <c r="G68" t="n">
        <v>0.0</v>
      </c>
      <c r="H68" t="n">
        <v>0.0</v>
      </c>
      <c r="I68" t="n">
        <v>0.0</v>
      </c>
      <c r="J68" t="n">
        <v>0.0</v>
      </c>
      <c r="K68" t="n">
        <v>0.0</v>
      </c>
      <c r="L68" t="n">
        <v>0.0</v>
      </c>
      <c r="M68" t="n">
        <v>0.0</v>
      </c>
      <c r="N68" t="n">
        <v>0.0</v>
      </c>
      <c r="O68" t="n">
        <v>0.0</v>
      </c>
      <c r="P68" t="n">
        <v>0.0</v>
      </c>
      <c r="Q68" t="n">
        <v>0.0</v>
      </c>
      <c r="R68" t="n">
        <v>0.0</v>
      </c>
      <c r="S68" t="n">
        <v>0.0</v>
      </c>
      <c r="T68" t="n">
        <v>0.0</v>
      </c>
      <c r="U68" t="n">
        <v>0.0</v>
      </c>
      <c r="V68" t="n">
        <v>0.0</v>
      </c>
      <c r="W68" t="n">
        <v>0.0</v>
      </c>
      <c r="X68" t="n">
        <v>0.0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n">
        <v>0.0</v>
      </c>
      <c r="AI68" t="n">
        <v>0.0</v>
      </c>
      <c r="AJ68" t="n">
        <v>0.0</v>
      </c>
    </row>
    <row r="69" spans="1:20">
      <c r="A69" t="s">
        <v>3263</v>
      </c>
      <c r="B69" t="s">
        <v>566</v>
      </c>
      <c r="C69" t="n" s="1145">
        <v>93723.03</v>
      </c>
      <c r="D69" t="n" s="1145">
        <v>93723.03</v>
      </c>
      <c r="E69" t="n" s="1145">
        <v>37380.12</v>
      </c>
      <c r="F69" t="n" s="1145">
        <v>93104.85</v>
      </c>
      <c r="G69" t="n" s="1145">
        <v>93104.85</v>
      </c>
      <c r="H69" t="n" s="1145">
        <v>56342.91</v>
      </c>
      <c r="I69" t="n" s="1145">
        <v>75123.88</v>
      </c>
      <c r="J69" t="n" s="1145">
        <v>75123.88</v>
      </c>
      <c r="K69" t="n" s="1145">
        <v>84878.67</v>
      </c>
      <c r="L69" t="n" s="1145">
        <v>56342.91</v>
      </c>
      <c r="M69" t="n" s="1145">
        <v>56342.91</v>
      </c>
      <c r="N69" t="n" s="1145">
        <v>72353.66</v>
      </c>
      <c r="O69" t="n" s="1145">
        <v>37561.94</v>
      </c>
      <c r="P69" t="n" s="1145">
        <v>37561.94</v>
      </c>
      <c r="Q69" t="n" s="1145">
        <v>59278.67</v>
      </c>
      <c r="R69" t="n" s="1145">
        <v>18780.97</v>
      </c>
      <c r="S69" t="n" s="1145">
        <v>18780.97</v>
      </c>
      <c r="T69" t="n" s="1145">
        <v>43853.68</v>
      </c>
      <c r="U69" t="n" s="1145">
        <v>260364.68</v>
      </c>
      <c r="V69" t="n" s="1145">
        <v>260364.68</v>
      </c>
      <c r="W69" t="n" s="1145">
        <v>232071.79</v>
      </c>
      <c r="X69" t="n" s="1145">
        <v>232071.79</v>
      </c>
      <c r="Y69" t="n" s="1145">
        <v>203778.9</v>
      </c>
      <c r="Z69" t="n" s="1145">
        <v>203778.9</v>
      </c>
      <c r="AA69" t="n" s="1145">
        <v>175486.01</v>
      </c>
      <c r="AB69" t="n" s="1145">
        <v>175486.01</v>
      </c>
      <c r="AC69" t="n" s="1145">
        <v>147534.79</v>
      </c>
      <c r="AD69" t="n" s="1145">
        <v>147534.79</v>
      </c>
      <c r="AE69" t="n" s="1145">
        <v>121500.23</v>
      </c>
      <c r="AF69" t="n" s="1145">
        <v>121500.23</v>
      </c>
      <c r="AG69" t="n" s="1145">
        <v>103132.35</v>
      </c>
      <c r="AH69" t="n" s="1145">
        <v>103132.35</v>
      </c>
      <c r="AI69" t="n">
        <v>0.0</v>
      </c>
      <c r="AJ69" t="n">
        <v>0.0</v>
      </c>
    </row>
    <row r="70" spans="1:20">
      <c r="A70" t="s">
        <v>3264</v>
      </c>
      <c r="B70" t="s">
        <v>565</v>
      </c>
      <c r="C70" t="n" s="1145">
        <v>-24730.26</v>
      </c>
      <c r="D70" t="n" s="1145">
        <v>-24730.26</v>
      </c>
      <c r="E70" t="n" s="1145">
        <v>-4504.36</v>
      </c>
      <c r="F70" t="n" s="1145">
        <v>-17409.94</v>
      </c>
      <c r="G70" t="n" s="1145">
        <v>-17409.94</v>
      </c>
      <c r="H70" t="n" s="1145">
        <v>-20225.9</v>
      </c>
      <c r="I70" t="n" s="1145">
        <v>-21328.01</v>
      </c>
      <c r="J70" t="n" s="1145">
        <v>-21328.01</v>
      </c>
      <c r="K70" t="n" s="1145">
        <v>-4664.7</v>
      </c>
      <c r="L70" t="n" s="1145">
        <v>-20225.9</v>
      </c>
      <c r="M70" t="n" s="1145">
        <v>-20225.9</v>
      </c>
      <c r="N70" t="n" s="1145">
        <v>-122200.16</v>
      </c>
      <c r="O70" t="n" s="1145">
        <v>-11735.55</v>
      </c>
      <c r="P70" t="n" s="1145">
        <v>-11735.55</v>
      </c>
      <c r="Q70" t="n" s="1145">
        <v>-5848.0</v>
      </c>
      <c r="R70" t="n" s="1145">
        <v>-5145.04</v>
      </c>
      <c r="S70" t="n" s="1145">
        <v>-5145.04</v>
      </c>
      <c r="T70" t="n" s="1145">
        <v>4909.78</v>
      </c>
      <c r="U70" t="n" s="1145">
        <v>-127803.08</v>
      </c>
      <c r="V70" t="n" s="1145">
        <v>-127803.08</v>
      </c>
      <c r="W70" t="n" s="1145">
        <v>-134493.33</v>
      </c>
      <c r="X70" t="n" s="1145">
        <v>-134493.33</v>
      </c>
      <c r="Y70" t="n" s="1145">
        <v>-128648.55</v>
      </c>
      <c r="Z70" t="n" s="1145">
        <v>-128648.55</v>
      </c>
      <c r="AA70" t="n" s="1145">
        <v>-123138.38</v>
      </c>
      <c r="AB70" t="n" s="1145">
        <v>-123138.38</v>
      </c>
      <c r="AC70" t="n" s="1145">
        <v>-122641.46</v>
      </c>
      <c r="AD70" t="n" s="1145">
        <v>-122641.46</v>
      </c>
      <c r="AE70" t="n" s="1145">
        <v>-5471.88</v>
      </c>
      <c r="AF70" t="n" s="1145">
        <v>-5471.88</v>
      </c>
      <c r="AG70" t="n" s="1145">
        <v>-938.22</v>
      </c>
      <c r="AH70" t="n" s="1145">
        <v>-938.22</v>
      </c>
      <c r="AI70" t="n">
        <v>0.0</v>
      </c>
      <c r="AJ70" t="n">
        <v>0.0</v>
      </c>
    </row>
    <row r="71" spans="1:20">
      <c r="A71" t="s">
        <v>3059</v>
      </c>
      <c r="B71" t="s">
        <v>371</v>
      </c>
      <c r="C71" t="n" s="1145">
        <v>212080.0</v>
      </c>
      <c r="D71" t="n" s="1145">
        <v>212080.0</v>
      </c>
      <c r="E71" t="n" s="1145">
        <v>112900.0</v>
      </c>
      <c r="F71" t="n" s="1145">
        <v>171680.0</v>
      </c>
      <c r="G71" t="n" s="1145">
        <v>171680.0</v>
      </c>
      <c r="H71" t="n" s="1145">
        <v>99180.0</v>
      </c>
      <c r="I71" t="n" s="1145">
        <v>133780.0</v>
      </c>
      <c r="J71" t="n" s="1145">
        <v>133780.0</v>
      </c>
      <c r="K71" t="n" s="1145">
        <v>118200.0</v>
      </c>
      <c r="L71" t="n" s="1145">
        <v>99180.0</v>
      </c>
      <c r="M71" t="n" s="1145">
        <v>99180.0</v>
      </c>
      <c r="N71" t="n" s="1145">
        <v>135300.0</v>
      </c>
      <c r="O71" t="n" s="1145">
        <v>63280.0</v>
      </c>
      <c r="P71" t="n" s="1145">
        <v>63280.0</v>
      </c>
      <c r="Q71" t="n" s="1145">
        <v>132240.0</v>
      </c>
      <c r="R71" t="n" s="1145">
        <v>36800.0</v>
      </c>
      <c r="S71" t="n" s="1145">
        <v>36800.0</v>
      </c>
      <c r="T71" t="n" s="1145">
        <v>129140.0</v>
      </c>
      <c r="U71" t="n" s="1145">
        <v>514880.0</v>
      </c>
      <c r="V71" t="n" s="1145">
        <v>514880.0</v>
      </c>
      <c r="W71" t="n" s="1145">
        <v>477280.0</v>
      </c>
      <c r="X71" t="n" s="1145">
        <v>477280.0</v>
      </c>
      <c r="Y71" t="n" s="1145">
        <v>439880.0</v>
      </c>
      <c r="Z71" t="n" s="1145">
        <v>439880.0</v>
      </c>
      <c r="AA71" t="n" s="1145">
        <v>396680.0</v>
      </c>
      <c r="AB71" t="n" s="1145">
        <v>396680.0</v>
      </c>
      <c r="AC71" t="n" s="1145">
        <v>356580.0</v>
      </c>
      <c r="AD71" t="n" s="1145">
        <v>356580.0</v>
      </c>
      <c r="AE71" t="n" s="1145">
        <v>305180.0</v>
      </c>
      <c r="AF71" t="n" s="1145">
        <v>305180.0</v>
      </c>
      <c r="AG71" t="n" s="1145">
        <v>261380.0</v>
      </c>
      <c r="AH71" t="n" s="1145">
        <v>261380.0</v>
      </c>
      <c r="AI71" t="n">
        <v>0.0</v>
      </c>
      <c r="AJ71" t="n">
        <v>0.0</v>
      </c>
    </row>
    <row r="72" spans="1:20">
      <c r="A72" t="s">
        <v>3075</v>
      </c>
      <c r="B72" t="s">
        <v>693</v>
      </c>
      <c r="C72" t="n" s="1145">
        <v>212080.0</v>
      </c>
      <c r="D72" t="n" s="1145">
        <v>212080.0</v>
      </c>
      <c r="E72" t="n" s="1145">
        <v>112900.0</v>
      </c>
      <c r="F72" t="n" s="1145">
        <v>171680.0</v>
      </c>
      <c r="G72" t="n" s="1145">
        <v>171680.0</v>
      </c>
      <c r="H72" t="n" s="1145">
        <v>99180.0</v>
      </c>
      <c r="I72" t="n" s="1145">
        <v>133780.0</v>
      </c>
      <c r="J72" t="n" s="1145">
        <v>133780.0</v>
      </c>
      <c r="K72" t="n" s="1145">
        <v>118200.0</v>
      </c>
      <c r="L72" t="n" s="1145">
        <v>99180.0</v>
      </c>
      <c r="M72" t="n" s="1145">
        <v>99180.0</v>
      </c>
      <c r="N72" t="n" s="1145">
        <v>128100.0</v>
      </c>
      <c r="O72" t="n" s="1145">
        <v>63280.0</v>
      </c>
      <c r="P72" t="n" s="1145">
        <v>63280.0</v>
      </c>
      <c r="Q72" t="n" s="1145">
        <v>121500.0</v>
      </c>
      <c r="R72" t="n" s="1145">
        <v>36800.0</v>
      </c>
      <c r="S72" t="n" s="1145">
        <v>36800.0</v>
      </c>
      <c r="T72" t="n" s="1145">
        <v>118900.0</v>
      </c>
      <c r="U72" t="n" s="1145">
        <v>486700.0</v>
      </c>
      <c r="V72" t="n" s="1145">
        <v>486700.0</v>
      </c>
      <c r="W72" t="n" s="1145">
        <v>449100.0</v>
      </c>
      <c r="X72" t="n" s="1145">
        <v>449100.0</v>
      </c>
      <c r="Y72" t="n" s="1145">
        <v>411700.0</v>
      </c>
      <c r="Z72" t="n" s="1145">
        <v>411700.0</v>
      </c>
      <c r="AA72" t="n" s="1145">
        <v>368500.0</v>
      </c>
      <c r="AB72" t="n" s="1145">
        <v>368500.0</v>
      </c>
      <c r="AC72" t="n" s="1145">
        <v>328400.0</v>
      </c>
      <c r="AD72" t="n" s="1145">
        <v>328400.0</v>
      </c>
      <c r="AE72" t="n" s="1145">
        <v>280600.0</v>
      </c>
      <c r="AF72" t="n" s="1145">
        <v>280600.0</v>
      </c>
      <c r="AG72" t="n" s="1145">
        <v>240400.0</v>
      </c>
      <c r="AH72" t="n" s="1145">
        <v>240400.0</v>
      </c>
      <c r="AI72" t="n">
        <v>0.0</v>
      </c>
      <c r="AJ72" t="n">
        <v>0.0</v>
      </c>
    </row>
    <row r="73" spans="1:20">
      <c r="A73" t="s">
        <v>3052</v>
      </c>
      <c r="B73" t="s">
        <v>3710</v>
      </c>
      <c r="C73" t="n">
        <v>0.0</v>
      </c>
      <c r="D73" t="n">
        <v>0.0</v>
      </c>
      <c r="E73" t="n">
        <v>0.0</v>
      </c>
      <c r="F73" t="n">
        <v>0.0</v>
      </c>
      <c r="G73" t="n">
        <v>0.0</v>
      </c>
      <c r="H73" t="n">
        <v>0.0</v>
      </c>
      <c r="I73" t="n">
        <v>0.0</v>
      </c>
      <c r="J73" t="n">
        <v>0.0</v>
      </c>
      <c r="K73" t="n" s="1145">
        <v>0.0</v>
      </c>
      <c r="L73" t="n">
        <v>0.0</v>
      </c>
      <c r="M73" t="n">
        <v>0.0</v>
      </c>
      <c r="N73" t="n" s="1145">
        <v>7200.0</v>
      </c>
      <c r="O73" t="n">
        <v>0.0</v>
      </c>
      <c r="P73" t="n">
        <v>0.0</v>
      </c>
      <c r="Q73" t="n" s="1145">
        <v>10740.0</v>
      </c>
      <c r="R73" t="n">
        <v>0.0</v>
      </c>
      <c r="S73" t="n">
        <v>0.0</v>
      </c>
      <c r="T73" t="n" s="1145">
        <v>10240.0</v>
      </c>
      <c r="U73" t="n" s="1145">
        <v>28180.0</v>
      </c>
      <c r="V73" t="n" s="1145">
        <v>28180.0</v>
      </c>
      <c r="W73" t="n" s="1145">
        <v>28180.0</v>
      </c>
      <c r="X73" t="n" s="1145">
        <v>28180.0</v>
      </c>
      <c r="Y73" t="n" s="1145">
        <v>28180.0</v>
      </c>
      <c r="Z73" t="n" s="1145">
        <v>28180.0</v>
      </c>
      <c r="AA73" t="n" s="1145">
        <v>28180.0</v>
      </c>
      <c r="AB73" t="n" s="1145">
        <v>28180.0</v>
      </c>
      <c r="AC73" t="n" s="1145">
        <v>28180.0</v>
      </c>
      <c r="AD73" t="n" s="1145">
        <v>28180.0</v>
      </c>
      <c r="AE73" t="n" s="1145">
        <v>24580.0</v>
      </c>
      <c r="AF73" t="n" s="1145">
        <v>24580.0</v>
      </c>
      <c r="AG73" t="n" s="1145">
        <v>20980.0</v>
      </c>
      <c r="AH73" t="n" s="1145">
        <v>20980.0</v>
      </c>
      <c r="AI73" t="n">
        <v>0.0</v>
      </c>
      <c r="AJ73" t="n">
        <v>0.0</v>
      </c>
    </row>
    <row r="74" spans="1:20">
      <c r="A74" t="s">
        <v>3289</v>
      </c>
      <c r="B74" t="s">
        <v>372</v>
      </c>
      <c r="C74" t="n">
        <v>0.0</v>
      </c>
      <c r="D74" t="n">
        <v>0.0</v>
      </c>
      <c r="E74" t="n">
        <v>0.0</v>
      </c>
      <c r="F74" t="n">
        <v>0.0</v>
      </c>
      <c r="G74" t="n">
        <v>0.0</v>
      </c>
      <c r="H74" t="n">
        <v>0.0</v>
      </c>
      <c r="I74" t="n">
        <v>0.0</v>
      </c>
      <c r="J74" t="n">
        <v>0.0</v>
      </c>
      <c r="K74" t="n">
        <v>0.0</v>
      </c>
      <c r="L74" t="n">
        <v>0.0</v>
      </c>
      <c r="M74" t="n">
        <v>0.0</v>
      </c>
      <c r="N74" t="n">
        <v>0.0</v>
      </c>
      <c r="O74" t="n">
        <v>0.0</v>
      </c>
      <c r="P74" t="n">
        <v>0.0</v>
      </c>
      <c r="Q74" t="n">
        <v>0.0</v>
      </c>
      <c r="R74" t="n">
        <v>0.0</v>
      </c>
      <c r="S74" t="n">
        <v>0.0</v>
      </c>
      <c r="T74" t="n">
        <v>0.0</v>
      </c>
      <c r="U74" t="n">
        <v>0.0</v>
      </c>
      <c r="V74" t="n">
        <v>0.0</v>
      </c>
      <c r="W74" t="n">
        <v>0.0</v>
      </c>
      <c r="X74" t="n">
        <v>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n">
        <v>0.0</v>
      </c>
      <c r="AI74" t="n">
        <v>0.0</v>
      </c>
      <c r="AJ74" t="n">
        <v>0.0</v>
      </c>
    </row>
    <row r="75" spans="1:20">
      <c r="A75" t="s">
        <v>4376</v>
      </c>
      <c r="B75" t="s">
        <v>4377</v>
      </c>
      <c r="C75" t="n">
        <v>0.0</v>
      </c>
      <c r="D75" t="n">
        <v>0.0</v>
      </c>
      <c r="E75" t="n">
        <v>0.0</v>
      </c>
      <c r="F75" t="n">
        <v>0.0</v>
      </c>
      <c r="G75" t="n">
        <v>0.0</v>
      </c>
      <c r="H75" t="n">
        <v>0.0</v>
      </c>
      <c r="I75" t="n">
        <v>0.0</v>
      </c>
      <c r="J75" t="n">
        <v>0.0</v>
      </c>
      <c r="K75" t="n">
        <v>0.0</v>
      </c>
      <c r="L75" t="n">
        <v>0.0</v>
      </c>
      <c r="M75" t="n">
        <v>0.0</v>
      </c>
      <c r="N75" t="n">
        <v>0.0</v>
      </c>
      <c r="O75" t="n">
        <v>0.0</v>
      </c>
      <c r="P75" t="n">
        <v>0.0</v>
      </c>
      <c r="Q75" t="n">
        <v>0.0</v>
      </c>
      <c r="R75" t="n">
        <v>0.0</v>
      </c>
      <c r="S75" t="n">
        <v>0.0</v>
      </c>
      <c r="T75" t="n">
        <v>0.0</v>
      </c>
      <c r="U75" t="n">
        <v>0.0</v>
      </c>
      <c r="V75" t="n">
        <v>0.0</v>
      </c>
      <c r="W75" t="n">
        <v>0.0</v>
      </c>
      <c r="X75" t="n">
        <v>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n">
        <v>0.0</v>
      </c>
      <c r="AI75" t="n">
        <v>0.0</v>
      </c>
      <c r="AJ75" t="n">
        <v>0.0</v>
      </c>
    </row>
    <row r="76" spans="1:20">
      <c r="A76" t="s">
        <v>3305</v>
      </c>
      <c r="B76" t="s">
        <v>374</v>
      </c>
      <c r="C76" s="989" t="n">
        <v>0.0</v>
      </c>
      <c r="D76" s="989" t="n">
        <v>0.0</v>
      </c>
      <c r="E76" s="989" t="n">
        <v>0.0</v>
      </c>
      <c r="F76" s="989" t="n">
        <v>0.0</v>
      </c>
      <c r="G76" s="989" t="n">
        <v>0.0</v>
      </c>
      <c r="H76" s="989" t="n">
        <v>0.0</v>
      </c>
      <c r="I76" s="989" t="n">
        <v>0.0</v>
      </c>
      <c r="J76" s="989" t="n">
        <v>0.0</v>
      </c>
      <c r="K76" s="989" t="n">
        <v>0.0</v>
      </c>
      <c r="L76" s="989" t="n">
        <v>0.0</v>
      </c>
      <c r="M76" s="989" t="n">
        <v>0.0</v>
      </c>
      <c r="N76" s="989" t="n">
        <v>0.0</v>
      </c>
      <c r="O76" s="989" t="n">
        <v>0.0</v>
      </c>
      <c r="P76" s="989" t="n">
        <v>0.0</v>
      </c>
      <c r="Q76" s="989" t="n">
        <v>0.0</v>
      </c>
      <c r="R76" t="n">
        <v>0.0</v>
      </c>
      <c r="S76" t="n">
        <v>0.0</v>
      </c>
      <c r="T76" t="n">
        <v>0.0</v>
      </c>
      <c r="U76" t="n">
        <v>0.0</v>
      </c>
      <c r="V76" t="n">
        <v>0.0</v>
      </c>
      <c r="W76" t="n">
        <v>0.0</v>
      </c>
      <c r="X76" t="n">
        <v>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n">
        <v>0.0</v>
      </c>
      <c r="AI76" t="n">
        <v>0.0</v>
      </c>
      <c r="AJ76" t="n">
        <v>0.0</v>
      </c>
    </row>
    <row r="77" spans="1:20">
      <c r="A77" t="s">
        <v>3285</v>
      </c>
      <c r="B77" t="s">
        <v>373</v>
      </c>
      <c r="C77" t="n">
        <v>0.0</v>
      </c>
      <c r="D77" t="n">
        <v>0.0</v>
      </c>
      <c r="E77" t="n">
        <v>0.0</v>
      </c>
      <c r="F77" t="n">
        <v>0.0</v>
      </c>
      <c r="G77" t="n">
        <v>0.0</v>
      </c>
      <c r="H77" t="n">
        <v>0.0</v>
      </c>
      <c r="I77" t="n">
        <v>0.0</v>
      </c>
      <c r="J77" t="n">
        <v>0.0</v>
      </c>
      <c r="K77" t="n">
        <v>0.0</v>
      </c>
      <c r="L77" t="n">
        <v>0.0</v>
      </c>
      <c r="M77" t="n">
        <v>0.0</v>
      </c>
      <c r="N77" t="n">
        <v>0.0</v>
      </c>
      <c r="O77" t="n">
        <v>0.0</v>
      </c>
      <c r="P77" t="n">
        <v>0.0</v>
      </c>
      <c r="Q77" t="n">
        <v>0.0</v>
      </c>
      <c r="R77" t="n">
        <v>0.0</v>
      </c>
      <c r="S77" t="n">
        <v>0.0</v>
      </c>
      <c r="T77" t="n">
        <v>0.0</v>
      </c>
      <c r="U77" t="n">
        <v>0.0</v>
      </c>
      <c r="V77" t="n">
        <v>0.0</v>
      </c>
      <c r="W77" t="n">
        <v>0.0</v>
      </c>
      <c r="X77" t="n">
        <v>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n">
        <v>0.0</v>
      </c>
      <c r="AI77" t="n">
        <v>0.0</v>
      </c>
      <c r="AJ77" t="n">
        <v>0.0</v>
      </c>
    </row>
    <row r="78" spans="1:20">
      <c r="A78" t="s">
        <v>3032</v>
      </c>
      <c r="B78" t="s">
        <v>49</v>
      </c>
      <c r="C78" s="989" t="n">
        <v>1.9095E-4</v>
      </c>
      <c r="D78" s="989" t="n">
        <v>1.9095E-4</v>
      </c>
      <c r="E78" s="989" t="n">
        <v>-0.005228429999999999</v>
      </c>
      <c r="F78" s="989" t="n">
        <v>-0.03759072</v>
      </c>
      <c r="G78" s="989" t="n">
        <v>-0.03759072</v>
      </c>
      <c r="H78" s="989" t="n">
        <v>0.00572332</v>
      </c>
      <c r="I78" s="989" t="n">
        <v>-0.02382832</v>
      </c>
      <c r="J78" s="989" t="n">
        <v>-0.02382832</v>
      </c>
      <c r="K78" s="989" t="n">
        <v>0.08825277</v>
      </c>
      <c r="L78" s="989" t="n">
        <v>0.00572332</v>
      </c>
      <c r="M78" s="989" t="n">
        <v>0.00572332</v>
      </c>
      <c r="N78" s="989" t="n">
        <v>0.07871069</v>
      </c>
      <c r="O78" s="989" t="n">
        <v>0.018122910000000002</v>
      </c>
      <c r="P78" s="989" t="n">
        <v>0.018122910000000002</v>
      </c>
      <c r="Q78" s="989" t="n">
        <v>0.09654609</v>
      </c>
      <c r="R78" t="n">
        <v>0.01657515</v>
      </c>
      <c r="S78" t="n">
        <v>0.01657515</v>
      </c>
      <c r="T78" t="n">
        <v>0.051265479999999995</v>
      </c>
      <c r="U78" t="n">
        <v>0.0793698</v>
      </c>
      <c r="V78" t="n">
        <v>0.0793698</v>
      </c>
      <c r="W78" t="n">
        <v>0.06819328</v>
      </c>
      <c r="X78" t="n">
        <v>0.06819328</v>
      </c>
      <c r="Y78" t="n">
        <v>0.06519413</v>
      </c>
      <c r="Z78" t="n">
        <v>0.06519413</v>
      </c>
      <c r="AA78" t="n">
        <v>0.07638153</v>
      </c>
      <c r="AB78" t="n">
        <v>0.07638153</v>
      </c>
      <c r="AC78" t="n">
        <v>0.07703942999999999</v>
      </c>
      <c r="AD78" t="n">
        <v>0.07703942999999999</v>
      </c>
      <c r="AE78" t="n">
        <v>0.07025636</v>
      </c>
      <c r="AF78" t="n">
        <v>0.07025636</v>
      </c>
      <c r="AG78" t="n">
        <v>0.07520120999999999</v>
      </c>
      <c r="AH78" t="n">
        <v>0.07520120999999999</v>
      </c>
      <c r="AI78" t="n">
        <v>0.2275</v>
      </c>
      <c r="AJ78" t="n">
        <v>0.1602</v>
      </c>
    </row>
    <row r="79" spans="1:20">
      <c r="A79" t="s">
        <v>2798</v>
      </c>
      <c r="B79" t="s">
        <v>511</v>
      </c>
      <c r="C79" s="989" t="n">
        <v>0.9998090500000001</v>
      </c>
      <c r="D79" s="989" t="n">
        <v>0.9998090500000001</v>
      </c>
      <c r="E79" s="989" t="n">
        <v>1.0052284299999998</v>
      </c>
      <c r="F79" s="989" t="n">
        <v>1.03759072</v>
      </c>
      <c r="G79" s="989" t="n">
        <v>1.03759072</v>
      </c>
      <c r="H79" s="989" t="n">
        <v>0.99427668</v>
      </c>
      <c r="I79" s="989" t="n">
        <v>1.02382832</v>
      </c>
      <c r="J79" s="989" t="n">
        <v>1.02382832</v>
      </c>
      <c r="K79" s="989" t="n">
        <v>0.91174723</v>
      </c>
      <c r="L79" s="989" t="n">
        <v>0.99427668</v>
      </c>
      <c r="M79" s="989" t="n">
        <v>0.99427668</v>
      </c>
      <c r="N79" s="989" t="n">
        <v>0.9212893099999999</v>
      </c>
      <c r="O79" s="989" t="n">
        <v>0.98187709</v>
      </c>
      <c r="P79" s="989" t="n">
        <v>0.98187709</v>
      </c>
      <c r="Q79" s="989" t="n">
        <v>0.9034539100000001</v>
      </c>
      <c r="R79" t="n">
        <v>0.98342485</v>
      </c>
      <c r="S79" t="n">
        <v>0.98342485</v>
      </c>
      <c r="T79" t="n">
        <v>0.94873452</v>
      </c>
      <c r="U79" t="n">
        <v>0.9206302</v>
      </c>
      <c r="V79" t="n">
        <v>0.9206302</v>
      </c>
      <c r="W79" t="n">
        <v>0.93180672</v>
      </c>
      <c r="X79" t="n">
        <v>0.93180672</v>
      </c>
      <c r="Y79" t="n">
        <v>0.93480587</v>
      </c>
      <c r="Z79" t="n">
        <v>0.93480587</v>
      </c>
      <c r="AA79" t="n">
        <v>0.92361847</v>
      </c>
      <c r="AB79" t="n">
        <v>0.92361847</v>
      </c>
      <c r="AC79" t="n">
        <v>0.9229605700000001</v>
      </c>
      <c r="AD79" t="n">
        <v>0.9229605700000001</v>
      </c>
      <c r="AE79" t="n">
        <v>0.92974364</v>
      </c>
      <c r="AF79" t="n">
        <v>0.92974364</v>
      </c>
      <c r="AG79" t="n">
        <v>0.92479879</v>
      </c>
      <c r="AH79" t="n">
        <v>0.92479879</v>
      </c>
      <c r="AI79" t="n">
        <v>0.7725</v>
      </c>
      <c r="AJ79" t="n">
        <v>0.8398</v>
      </c>
    </row>
    <row r="80" spans="1:20">
      <c r="A80" t="s">
        <v>2670</v>
      </c>
      <c r="B80" t="s">
        <v>125</v>
      </c>
      <c r="C80" t="n">
        <v>0.1776154</v>
      </c>
      <c r="D80" t="n">
        <v>0.1776154</v>
      </c>
      <c r="E80" t="n">
        <v>0.18515635</v>
      </c>
      <c r="F80" t="n">
        <v>0.17502220999999998</v>
      </c>
      <c r="G80" t="n">
        <v>0.17502220999999998</v>
      </c>
      <c r="H80" s="989" t="n">
        <v>0.16991723</v>
      </c>
      <c r="I80" s="989" t="n">
        <v>0.17644119</v>
      </c>
      <c r="J80" s="989" t="n">
        <v>0.17644119</v>
      </c>
      <c r="K80" s="989" t="n">
        <v>0.14231266</v>
      </c>
      <c r="L80" s="989" t="n">
        <v>0.16991723</v>
      </c>
      <c r="M80" s="989" t="n">
        <v>0.16991723</v>
      </c>
      <c r="N80" s="989" t="n">
        <v>0.16836590999999998</v>
      </c>
      <c r="O80" s="989" t="n">
        <v>0.15228413</v>
      </c>
      <c r="P80" s="989" t="n">
        <v>0.15228413</v>
      </c>
      <c r="Q80" s="989" t="n">
        <v>0.17321857999999998</v>
      </c>
      <c r="R80" t="n">
        <v>0.16386092000000002</v>
      </c>
      <c r="S80" t="n">
        <v>0.16386092000000002</v>
      </c>
      <c r="T80" t="n">
        <v>0.16139693000000002</v>
      </c>
      <c r="U80" t="n">
        <v>0.16145014</v>
      </c>
      <c r="V80" t="n">
        <v>0.16145014</v>
      </c>
      <c r="W80" t="n">
        <v>0.16595026000000002</v>
      </c>
      <c r="X80" t="n">
        <v>0.16595026000000002</v>
      </c>
      <c r="Y80" t="n">
        <v>0.16784181</v>
      </c>
      <c r="Z80" t="n">
        <v>0.16784181</v>
      </c>
      <c r="AA80" t="n">
        <v>0.1678881</v>
      </c>
      <c r="AB80" t="n">
        <v>0.1678881</v>
      </c>
      <c r="AC80" t="n">
        <v>0.1684514</v>
      </c>
      <c r="AD80" t="n">
        <v>0.1684514</v>
      </c>
      <c r="AE80" t="n">
        <v>0.16714786</v>
      </c>
      <c r="AF80" t="n">
        <v>0.16714786</v>
      </c>
      <c r="AG80" t="n">
        <v>0.16764596</v>
      </c>
      <c r="AH80" t="n">
        <v>0.16764596</v>
      </c>
      <c r="AI80" t="n">
        <v>0.0872</v>
      </c>
      <c r="AJ80" t="n">
        <v>0.1173</v>
      </c>
    </row>
    <row r="81" spans="1:20">
      <c r="A81" t="s">
        <v>3022</v>
      </c>
      <c r="B81" t="s">
        <v>51</v>
      </c>
      <c r="C81" s="989" t="n">
        <v>0.49590505</v>
      </c>
      <c r="D81" s="989" t="n">
        <v>0.49590505</v>
      </c>
      <c r="E81" s="989" t="n">
        <v>0.48701753</v>
      </c>
      <c r="F81" s="989" t="n">
        <v>0.51532985</v>
      </c>
      <c r="G81" s="989" t="n">
        <v>0.51532985</v>
      </c>
      <c r="H81" s="989" t="n">
        <v>0.50497787</v>
      </c>
      <c r="I81" s="989" t="n">
        <v>0.5082906</v>
      </c>
      <c r="J81" s="989" t="n">
        <v>0.5082906</v>
      </c>
      <c r="K81" s="989" t="n">
        <v>0.4544111</v>
      </c>
      <c r="L81" s="989" t="n">
        <v>0.50497787</v>
      </c>
      <c r="M81" s="989" t="n">
        <v>0.50497787</v>
      </c>
      <c r="N81" s="989" t="n">
        <v>0.47972940000000003</v>
      </c>
      <c r="O81" s="989" t="n">
        <v>0.51286037</v>
      </c>
      <c r="P81" s="989" t="n">
        <v>0.51286037</v>
      </c>
      <c r="Q81" s="989" t="n">
        <v>0.44361733000000003</v>
      </c>
      <c r="R81" t="n">
        <v>0.51400576</v>
      </c>
      <c r="S81" t="n">
        <v>0.51400576</v>
      </c>
      <c r="T81" t="n">
        <v>0.48403152</v>
      </c>
      <c r="U81" t="n">
        <v>0.46488335999999997</v>
      </c>
      <c r="V81" t="n">
        <v>0.46488335999999997</v>
      </c>
      <c r="W81" t="n">
        <v>0.47125537</v>
      </c>
      <c r="X81" t="n">
        <v>0.47125537</v>
      </c>
      <c r="Y81" t="n">
        <v>0.47328623999999997</v>
      </c>
      <c r="Z81" t="n">
        <v>0.47328623999999997</v>
      </c>
      <c r="AA81" t="n">
        <v>0.46840628</v>
      </c>
      <c r="AB81" t="n">
        <v>0.46840628</v>
      </c>
      <c r="AC81" t="n">
        <v>0.46810257</v>
      </c>
      <c r="AD81" t="n">
        <v>0.46810257</v>
      </c>
      <c r="AE81" t="n">
        <v>0.46967201000000003</v>
      </c>
      <c r="AF81" t="n">
        <v>0.46967201000000003</v>
      </c>
      <c r="AG81" t="n">
        <v>0.46266821999999996</v>
      </c>
      <c r="AH81" t="n">
        <v>0.46266821999999996</v>
      </c>
      <c r="AI81" t="n">
        <v>0.39899999999999997</v>
      </c>
      <c r="AJ81" t="n">
        <v>0.4462</v>
      </c>
    </row>
    <row r="82" spans="1:20">
      <c r="A82" t="s">
        <v>2824</v>
      </c>
      <c r="B82" t="s">
        <v>101</v>
      </c>
      <c r="C82" s="989" t="n">
        <v>0.177444</v>
      </c>
      <c r="D82" s="989" t="n">
        <v>0.177444</v>
      </c>
      <c r="E82" s="989" t="n">
        <v>0.1828407</v>
      </c>
      <c r="F82" s="989" t="n">
        <v>0.18773096</v>
      </c>
      <c r="G82" s="989" t="n">
        <v>0.18773096</v>
      </c>
      <c r="H82" s="989" t="n">
        <v>0.17193477000000001</v>
      </c>
      <c r="I82" s="989" t="n">
        <v>0.1821664</v>
      </c>
      <c r="J82" s="989" t="n">
        <v>0.1821664</v>
      </c>
      <c r="K82" s="989" t="n">
        <v>0.1634681</v>
      </c>
      <c r="L82" s="989" t="n">
        <v>0.17193477000000001</v>
      </c>
      <c r="M82" s="989" t="n">
        <v>0.17193477000000001</v>
      </c>
      <c r="N82" s="989" t="n">
        <v>0.15545049</v>
      </c>
      <c r="O82" s="989" t="n">
        <v>0.16614498</v>
      </c>
      <c r="P82" s="989" t="n">
        <v>0.16614498</v>
      </c>
      <c r="Q82" s="989" t="n">
        <v>0.14788927</v>
      </c>
      <c r="R82" t="n">
        <v>0.15293152</v>
      </c>
      <c r="S82" t="n">
        <v>0.15293152</v>
      </c>
      <c r="T82" t="n">
        <v>0.15016588</v>
      </c>
      <c r="U82" t="n">
        <v>0.15424666</v>
      </c>
      <c r="V82" t="n">
        <v>0.15424666</v>
      </c>
      <c r="W82" t="n">
        <v>0.1555475</v>
      </c>
      <c r="X82" t="n">
        <v>0.1555475</v>
      </c>
      <c r="Y82" t="n">
        <v>0.15459667</v>
      </c>
      <c r="Z82" t="n">
        <v>0.15459667</v>
      </c>
      <c r="AA82" t="n">
        <v>0.15114452</v>
      </c>
      <c r="AB82" t="n">
        <v>0.15114452</v>
      </c>
      <c r="AC82" t="n">
        <v>0.15071729</v>
      </c>
      <c r="AD82" t="n">
        <v>0.15071729</v>
      </c>
      <c r="AE82" t="n">
        <v>0.14672415</v>
      </c>
      <c r="AF82" t="n">
        <v>0.14672415</v>
      </c>
      <c r="AG82" t="n">
        <v>0.14896244</v>
      </c>
      <c r="AH82" t="n">
        <v>0.14896244</v>
      </c>
      <c r="AI82" t="n">
        <v>0.13849999999999998</v>
      </c>
      <c r="AJ82" t="n">
        <v>0.1634</v>
      </c>
    </row>
    <row r="83" spans="1:20">
      <c r="A83" t="s">
        <v>3280</v>
      </c>
      <c r="B83" t="s">
        <v>5</v>
      </c>
      <c r="C83" t="n">
        <v>0.11650536</v>
      </c>
      <c r="D83" t="n">
        <v>0.11650536</v>
      </c>
      <c r="E83" t="n">
        <v>0.1161341</v>
      </c>
      <c r="F83" t="n">
        <v>0.12619142</v>
      </c>
      <c r="G83" t="n">
        <v>0.12619142</v>
      </c>
      <c r="H83" t="n">
        <v>0.11688435999999999</v>
      </c>
      <c r="I83" t="n">
        <v>0.12439368</v>
      </c>
      <c r="J83" t="n">
        <v>0.12439368</v>
      </c>
      <c r="K83" t="n">
        <v>0.11892960999999999</v>
      </c>
      <c r="L83" t="n">
        <v>0.11688435999999999</v>
      </c>
      <c r="M83" t="n">
        <v>0.11688435999999999</v>
      </c>
      <c r="N83" t="n">
        <v>0.08038859000000001</v>
      </c>
      <c r="O83" t="n">
        <v>0.12085468</v>
      </c>
      <c r="P83" t="n">
        <v>0.12085468</v>
      </c>
      <c r="Q83" t="n">
        <v>0.10372795</v>
      </c>
      <c r="R83" t="n">
        <v>0.11910638000000001</v>
      </c>
      <c r="S83" t="n">
        <v>0.11910638000000001</v>
      </c>
      <c r="T83" t="n">
        <v>0.11481108000000001</v>
      </c>
      <c r="U83" t="n">
        <v>0.10427549000000001</v>
      </c>
      <c r="V83" t="n">
        <v>0.10427549000000001</v>
      </c>
      <c r="W83" t="n">
        <v>0.10268321</v>
      </c>
      <c r="X83" t="n">
        <v>0.10268321</v>
      </c>
      <c r="Y83" t="n">
        <v>0.1019326</v>
      </c>
      <c r="Z83" t="n">
        <v>0.1019326</v>
      </c>
      <c r="AA83" t="n">
        <v>0.09934577000000001</v>
      </c>
      <c r="AB83" t="n">
        <v>0.09934577000000001</v>
      </c>
      <c r="AC83" t="n">
        <v>0.09804551</v>
      </c>
      <c r="AD83" t="n">
        <v>0.09804551</v>
      </c>
      <c r="AE83" t="n">
        <v>0.10935779</v>
      </c>
      <c r="AF83" t="n">
        <v>0.10935779</v>
      </c>
      <c r="AG83" t="n">
        <v>0.10895244</v>
      </c>
      <c r="AH83" t="n">
        <v>0.10895244</v>
      </c>
      <c r="AI83" t="n">
        <v>0.08929999999999999</v>
      </c>
      <c r="AJ83" t="n">
        <v>0.11939999999999999</v>
      </c>
    </row>
    <row r="84" spans="1:20">
      <c r="A84" t="s">
        <v>3262</v>
      </c>
      <c r="B84" t="s">
        <v>568</v>
      </c>
      <c r="C84" s="989" t="n">
        <v>0.09149846</v>
      </c>
      <c r="D84" s="989" t="n">
        <v>0.09149846</v>
      </c>
      <c r="E84" s="989" t="n">
        <v>0.09073347</v>
      </c>
      <c r="F84" s="989" t="n">
        <v>0.09685596</v>
      </c>
      <c r="G84" s="989" t="n">
        <v>0.09685596</v>
      </c>
      <c r="H84" s="989" t="n">
        <v>0.0922794</v>
      </c>
      <c r="I84" s="989" t="n">
        <v>0.09710882</v>
      </c>
      <c r="J84" s="989" t="n">
        <v>0.09710882</v>
      </c>
      <c r="K84" s="989" t="n">
        <v>0.08339138</v>
      </c>
      <c r="L84" s="989" t="n">
        <v>0.0922794</v>
      </c>
      <c r="M84" s="989" t="n">
        <v>0.0922794</v>
      </c>
      <c r="N84" s="989" t="n">
        <v>0.08181062</v>
      </c>
      <c r="O84" s="989" t="n">
        <v>0.09380386</v>
      </c>
      <c r="P84" s="989" t="n">
        <v>0.09380386</v>
      </c>
      <c r="Q84" s="989" t="n">
        <v>0.07828599</v>
      </c>
      <c r="R84" t="n">
        <v>0.09092417</v>
      </c>
      <c r="S84" t="n">
        <v>0.09092417</v>
      </c>
      <c r="T84" t="n">
        <v>0.08778665000000001</v>
      </c>
      <c r="U84" t="n">
        <v>0.08268225</v>
      </c>
      <c r="V84" t="n">
        <v>0.08268225</v>
      </c>
      <c r="W84" t="n">
        <v>0.08293933</v>
      </c>
      <c r="X84" t="n">
        <v>0.08293933</v>
      </c>
      <c r="Y84" t="n">
        <v>0.08333634</v>
      </c>
      <c r="Z84" t="n">
        <v>0.08333634</v>
      </c>
      <c r="AA84" t="n">
        <v>0.0824437</v>
      </c>
      <c r="AB84" t="n">
        <v>0.0824437</v>
      </c>
      <c r="AC84" t="n">
        <v>0.08328899</v>
      </c>
      <c r="AD84" t="n">
        <v>0.08328899</v>
      </c>
      <c r="AE84" t="n">
        <v>0.08331580000000001</v>
      </c>
      <c r="AF84" t="n">
        <v>0.08331580000000001</v>
      </c>
      <c r="AG84" t="n">
        <v>0.08276452000000001</v>
      </c>
      <c r="AH84" t="n">
        <v>0.08276452000000001</v>
      </c>
      <c r="AI84" t="n">
        <v>0.0664</v>
      </c>
      <c r="AJ84" t="n">
        <v>0.08869999999999999</v>
      </c>
    </row>
    <row r="85" spans="1:20">
      <c r="A85" t="s">
        <v>4378</v>
      </c>
      <c r="B85" t="s">
        <v>4379</v>
      </c>
      <c r="C85" t="n">
        <v>0.014048080000000001</v>
      </c>
      <c r="D85" t="n">
        <v>0.014048080000000001</v>
      </c>
      <c r="E85" t="n">
        <v>0.014823310000000001</v>
      </c>
      <c r="F85" t="n">
        <v>0.01440627</v>
      </c>
      <c r="G85" t="n">
        <v>0.01440627</v>
      </c>
      <c r="H85" t="n">
        <v>0.01325669</v>
      </c>
      <c r="I85" t="n">
        <v>0.013965680000000001</v>
      </c>
      <c r="J85" t="n">
        <v>0.013965680000000001</v>
      </c>
      <c r="K85" t="n">
        <v>0.0132362</v>
      </c>
      <c r="L85" t="n">
        <v>0.01325669</v>
      </c>
      <c r="M85" t="n">
        <v>0.01325669</v>
      </c>
      <c r="N85" t="n">
        <v>0.0122103</v>
      </c>
      <c r="O85" t="n">
        <v>0.01470901</v>
      </c>
      <c r="P85" t="n">
        <v>0.01470901</v>
      </c>
      <c r="Q85" t="n">
        <v>0.01124074</v>
      </c>
      <c r="R85" t="n">
        <v>0.015580199999999999</v>
      </c>
      <c r="S85" t="n">
        <v>0.015580199999999999</v>
      </c>
      <c r="T85" t="n">
        <v>0.0124943</v>
      </c>
      <c r="U85" t="n">
        <v>0.01228051</v>
      </c>
      <c r="V85" t="n">
        <v>0.01228051</v>
      </c>
      <c r="W85" t="n">
        <v>0.012211000000000001</v>
      </c>
      <c r="X85" t="n">
        <v>0.012211000000000001</v>
      </c>
      <c r="Y85" t="n">
        <v>0.0121599</v>
      </c>
      <c r="Z85" t="n">
        <v>0.0121599</v>
      </c>
      <c r="AA85" t="n">
        <v>0.011959</v>
      </c>
      <c r="AB85" t="n">
        <v>0.011959</v>
      </c>
      <c r="AC85" t="n">
        <v>0.012055080000000001</v>
      </c>
      <c r="AD85" t="n">
        <v>0.012055080000000001</v>
      </c>
      <c r="AE85" t="n">
        <v>0.01197123</v>
      </c>
      <c r="AF85" t="n">
        <v>0.01197123</v>
      </c>
      <c r="AG85" t="n">
        <v>0.011831659999999999</v>
      </c>
      <c r="AH85" t="n">
        <v>0.011831659999999999</v>
      </c>
      <c r="AI85" t="n">
        <v>0.0</v>
      </c>
      <c r="AJ85" t="n">
        <v>0.0</v>
      </c>
    </row>
    <row r="86" spans="1:20">
      <c r="A86" t="s">
        <v>3069</v>
      </c>
      <c r="B86" t="s">
        <v>40</v>
      </c>
      <c r="C86" s="989" t="n">
        <v>0.03233924</v>
      </c>
      <c r="D86" s="989" t="n">
        <v>0.03233924</v>
      </c>
      <c r="E86" s="989" t="n">
        <v>0.03407974</v>
      </c>
      <c r="F86" s="989" t="n">
        <v>0.03331628</v>
      </c>
      <c r="G86" s="989" t="n">
        <v>0.03331628</v>
      </c>
      <c r="H86" s="989" t="n">
        <v>0.03056244</v>
      </c>
      <c r="I86" s="989" t="n">
        <v>0.032536459999999996</v>
      </c>
      <c r="J86" s="989" t="n">
        <v>0.032536459999999996</v>
      </c>
      <c r="K86" s="989" t="n">
        <v>0.032625760000000004</v>
      </c>
      <c r="L86" s="989" t="n">
        <v>0.03056244</v>
      </c>
      <c r="M86" s="989" t="n">
        <v>0.03056244</v>
      </c>
      <c r="N86" s="989" t="n">
        <v>0.03735492</v>
      </c>
      <c r="O86" s="989" t="n">
        <v>0.02973292</v>
      </c>
      <c r="P86" s="989" t="n">
        <v>0.02973292</v>
      </c>
      <c r="Q86" s="989" t="n">
        <v>0.03500079</v>
      </c>
      <c r="R86" t="n">
        <v>0.03352028</v>
      </c>
      <c r="S86" t="n">
        <v>0.03352028</v>
      </c>
      <c r="T86" t="n">
        <v>0.03832911</v>
      </c>
      <c r="U86" t="n">
        <v>0.03577454</v>
      </c>
      <c r="V86" t="n">
        <v>0.03577454</v>
      </c>
      <c r="W86" t="n">
        <v>0.03637037</v>
      </c>
      <c r="X86" t="n">
        <v>0.03637037</v>
      </c>
      <c r="Y86" t="n">
        <v>0.03714855</v>
      </c>
      <c r="Z86" t="n">
        <v>0.03714855</v>
      </c>
      <c r="AA86" t="n">
        <v>0.036833809999999995</v>
      </c>
      <c r="AB86" t="n">
        <v>0.036833809999999995</v>
      </c>
      <c r="AC86" t="n">
        <v>0.03764381</v>
      </c>
      <c r="AD86" t="n">
        <v>0.03764381</v>
      </c>
      <c r="AE86" t="n">
        <v>0.03684183</v>
      </c>
      <c r="AF86" t="n">
        <v>0.03684183</v>
      </c>
      <c r="AG86" t="n">
        <v>0.036569729999999995</v>
      </c>
      <c r="AH86" t="n">
        <v>0.036569729999999995</v>
      </c>
      <c r="AI86" t="n">
        <v>0.04019999999999999</v>
      </c>
      <c r="AJ86" t="n">
        <v>0.049800000000000004</v>
      </c>
    </row>
    <row r="87" spans="1:20">
      <c r="A87" t="s">
        <v>4380</v>
      </c>
      <c r="B87" t="s">
        <v>4381</v>
      </c>
      <c r="C87" t="n">
        <v>0.03233924</v>
      </c>
      <c r="D87" t="n">
        <v>0.03233924</v>
      </c>
      <c r="E87" t="n">
        <v>0.03407974</v>
      </c>
      <c r="F87" t="n">
        <v>0.03331628</v>
      </c>
      <c r="G87" t="n">
        <v>0.03331628</v>
      </c>
      <c r="H87" t="n">
        <v>0.03056244</v>
      </c>
      <c r="I87" t="n">
        <v>0.032536459999999996</v>
      </c>
      <c r="J87" t="n">
        <v>0.032536459999999996</v>
      </c>
      <c r="K87" t="n">
        <v>0.032625760000000004</v>
      </c>
      <c r="L87" t="n">
        <v>0.03056244</v>
      </c>
      <c r="M87" t="n">
        <v>0.03056244</v>
      </c>
      <c r="N87" t="n">
        <v>0.03536707</v>
      </c>
      <c r="O87" t="n">
        <v>0.02973292</v>
      </c>
      <c r="P87" t="n">
        <v>0.02973292</v>
      </c>
      <c r="Q87" t="n">
        <v>0.03215816</v>
      </c>
      <c r="R87" t="n">
        <v>0.03352028</v>
      </c>
      <c r="S87" t="n">
        <v>0.03352028</v>
      </c>
      <c r="T87" t="n">
        <v>0.03528985</v>
      </c>
      <c r="U87" t="n">
        <v>0.03381656</v>
      </c>
      <c r="V87" t="n">
        <v>0.03381656</v>
      </c>
      <c r="W87" t="n">
        <v>0.03422296</v>
      </c>
      <c r="X87" t="n">
        <v>0.03422296</v>
      </c>
      <c r="Y87" t="n">
        <v>0.0347687</v>
      </c>
      <c r="Z87" t="n">
        <v>0.0347687</v>
      </c>
      <c r="AA87" t="n">
        <v>0.03421715</v>
      </c>
      <c r="AB87" t="n">
        <v>0.03421715</v>
      </c>
      <c r="AC87" t="n">
        <v>0.03466888</v>
      </c>
      <c r="AD87" t="n">
        <v>0.03466888</v>
      </c>
      <c r="AE87" t="n">
        <v>0.0338745</v>
      </c>
      <c r="AF87" t="n">
        <v>0.0338745</v>
      </c>
      <c r="AG87" t="n">
        <v>0.03363441</v>
      </c>
      <c r="AH87" t="n">
        <v>0.03363441</v>
      </c>
      <c r="AI87" t="n">
        <v>0.0</v>
      </c>
      <c r="AJ87" t="n">
        <v>0.0</v>
      </c>
    </row>
    <row r="88" spans="1:20">
      <c r="A88" t="s">
        <v>4382</v>
      </c>
      <c r="B88" t="s">
        <v>4383</v>
      </c>
      <c r="C88" t="n">
        <v>0.0</v>
      </c>
      <c r="D88" t="n">
        <v>0.0</v>
      </c>
      <c r="E88" t="n">
        <v>0.0</v>
      </c>
      <c r="F88" t="n">
        <v>0.0</v>
      </c>
      <c r="G88" t="n">
        <v>0.0</v>
      </c>
      <c r="H88" t="n">
        <v>0.0</v>
      </c>
      <c r="I88" t="n">
        <v>0.0</v>
      </c>
      <c r="J88" t="n">
        <v>0.0</v>
      </c>
      <c r="K88" t="n">
        <v>0.0</v>
      </c>
      <c r="L88" t="n">
        <v>0.0</v>
      </c>
      <c r="M88" t="n">
        <v>0.0</v>
      </c>
      <c r="N88" t="n">
        <v>0.00198784</v>
      </c>
      <c r="O88" t="n">
        <v>0.0</v>
      </c>
      <c r="P88" t="n">
        <v>0.0</v>
      </c>
      <c r="Q88" t="n">
        <v>0.00284262</v>
      </c>
      <c r="R88" t="n">
        <v>0.0</v>
      </c>
      <c r="S88" t="n">
        <v>0.0</v>
      </c>
      <c r="T88" t="n">
        <v>0.00303926</v>
      </c>
      <c r="U88" t="n">
        <v>0.00195798</v>
      </c>
      <c r="V88" t="n">
        <v>0.00195798</v>
      </c>
      <c r="W88" t="n">
        <v>0.0021474099999999998</v>
      </c>
      <c r="X88" t="n">
        <v>0.0021474099999999998</v>
      </c>
      <c r="Y88" t="n">
        <v>0.00237984</v>
      </c>
      <c r="Z88" t="n">
        <v>0.00237984</v>
      </c>
      <c r="AA88" t="n">
        <v>0.0026166600000000003</v>
      </c>
      <c r="AB88" t="n">
        <v>0.0026166600000000003</v>
      </c>
      <c r="AC88" t="n">
        <v>0.0029749399999999997</v>
      </c>
      <c r="AD88" t="n">
        <v>0.0029749399999999997</v>
      </c>
      <c r="AE88" t="n">
        <v>0.00296734</v>
      </c>
      <c r="AF88" t="n">
        <v>0.00296734</v>
      </c>
      <c r="AG88" t="n">
        <v>0.00293532</v>
      </c>
      <c r="AH88" t="n">
        <v>0.00293532</v>
      </c>
      <c r="AI88" t="n">
        <v>0.0</v>
      </c>
      <c r="AJ88" t="n">
        <v>0.0</v>
      </c>
    </row>
    <row r="89" spans="1:20">
      <c r="A89" t="s">
        <v>3290</v>
      </c>
      <c r="B89" t="s">
        <v>2</v>
      </c>
      <c r="C89" t="n">
        <v>0.0</v>
      </c>
      <c r="D89" t="n">
        <v>0.0</v>
      </c>
      <c r="E89" t="n">
        <v>0.0</v>
      </c>
      <c r="F89" t="n">
        <v>0.0</v>
      </c>
      <c r="G89" t="n">
        <v>0.0</v>
      </c>
      <c r="H89" t="n">
        <v>0.0</v>
      </c>
      <c r="I89" t="n">
        <v>0.0</v>
      </c>
      <c r="J89" t="n">
        <v>0.0</v>
      </c>
      <c r="K89" t="n">
        <v>0.0</v>
      </c>
      <c r="L89" t="n">
        <v>0.0</v>
      </c>
      <c r="M89" t="n">
        <v>0.0</v>
      </c>
      <c r="N89" t="n">
        <v>0.0</v>
      </c>
      <c r="O89" t="n">
        <v>0.0</v>
      </c>
      <c r="P89" t="n">
        <v>0.0</v>
      </c>
      <c r="Q89" t="n">
        <v>0.0</v>
      </c>
      <c r="R89" t="n">
        <v>0.0</v>
      </c>
      <c r="S89" t="n">
        <v>0.0</v>
      </c>
      <c r="T89" t="n">
        <v>0.0</v>
      </c>
      <c r="U89" t="n">
        <v>0.0</v>
      </c>
      <c r="V89" t="n">
        <v>0.0</v>
      </c>
      <c r="W89" t="n">
        <v>0.0</v>
      </c>
      <c r="X89" t="n">
        <v>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n">
        <v>0.0</v>
      </c>
      <c r="AI89" t="n">
        <v>0.009000000000000001</v>
      </c>
      <c r="AJ89" t="n">
        <v>0.028900000000000002</v>
      </c>
    </row>
    <row r="90" spans="1:20">
      <c r="A90" t="s">
        <v>3288</v>
      </c>
      <c r="B90" t="s">
        <v>1305</v>
      </c>
      <c r="C90" s="989" t="n">
        <v>0.0</v>
      </c>
      <c r="D90" s="989" t="n">
        <v>0.0</v>
      </c>
      <c r="E90" s="989" t="n">
        <v>0.0</v>
      </c>
      <c r="F90" s="989" t="n">
        <v>0.0</v>
      </c>
      <c r="G90" s="989" t="n">
        <v>0.0</v>
      </c>
      <c r="H90" s="989" t="n">
        <v>0.0</v>
      </c>
      <c r="I90" s="989" t="n">
        <v>0.0</v>
      </c>
      <c r="J90" s="989" t="n">
        <v>0.0</v>
      </c>
      <c r="K90" s="989" t="n">
        <v>0.0</v>
      </c>
      <c r="L90" s="989" t="n">
        <v>0.0</v>
      </c>
      <c r="M90" s="989" t="n">
        <v>0.0</v>
      </c>
      <c r="N90" s="989" t="n">
        <v>0.0</v>
      </c>
      <c r="O90" s="989" t="n">
        <v>0.0</v>
      </c>
      <c r="P90" s="989" t="n">
        <v>0.0</v>
      </c>
      <c r="Q90" s="989" t="n">
        <v>0.0</v>
      </c>
      <c r="R90" s="989" t="n">
        <v>0.0</v>
      </c>
      <c r="S90" s="989" t="n">
        <v>0.0</v>
      </c>
      <c r="T90" t="n">
        <v>0.0</v>
      </c>
      <c r="U90" t="n">
        <v>0.0</v>
      </c>
      <c r="V90" t="n">
        <v>0.0</v>
      </c>
      <c r="W90" t="n">
        <v>0.0</v>
      </c>
      <c r="X90" t="n">
        <v>0.0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n">
        <v>0.0</v>
      </c>
      <c r="AI90" t="n">
        <v>0.0</v>
      </c>
      <c r="AJ90" t="n">
        <v>0.0</v>
      </c>
    </row>
    <row r="91" spans="1:20">
      <c r="A91" t="s">
        <v>3047</v>
      </c>
      <c r="B91" t="s">
        <v>349</v>
      </c>
      <c r="C91" t="n" s="1145">
        <v>1252.24</v>
      </c>
      <c r="D91" t="n" s="1145">
        <v>1252.24</v>
      </c>
      <c r="E91" t="n" s="1145">
        <v>-17320.85</v>
      </c>
      <c r="F91" t="n" s="1145">
        <v>-193706.34</v>
      </c>
      <c r="G91" t="n" s="1145">
        <v>-193706.34</v>
      </c>
      <c r="H91" t="n" s="1145">
        <v>18573.09</v>
      </c>
      <c r="I91" t="n" s="1145">
        <v>-97974.8</v>
      </c>
      <c r="J91" t="n" s="1145">
        <v>-97974.8</v>
      </c>
      <c r="K91" t="n" s="1145">
        <v>319731.29</v>
      </c>
      <c r="L91" t="n" s="1145">
        <v>18573.09</v>
      </c>
      <c r="M91" t="n" s="1145">
        <v>18573.09</v>
      </c>
      <c r="N91" t="n" s="1145">
        <v>285091.14</v>
      </c>
      <c r="O91" t="n" s="1145">
        <v>38570.63</v>
      </c>
      <c r="P91" t="n" s="1145">
        <v>38570.63</v>
      </c>
      <c r="Q91" t="n" s="1145">
        <v>364770.51</v>
      </c>
      <c r="R91" t="n" s="1145">
        <v>18196.91</v>
      </c>
      <c r="S91" t="n" s="1145">
        <v>18196.91</v>
      </c>
      <c r="T91" t="n" s="1145">
        <v>172725.75</v>
      </c>
      <c r="U91" t="n" s="1145">
        <v>1142318.69</v>
      </c>
      <c r="V91" t="n" s="1145">
        <v>1142318.69</v>
      </c>
      <c r="W91" t="n" s="1145">
        <v>894884.66</v>
      </c>
      <c r="X91" t="n" s="1145">
        <v>894884.66</v>
      </c>
      <c r="Y91" t="n" s="1145">
        <v>771970.83</v>
      </c>
      <c r="Z91" t="n" s="1145">
        <v>771970.83</v>
      </c>
      <c r="AA91" t="n" s="1145">
        <v>822587.4</v>
      </c>
      <c r="AB91" t="n" s="1145">
        <v>822587.4</v>
      </c>
      <c r="AC91" t="n" s="1145">
        <v>729753.89</v>
      </c>
      <c r="AD91" t="n" s="1145">
        <v>729753.89</v>
      </c>
      <c r="AE91" t="n" s="1145">
        <v>581969.88</v>
      </c>
      <c r="AF91" t="n" s="1145">
        <v>581969.88</v>
      </c>
      <c r="AG91" t="n" s="1145">
        <v>537496.26</v>
      </c>
      <c r="AH91" t="n" s="1145">
        <v>537496.26</v>
      </c>
      <c r="AI91" t="n">
        <v>0.0</v>
      </c>
      <c r="AJ91" t="n">
        <v>0.0</v>
      </c>
    </row>
    <row r="92" spans="1:20">
      <c r="A92" t="s">
        <v>4384</v>
      </c>
      <c r="B92" t="s">
        <v>4385</v>
      </c>
      <c r="C92" t="n">
        <v>3.13E-5</v>
      </c>
      <c r="D92" t="n">
        <v>3.13E-5</v>
      </c>
      <c r="E92" t="n">
        <v>-8.2803E-4</v>
      </c>
      <c r="F92" t="n">
        <v>-0.00626025</v>
      </c>
      <c r="G92" t="n">
        <v>-0.00626025</v>
      </c>
      <c r="H92" t="n">
        <v>9.7301E-4</v>
      </c>
      <c r="I92" t="n">
        <v>-0.00396688</v>
      </c>
      <c r="J92" t="n">
        <v>-0.00396688</v>
      </c>
      <c r="K92" t="n">
        <v>0.01532353</v>
      </c>
      <c r="L92" t="n">
        <v>9.7301E-4</v>
      </c>
      <c r="M92" t="n">
        <v>9.7301E-4</v>
      </c>
      <c r="N92" t="n">
        <v>0.01293567</v>
      </c>
      <c r="O92" t="n">
        <v>0.00311973</v>
      </c>
      <c r="P92" t="n">
        <v>0.00311973</v>
      </c>
      <c r="Q92" t="n">
        <v>0.0167001</v>
      </c>
      <c r="R92" t="n">
        <v>0.00282101</v>
      </c>
      <c r="S92" t="n">
        <v>0.00282101</v>
      </c>
      <c r="T92" t="n">
        <v>0.00871888</v>
      </c>
      <c r="U92" t="n">
        <v>0.01350938</v>
      </c>
      <c r="V92" t="n">
        <v>0.01350938</v>
      </c>
      <c r="W92" t="n">
        <v>0.0115272</v>
      </c>
      <c r="X92" t="n">
        <v>0.0115272</v>
      </c>
      <c r="Y92" t="n">
        <v>0.01098363</v>
      </c>
      <c r="Z92" t="n">
        <v>0.01098363</v>
      </c>
      <c r="AA92" t="n">
        <v>0.01291506</v>
      </c>
      <c r="AB92" t="n">
        <v>0.01291506</v>
      </c>
      <c r="AC92" t="n">
        <v>0.01299928</v>
      </c>
      <c r="AD92" t="n">
        <v>0.01299928</v>
      </c>
      <c r="AE92" t="n">
        <v>0.012063999999999998</v>
      </c>
      <c r="AF92" t="n">
        <v>0.012063999999999998</v>
      </c>
      <c r="AG92" t="n">
        <v>0.01290416</v>
      </c>
      <c r="AH92" t="n">
        <v>0.01290416</v>
      </c>
      <c r="AI92" t="n">
        <v>0.024</v>
      </c>
      <c r="AJ92" t="n">
        <v>0.011000000000000001</v>
      </c>
    </row>
    <row r="93" spans="1:20">
      <c r="A93" t="s">
        <v>3039</v>
      </c>
      <c r="B93" t="s">
        <v>42</v>
      </c>
      <c r="C93" t="n">
        <v>3.13E-5</v>
      </c>
      <c r="D93" t="n">
        <v>3.13E-5</v>
      </c>
      <c r="E93" t="n">
        <v>-8.2803E-4</v>
      </c>
      <c r="F93" t="n">
        <v>-0.00626025</v>
      </c>
      <c r="G93" t="n">
        <v>-0.00626025</v>
      </c>
      <c r="H93" t="n">
        <v>9.7301E-4</v>
      </c>
      <c r="I93" t="n">
        <v>-0.00396688</v>
      </c>
      <c r="J93" t="n">
        <v>-0.00396688</v>
      </c>
      <c r="K93" t="n">
        <v>0.01532353</v>
      </c>
      <c r="L93" t="n">
        <v>9.7301E-4</v>
      </c>
      <c r="M93" t="n">
        <v>9.7301E-4</v>
      </c>
      <c r="N93" t="n">
        <v>0.01293567</v>
      </c>
      <c r="O93" t="n">
        <v>0.00311973</v>
      </c>
      <c r="P93" t="n">
        <v>0.00311973</v>
      </c>
      <c r="Q93" t="n">
        <v>0.0167001</v>
      </c>
      <c r="R93" t="n">
        <v>0.00282101</v>
      </c>
      <c r="S93" t="n">
        <v>0.00282101</v>
      </c>
      <c r="T93" t="n">
        <v>0.00871888</v>
      </c>
      <c r="U93" t="n">
        <v>0.01350938</v>
      </c>
      <c r="V93" t="n">
        <v>0.01350938</v>
      </c>
      <c r="W93" t="n">
        <v>0.0115272</v>
      </c>
      <c r="X93" t="n">
        <v>0.0115272</v>
      </c>
      <c r="Y93" t="n">
        <v>0.01098363</v>
      </c>
      <c r="Z93" t="n">
        <v>0.01098363</v>
      </c>
      <c r="AA93" t="n">
        <v>0.01291506</v>
      </c>
      <c r="AB93" t="n">
        <v>0.01291506</v>
      </c>
      <c r="AC93" t="n">
        <v>0.01299928</v>
      </c>
      <c r="AD93" t="n">
        <v>0.01299928</v>
      </c>
      <c r="AE93" t="n">
        <v>0.012063999999999998</v>
      </c>
      <c r="AF93" t="n">
        <v>0.012063999999999998</v>
      </c>
      <c r="AG93" t="n">
        <v>0.01290416</v>
      </c>
      <c r="AH93" t="n">
        <v>0.01290416</v>
      </c>
      <c r="AI93" t="n">
        <v>0.0339</v>
      </c>
      <c r="AJ93" t="n">
        <v>0.0225</v>
      </c>
    </row>
    <row r="94" spans="1:20">
      <c r="A94" t="s">
        <v>3844</v>
      </c>
      <c r="B94" t="s">
        <v>59</v>
      </c>
      <c r="C94" t="n" s="1145">
        <v>4.1</v>
      </c>
      <c r="D94" t="n" s="1145">
        <v>4.1</v>
      </c>
      <c r="E94" t="n" s="1145">
        <v>3.89</v>
      </c>
      <c r="F94" t="n" s="1145">
        <v>3.95</v>
      </c>
      <c r="G94" t="n" s="1145">
        <v>3.95</v>
      </c>
      <c r="H94" t="n" s="1145">
        <v>4.36</v>
      </c>
      <c r="I94" t="n" s="1145">
        <v>4.09</v>
      </c>
      <c r="J94" t="n" s="1145">
        <v>4.09</v>
      </c>
      <c r="K94" t="n" s="1145">
        <v>4.13</v>
      </c>
      <c r="L94" t="n" s="1145">
        <v>4.36</v>
      </c>
      <c r="M94" t="n" s="1145">
        <v>4.36</v>
      </c>
      <c r="N94" t="n" s="1145">
        <v>4.14</v>
      </c>
      <c r="O94" t="n" s="1145">
        <v>4.27</v>
      </c>
      <c r="P94" t="n" s="1145">
        <v>4.27</v>
      </c>
      <c r="Q94" t="n" s="1145">
        <v>4.12</v>
      </c>
      <c r="R94" t="n" s="1145">
        <v>4.32</v>
      </c>
      <c r="S94" t="n" s="1145">
        <v>4.32</v>
      </c>
      <c r="T94" t="n" s="1145">
        <v>3.95</v>
      </c>
      <c r="U94" t="n" s="1145">
        <v>4.09</v>
      </c>
      <c r="V94" t="n" s="1145">
        <v>4.09</v>
      </c>
      <c r="W94" t="n" s="1145">
        <v>4.09</v>
      </c>
      <c r="X94" t="n" s="1145">
        <v>4.09</v>
      </c>
      <c r="Y94" t="n" s="1145">
        <v>4.05</v>
      </c>
      <c r="Z94" t="n" s="1145">
        <v>4.05</v>
      </c>
      <c r="AA94" t="n" s="1145">
        <v>4.07</v>
      </c>
      <c r="AB94" t="n" s="1145">
        <v>4.07</v>
      </c>
      <c r="AC94" t="n" s="1145">
        <v>4.06</v>
      </c>
      <c r="AD94" t="n" s="1145">
        <v>4.06</v>
      </c>
      <c r="AE94" t="n" s="1145">
        <v>4.03</v>
      </c>
      <c r="AF94" t="n" s="1145">
        <v>4.03</v>
      </c>
      <c r="AG94" t="n" s="1145">
        <v>4.04</v>
      </c>
      <c r="AH94" t="n" s="1145">
        <v>4.04</v>
      </c>
      <c r="AI94" t="n" s="1145">
        <v>5.76</v>
      </c>
      <c r="AJ94" t="n" s="1145">
        <v>4.8</v>
      </c>
    </row>
    <row r="95" spans="1:20">
      <c r="A95" t="s">
        <v>4386</v>
      </c>
      <c r="B95" t="s">
        <v>96</v>
      </c>
      <c r="C95" t="n">
        <v>1.2845E-4</v>
      </c>
      <c r="D95" t="n">
        <v>1.2845E-4</v>
      </c>
      <c r="E95" t="n">
        <v>-0.0032234800000000004</v>
      </c>
      <c r="F95" t="n">
        <v>-0.02469865</v>
      </c>
      <c r="G95" t="n">
        <v>-0.02469865</v>
      </c>
      <c r="H95" t="n">
        <v>0.0042446</v>
      </c>
      <c r="I95" t="n">
        <v>-0.01621407</v>
      </c>
      <c r="J95" t="n">
        <v>-0.01621407</v>
      </c>
      <c r="K95" t="n">
        <v>0.06335868</v>
      </c>
      <c r="L95" t="n">
        <v>0.0042446</v>
      </c>
      <c r="M95" t="n">
        <v>0.0042446</v>
      </c>
      <c r="N95" t="n">
        <v>0.053554899999999996</v>
      </c>
      <c r="O95" t="n">
        <v>0.0133229</v>
      </c>
      <c r="P95" t="n">
        <v>0.0133229</v>
      </c>
      <c r="Q95" t="n">
        <v>0.06886495</v>
      </c>
      <c r="R95" t="n">
        <v>0.012192920000000001</v>
      </c>
      <c r="S95" t="n">
        <v>0.012192920000000001</v>
      </c>
      <c r="T95" t="n">
        <v>0.03446215</v>
      </c>
      <c r="U95" t="n">
        <v>0.05524145</v>
      </c>
      <c r="V95" t="n">
        <v>0.05524145</v>
      </c>
      <c r="W95" t="n">
        <v>0.04711978</v>
      </c>
      <c r="X95" t="n">
        <v>0.04711978</v>
      </c>
      <c r="Y95" t="n">
        <v>0.04445006</v>
      </c>
      <c r="Z95" t="n">
        <v>0.04445006</v>
      </c>
      <c r="AA95" t="n">
        <v>0.052621070000000006</v>
      </c>
      <c r="AB95" t="n">
        <v>0.052621070000000006</v>
      </c>
      <c r="AC95" t="n">
        <v>0.05274841</v>
      </c>
      <c r="AD95" t="n">
        <v>0.05274841</v>
      </c>
      <c r="AE95" t="n">
        <v>0.048567349999999995</v>
      </c>
      <c r="AF95" t="n">
        <v>0.048567349999999995</v>
      </c>
      <c r="AG95" t="n">
        <v>0.05213885</v>
      </c>
      <c r="AH95" t="n">
        <v>0.05213885</v>
      </c>
      <c r="AI95" t="n">
        <v>0.17190000000000003</v>
      </c>
      <c r="AJ95" t="n">
        <v>0.1033</v>
      </c>
    </row>
    <row r="96" spans="1:20">
      <c r="A96" t="s">
        <v>4387</v>
      </c>
      <c r="B96" t="s">
        <v>77</v>
      </c>
      <c r="C96" t="n" s="1145">
        <v>10.7</v>
      </c>
      <c r="D96" t="n" s="1145">
        <v>10.7</v>
      </c>
      <c r="E96" t="n" s="1145">
        <v>10.5</v>
      </c>
      <c r="F96" t="n" s="1145">
        <v>12.0</v>
      </c>
      <c r="G96" t="n" s="1145">
        <v>12.0</v>
      </c>
      <c r="H96" t="n" s="1145">
        <v>10.9</v>
      </c>
      <c r="I96" t="n" s="1145">
        <v>12.2</v>
      </c>
      <c r="J96" t="n" s="1145">
        <v>12.2</v>
      </c>
      <c r="K96" t="n" s="1145">
        <v>9.4</v>
      </c>
      <c r="L96" t="n" s="1145">
        <v>10.9</v>
      </c>
      <c r="M96" t="n" s="1145">
        <v>10.9</v>
      </c>
      <c r="N96" t="n" s="1145">
        <v>10.4</v>
      </c>
      <c r="O96" t="n" s="1145">
        <v>10.4</v>
      </c>
      <c r="P96" t="n" s="1145">
        <v>10.4</v>
      </c>
      <c r="Q96" t="n" s="1145">
        <v>8.6</v>
      </c>
      <c r="R96" t="n" s="1145">
        <v>9.0</v>
      </c>
      <c r="S96" t="n" s="1145">
        <v>9.0</v>
      </c>
      <c r="T96" t="n" s="1145">
        <v>6.8</v>
      </c>
      <c r="U96" t="n" s="1145">
        <v>8.8</v>
      </c>
      <c r="V96" t="n" s="1145">
        <v>8.8</v>
      </c>
      <c r="W96" t="n" s="1145">
        <v>8.8</v>
      </c>
      <c r="X96" t="n" s="1145">
        <v>8.8</v>
      </c>
      <c r="Y96" t="n" s="1145">
        <v>8.6</v>
      </c>
      <c r="Z96" t="n" s="1145">
        <v>8.6</v>
      </c>
      <c r="AA96" t="n" s="1145">
        <v>8.7</v>
      </c>
      <c r="AB96" t="n" s="1145">
        <v>8.7</v>
      </c>
      <c r="AC96" t="n" s="1145">
        <v>8.6</v>
      </c>
      <c r="AD96" t="n" s="1145">
        <v>8.6</v>
      </c>
      <c r="AE96" t="n" s="1145">
        <v>8.2</v>
      </c>
      <c r="AF96" t="n" s="1145">
        <v>8.2</v>
      </c>
      <c r="AG96" t="n" s="1145">
        <v>7.7</v>
      </c>
      <c r="AH96" t="n" s="1145">
        <v>7.7</v>
      </c>
      <c r="AI96" t="n" s="1145">
        <v>4.3</v>
      </c>
      <c r="AJ96" t="n" s="1145">
        <v>7.8</v>
      </c>
    </row>
    <row r="97" spans="1:20">
      <c r="A97" t="s">
        <v>2942</v>
      </c>
      <c r="B97" t="s">
        <v>82</v>
      </c>
      <c r="C97" t="n">
        <v>0.99098715</v>
      </c>
      <c r="D97" t="n">
        <v>0.99098715</v>
      </c>
      <c r="E97" t="n">
        <v>0.99098715</v>
      </c>
      <c r="F97" t="n">
        <v>1.0064555400000001</v>
      </c>
      <c r="G97" t="n">
        <v>1.0064555400000001</v>
      </c>
      <c r="H97" t="n">
        <v>0.99592556</v>
      </c>
      <c r="I97" t="n">
        <v>1.0021915300000002</v>
      </c>
      <c r="J97" t="n">
        <v>1.0021915300000002</v>
      </c>
      <c r="K97" t="n">
        <v>1.0279623599999999</v>
      </c>
      <c r="L97" t="n">
        <v>0.99592556</v>
      </c>
      <c r="M97" t="n">
        <v>0.99592556</v>
      </c>
      <c r="N97" t="n">
        <v>1.0410264599999999</v>
      </c>
      <c r="O97" t="n">
        <v>0.99451653</v>
      </c>
      <c r="P97" t="n">
        <v>0.99451653</v>
      </c>
      <c r="Q97" t="n">
        <v>0.9558197199999999</v>
      </c>
      <c r="R97" t="n">
        <v>0.9959765199999999</v>
      </c>
      <c r="S97" t="n">
        <v>0.9959765199999999</v>
      </c>
      <c r="T97" t="n">
        <v>0.97255707</v>
      </c>
      <c r="U97" t="n">
        <v>1.0279623599999999</v>
      </c>
      <c r="V97" t="n">
        <v>1.0279623599999999</v>
      </c>
      <c r="W97" t="n">
        <v>1.0416665299999999</v>
      </c>
      <c r="X97" t="n">
        <v>1.0416665299999999</v>
      </c>
      <c r="Y97" t="n">
        <v>1.04496134</v>
      </c>
      <c r="Z97" t="n">
        <v>1.04496134</v>
      </c>
      <c r="AA97" t="n">
        <v>1.0410264599999999</v>
      </c>
      <c r="AB97" t="n">
        <v>1.0410264599999999</v>
      </c>
      <c r="AC97" t="n">
        <v>0.94928134</v>
      </c>
      <c r="AD97" t="n">
        <v>0.94928134</v>
      </c>
      <c r="AE97" t="n">
        <v>0.95123942</v>
      </c>
      <c r="AF97" t="n">
        <v>0.95123942</v>
      </c>
      <c r="AG97" t="n">
        <v>0.9558197199999999</v>
      </c>
      <c r="AH97" t="n">
        <v>0.9558197199999999</v>
      </c>
      <c r="AI97" t="n">
        <v>0.7156999999999999</v>
      </c>
      <c r="AJ97" t="n">
        <v>0.8437</v>
      </c>
    </row>
    <row r="98" spans="1:20">
      <c r="A98" t="s">
        <v>4192</v>
      </c>
      <c r="B98" t="s">
        <v>3409</v>
      </c>
      <c r="C98" t="n" s="1145">
        <v>-87283.47</v>
      </c>
      <c r="D98" t="n" s="1145">
        <v>-87283.47</v>
      </c>
      <c r="E98" t="n" s="1145">
        <v>-87283.47</v>
      </c>
      <c r="F98" t="n" s="1145">
        <v>1575997.56</v>
      </c>
      <c r="G98" t="n" s="1145">
        <v>1575997.56</v>
      </c>
      <c r="H98" t="n" s="1145">
        <v>868175.88</v>
      </c>
      <c r="I98" t="n" s="1145">
        <v>2275859.73</v>
      </c>
      <c r="J98" t="n" s="1145">
        <v>2275859.73</v>
      </c>
      <c r="K98" t="n" s="1145">
        <v>831918.02</v>
      </c>
      <c r="L98" t="n" s="1145">
        <v>868175.88</v>
      </c>
      <c r="M98" t="n" s="1145">
        <v>868175.88</v>
      </c>
      <c r="N98" t="n" s="1145">
        <v>624160.82</v>
      </c>
      <c r="O98" t="n" s="1145">
        <v>659288.91</v>
      </c>
      <c r="P98" t="n" s="1145">
        <v>659288.91</v>
      </c>
      <c r="Q98" t="n" s="1145">
        <v>52397.74</v>
      </c>
      <c r="R98" t="n" s="1145">
        <v>1158778.21</v>
      </c>
      <c r="S98" t="n" s="1145">
        <v>1158778.21</v>
      </c>
      <c r="T98" t="n" s="1145">
        <v>1137666.63</v>
      </c>
      <c r="U98" t="n" s="1145">
        <v>831918.02</v>
      </c>
      <c r="V98" t="n" s="1145">
        <v>831918.02</v>
      </c>
      <c r="W98" t="n" s="1145">
        <v>1599871.76</v>
      </c>
      <c r="X98" t="n" s="1145">
        <v>1599871.76</v>
      </c>
      <c r="Y98" t="n" s="1145">
        <v>177690.37</v>
      </c>
      <c r="Z98" t="n" s="1145">
        <v>177690.37</v>
      </c>
      <c r="AA98" t="n" s="1145">
        <v>624160.82</v>
      </c>
      <c r="AB98" t="n" s="1145">
        <v>624160.82</v>
      </c>
      <c r="AC98" t="n" s="1145">
        <v>1173706.52</v>
      </c>
      <c r="AD98" t="n" s="1145">
        <v>1173706.52</v>
      </c>
      <c r="AE98" t="n" s="1145">
        <v>1086146.52</v>
      </c>
      <c r="AF98" t="n" s="1145">
        <v>1086146.52</v>
      </c>
      <c r="AG98" t="n" s="1145">
        <v>52397.74</v>
      </c>
      <c r="AH98" t="n" s="1145">
        <v>52397.74</v>
      </c>
      <c r="AI98" t="n">
        <v>0.0</v>
      </c>
      <c r="AJ98" t="n">
        <v>0.0</v>
      </c>
    </row>
    <row r="99" spans="1:20">
      <c r="A99" t="s">
        <v>2955</v>
      </c>
      <c r="B99" t="s">
        <v>75</v>
      </c>
      <c r="C99" t="n" s="1145">
        <v>1.06</v>
      </c>
      <c r="D99" t="n" s="1145">
        <v>1.06</v>
      </c>
      <c r="E99" t="n" s="1145">
        <v>1.06</v>
      </c>
      <c r="F99" t="n" s="1145">
        <v>1.08</v>
      </c>
      <c r="G99" t="n" s="1145">
        <v>1.08</v>
      </c>
      <c r="H99" t="n" s="1145">
        <v>1.06</v>
      </c>
      <c r="I99" t="n" s="1145">
        <v>1.08</v>
      </c>
      <c r="J99" t="n" s="1145">
        <v>1.08</v>
      </c>
      <c r="K99" t="n" s="1145">
        <v>1.05</v>
      </c>
      <c r="L99" t="n" s="1145">
        <v>1.06</v>
      </c>
      <c r="M99" t="n" s="1145">
        <v>1.06</v>
      </c>
      <c r="N99" t="n" s="1145">
        <v>1.05</v>
      </c>
      <c r="O99" t="n" s="1145">
        <v>1.06</v>
      </c>
      <c r="P99" t="n" s="1145">
        <v>1.06</v>
      </c>
      <c r="Q99" t="n" s="1145">
        <v>1.03</v>
      </c>
      <c r="R99" t="n" s="1145">
        <v>1.07</v>
      </c>
      <c r="S99" t="n" s="1145">
        <v>1.07</v>
      </c>
      <c r="T99" t="n" s="1145">
        <v>1.05</v>
      </c>
      <c r="U99" t="n" s="1145">
        <v>1.04</v>
      </c>
      <c r="V99" t="n" s="1145">
        <v>1.04</v>
      </c>
      <c r="W99" t="n" s="1145">
        <v>1.04</v>
      </c>
      <c r="X99" t="n" s="1145">
        <v>1.04</v>
      </c>
      <c r="Y99" t="n" s="1145">
        <v>1.04</v>
      </c>
      <c r="Z99" t="n" s="1145">
        <v>1.04</v>
      </c>
      <c r="AA99" t="n" s="1145">
        <v>1.04</v>
      </c>
      <c r="AB99" t="n" s="1145">
        <v>1.04</v>
      </c>
      <c r="AC99" t="n" s="1145">
        <v>1.04</v>
      </c>
      <c r="AD99" t="n" s="1145">
        <v>1.04</v>
      </c>
      <c r="AE99" t="n" s="1145">
        <v>1.04</v>
      </c>
      <c r="AF99" t="n" s="1145">
        <v>1.04</v>
      </c>
      <c r="AG99" t="n" s="1145">
        <v>1.04</v>
      </c>
      <c r="AH99" t="n" s="1145">
        <v>1.04</v>
      </c>
      <c r="AI99" t="n" s="1145">
        <v>1.39</v>
      </c>
      <c r="AJ99" t="n" s="1145">
        <v>1.1</v>
      </c>
    </row>
    <row r="100" spans="1:20">
      <c r="A100" t="s">
        <v>4388</v>
      </c>
      <c r="B100" t="s">
        <v>76</v>
      </c>
      <c r="C100" t="n">
        <v>0.10753529</v>
      </c>
      <c r="D100" t="n">
        <v>0.10753529</v>
      </c>
      <c r="E100" t="n">
        <v>0.10753529</v>
      </c>
      <c r="F100" t="n">
        <v>1.41838183</v>
      </c>
      <c r="G100" t="n">
        <v>1.41838183</v>
      </c>
      <c r="H100" t="n">
        <v>0.74472057</v>
      </c>
      <c r="I100" t="n">
        <v>1.7017222</v>
      </c>
      <c r="J100" t="n">
        <v>1.7017222</v>
      </c>
      <c r="K100" t="n">
        <v>1.7037036900000002</v>
      </c>
      <c r="L100" t="n">
        <v>0.74472057</v>
      </c>
      <c r="M100" t="n">
        <v>0.74472057</v>
      </c>
      <c r="N100" t="n">
        <v>2.5390080900000003</v>
      </c>
      <c r="O100" t="n">
        <v>0.61878723</v>
      </c>
      <c r="P100" t="n">
        <v>0.61878723</v>
      </c>
      <c r="Q100" t="n">
        <v>-0.11870015</v>
      </c>
      <c r="R100" t="n">
        <v>0.92467363</v>
      </c>
      <c r="S100" t="n">
        <v>0.92467363</v>
      </c>
      <c r="T100" t="n">
        <v>0.51816648</v>
      </c>
      <c r="U100" t="n">
        <v>1.7037036900000002</v>
      </c>
      <c r="V100" t="n">
        <v>1.7037036900000002</v>
      </c>
      <c r="W100" t="n">
        <v>3.3234819900000003</v>
      </c>
      <c r="X100" t="n">
        <v>3.3234819900000003</v>
      </c>
      <c r="Y100" t="n">
        <v>2.1941886299999998</v>
      </c>
      <c r="Z100" t="n">
        <v>2.1941886299999998</v>
      </c>
      <c r="AA100" t="n">
        <v>2.5390080900000003</v>
      </c>
      <c r="AB100" t="n">
        <v>2.5390080900000003</v>
      </c>
      <c r="AC100" t="n">
        <v>0.22233891</v>
      </c>
      <c r="AD100" t="n">
        <v>0.22233891</v>
      </c>
      <c r="AE100" t="n">
        <v>0.24907274000000001</v>
      </c>
      <c r="AF100" t="n">
        <v>0.24907274000000001</v>
      </c>
      <c r="AG100" t="n">
        <v>-0.11870015</v>
      </c>
      <c r="AH100" t="n">
        <v>-0.11870015</v>
      </c>
      <c r="AI100" t="n">
        <v>-0.3394</v>
      </c>
      <c r="AJ100" t="n">
        <v>0.0789</v>
      </c>
    </row>
    <row r="101" spans="1:20">
      <c r="A101" t="s">
        <v>4389</v>
      </c>
      <c r="B101" t="s">
        <v>381</v>
      </c>
      <c r="C101" t="n" s="1145">
        <v>8.001288624E7</v>
      </c>
      <c r="D101" t="n" s="1145">
        <v>8.001288624E7</v>
      </c>
      <c r="E101" t="n" s="1145">
        <v>8.367238476E7</v>
      </c>
      <c r="F101" t="n" s="1145">
        <v>7.426146293E7</v>
      </c>
      <c r="G101" t="n" s="1145">
        <v>7.426146293E7</v>
      </c>
      <c r="H101" t="n" s="1145">
        <v>7.635338772E7</v>
      </c>
      <c r="I101" t="n" s="1145">
        <v>7.409461548E7</v>
      </c>
      <c r="J101" t="n" s="1145">
        <v>7.409461548E7</v>
      </c>
      <c r="K101" t="n" s="1145">
        <v>8.346149736E7</v>
      </c>
      <c r="L101" t="n" s="1145">
        <v>7.635338772E7</v>
      </c>
      <c r="M101" t="n" s="1145">
        <v>7.635338772E7</v>
      </c>
      <c r="N101" t="n" s="1145">
        <v>8.815656064E7</v>
      </c>
      <c r="O101" t="n" s="1145">
        <v>7.41807147E7</v>
      </c>
      <c r="P101" t="n" s="1145">
        <v>7.41807147E7</v>
      </c>
      <c r="Q101" t="n" s="1145">
        <v>8.736964788E7</v>
      </c>
      <c r="R101" t="n" s="1145">
        <v>7.7405967E7</v>
      </c>
      <c r="S101" t="n" s="1145">
        <v>7.7405967E7</v>
      </c>
      <c r="T101" t="n" s="1145">
        <v>7.924217956E7</v>
      </c>
      <c r="U101" t="n" s="1145">
        <v>8.455747136E7</v>
      </c>
      <c r="V101" t="n" s="1145">
        <v>8.455747136E7</v>
      </c>
      <c r="W101" t="n" s="1145">
        <v>8.46898978E7</v>
      </c>
      <c r="X101" t="n" s="1145">
        <v>8.46898978E7</v>
      </c>
      <c r="Y101" t="n" s="1145">
        <v>8.434054532E7</v>
      </c>
      <c r="Z101" t="n" s="1145">
        <v>8.434054532E7</v>
      </c>
      <c r="AA101" t="n" s="1145">
        <v>8.492279603E7</v>
      </c>
      <c r="AB101" t="n" s="1145">
        <v>8.492279603E7</v>
      </c>
      <c r="AC101" t="n" s="1145">
        <v>8.420706135E7</v>
      </c>
      <c r="AD101" t="n" s="1145">
        <v>8.420706135E7</v>
      </c>
      <c r="AE101" t="n" s="1145">
        <v>8.269747157E7</v>
      </c>
      <c r="AF101" t="n" s="1145">
        <v>8.269747157E7</v>
      </c>
      <c r="AG101" t="n" s="1145">
        <v>8.330591372E7</v>
      </c>
      <c r="AH101" t="n" s="1145">
        <v>8.330591372E7</v>
      </c>
      <c r="AI101" t="n">
        <v>0.0</v>
      </c>
      <c r="AJ101" t="n">
        <v>0.0</v>
      </c>
    </row>
    <row r="102" spans="1:20">
      <c r="A102" t="s">
        <v>3865</v>
      </c>
      <c r="B102" t="s">
        <v>382</v>
      </c>
      <c r="C102" t="n" s="1145">
        <v>1.949806244E7</v>
      </c>
      <c r="D102" t="n" s="1145">
        <v>1.949806244E7</v>
      </c>
      <c r="E102" t="n" s="1145">
        <v>2.149332894E7</v>
      </c>
      <c r="F102" t="n" s="1145">
        <v>1.882270032E7</v>
      </c>
      <c r="G102" t="n" s="1145">
        <v>1.882270032E7</v>
      </c>
      <c r="H102" t="n" s="1145">
        <v>1.750279595E7</v>
      </c>
      <c r="I102" t="n" s="1145">
        <v>1.812774236E7</v>
      </c>
      <c r="J102" t="n" s="1145">
        <v>1.812774236E7</v>
      </c>
      <c r="K102" t="n" s="1145">
        <v>2.01854766E7</v>
      </c>
      <c r="L102" t="n" s="1145">
        <v>1.750279595E7</v>
      </c>
      <c r="M102" t="n" s="1145">
        <v>1.750279595E7</v>
      </c>
      <c r="N102" t="n" s="1145">
        <v>2.129337582E7</v>
      </c>
      <c r="O102" t="n" s="1145">
        <v>1.737037688E7</v>
      </c>
      <c r="P102" t="n" s="1145">
        <v>1.737037688E7</v>
      </c>
      <c r="Q102" t="n" s="1145">
        <v>2.118758711E7</v>
      </c>
      <c r="R102" t="n" s="1145">
        <v>1.790899562E7</v>
      </c>
      <c r="S102" t="n" s="1145">
        <v>1.790899562E7</v>
      </c>
      <c r="T102" t="n" s="1145">
        <v>2.004816909E7</v>
      </c>
      <c r="U102" t="n" s="1145">
        <v>2.067865215E7</v>
      </c>
      <c r="V102" t="n" s="1145">
        <v>2.067865215E7</v>
      </c>
      <c r="W102" t="n" s="1145">
        <v>2.071821834E7</v>
      </c>
      <c r="X102" t="n" s="1145">
        <v>2.071821834E7</v>
      </c>
      <c r="Y102" t="n" s="1145">
        <v>2.084057697E7</v>
      </c>
      <c r="Z102" t="n" s="1145">
        <v>2.084057697E7</v>
      </c>
      <c r="AA102" t="n" s="1145">
        <v>2.084304401E7</v>
      </c>
      <c r="AB102" t="n" s="1145">
        <v>2.084304401E7</v>
      </c>
      <c r="AC102" t="n" s="1145">
        <v>2.075191925E7</v>
      </c>
      <c r="AD102" t="n" s="1145">
        <v>2.075191925E7</v>
      </c>
      <c r="AE102" t="n" s="1145">
        <v>2.054183731E7</v>
      </c>
      <c r="AF102" t="n" s="1145">
        <v>2.054183731E7</v>
      </c>
      <c r="AG102" t="n" s="1145">
        <v>2.06178781E7</v>
      </c>
      <c r="AH102" t="n" s="1145">
        <v>2.06178781E7</v>
      </c>
      <c r="AI102" t="n">
        <v>0.0</v>
      </c>
      <c r="AJ102" t="n">
        <v>0.0</v>
      </c>
    </row>
    <row r="103" spans="1:20">
      <c r="A103" t="s">
        <v>4390</v>
      </c>
      <c r="B103" t="s">
        <v>4391</v>
      </c>
      <c r="C103" t="n" s="1145">
        <v>1.333301216E7</v>
      </c>
      <c r="D103" t="n" s="1145">
        <v>1.333301216E7</v>
      </c>
      <c r="E103" t="n" s="1145">
        <v>1.503706339E7</v>
      </c>
      <c r="F103" t="n" s="1145">
        <v>1.267444562E7</v>
      </c>
      <c r="G103" t="n" s="1145">
        <v>1.267444562E7</v>
      </c>
      <c r="H103" t="n" s="1145">
        <v>1.162896092E7</v>
      </c>
      <c r="I103" t="n" s="1145">
        <v>1.206174026E7</v>
      </c>
      <c r="J103" t="n" s="1145">
        <v>1.206174026E7</v>
      </c>
      <c r="K103" t="n" s="1145">
        <v>1.462790047E7</v>
      </c>
      <c r="L103" t="n" s="1145">
        <v>1.162896092E7</v>
      </c>
      <c r="M103" t="n" s="1145">
        <v>1.162896092E7</v>
      </c>
      <c r="N103" t="n" s="1145">
        <v>1.666582121E7</v>
      </c>
      <c r="O103" t="n" s="1145">
        <v>1.167259486E7</v>
      </c>
      <c r="P103" t="n" s="1145">
        <v>1.167259486E7</v>
      </c>
      <c r="Q103" t="n" s="1145">
        <v>1.710814943E7</v>
      </c>
      <c r="R103" t="n" s="1145">
        <v>1.223723635E7</v>
      </c>
      <c r="S103" t="n" s="1145">
        <v>1.223723635E7</v>
      </c>
      <c r="T103" t="n" s="1145">
        <v>1.671528934E7</v>
      </c>
      <c r="U103" t="n" s="1145">
        <v>1.627929012E7</v>
      </c>
      <c r="V103" t="n" s="1145">
        <v>1.627929012E7</v>
      </c>
      <c r="W103" t="n" s="1145">
        <v>1.644723057E7</v>
      </c>
      <c r="X103" t="n" s="1145">
        <v>1.644723057E7</v>
      </c>
      <c r="Y103" t="n" s="1145">
        <v>1.673490721E7</v>
      </c>
      <c r="Z103" t="n" s="1145">
        <v>1.673490721E7</v>
      </c>
      <c r="AA103" t="n" s="1145">
        <v>1.682975333E7</v>
      </c>
      <c r="AB103" t="n" s="1145">
        <v>1.682975333E7</v>
      </c>
      <c r="AC103" t="n" s="1145">
        <v>1.672385547E7</v>
      </c>
      <c r="AD103" t="n" s="1145">
        <v>1.672385547E7</v>
      </c>
      <c r="AE103" t="n" s="1145">
        <v>1.667087983E7</v>
      </c>
      <c r="AF103" t="n" s="1145">
        <v>1.667087983E7</v>
      </c>
      <c r="AG103" t="n" s="1145">
        <v>1.691171939E7</v>
      </c>
      <c r="AH103" t="n" s="1145">
        <v>1.691171939E7</v>
      </c>
      <c r="AI103" t="n">
        <v>0.0</v>
      </c>
      <c r="AJ103" t="n">
        <v>0.0</v>
      </c>
    </row>
    <row r="104" spans="1:20">
      <c r="A104" t="s">
        <v>4392</v>
      </c>
      <c r="B104" t="s">
        <v>4393</v>
      </c>
      <c r="C104" t="n" s="1145">
        <v>9150405.51</v>
      </c>
      <c r="D104" t="n" s="1145">
        <v>9150405.51</v>
      </c>
      <c r="E104" t="n" s="1145">
        <v>1.071918976E7</v>
      </c>
      <c r="F104" t="n" s="1145">
        <v>8558643.12</v>
      </c>
      <c r="G104" t="n" s="1145">
        <v>8558643.12</v>
      </c>
      <c r="H104" t="n" s="1145">
        <v>7581621.26</v>
      </c>
      <c r="I104" t="n" s="1145">
        <v>7932695.98</v>
      </c>
      <c r="J104" t="n" s="1145">
        <v>7932695.98</v>
      </c>
      <c r="K104" t="n" s="1145">
        <v>1.041184025E7</v>
      </c>
      <c r="L104" t="n" s="1145">
        <v>7581621.26</v>
      </c>
      <c r="M104" t="n" s="1145">
        <v>7581621.26</v>
      </c>
      <c r="N104" t="n" s="1145">
        <v>1.179908581E7</v>
      </c>
      <c r="O104" t="n" s="1145">
        <v>7598478.96</v>
      </c>
      <c r="P104" t="n" s="1145">
        <v>7598478.96</v>
      </c>
      <c r="Q104" t="n" s="1145">
        <v>1.201332131E7</v>
      </c>
      <c r="R104" t="n" s="1145">
        <v>8115482.34</v>
      </c>
      <c r="S104" t="n" s="1145">
        <v>8115482.34</v>
      </c>
      <c r="T104" t="n" s="1145">
        <v>1.142811401E7</v>
      </c>
      <c r="U104" t="n" s="1145">
        <v>1.141309034E7</v>
      </c>
      <c r="V104" t="n" s="1145">
        <v>1.141309034E7</v>
      </c>
      <c r="W104" t="n" s="1145">
        <v>1.153517762E7</v>
      </c>
      <c r="X104" t="n" s="1145">
        <v>1.153517762E7</v>
      </c>
      <c r="Y104" t="n" s="1145">
        <v>1.175979442E7</v>
      </c>
      <c r="Z104" t="n" s="1145">
        <v>1.175979442E7</v>
      </c>
      <c r="AA104" t="n" s="1145">
        <v>1.174684038E7</v>
      </c>
      <c r="AB104" t="n" s="1145">
        <v>1.174684038E7</v>
      </c>
      <c r="AC104" t="n" s="1145">
        <v>1.159661602E7</v>
      </c>
      <c r="AD104" t="n" s="1145">
        <v>1.159661602E7</v>
      </c>
      <c r="AE104" t="n" s="1145">
        <v>1.150513847E7</v>
      </c>
      <c r="AF104" t="n" s="1145">
        <v>1.150513847E7</v>
      </c>
      <c r="AG104" t="n" s="1145">
        <v>1.172071766E7</v>
      </c>
      <c r="AH104" t="n" s="1145">
        <v>1.172071766E7</v>
      </c>
      <c r="AI104" t="n">
        <v>0.0</v>
      </c>
      <c r="AJ104" t="n">
        <v>0.0</v>
      </c>
    </row>
    <row r="105" spans="1:20">
      <c r="A105" t="s">
        <v>4394</v>
      </c>
      <c r="B105" t="s">
        <v>4395</v>
      </c>
      <c r="C105" t="n" s="1145">
        <v>2687712.17</v>
      </c>
      <c r="D105" t="n" s="1145">
        <v>2687712.17</v>
      </c>
      <c r="E105" t="n" s="1145">
        <v>2828409.64</v>
      </c>
      <c r="F105" t="n" s="1145">
        <v>2623729.38</v>
      </c>
      <c r="G105" t="n" s="1145">
        <v>2623729.38</v>
      </c>
      <c r="H105" t="n" s="1145">
        <v>2547014.69</v>
      </c>
      <c r="I105" t="n" s="1145">
        <v>2632348.02</v>
      </c>
      <c r="J105" t="n" s="1145">
        <v>2632348.02</v>
      </c>
      <c r="K105" t="n" s="1145">
        <v>2787272.88</v>
      </c>
      <c r="L105" t="n" s="1145">
        <v>2547014.69</v>
      </c>
      <c r="M105" t="n" s="1145">
        <v>2547014.69</v>
      </c>
      <c r="N105" t="n" s="1145">
        <v>3362913.03</v>
      </c>
      <c r="O105" t="n" s="1145">
        <v>2576391.99</v>
      </c>
      <c r="P105" t="n" s="1145">
        <v>2576391.99</v>
      </c>
      <c r="Q105" t="n" s="1145">
        <v>3611113.63</v>
      </c>
      <c r="R105" t="n" s="1145">
        <v>2659289.26</v>
      </c>
      <c r="S105" t="n" s="1145">
        <v>2659289.26</v>
      </c>
      <c r="T105" t="n" s="1145">
        <v>3653409.94</v>
      </c>
      <c r="U105" t="n" s="1145">
        <v>3353677.37</v>
      </c>
      <c r="V105" t="n" s="1145">
        <v>3353677.37</v>
      </c>
      <c r="W105" t="n" s="1145">
        <v>3394390.58</v>
      </c>
      <c r="X105" t="n" s="1145">
        <v>3394390.58</v>
      </c>
      <c r="Y105" t="n" s="1145">
        <v>3445419.39</v>
      </c>
      <c r="Z105" t="n" s="1145">
        <v>3445419.39</v>
      </c>
      <c r="AA105" t="n" s="1145">
        <v>3542478.87</v>
      </c>
      <c r="AB105" t="n" s="1145">
        <v>3542478.87</v>
      </c>
      <c r="AC105" t="n" s="1145">
        <v>3578502.02</v>
      </c>
      <c r="AD105" t="n" s="1145">
        <v>3578502.02</v>
      </c>
      <c r="AE105" t="n" s="1145">
        <v>3610116.39</v>
      </c>
      <c r="AF105" t="n" s="1145">
        <v>3610116.39</v>
      </c>
      <c r="AG105" t="n" s="1145">
        <v>3632261.78</v>
      </c>
      <c r="AH105" t="n" s="1145">
        <v>3632261.78</v>
      </c>
      <c r="AI105" t="n">
        <v>0.0</v>
      </c>
      <c r="AJ105" t="n">
        <v>0.0</v>
      </c>
    </row>
    <row r="106" spans="1:20">
      <c r="A106" t="s">
        <v>4396</v>
      </c>
      <c r="B106" t="s">
        <v>448</v>
      </c>
      <c r="C106" t="n" s="1145">
        <v>861555.94</v>
      </c>
      <c r="D106" t="n" s="1145">
        <v>861555.94</v>
      </c>
      <c r="E106" t="n" s="1145">
        <v>854386.42</v>
      </c>
      <c r="F106" t="n" s="1145">
        <v>859722.85</v>
      </c>
      <c r="G106" t="n" s="1145">
        <v>859722.85</v>
      </c>
      <c r="H106" t="n" s="1145">
        <v>868725.45</v>
      </c>
      <c r="I106" t="n" s="1145">
        <v>862490.02</v>
      </c>
      <c r="J106" t="n" s="1145">
        <v>862490.02</v>
      </c>
      <c r="K106" t="n" s="1145">
        <v>844241.86</v>
      </c>
      <c r="L106" t="n" s="1145">
        <v>868725.45</v>
      </c>
      <c r="M106" t="n" s="1145">
        <v>868725.45</v>
      </c>
      <c r="N106" t="n" s="1145">
        <v>862854.89</v>
      </c>
      <c r="O106" t="n" s="1145">
        <v>875078.63</v>
      </c>
      <c r="P106" t="n" s="1145">
        <v>875078.63</v>
      </c>
      <c r="Q106" t="n" s="1145">
        <v>890608.85</v>
      </c>
      <c r="R106" t="n" s="1145">
        <v>858594.96</v>
      </c>
      <c r="S106" t="n" s="1145">
        <v>858594.96</v>
      </c>
      <c r="T106" t="n" s="1145">
        <v>1022192.08</v>
      </c>
      <c r="U106" t="n" s="1145">
        <v>904974.42</v>
      </c>
      <c r="V106" t="n" s="1145">
        <v>904974.42</v>
      </c>
      <c r="W106" t="n" s="1145">
        <v>907324.13</v>
      </c>
      <c r="X106" t="n" s="1145">
        <v>907324.13</v>
      </c>
      <c r="Y106" t="n" s="1145">
        <v>914983.39</v>
      </c>
      <c r="Z106" t="n" s="1145">
        <v>914983.39</v>
      </c>
      <c r="AA106" t="n" s="1145">
        <v>925218.61</v>
      </c>
      <c r="AB106" t="n" s="1145">
        <v>925218.61</v>
      </c>
      <c r="AC106" t="n" s="1145">
        <v>933975.89</v>
      </c>
      <c r="AD106" t="n" s="1145">
        <v>933975.89</v>
      </c>
      <c r="AE106" t="n" s="1145">
        <v>948177.96</v>
      </c>
      <c r="AF106" t="n" s="1145">
        <v>948177.96</v>
      </c>
      <c r="AG106" t="n" s="1145">
        <v>956400.47</v>
      </c>
      <c r="AH106" t="n" s="1145">
        <v>956400.47</v>
      </c>
      <c r="AI106" t="n">
        <v>0.0</v>
      </c>
      <c r="AJ106" t="n">
        <v>0.0</v>
      </c>
    </row>
    <row r="107" spans="1:20">
      <c r="A107" t="s">
        <v>4397</v>
      </c>
      <c r="B107" t="s">
        <v>4398</v>
      </c>
      <c r="C107" t="n" s="1145">
        <v>0.0</v>
      </c>
      <c r="D107" t="n" s="1145">
        <v>0.0</v>
      </c>
      <c r="E107" t="n" s="1145">
        <v>0.0</v>
      </c>
      <c r="F107" t="n" s="1145">
        <v>0.0</v>
      </c>
      <c r="G107" t="n" s="1145">
        <v>0.0</v>
      </c>
      <c r="H107" t="n" s="1145">
        <v>0.0</v>
      </c>
      <c r="I107" t="n" s="1145">
        <v>0.0</v>
      </c>
      <c r="J107" t="n" s="1145">
        <v>0.0</v>
      </c>
      <c r="K107" t="n" s="1145">
        <v>0.0</v>
      </c>
      <c r="L107" t="n" s="1145">
        <v>0.0</v>
      </c>
      <c r="M107" t="n" s="1145">
        <v>0.0</v>
      </c>
      <c r="N107" t="n" s="1145">
        <v>0.0</v>
      </c>
      <c r="O107" t="n" s="1145">
        <v>0.0</v>
      </c>
      <c r="P107" t="n" s="1145">
        <v>0.0</v>
      </c>
      <c r="Q107" t="n" s="1145">
        <v>0.0</v>
      </c>
      <c r="R107" t="n" s="1145">
        <v>0.0</v>
      </c>
      <c r="S107" t="n" s="1145">
        <v>0.0</v>
      </c>
      <c r="T107" t="n" s="1145">
        <v>0.0</v>
      </c>
      <c r="U107" t="n" s="1145">
        <v>0.0</v>
      </c>
      <c r="V107" t="n" s="1145">
        <v>0.0</v>
      </c>
      <c r="W107" t="n" s="1145">
        <v>0.0</v>
      </c>
      <c r="X107" t="n" s="1145">
        <v>0.0</v>
      </c>
      <c r="Y107" t="n" s="1145">
        <v>0.0</v>
      </c>
      <c r="Z107" t="n" s="1145">
        <v>0.0</v>
      </c>
      <c r="AA107" t="n" s="1145">
        <v>0.0</v>
      </c>
      <c r="AB107" t="n" s="1145">
        <v>0.0</v>
      </c>
      <c r="AC107" t="n" s="1145">
        <v>0.0</v>
      </c>
      <c r="AD107" t="n" s="1145">
        <v>0.0</v>
      </c>
      <c r="AE107" t="n" s="1145">
        <v>0.0</v>
      </c>
      <c r="AF107" t="n" s="1145">
        <v>0.0</v>
      </c>
      <c r="AG107" t="n" s="1145">
        <v>0.0</v>
      </c>
      <c r="AH107" t="n" s="1145">
        <v>0.0</v>
      </c>
      <c r="AI107" t="n">
        <v>0.0</v>
      </c>
      <c r="AJ107" t="n">
        <v>0.0</v>
      </c>
    </row>
    <row r="108" spans="1:20">
      <c r="A108" t="s">
        <v>4399</v>
      </c>
      <c r="B108" t="s">
        <v>384</v>
      </c>
      <c r="C108" t="n" s="1145">
        <v>2570446.33</v>
      </c>
      <c r="D108" t="n" s="1145">
        <v>2570446.33</v>
      </c>
      <c r="E108" t="n" s="1145">
        <v>2639741.71</v>
      </c>
      <c r="F108" t="n" s="1145">
        <v>2680621.55</v>
      </c>
      <c r="G108" t="n" s="1145">
        <v>2680621.55</v>
      </c>
      <c r="H108" t="n" s="1145">
        <v>2501150.96</v>
      </c>
      <c r="I108" t="n" s="1145">
        <v>2721817.55</v>
      </c>
      <c r="J108" t="n" s="1145">
        <v>2721817.55</v>
      </c>
      <c r="K108" t="n" s="1145">
        <v>2365819.39</v>
      </c>
      <c r="L108" t="n" s="1145">
        <v>2501150.96</v>
      </c>
      <c r="M108" t="n" s="1145">
        <v>2501150.96</v>
      </c>
      <c r="N108" t="n" s="1145">
        <v>2756181.43</v>
      </c>
      <c r="O108" t="n" s="1145">
        <v>2313897.53</v>
      </c>
      <c r="P108" t="n" s="1145">
        <v>2313897.53</v>
      </c>
      <c r="Q108" t="n" s="1145">
        <v>2262027.17</v>
      </c>
      <c r="R108" t="n" s="1145">
        <v>2106878.11</v>
      </c>
      <c r="S108" t="n" s="1145">
        <v>2106878.11</v>
      </c>
      <c r="T108" t="n" s="1145">
        <v>1626125.18</v>
      </c>
      <c r="U108" t="n" s="1145">
        <v>2252538.29</v>
      </c>
      <c r="V108" t="n" s="1145">
        <v>2252538.29</v>
      </c>
      <c r="W108" t="n" s="1145">
        <v>2241744.64</v>
      </c>
      <c r="X108" t="n" s="1145">
        <v>2241744.64</v>
      </c>
      <c r="Y108" t="n" s="1145">
        <v>2186720.56</v>
      </c>
      <c r="Z108" t="n" s="1145">
        <v>2186720.56</v>
      </c>
      <c r="AA108" t="n" s="1145">
        <v>2214777.93</v>
      </c>
      <c r="AB108" t="n" s="1145">
        <v>2214777.93</v>
      </c>
      <c r="AC108" t="n" s="1145">
        <v>2178100.73</v>
      </c>
      <c r="AD108" t="n" s="1145">
        <v>2178100.73</v>
      </c>
      <c r="AE108" t="n" s="1145">
        <v>2055438.9</v>
      </c>
      <c r="AF108" t="n" s="1145">
        <v>2055438.9</v>
      </c>
      <c r="AG108" t="n" s="1145">
        <v>1944076.18</v>
      </c>
      <c r="AH108" t="n" s="1145">
        <v>1944076.18</v>
      </c>
      <c r="AI108" t="n">
        <v>0.0</v>
      </c>
      <c r="AJ108" t="n">
        <v>0.0</v>
      </c>
    </row>
    <row r="109" spans="1:20">
      <c r="A109" t="s">
        <v>4400</v>
      </c>
      <c r="B109" t="s">
        <v>670</v>
      </c>
      <c r="C109" t="n" s="1145">
        <v>927603.57</v>
      </c>
      <c r="D109" t="n" s="1145">
        <v>927603.57</v>
      </c>
      <c r="E109" t="n" s="1145">
        <v>939803.08</v>
      </c>
      <c r="F109" t="n" s="1145">
        <v>970890.42</v>
      </c>
      <c r="G109" t="n" s="1145">
        <v>970890.42</v>
      </c>
      <c r="H109" t="n" s="1145">
        <v>915404.05</v>
      </c>
      <c r="I109" t="n" s="1145">
        <v>944012.48</v>
      </c>
      <c r="J109" t="n" s="1145">
        <v>944012.48</v>
      </c>
      <c r="K109" t="n" s="1145">
        <v>780828.7</v>
      </c>
      <c r="L109" t="n" s="1145">
        <v>915404.05</v>
      </c>
      <c r="M109" t="n" s="1145">
        <v>915404.05</v>
      </c>
      <c r="N109" t="n" s="1145">
        <v>1051388.25</v>
      </c>
      <c r="O109" t="n" s="1145">
        <v>758662.18</v>
      </c>
      <c r="P109" t="n" s="1145">
        <v>758662.18</v>
      </c>
      <c r="Q109" t="n" s="1145">
        <v>520191.15</v>
      </c>
      <c r="R109" t="n" s="1145">
        <v>712364.18</v>
      </c>
      <c r="S109" t="n" s="1145">
        <v>712364.18</v>
      </c>
      <c r="T109" t="n" s="1145">
        <v>198277.96</v>
      </c>
      <c r="U109" t="n" s="1145">
        <v>637671.52</v>
      </c>
      <c r="V109" t="n" s="1145">
        <v>637671.52</v>
      </c>
      <c r="W109" t="n" s="1145">
        <v>644332.25</v>
      </c>
      <c r="X109" t="n" s="1145">
        <v>644332.25</v>
      </c>
      <c r="Y109" t="n" s="1145">
        <v>594078.42</v>
      </c>
      <c r="Z109" t="n" s="1145">
        <v>594078.42</v>
      </c>
      <c r="AA109" t="n" s="1145">
        <v>589952.45</v>
      </c>
      <c r="AB109" t="n" s="1145">
        <v>589952.45</v>
      </c>
      <c r="AC109" t="n" s="1145">
        <v>596684.4</v>
      </c>
      <c r="AD109" t="n" s="1145">
        <v>596684.4</v>
      </c>
      <c r="AE109" t="n" s="1145">
        <v>460488.88</v>
      </c>
      <c r="AF109" t="n" s="1145">
        <v>460488.88</v>
      </c>
      <c r="AG109" t="n" s="1145">
        <v>359234.56</v>
      </c>
      <c r="AH109" t="n" s="1145">
        <v>359234.56</v>
      </c>
      <c r="AI109" t="n">
        <v>0.0</v>
      </c>
      <c r="AJ109" t="n">
        <v>0.0</v>
      </c>
    </row>
    <row r="110" spans="1:20">
      <c r="A110" t="s">
        <v>4401</v>
      </c>
      <c r="B110" t="s">
        <v>385</v>
      </c>
      <c r="C110" t="n" s="1145">
        <v>-199349.45</v>
      </c>
      <c r="D110" t="n" s="1145">
        <v>-199349.45</v>
      </c>
      <c r="E110" t="n" s="1145">
        <v>-202240.38</v>
      </c>
      <c r="F110" t="n" s="1145">
        <v>-193390.42</v>
      </c>
      <c r="G110" t="n" s="1145">
        <v>-193390.42</v>
      </c>
      <c r="H110" t="n" s="1145">
        <v>-196458.52</v>
      </c>
      <c r="I110" t="n" s="1145">
        <v>-189979.17</v>
      </c>
      <c r="J110" t="n" s="1145">
        <v>-189979.17</v>
      </c>
      <c r="K110" t="n" s="1145">
        <v>-300247.9</v>
      </c>
      <c r="L110" t="n" s="1145">
        <v>-196458.52</v>
      </c>
      <c r="M110" t="n" s="1145">
        <v>-196458.52</v>
      </c>
      <c r="N110" t="n" s="1145">
        <v>-142946.89</v>
      </c>
      <c r="O110" t="n" s="1145">
        <v>-235722.34</v>
      </c>
      <c r="P110" t="n" s="1145">
        <v>-235722.34</v>
      </c>
      <c r="Q110" t="n" s="1145">
        <v>-245422.03</v>
      </c>
      <c r="R110" t="n" s="1145">
        <v>-134182.65</v>
      </c>
      <c r="S110" t="n" s="1145">
        <v>-134182.65</v>
      </c>
      <c r="T110" t="n" s="1145">
        <v>-278962.29</v>
      </c>
      <c r="U110" t="n" s="1145">
        <v>-241894.78</v>
      </c>
      <c r="V110" t="n" s="1145">
        <v>-241894.78</v>
      </c>
      <c r="W110" t="n" s="1145">
        <v>-241853.96</v>
      </c>
      <c r="X110" t="n" s="1145">
        <v>-241853.96</v>
      </c>
      <c r="Y110" t="n" s="1145">
        <v>-227237.14</v>
      </c>
      <c r="Z110" t="n" s="1145">
        <v>-227237.14</v>
      </c>
      <c r="AA110" t="n" s="1145">
        <v>-222443.73</v>
      </c>
      <c r="AB110" t="n" s="1145">
        <v>-222443.73</v>
      </c>
      <c r="AC110" t="n" s="1145">
        <v>-230247.48</v>
      </c>
      <c r="AD110" t="n" s="1145">
        <v>-230247.48</v>
      </c>
      <c r="AE110" t="n" s="1145">
        <v>-244724.71</v>
      </c>
      <c r="AF110" t="n" s="1145">
        <v>-244724.71</v>
      </c>
      <c r="AG110" t="n" s="1145">
        <v>-262192.16</v>
      </c>
      <c r="AH110" t="n" s="1145">
        <v>-262192.16</v>
      </c>
      <c r="AI110" t="n">
        <v>0.0</v>
      </c>
      <c r="AJ110" t="n">
        <v>0.0</v>
      </c>
    </row>
    <row r="111" spans="1:20">
      <c r="A111" t="s">
        <v>4402</v>
      </c>
      <c r="B111" t="s">
        <v>386</v>
      </c>
      <c r="C111" t="n" s="1145">
        <v>3353859.17</v>
      </c>
      <c r="D111" t="n" s="1145">
        <v>3353859.17</v>
      </c>
      <c r="E111" t="n" s="1145">
        <v>3595523.98</v>
      </c>
      <c r="F111" t="n" s="1145">
        <v>3216399.79</v>
      </c>
      <c r="G111" t="n" s="1145">
        <v>3216399.79</v>
      </c>
      <c r="H111" t="n" s="1145">
        <v>3112194.35</v>
      </c>
      <c r="I111" t="n" s="1145">
        <v>3084679.03</v>
      </c>
      <c r="J111" t="n" s="1145">
        <v>3084679.03</v>
      </c>
      <c r="K111" t="n" s="1145">
        <v>3015690.12</v>
      </c>
      <c r="L111" t="n" s="1145">
        <v>3112194.35</v>
      </c>
      <c r="M111" t="n" s="1145">
        <v>3112194.35</v>
      </c>
      <c r="N111" t="n" s="1145">
        <v>1526458.79</v>
      </c>
      <c r="O111" t="n" s="1145">
        <v>3155711.92</v>
      </c>
      <c r="P111" t="n" s="1145">
        <v>3155711.92</v>
      </c>
      <c r="Q111" t="n" s="1145">
        <v>1557792.01</v>
      </c>
      <c r="R111" t="n" s="1145">
        <v>3229659.52</v>
      </c>
      <c r="S111" t="n" s="1145">
        <v>3229659.52</v>
      </c>
      <c r="T111" t="n" s="1145">
        <v>1431686.68</v>
      </c>
      <c r="U111" t="n" s="1145">
        <v>1882906.9</v>
      </c>
      <c r="V111" t="n" s="1145">
        <v>1882906.9</v>
      </c>
      <c r="W111" t="n" s="1145">
        <v>1761399.59</v>
      </c>
      <c r="X111" t="n" s="1145">
        <v>1761399.59</v>
      </c>
      <c r="Y111" t="n" s="1145">
        <v>1632935.22</v>
      </c>
      <c r="Z111" t="n" s="1145">
        <v>1632935.22</v>
      </c>
      <c r="AA111" t="n" s="1145">
        <v>1505312.49</v>
      </c>
      <c r="AB111" t="n" s="1145">
        <v>1505312.49</v>
      </c>
      <c r="AC111" t="n" s="1145">
        <v>1561247.24</v>
      </c>
      <c r="AD111" t="n" s="1145">
        <v>1561247.24</v>
      </c>
      <c r="AE111" t="n" s="1145">
        <v>1537988.49</v>
      </c>
      <c r="AF111" t="n" s="1145">
        <v>1537988.49</v>
      </c>
      <c r="AG111" t="n" s="1145">
        <v>1494739.35</v>
      </c>
      <c r="AH111" t="n" s="1145">
        <v>1494739.35</v>
      </c>
      <c r="AI111" t="n">
        <v>0.0</v>
      </c>
      <c r="AJ111" t="n">
        <v>0.0</v>
      </c>
    </row>
    <row r="112" spans="1:20">
      <c r="A112" t="s">
        <v>4403</v>
      </c>
      <c r="B112" t="s">
        <v>387</v>
      </c>
      <c r="C112" t="n" s="1145">
        <v>440094.24</v>
      </c>
      <c r="D112" t="n" s="1145">
        <v>440094.24</v>
      </c>
      <c r="E112" t="n" s="1145">
        <v>423240.24</v>
      </c>
      <c r="F112" t="n" s="1145">
        <v>444623.78</v>
      </c>
      <c r="G112" t="n" s="1145">
        <v>444623.78</v>
      </c>
      <c r="H112" t="n" s="1145">
        <v>456948.24</v>
      </c>
      <c r="I112" t="n" s="1145">
        <v>449484.7</v>
      </c>
      <c r="J112" t="n" s="1145">
        <v>449484.7</v>
      </c>
      <c r="K112" t="n" s="1145">
        <v>476314.51</v>
      </c>
      <c r="L112" t="n" s="1145">
        <v>456948.24</v>
      </c>
      <c r="M112" t="n" s="1145">
        <v>456948.24</v>
      </c>
      <c r="N112" t="n" s="1145">
        <v>487861.28</v>
      </c>
      <c r="O112" t="n" s="1145">
        <v>463894.91</v>
      </c>
      <c r="P112" t="n" s="1145">
        <v>463894.91</v>
      </c>
      <c r="Q112" t="n" s="1145">
        <v>505040.53</v>
      </c>
      <c r="R112" t="n" s="1145">
        <v>469404.29</v>
      </c>
      <c r="S112" t="n" s="1145">
        <v>469404.29</v>
      </c>
      <c r="T112" t="n" s="1145">
        <v>554030.17</v>
      </c>
      <c r="U112" t="n" s="1145">
        <v>505811.62</v>
      </c>
      <c r="V112" t="n" s="1145">
        <v>505811.62</v>
      </c>
      <c r="W112" t="n" s="1145">
        <v>509697.51</v>
      </c>
      <c r="X112" t="n" s="1145">
        <v>509697.51</v>
      </c>
      <c r="Y112" t="n" s="1145">
        <v>513251.11</v>
      </c>
      <c r="Z112" t="n" s="1145">
        <v>513251.11</v>
      </c>
      <c r="AA112" t="n" s="1145">
        <v>515643.99</v>
      </c>
      <c r="AB112" t="n" s="1145">
        <v>515643.99</v>
      </c>
      <c r="AC112" t="n" s="1145">
        <v>518963.28</v>
      </c>
      <c r="AD112" t="n" s="1145">
        <v>518963.28</v>
      </c>
      <c r="AE112" t="n" s="1145">
        <v>522254.79</v>
      </c>
      <c r="AF112" t="n" s="1145">
        <v>522254.79</v>
      </c>
      <c r="AG112" t="n" s="1145">
        <v>529535.35</v>
      </c>
      <c r="AH112" t="n" s="1145">
        <v>529535.35</v>
      </c>
      <c r="AI112" t="n">
        <v>0.0</v>
      </c>
      <c r="AJ112" t="n">
        <v>0.0</v>
      </c>
    </row>
    <row r="113" spans="1:20">
      <c r="A113" t="s">
        <v>4404</v>
      </c>
      <c r="B113" t="s">
        <v>4391</v>
      </c>
      <c r="C113" t="n" s="1145">
        <v>1.662584486E7</v>
      </c>
      <c r="D113" t="n" s="1145">
        <v>1.662584486E7</v>
      </c>
      <c r="E113" t="n" s="1145">
        <v>1.662584486E7</v>
      </c>
      <c r="F113" t="n" s="1145">
        <v>1.512526704E7</v>
      </c>
      <c r="G113" t="n" s="1145">
        <v>1.512526704E7</v>
      </c>
      <c r="H113" t="n" s="1145">
        <v>1.154169304E7</v>
      </c>
      <c r="I113" t="n" s="1145">
        <v>1.336007828E7</v>
      </c>
      <c r="J113" t="n" s="1145">
        <v>1.336007828E7</v>
      </c>
      <c r="K113" t="n" s="1145">
        <v>1.443194515E7</v>
      </c>
      <c r="L113" t="n" s="1145">
        <v>1.154169304E7</v>
      </c>
      <c r="M113" t="n" s="1145">
        <v>1.154169304E7</v>
      </c>
      <c r="N113" t="n" s="1145">
        <v>1.767693619E7</v>
      </c>
      <c r="O113" t="n" s="1145">
        <v>1.110795337E7</v>
      </c>
      <c r="P113" t="n" s="1145">
        <v>1.110795337E7</v>
      </c>
      <c r="Q113" t="n" s="1145">
        <v>1.674207238E7</v>
      </c>
      <c r="R113" t="n" s="1145">
        <v>1.223723635E7</v>
      </c>
      <c r="S113" t="n" s="1145">
        <v>1.223723635E7</v>
      </c>
      <c r="T113" t="n" s="1145">
        <v>1.725908398E7</v>
      </c>
      <c r="U113" t="n" s="1145">
        <v>1.443194515E7</v>
      </c>
      <c r="V113" t="n" s="1145">
        <v>1.443194515E7</v>
      </c>
      <c r="W113" t="n" s="1145">
        <v>1.35704641E7</v>
      </c>
      <c r="X113" t="n" s="1145">
        <v>1.35704641E7</v>
      </c>
      <c r="Y113" t="n" s="1145">
        <v>1.588129216E7</v>
      </c>
      <c r="Z113" t="n" s="1145">
        <v>1.588129216E7</v>
      </c>
      <c r="AA113" t="n" s="1145">
        <v>1.767693619E7</v>
      </c>
      <c r="AB113" t="n" s="1145">
        <v>1.767693619E7</v>
      </c>
      <c r="AC113" t="n" s="1145">
        <v>1.709468497E7</v>
      </c>
      <c r="AD113" t="n" s="1145">
        <v>1.709468497E7</v>
      </c>
      <c r="AE113" t="n" s="1145">
        <v>1.522584248E7</v>
      </c>
      <c r="AF113" t="n" s="1145">
        <v>1.522584248E7</v>
      </c>
      <c r="AG113" t="n" s="1145">
        <v>1.674207238E7</v>
      </c>
      <c r="AH113" t="n" s="1145">
        <v>1.674207238E7</v>
      </c>
      <c r="AI113" t="n">
        <v>0.0</v>
      </c>
      <c r="AJ113" t="n">
        <v>0.0</v>
      </c>
    </row>
    <row r="114" spans="1:20">
      <c r="A114" t="s">
        <v>4405</v>
      </c>
      <c r="B114" t="s">
        <v>4393</v>
      </c>
      <c r="C114" t="n" s="1145">
        <v>1.210921746E7</v>
      </c>
      <c r="D114" t="n" s="1145">
        <v>1.210921746E7</v>
      </c>
      <c r="E114" t="n" s="1145">
        <v>1.210921746E7</v>
      </c>
      <c r="F114" t="n" s="1145">
        <v>1.106243169E7</v>
      </c>
      <c r="G114" t="n" s="1145">
        <v>1.106243169E7</v>
      </c>
      <c r="H114" t="n" s="1145">
        <v>7547905.87</v>
      </c>
      <c r="I114" t="n" s="1145">
        <v>8985920.14</v>
      </c>
      <c r="J114" t="n" s="1145">
        <v>8985920.14</v>
      </c>
      <c r="K114" t="n" s="1145">
        <v>1.007013037E7</v>
      </c>
      <c r="L114" t="n" s="1145">
        <v>7547905.87</v>
      </c>
      <c r="M114" t="n" s="1145">
        <v>7547905.87</v>
      </c>
      <c r="N114" t="n" s="1145">
        <v>1.294863522E7</v>
      </c>
      <c r="O114" t="n" s="1145">
        <v>7081475.58</v>
      </c>
      <c r="P114" t="n" s="1145">
        <v>7081475.58</v>
      </c>
      <c r="Q114" t="n" s="1145">
        <v>1.15928337E7</v>
      </c>
      <c r="R114" t="n" s="1145">
        <v>8115482.34</v>
      </c>
      <c r="S114" t="n" s="1145">
        <v>8115482.34</v>
      </c>
      <c r="T114" t="n" s="1145">
        <v>1.191948016E7</v>
      </c>
      <c r="U114" t="n" s="1145">
        <v>1.007013037E7</v>
      </c>
      <c r="V114" t="n" s="1145">
        <v>1.007013037E7</v>
      </c>
      <c r="W114" t="n" s="1145">
        <v>9289009.53</v>
      </c>
      <c r="X114" t="n" s="1145">
        <v>9289009.53</v>
      </c>
      <c r="Y114" t="n" s="1145">
        <v>1.187638085E7</v>
      </c>
      <c r="Z114" t="n" s="1145">
        <v>1.187638085E7</v>
      </c>
      <c r="AA114" t="n" s="1145">
        <v>1.294863522E7</v>
      </c>
      <c r="AB114" t="n" s="1145">
        <v>1.294863522E7</v>
      </c>
      <c r="AC114" t="n" s="1145">
        <v>1.22369589E7</v>
      </c>
      <c r="AD114" t="n" s="1145">
        <v>1.22369589E7</v>
      </c>
      <c r="AE114" t="n" s="1145">
        <v>1.021166331E7</v>
      </c>
      <c r="AF114" t="n" s="1145">
        <v>1.021166331E7</v>
      </c>
      <c r="AG114" t="n" s="1145">
        <v>1.15928337E7</v>
      </c>
      <c r="AH114" t="n" s="1145">
        <v>1.15928337E7</v>
      </c>
      <c r="AI114" t="n">
        <v>0.0</v>
      </c>
      <c r="AJ114" t="n">
        <v>0.0</v>
      </c>
    </row>
    <row r="115" spans="1:20">
      <c r="A115" t="s">
        <v>4406</v>
      </c>
      <c r="B115" t="s">
        <v>4395</v>
      </c>
      <c r="C115" t="n" s="1145">
        <v>3007626.07</v>
      </c>
      <c r="D115" t="n" s="1145">
        <v>3007626.07</v>
      </c>
      <c r="E115" t="n" s="1145">
        <v>3007626.07</v>
      </c>
      <c r="F115" t="n" s="1145">
        <v>2589254.86</v>
      </c>
      <c r="G115" t="n" s="1145">
        <v>2589254.86</v>
      </c>
      <c r="H115" t="n" s="1145">
        <v>2488260.11</v>
      </c>
      <c r="I115" t="n" s="1145">
        <v>2888347.98</v>
      </c>
      <c r="J115" t="n" s="1145">
        <v>2888347.98</v>
      </c>
      <c r="K115" t="n" s="1145">
        <v>2905832.03</v>
      </c>
      <c r="L115" t="n" s="1145">
        <v>2488260.11</v>
      </c>
      <c r="M115" t="n" s="1145">
        <v>2488260.11</v>
      </c>
      <c r="N115" t="n" s="1145">
        <v>3254293.64</v>
      </c>
      <c r="O115" t="n" s="1145">
        <v>2493494.71</v>
      </c>
      <c r="P115" t="n" s="1145">
        <v>2493494.71</v>
      </c>
      <c r="Q115" t="n" s="1145">
        <v>3661672.97</v>
      </c>
      <c r="R115" t="n" s="1145">
        <v>2659289.26</v>
      </c>
      <c r="S115" t="n" s="1145">
        <v>2659289.26</v>
      </c>
      <c r="T115" t="n" s="1145">
        <v>3705105.0</v>
      </c>
      <c r="U115" t="n" s="1145">
        <v>2905832.03</v>
      </c>
      <c r="V115" t="n" s="1145">
        <v>2905832.03</v>
      </c>
      <c r="W115" t="n" s="1145">
        <v>2884102.51</v>
      </c>
      <c r="X115" t="n" s="1145">
        <v>2884102.51</v>
      </c>
      <c r="Y115" t="n" s="1145">
        <v>2571884.09</v>
      </c>
      <c r="Z115" t="n" s="1145">
        <v>2571884.09</v>
      </c>
      <c r="AA115" t="n" s="1145">
        <v>3254293.64</v>
      </c>
      <c r="AB115" t="n" s="1145">
        <v>3254293.64</v>
      </c>
      <c r="AC115" t="n" s="1145">
        <v>3357201.44</v>
      </c>
      <c r="AD115" t="n" s="1145">
        <v>3357201.44</v>
      </c>
      <c r="AE115" t="n" s="1145">
        <v>3477244.01</v>
      </c>
      <c r="AF115" t="n" s="1145">
        <v>3477244.01</v>
      </c>
      <c r="AG115" t="n" s="1145">
        <v>3661672.97</v>
      </c>
      <c r="AH115" t="n" s="1145">
        <v>3661672.97</v>
      </c>
      <c r="AI115" t="n">
        <v>0.0</v>
      </c>
      <c r="AJ115" t="n">
        <v>0.0</v>
      </c>
    </row>
    <row r="116" spans="1:20">
      <c r="A116" t="s">
        <v>4407</v>
      </c>
      <c r="B116" t="s">
        <v>4408</v>
      </c>
      <c r="C116" t="n" s="1145">
        <v>60409.19</v>
      </c>
      <c r="D116" t="n" s="1145">
        <v>60409.19</v>
      </c>
      <c r="E116" t="n" s="1145">
        <v>60409.19</v>
      </c>
      <c r="F116" t="n" s="1145">
        <v>47055.58</v>
      </c>
      <c r="G116" t="n" s="1145">
        <v>47055.58</v>
      </c>
      <c r="H116" t="n" s="1145">
        <v>63189.96</v>
      </c>
      <c r="I116" t="n" s="1145">
        <v>64155.69</v>
      </c>
      <c r="J116" t="n" s="1145">
        <v>64155.69</v>
      </c>
      <c r="K116" t="n" s="1145">
        <v>-1015.6</v>
      </c>
      <c r="L116" t="n" s="1145">
        <v>63189.96</v>
      </c>
      <c r="M116" t="n" s="1145">
        <v>63189.96</v>
      </c>
      <c r="N116" t="n" s="1145">
        <v>40976.26</v>
      </c>
      <c r="O116" t="n" s="1145">
        <v>63550.04</v>
      </c>
      <c r="P116" t="n" s="1145">
        <v>63550.04</v>
      </c>
      <c r="Q116" t="n" s="1145">
        <v>24732.08</v>
      </c>
      <c r="R116" t="n" s="1145">
        <v>25999.04</v>
      </c>
      <c r="S116" t="n" s="1145">
        <v>25999.04</v>
      </c>
      <c r="T116" t="n" s="1145">
        <v>3095.45</v>
      </c>
      <c r="U116" t="n" s="1145">
        <v>-1015.6</v>
      </c>
      <c r="V116" t="n" s="1145">
        <v>-1015.6</v>
      </c>
      <c r="W116" t="n" s="1145">
        <v>-11250.25</v>
      </c>
      <c r="X116" t="n" s="1145">
        <v>-11250.25</v>
      </c>
      <c r="Y116" t="n" s="1145">
        <v>32290.05</v>
      </c>
      <c r="Z116" t="n" s="1145">
        <v>32290.05</v>
      </c>
      <c r="AA116" t="n" s="1145">
        <v>40976.26</v>
      </c>
      <c r="AB116" t="n" s="1145">
        <v>40976.26</v>
      </c>
      <c r="AC116" t="n" s="1145">
        <v>88092.44</v>
      </c>
      <c r="AD116" t="n" s="1145">
        <v>88092.44</v>
      </c>
      <c r="AE116" t="n" s="1145">
        <v>60221.49</v>
      </c>
      <c r="AF116" t="n" s="1145">
        <v>60221.49</v>
      </c>
      <c r="AG116" t="n" s="1145">
        <v>24732.08</v>
      </c>
      <c r="AH116" t="n" s="1145">
        <v>24732.08</v>
      </c>
      <c r="AI116" t="n">
        <v>0.0</v>
      </c>
      <c r="AJ116" t="n">
        <v>0.0</v>
      </c>
    </row>
    <row r="117" spans="1:20">
      <c r="A117" t="s">
        <v>4409</v>
      </c>
      <c r="B117" t="s">
        <v>4410</v>
      </c>
      <c r="C117" t="n">
        <v>0.0</v>
      </c>
      <c r="D117" t="n">
        <v>0.0</v>
      </c>
      <c r="E117" t="n">
        <v>0.0</v>
      </c>
      <c r="F117" t="n">
        <v>0.0</v>
      </c>
      <c r="G117" t="n">
        <v>0.0</v>
      </c>
      <c r="H117" t="n">
        <v>0.0</v>
      </c>
      <c r="I117" t="n">
        <v>0.0</v>
      </c>
      <c r="J117" t="n">
        <v>0.0</v>
      </c>
      <c r="K117" t="n">
        <v>0.0</v>
      </c>
      <c r="L117" t="n">
        <v>0.0</v>
      </c>
      <c r="M117" t="n">
        <v>0.0</v>
      </c>
      <c r="N117" t="n">
        <v>0.0</v>
      </c>
      <c r="O117" t="n">
        <v>0.0</v>
      </c>
      <c r="P117" t="n">
        <v>0.0</v>
      </c>
      <c r="Q117" t="n">
        <v>0.0</v>
      </c>
      <c r="R117" t="n">
        <v>0.0</v>
      </c>
      <c r="S117" t="n">
        <v>0.0</v>
      </c>
      <c r="T117" t="n">
        <v>0.0</v>
      </c>
      <c r="U117" t="n">
        <v>0.0</v>
      </c>
      <c r="V117" t="n">
        <v>0.0</v>
      </c>
      <c r="W117" t="n">
        <v>0.0</v>
      </c>
      <c r="X117" t="n">
        <v>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n">
        <v>0.0</v>
      </c>
      <c r="AI117" t="n">
        <v>0.0</v>
      </c>
      <c r="AJ117" t="n">
        <v>0.0</v>
      </c>
    </row>
    <row r="118" spans="1:20">
      <c r="A118" t="s">
        <v>4411</v>
      </c>
      <c r="B118" t="s">
        <v>4412</v>
      </c>
      <c r="C118" t="n" s="1145">
        <v>577870.75</v>
      </c>
      <c r="D118" t="n" s="1145">
        <v>577870.75</v>
      </c>
      <c r="E118" t="n" s="1145">
        <v>577870.75</v>
      </c>
      <c r="F118" t="n" s="1145">
        <v>577870.75</v>
      </c>
      <c r="G118" t="n" s="1145">
        <v>577870.75</v>
      </c>
      <c r="H118" t="n" s="1145">
        <v>586318.0</v>
      </c>
      <c r="I118" t="n" s="1145">
        <v>577870.75</v>
      </c>
      <c r="J118" t="n" s="1145">
        <v>577870.75</v>
      </c>
      <c r="K118" t="n" s="1145">
        <v>577870.75</v>
      </c>
      <c r="L118" t="n" s="1145">
        <v>586318.0</v>
      </c>
      <c r="M118" t="n" s="1145">
        <v>586318.0</v>
      </c>
      <c r="N118" t="n" s="1145">
        <v>577870.75</v>
      </c>
      <c r="O118" t="n" s="1145">
        <v>577870.75</v>
      </c>
      <c r="P118" t="n" s="1145">
        <v>577870.75</v>
      </c>
      <c r="Q118" t="n" s="1145">
        <v>577870.75</v>
      </c>
      <c r="R118" t="n" s="1145">
        <v>577870.75</v>
      </c>
      <c r="S118" t="n" s="1145">
        <v>577870.75</v>
      </c>
      <c r="T118" t="n" s="1145">
        <v>577870.75</v>
      </c>
      <c r="U118" t="n" s="1145">
        <v>577870.75</v>
      </c>
      <c r="V118" t="n" s="1145">
        <v>577870.75</v>
      </c>
      <c r="W118" t="n" s="1145">
        <v>577870.75</v>
      </c>
      <c r="X118" t="n" s="1145">
        <v>577870.75</v>
      </c>
      <c r="Y118" t="n" s="1145">
        <v>577870.75</v>
      </c>
      <c r="Z118" t="n" s="1145">
        <v>577870.75</v>
      </c>
      <c r="AA118" t="n" s="1145">
        <v>577870.75</v>
      </c>
      <c r="AB118" t="n" s="1145">
        <v>577870.75</v>
      </c>
      <c r="AC118" t="n" s="1145">
        <v>577870.75</v>
      </c>
      <c r="AD118" t="n" s="1145">
        <v>577870.75</v>
      </c>
      <c r="AE118" t="n" s="1145">
        <v>577870.75</v>
      </c>
      <c r="AF118" t="n" s="1145">
        <v>577870.75</v>
      </c>
      <c r="AG118" t="n" s="1145">
        <v>577870.75</v>
      </c>
      <c r="AH118" t="n" s="1145">
        <v>577870.75</v>
      </c>
      <c r="AI118" t="n">
        <v>0.0</v>
      </c>
      <c r="AJ118" t="n">
        <v>0.0</v>
      </c>
    </row>
    <row r="119" spans="1:20">
      <c r="A119" t="s">
        <v>4413</v>
      </c>
      <c r="B119" t="s">
        <v>4414</v>
      </c>
      <c r="C119" t="n">
        <v>0.0</v>
      </c>
      <c r="D119" t="n">
        <v>0.0</v>
      </c>
      <c r="E119" t="n">
        <v>0.0</v>
      </c>
      <c r="F119" t="n">
        <v>0.0</v>
      </c>
      <c r="G119" t="n">
        <v>0.0</v>
      </c>
      <c r="H119" t="n">
        <v>0.0</v>
      </c>
      <c r="I119" t="n">
        <v>0.0</v>
      </c>
      <c r="J119" t="n">
        <v>0.0</v>
      </c>
      <c r="K119" t="n">
        <v>0.0</v>
      </c>
      <c r="L119" t="n">
        <v>0.0</v>
      </c>
      <c r="M119" t="n">
        <v>0.0</v>
      </c>
      <c r="N119" t="n">
        <v>0.0</v>
      </c>
      <c r="O119" t="n">
        <v>0.0</v>
      </c>
      <c r="P119" t="n">
        <v>0.0</v>
      </c>
      <c r="Q119" t="n">
        <v>0.0</v>
      </c>
      <c r="R119" t="n">
        <v>0.0</v>
      </c>
      <c r="S119" t="n">
        <v>0.0</v>
      </c>
      <c r="T119" t="n">
        <v>0.0</v>
      </c>
      <c r="U119" t="n">
        <v>0.0</v>
      </c>
      <c r="V119" t="n">
        <v>0.0</v>
      </c>
      <c r="W119" t="n">
        <v>0.0</v>
      </c>
      <c r="X119" t="n">
        <v>0.0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n">
        <v>0.0</v>
      </c>
      <c r="AI119" t="n">
        <v>0.0</v>
      </c>
      <c r="AJ119" t="n">
        <v>0.0</v>
      </c>
    </row>
    <row r="120" spans="1:20">
      <c r="A120" t="s">
        <v>4415</v>
      </c>
      <c r="B120" t="s">
        <v>4398</v>
      </c>
      <c r="C120" t="n">
        <v>0.0</v>
      </c>
      <c r="D120" t="n">
        <v>0.0</v>
      </c>
      <c r="E120" t="n">
        <v>0.0</v>
      </c>
      <c r="F120" t="n">
        <v>0.0</v>
      </c>
      <c r="G120" t="n">
        <v>0.0</v>
      </c>
      <c r="H120" t="n">
        <v>0.0</v>
      </c>
      <c r="I120" t="n">
        <v>0.0</v>
      </c>
      <c r="J120" t="n">
        <v>0.0</v>
      </c>
      <c r="K120" t="n">
        <v>0.0</v>
      </c>
      <c r="L120" t="n">
        <v>0.0</v>
      </c>
      <c r="M120" t="n">
        <v>0.0</v>
      </c>
      <c r="N120" t="n">
        <v>0.0</v>
      </c>
      <c r="O120" t="n">
        <v>0.0</v>
      </c>
      <c r="P120" t="n">
        <v>0.0</v>
      </c>
      <c r="Q120" t="n">
        <v>0.0</v>
      </c>
      <c r="R120" t="n">
        <v>0.0</v>
      </c>
      <c r="S120" t="n">
        <v>0.0</v>
      </c>
      <c r="T120" t="n">
        <v>0.0</v>
      </c>
      <c r="U120" t="n">
        <v>0.0</v>
      </c>
      <c r="V120" t="n">
        <v>0.0</v>
      </c>
      <c r="W120" t="n">
        <v>0.0</v>
      </c>
      <c r="X120" t="n">
        <v>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n">
        <v>0.0</v>
      </c>
      <c r="AI120" t="n">
        <v>0.0</v>
      </c>
      <c r="AJ120" t="n">
        <v>0.0</v>
      </c>
    </row>
    <row r="121" spans="1:20">
      <c r="A121" t="s">
        <v>3473</v>
      </c>
      <c r="B121" t="s">
        <v>384</v>
      </c>
      <c r="C121" t="n" s="1145">
        <v>2019570.23</v>
      </c>
      <c r="D121" t="n" s="1145">
        <v>2019570.23</v>
      </c>
      <c r="E121" t="n" s="1145">
        <v>2019570.23</v>
      </c>
      <c r="F121" t="n" s="1145">
        <v>2515837.54</v>
      </c>
      <c r="G121" t="n" s="1145">
        <v>2515837.54</v>
      </c>
      <c r="H121" t="n" s="1145">
        <v>2875657.8</v>
      </c>
      <c r="I121" t="n" s="1145">
        <v>3383817.35</v>
      </c>
      <c r="J121" t="n" s="1145">
        <v>3383817.35</v>
      </c>
      <c r="K121" t="n" s="1145">
        <v>2371268.49</v>
      </c>
      <c r="L121" t="n" s="1145">
        <v>2875657.8</v>
      </c>
      <c r="M121" t="n" s="1145">
        <v>2875657.8</v>
      </c>
      <c r="N121" t="n" s="1145">
        <v>2508195.46</v>
      </c>
      <c r="O121" t="n" s="1145">
        <v>2520916.96</v>
      </c>
      <c r="P121" t="n" s="1145">
        <v>2520916.96</v>
      </c>
      <c r="Q121" t="n" s="1145">
        <v>2376751.14</v>
      </c>
      <c r="R121" t="n" s="1145">
        <v>2106878.11</v>
      </c>
      <c r="S121" t="n" s="1145">
        <v>2106878.11</v>
      </c>
      <c r="T121" t="n" s="1145">
        <v>2039008.73</v>
      </c>
      <c r="U121" t="n" s="1145">
        <v>2371268.49</v>
      </c>
      <c r="V121" t="n" s="1145">
        <v>2371268.49</v>
      </c>
      <c r="W121" t="n" s="1145">
        <v>2791985.41</v>
      </c>
      <c r="X121" t="n" s="1145">
        <v>2791985.41</v>
      </c>
      <c r="Y121" t="n" s="1145">
        <v>1934204.28</v>
      </c>
      <c r="Z121" t="n" s="1145">
        <v>1934204.28</v>
      </c>
      <c r="AA121" t="n" s="1145">
        <v>2508195.46</v>
      </c>
      <c r="AB121" t="n" s="1145">
        <v>2508195.46</v>
      </c>
      <c r="AC121" t="n" s="1145">
        <v>3036733.58</v>
      </c>
      <c r="AD121" t="n" s="1145">
        <v>3036733.58</v>
      </c>
      <c r="AE121" t="n" s="1145">
        <v>2723615.24</v>
      </c>
      <c r="AF121" t="n" s="1145">
        <v>2723615.24</v>
      </c>
      <c r="AG121" t="n" s="1145">
        <v>2376751.14</v>
      </c>
      <c r="AH121" t="n" s="1145">
        <v>2376751.14</v>
      </c>
      <c r="AI121" t="n">
        <v>0.0</v>
      </c>
      <c r="AJ121" t="n">
        <v>0.0</v>
      </c>
    </row>
    <row r="122" spans="1:20">
      <c r="A122" t="s">
        <v>4182</v>
      </c>
      <c r="B122" t="s">
        <v>3411</v>
      </c>
      <c r="C122" t="n" s="1145">
        <v>428310.78</v>
      </c>
      <c r="D122" t="n" s="1145">
        <v>428310.78</v>
      </c>
      <c r="E122" t="n" s="1145">
        <v>428310.78</v>
      </c>
      <c r="F122" t="n" s="1145">
        <v>398001.05</v>
      </c>
      <c r="G122" t="n" s="1145">
        <v>398001.05</v>
      </c>
      <c r="H122" t="n" s="1145">
        <v>668613.62</v>
      </c>
      <c r="I122" t="n" s="1145">
        <v>392171.48</v>
      </c>
      <c r="J122" t="n" s="1145">
        <v>392171.48</v>
      </c>
      <c r="K122" t="n" s="1145">
        <v>432104.79</v>
      </c>
      <c r="L122" t="n" s="1145">
        <v>668613.62</v>
      </c>
      <c r="M122" t="n" s="1145">
        <v>668613.62</v>
      </c>
      <c r="N122" t="n" s="1145">
        <v>417074.75</v>
      </c>
      <c r="O122" t="n" s="1145">
        <v>496455.53</v>
      </c>
      <c r="P122" t="n" s="1145">
        <v>496455.53</v>
      </c>
      <c r="Q122" t="n" s="1145">
        <v>289375.15</v>
      </c>
      <c r="R122" t="n" s="1145">
        <v>488011.62</v>
      </c>
      <c r="S122" t="n" s="1145">
        <v>488011.62</v>
      </c>
      <c r="T122" t="n" s="1145">
        <v>246882.39</v>
      </c>
      <c r="U122" t="n" s="1145">
        <v>432104.79</v>
      </c>
      <c r="V122" t="n" s="1145">
        <v>432104.79</v>
      </c>
      <c r="W122" t="n" s="1145">
        <v>517036.8</v>
      </c>
      <c r="X122" t="n" s="1145">
        <v>517036.8</v>
      </c>
      <c r="Y122" t="n" s="1145">
        <v>313739.06</v>
      </c>
      <c r="Z122" t="n" s="1145">
        <v>313739.06</v>
      </c>
      <c r="AA122" t="n" s="1145">
        <v>417074.75</v>
      </c>
      <c r="AB122" t="n" s="1145">
        <v>417074.75</v>
      </c>
      <c r="AC122" t="n" s="1145">
        <v>618569.7</v>
      </c>
      <c r="AD122" t="n" s="1145">
        <v>618569.7</v>
      </c>
      <c r="AE122" t="n" s="1145">
        <v>422846.9</v>
      </c>
      <c r="AF122" t="n" s="1145">
        <v>422846.9</v>
      </c>
      <c r="AG122" t="n" s="1145">
        <v>289375.15</v>
      </c>
      <c r="AH122" t="n" s="1145">
        <v>289375.15</v>
      </c>
      <c r="AI122" t="n">
        <v>0.0</v>
      </c>
      <c r="AJ122" t="n">
        <v>0.0</v>
      </c>
    </row>
    <row r="123" spans="1:20">
      <c r="A123" t="s">
        <v>3470</v>
      </c>
      <c r="B123" t="s">
        <v>670</v>
      </c>
      <c r="C123" t="n" s="1145">
        <v>711169.28</v>
      </c>
      <c r="D123" t="n" s="1145">
        <v>711169.28</v>
      </c>
      <c r="E123" t="n" s="1145">
        <v>711169.28</v>
      </c>
      <c r="F123" t="n" s="1145">
        <v>1078402.19</v>
      </c>
      <c r="G123" t="n" s="1145">
        <v>1078402.19</v>
      </c>
      <c r="H123" t="n" s="1145">
        <v>1228887.8</v>
      </c>
      <c r="I123" t="n" s="1145">
        <v>1029837.77</v>
      </c>
      <c r="J123" t="n" s="1145">
        <v>1029837.77</v>
      </c>
      <c r="K123" t="n" s="1145">
        <v>564403.46</v>
      </c>
      <c r="L123" t="n" s="1145">
        <v>1228887.8</v>
      </c>
      <c r="M123" t="n" s="1145">
        <v>1228887.8</v>
      </c>
      <c r="N123" t="n" s="1145">
        <v>536096.89</v>
      </c>
      <c r="O123" t="n" s="1145">
        <v>804960.18</v>
      </c>
      <c r="P123" t="n" s="1145">
        <v>804960.18</v>
      </c>
      <c r="Q123" t="n" s="1145">
        <v>493654.28</v>
      </c>
      <c r="R123" t="n" s="1145">
        <v>712364.18</v>
      </c>
      <c r="S123" t="n" s="1145">
        <v>712364.18</v>
      </c>
      <c r="T123" t="n" s="1145">
        <v>480530.99</v>
      </c>
      <c r="U123" t="n" s="1145">
        <v>564403.46</v>
      </c>
      <c r="V123" t="n" s="1145">
        <v>564403.46</v>
      </c>
      <c r="W123" t="n" s="1145">
        <v>1146870.56</v>
      </c>
      <c r="X123" t="n" s="1145">
        <v>1146870.56</v>
      </c>
      <c r="Y123" t="n" s="1145">
        <v>631212.08</v>
      </c>
      <c r="Z123" t="n" s="1145">
        <v>631212.08</v>
      </c>
      <c r="AA123" t="n" s="1145">
        <v>536096.89</v>
      </c>
      <c r="AB123" t="n" s="1145">
        <v>536096.89</v>
      </c>
      <c r="AC123" t="n" s="1145">
        <v>1550053.03</v>
      </c>
      <c r="AD123" t="n" s="1145">
        <v>1550053.03</v>
      </c>
      <c r="AE123" t="n" s="1145">
        <v>1068014.84</v>
      </c>
      <c r="AF123" t="n" s="1145">
        <v>1068014.84</v>
      </c>
      <c r="AG123" t="n" s="1145">
        <v>493654.28</v>
      </c>
      <c r="AH123" t="n" s="1145">
        <v>493654.28</v>
      </c>
      <c r="AI123" t="n">
        <v>0.0</v>
      </c>
      <c r="AJ123" t="n">
        <v>0.0</v>
      </c>
    </row>
    <row r="124" spans="1:20">
      <c r="A124" t="s">
        <v>3469</v>
      </c>
      <c r="B124" t="s">
        <v>669</v>
      </c>
      <c r="C124" t="n" s="1145">
        <v>880090.17</v>
      </c>
      <c r="D124" t="n" s="1145">
        <v>880090.17</v>
      </c>
      <c r="E124" t="n" s="1145">
        <v>880090.17</v>
      </c>
      <c r="F124" t="n" s="1145">
        <v>1039434.3</v>
      </c>
      <c r="G124" t="n" s="1145">
        <v>1039434.3</v>
      </c>
      <c r="H124" t="n" s="1145">
        <v>978156.38</v>
      </c>
      <c r="I124" t="n" s="1145">
        <v>1961808.1</v>
      </c>
      <c r="J124" t="n" s="1145">
        <v>1961808.1</v>
      </c>
      <c r="K124" t="n" s="1145">
        <v>1374760.24</v>
      </c>
      <c r="L124" t="n" s="1145">
        <v>978156.38</v>
      </c>
      <c r="M124" t="n" s="1145">
        <v>978156.38</v>
      </c>
      <c r="N124" t="n" s="1145">
        <v>1555023.82</v>
      </c>
      <c r="O124" t="n" s="1145">
        <v>1219501.25</v>
      </c>
      <c r="P124" t="n" s="1145">
        <v>1219501.25</v>
      </c>
      <c r="Q124" t="n" s="1145">
        <v>1593721.71</v>
      </c>
      <c r="R124" t="n" s="1145">
        <v>906502.31</v>
      </c>
      <c r="S124" t="n" s="1145">
        <v>906502.31</v>
      </c>
      <c r="T124" t="n" s="1145">
        <v>1311595.35</v>
      </c>
      <c r="U124" t="n" s="1145">
        <v>1374760.24</v>
      </c>
      <c r="V124" t="n" s="1145">
        <v>1374760.24</v>
      </c>
      <c r="W124" t="n" s="1145">
        <v>1128078.05</v>
      </c>
      <c r="X124" t="n" s="1145">
        <v>1128078.05</v>
      </c>
      <c r="Y124" t="n" s="1145">
        <v>989253.14</v>
      </c>
      <c r="Z124" t="n" s="1145">
        <v>989253.14</v>
      </c>
      <c r="AA124" t="n" s="1145">
        <v>1555023.82</v>
      </c>
      <c r="AB124" t="n" s="1145">
        <v>1555023.82</v>
      </c>
      <c r="AC124" t="n" s="1145">
        <v>868110.85</v>
      </c>
      <c r="AD124" t="n" s="1145">
        <v>868110.85</v>
      </c>
      <c r="AE124" t="n" s="1145">
        <v>1232753.5</v>
      </c>
      <c r="AF124" t="n" s="1145">
        <v>1232753.5</v>
      </c>
      <c r="AG124" t="n" s="1145">
        <v>1593721.71</v>
      </c>
      <c r="AH124" t="n" s="1145">
        <v>1593721.71</v>
      </c>
      <c r="AI124" t="n">
        <v>0.0</v>
      </c>
      <c r="AJ124" t="n">
        <v>0.0</v>
      </c>
    </row>
    <row r="125" spans="1:20">
      <c r="A125" t="s">
        <v>3458</v>
      </c>
      <c r="B125" t="s">
        <v>385</v>
      </c>
      <c r="C125" t="n" s="1145">
        <v>-229144.62</v>
      </c>
      <c r="D125" t="n" s="1145">
        <v>-229144.62</v>
      </c>
      <c r="E125" t="n" s="1145">
        <v>-229144.62</v>
      </c>
      <c r="F125" t="n" s="1145">
        <v>-207035.41</v>
      </c>
      <c r="G125" t="n" s="1145">
        <v>-207035.41</v>
      </c>
      <c r="H125" t="n" s="1145">
        <v>-117930.9</v>
      </c>
      <c r="I125" t="n" s="1145">
        <v>-170541.12</v>
      </c>
      <c r="J125" t="n" s="1145">
        <v>-170541.12</v>
      </c>
      <c r="K125" t="n" s="1145">
        <v>-242343.79</v>
      </c>
      <c r="L125" t="n" s="1145">
        <v>-117930.9</v>
      </c>
      <c r="M125" t="n" s="1145">
        <v>-117930.9</v>
      </c>
      <c r="N125" t="n" s="1145">
        <v>-160013.77</v>
      </c>
      <c r="O125" t="n" s="1145">
        <v>-337262.02</v>
      </c>
      <c r="P125" t="n" s="1145">
        <v>-337262.02</v>
      </c>
      <c r="Q125" t="n" s="1145">
        <v>-197146.54</v>
      </c>
      <c r="R125" t="n" s="1145">
        <v>-134182.65</v>
      </c>
      <c r="S125" t="n" s="1145">
        <v>-134182.65</v>
      </c>
      <c r="T125" t="n" s="1145">
        <v>-307272.27</v>
      </c>
      <c r="U125" t="n" s="1145">
        <v>-242343.79</v>
      </c>
      <c r="V125" t="n" s="1145">
        <v>-242343.79</v>
      </c>
      <c r="W125" t="n" s="1145">
        <v>-388022.12</v>
      </c>
      <c r="X125" t="n" s="1145">
        <v>-388022.12</v>
      </c>
      <c r="Y125" t="n" s="1145">
        <v>-270377.78</v>
      </c>
      <c r="Z125" t="n" s="1145">
        <v>-270377.78</v>
      </c>
      <c r="AA125" t="n" s="1145">
        <v>-160013.77</v>
      </c>
      <c r="AB125" t="n" s="1145">
        <v>-160013.77</v>
      </c>
      <c r="AC125" t="n" s="1145">
        <v>-128906.9</v>
      </c>
      <c r="AD125" t="n" s="1145">
        <v>-128906.9</v>
      </c>
      <c r="AE125" t="n" s="1145">
        <v>-139919.99</v>
      </c>
      <c r="AF125" t="n" s="1145">
        <v>-139919.99</v>
      </c>
      <c r="AG125" t="n" s="1145">
        <v>-197146.54</v>
      </c>
      <c r="AH125" t="n" s="1145">
        <v>-197146.54</v>
      </c>
      <c r="AI125" t="n">
        <v>0.0</v>
      </c>
      <c r="AJ125" t="n">
        <v>0.0</v>
      </c>
    </row>
    <row r="126" spans="1:20">
      <c r="A126" t="s">
        <v>3466</v>
      </c>
      <c r="B126" t="s">
        <v>386</v>
      </c>
      <c r="C126" t="n" s="1145">
        <v>4041156.03</v>
      </c>
      <c r="D126" t="n" s="1145">
        <v>4041156.03</v>
      </c>
      <c r="E126" t="n" s="1145">
        <v>4041156.03</v>
      </c>
      <c r="F126" t="n" s="1145">
        <v>3743282.86</v>
      </c>
      <c r="G126" t="n" s="1145">
        <v>3743282.86</v>
      </c>
      <c r="H126" t="n" s="1145">
        <v>3025159.21</v>
      </c>
      <c r="I126" t="n" s="1145">
        <v>3002133.05</v>
      </c>
      <c r="J126" t="n" s="1145">
        <v>3002133.05</v>
      </c>
      <c r="K126" t="n" s="1145">
        <v>3219487.35</v>
      </c>
      <c r="L126" t="n" s="1145">
        <v>3025159.21</v>
      </c>
      <c r="M126" t="n" s="1145">
        <v>3025159.21</v>
      </c>
      <c r="N126" t="n" s="1145">
        <v>1057834.51</v>
      </c>
      <c r="O126" t="n" s="1145">
        <v>3081764.32</v>
      </c>
      <c r="P126" t="n" s="1145">
        <v>3081764.32</v>
      </c>
      <c r="Q126" t="n" s="1145">
        <v>1769885.87</v>
      </c>
      <c r="R126" t="n" s="1145">
        <v>3229659.52</v>
      </c>
      <c r="S126" t="n" s="1145">
        <v>3229659.52</v>
      </c>
      <c r="T126" t="n" s="1145">
        <v>1318358.15</v>
      </c>
      <c r="U126" t="n" s="1145">
        <v>3219487.35</v>
      </c>
      <c r="V126" t="n" s="1145">
        <v>3219487.35</v>
      </c>
      <c r="W126" t="n" s="1145">
        <v>3046043.23</v>
      </c>
      <c r="X126" t="n" s="1145">
        <v>3046043.23</v>
      </c>
      <c r="Y126" t="n" s="1145">
        <v>2781539.79</v>
      </c>
      <c r="Z126" t="n" s="1145">
        <v>2781539.79</v>
      </c>
      <c r="AA126" t="n" s="1145">
        <v>1057834.51</v>
      </c>
      <c r="AB126" t="n" s="1145">
        <v>1057834.51</v>
      </c>
      <c r="AC126" t="n" s="1145">
        <v>1724058.5</v>
      </c>
      <c r="AD126" t="n" s="1145">
        <v>1724058.5</v>
      </c>
      <c r="AE126" t="n" s="1145">
        <v>1797483.37</v>
      </c>
      <c r="AF126" t="n" s="1145">
        <v>1797483.37</v>
      </c>
      <c r="AG126" t="n" s="1145">
        <v>1769885.87</v>
      </c>
      <c r="AH126" t="n" s="1145">
        <v>1769885.87</v>
      </c>
      <c r="AI126" t="n">
        <v>0.0</v>
      </c>
      <c r="AJ126" t="n">
        <v>0.0</v>
      </c>
    </row>
    <row r="127" spans="1:20">
      <c r="A127" t="s">
        <v>3713</v>
      </c>
      <c r="B127" t="s">
        <v>387</v>
      </c>
      <c r="C127" t="n" s="1145">
        <v>417446.55</v>
      </c>
      <c r="D127" t="n" s="1145">
        <v>417446.55</v>
      </c>
      <c r="E127" t="n" s="1145">
        <v>417446.55</v>
      </c>
      <c r="F127" t="n" s="1145">
        <v>425180.12</v>
      </c>
      <c r="G127" t="n" s="1145">
        <v>425180.12</v>
      </c>
      <c r="H127" t="n" s="1145">
        <v>443054.92</v>
      </c>
      <c r="I127" t="n" s="1145">
        <v>427094.05</v>
      </c>
      <c r="J127" t="n" s="1145">
        <v>427094.05</v>
      </c>
      <c r="K127" t="n" s="1145">
        <v>463066.86</v>
      </c>
      <c r="L127" t="n" s="1145">
        <v>443054.92</v>
      </c>
      <c r="M127" t="n" s="1145">
        <v>443054.92</v>
      </c>
      <c r="N127" t="n" s="1145">
        <v>489089.64</v>
      </c>
      <c r="O127" t="n" s="1145">
        <v>458385.52</v>
      </c>
      <c r="P127" t="n" s="1145">
        <v>458385.52</v>
      </c>
      <c r="Q127" t="n" s="1145">
        <v>491527.55</v>
      </c>
      <c r="R127" t="n" s="1145">
        <v>469404.29</v>
      </c>
      <c r="S127" t="n" s="1145">
        <v>469404.29</v>
      </c>
      <c r="T127" t="n" s="1145">
        <v>536828.57</v>
      </c>
      <c r="U127" t="n" s="1145">
        <v>463066.86</v>
      </c>
      <c r="V127" t="n" s="1145">
        <v>463066.86</v>
      </c>
      <c r="W127" t="n" s="1145">
        <v>474161.48</v>
      </c>
      <c r="X127" t="n" s="1145">
        <v>474161.48</v>
      </c>
      <c r="Y127" t="n" s="1145">
        <v>491715.19</v>
      </c>
      <c r="Z127" t="n" s="1145">
        <v>491715.19</v>
      </c>
      <c r="AA127" t="n" s="1145">
        <v>489089.64</v>
      </c>
      <c r="AB127" t="n" s="1145">
        <v>489089.64</v>
      </c>
      <c r="AC127" t="n" s="1145">
        <v>495922.71</v>
      </c>
      <c r="AD127" t="n" s="1145">
        <v>495922.71</v>
      </c>
      <c r="AE127" t="n" s="1145">
        <v>478571.48</v>
      </c>
      <c r="AF127" t="n" s="1145">
        <v>478571.48</v>
      </c>
      <c r="AG127" t="n" s="1145">
        <v>491527.55</v>
      </c>
      <c r="AH127" t="n" s="1145">
        <v>491527.55</v>
      </c>
      <c r="AI127" t="n">
        <v>0.0</v>
      </c>
      <c r="AJ127" t="n">
        <v>0.0</v>
      </c>
    </row>
    <row r="128" spans="1:20">
      <c r="A128" t="s">
        <v>4416</v>
      </c>
      <c r="B128" t="s">
        <v>4417</v>
      </c>
      <c r="C128" t="n">
        <v>0.68381216</v>
      </c>
      <c r="D128" t="n">
        <v>0.68381216</v>
      </c>
      <c r="E128" t="n">
        <v>0.69961538</v>
      </c>
      <c r="F128" t="n">
        <v>0.6733595800000001</v>
      </c>
      <c r="G128" t="n">
        <v>0.6733595800000001</v>
      </c>
      <c r="H128" t="n">
        <v>0.6644059</v>
      </c>
      <c r="I128" t="n">
        <v>0.66537465</v>
      </c>
      <c r="J128" t="n">
        <v>0.66537465</v>
      </c>
      <c r="K128" t="n">
        <v>0.72467452</v>
      </c>
      <c r="L128" t="n">
        <v>0.6644059</v>
      </c>
      <c r="M128" t="n">
        <v>0.6644059</v>
      </c>
      <c r="N128" t="n">
        <v>0.78267633</v>
      </c>
      <c r="O128" t="n">
        <v>0.6719828200000001</v>
      </c>
      <c r="P128" t="n">
        <v>0.6719828200000001</v>
      </c>
      <c r="Q128" t="n">
        <v>0.8074609599999999</v>
      </c>
      <c r="R128" t="n">
        <v>0.6833011</v>
      </c>
      <c r="S128" t="n">
        <v>0.6833011</v>
      </c>
      <c r="T128" t="n">
        <v>0.8337564000000001</v>
      </c>
      <c r="U128" t="n">
        <v>0.7872510300000001</v>
      </c>
      <c r="V128" t="n">
        <v>0.7872510300000001</v>
      </c>
      <c r="W128" t="n">
        <v>0.79385352</v>
      </c>
      <c r="X128" t="n">
        <v>0.79385352</v>
      </c>
      <c r="Y128" t="n">
        <v>0.8029963499999999</v>
      </c>
      <c r="Z128" t="n">
        <v>0.8029963499999999</v>
      </c>
      <c r="AA128" t="n">
        <v>0.8074518</v>
      </c>
      <c r="AB128" t="n">
        <v>0.8074518</v>
      </c>
      <c r="AC128" t="n">
        <v>0.8058944</v>
      </c>
      <c r="AD128" t="n">
        <v>0.8058944</v>
      </c>
      <c r="AE128" t="n">
        <v>0.8115573899999999</v>
      </c>
      <c r="AF128" t="n">
        <v>0.8115573899999999</v>
      </c>
      <c r="AG128" t="n">
        <v>0.8202453900000001</v>
      </c>
      <c r="AH128" t="n">
        <v>0.8202453900000001</v>
      </c>
      <c r="AI128" t="n">
        <v>0.0</v>
      </c>
      <c r="AJ128" t="n">
        <v>0.0</v>
      </c>
    </row>
    <row r="129" spans="1:20">
      <c r="A129" t="s">
        <v>4418</v>
      </c>
      <c r="B129" t="s">
        <v>733</v>
      </c>
      <c r="C129" t="n">
        <v>0.13183086</v>
      </c>
      <c r="D129" t="n">
        <v>0.13183086</v>
      </c>
      <c r="E129" t="n">
        <v>0.12281679000000001</v>
      </c>
      <c r="F129" t="n">
        <v>0.14241429</v>
      </c>
      <c r="G129" t="n">
        <v>0.14241429</v>
      </c>
      <c r="H129" t="n">
        <v>0.14290008</v>
      </c>
      <c r="I129" t="n">
        <v>0.15014653</v>
      </c>
      <c r="J129" t="n">
        <v>0.15014653</v>
      </c>
      <c r="K129" t="n">
        <v>0.11720404000000001</v>
      </c>
      <c r="L129" t="n">
        <v>0.14290008</v>
      </c>
      <c r="M129" t="n">
        <v>0.14290008</v>
      </c>
      <c r="N129" t="n">
        <v>0.12943844000000002</v>
      </c>
      <c r="O129" t="n">
        <v>0.1332094</v>
      </c>
      <c r="P129" t="n">
        <v>0.1332094</v>
      </c>
      <c r="Q129" t="n">
        <v>0.10676190999999999</v>
      </c>
      <c r="R129" t="n">
        <v>0.11764357</v>
      </c>
      <c r="S129" t="n">
        <v>0.11764357</v>
      </c>
      <c r="T129" t="n">
        <v>0.08111091</v>
      </c>
      <c r="U129" t="n">
        <v>0.10893061</v>
      </c>
      <c r="V129" t="n">
        <v>0.10893061</v>
      </c>
      <c r="W129" t="n">
        <v>0.10820161</v>
      </c>
      <c r="X129" t="n">
        <v>0.10820161</v>
      </c>
      <c r="Y129" t="n">
        <v>0.10492610000000001</v>
      </c>
      <c r="Z129" t="n">
        <v>0.10492610000000001</v>
      </c>
      <c r="AA129" t="n">
        <v>0.10625981</v>
      </c>
      <c r="AB129" t="n">
        <v>0.10625981</v>
      </c>
      <c r="AC129" t="n">
        <v>0.10495900000000001</v>
      </c>
      <c r="AD129" t="n">
        <v>0.10495900000000001</v>
      </c>
      <c r="AE129" t="n">
        <v>0.1000611</v>
      </c>
      <c r="AF129" t="n">
        <v>0.1000611</v>
      </c>
      <c r="AG129" t="n">
        <v>0.09429080000000001</v>
      </c>
      <c r="AH129" t="n">
        <v>0.09429080000000001</v>
      </c>
      <c r="AI129" t="n">
        <v>0.0</v>
      </c>
      <c r="AJ129" t="n">
        <v>0.0</v>
      </c>
    </row>
    <row r="130" spans="1:20">
      <c r="A130" t="s">
        <v>4419</v>
      </c>
      <c r="B130" t="s">
        <v>4420</v>
      </c>
      <c r="C130" t="n">
        <v>-0.01022406</v>
      </c>
      <c r="D130" t="n">
        <v>-0.01022406</v>
      </c>
      <c r="E130" t="n">
        <v>-0.00940945</v>
      </c>
      <c r="F130" t="n">
        <v>-0.010274319999999998</v>
      </c>
      <c r="G130" t="n">
        <v>-0.010274319999999998</v>
      </c>
      <c r="H130" t="n">
        <v>-0.01122441</v>
      </c>
      <c r="I130" t="n">
        <v>-0.010480020000000001</v>
      </c>
      <c r="J130" t="n">
        <v>-0.010480020000000001</v>
      </c>
      <c r="K130" t="n">
        <v>-0.014874449999999999</v>
      </c>
      <c r="L130" t="n">
        <v>-0.01122441</v>
      </c>
      <c r="M130" t="n">
        <v>-0.01122441</v>
      </c>
      <c r="N130" t="n">
        <v>-0.00671321</v>
      </c>
      <c r="O130" t="n">
        <v>-0.013570359999999998</v>
      </c>
      <c r="P130" t="n">
        <v>-0.013570359999999998</v>
      </c>
      <c r="Q130" t="n">
        <v>-0.01158329</v>
      </c>
      <c r="R130" t="n">
        <v>-0.00749247</v>
      </c>
      <c r="S130" t="n">
        <v>-0.00749247</v>
      </c>
      <c r="T130" t="n">
        <v>-0.0139146</v>
      </c>
      <c r="U130" t="n">
        <v>-0.011697800000000001</v>
      </c>
      <c r="V130" t="n">
        <v>-0.011697800000000001</v>
      </c>
      <c r="W130" t="n">
        <v>-0.01167349</v>
      </c>
      <c r="X130" t="n">
        <v>-0.01167349</v>
      </c>
      <c r="Y130" t="n">
        <v>-0.010903590000000001</v>
      </c>
      <c r="Z130" t="n">
        <v>-0.010903590000000001</v>
      </c>
      <c r="AA130" t="n">
        <v>-0.010672319999999999</v>
      </c>
      <c r="AB130" t="n">
        <v>-0.010672319999999999</v>
      </c>
      <c r="AC130" t="n">
        <v>-0.01109524</v>
      </c>
      <c r="AD130" t="n">
        <v>-0.01109524</v>
      </c>
      <c r="AE130" t="n">
        <v>-0.01191348</v>
      </c>
      <c r="AF130" t="n">
        <v>-0.01191348</v>
      </c>
      <c r="AG130" t="n">
        <v>-0.012716739999999999</v>
      </c>
      <c r="AH130" t="n">
        <v>-0.012716739999999999</v>
      </c>
      <c r="AI130" t="n">
        <v>0.0</v>
      </c>
      <c r="AJ130" t="n">
        <v>0.0</v>
      </c>
    </row>
    <row r="131" spans="1:20">
      <c r="A131" t="s">
        <v>4421</v>
      </c>
      <c r="B131" t="s">
        <v>1299</v>
      </c>
      <c r="C131" t="n">
        <v>0.17200987</v>
      </c>
      <c r="D131" t="n">
        <v>0.17200987</v>
      </c>
      <c r="E131" t="n">
        <v>0.16728558</v>
      </c>
      <c r="F131" t="n">
        <v>0.17087876999999999</v>
      </c>
      <c r="G131" t="n">
        <v>0.17087876999999999</v>
      </c>
      <c r="H131" t="n">
        <v>0.17781127000000002</v>
      </c>
      <c r="I131" t="n">
        <v>0.17016344</v>
      </c>
      <c r="J131" t="n">
        <v>0.17016344</v>
      </c>
      <c r="K131" t="n">
        <v>0.14939901</v>
      </c>
      <c r="L131" t="n">
        <v>0.17781127000000002</v>
      </c>
      <c r="M131" t="n">
        <v>0.17781127000000002</v>
      </c>
      <c r="N131" t="n">
        <v>0.07168703</v>
      </c>
      <c r="O131" t="n">
        <v>0.18167205</v>
      </c>
      <c r="P131" t="n">
        <v>0.18167205</v>
      </c>
      <c r="Q131" t="n">
        <v>0.0735238</v>
      </c>
      <c r="R131" t="n">
        <v>0.18033728</v>
      </c>
      <c r="S131" t="n">
        <v>0.18033728</v>
      </c>
      <c r="T131" t="n">
        <v>0.07141234</v>
      </c>
      <c r="U131" t="n">
        <v>0.09105558999999999</v>
      </c>
      <c r="V131" t="n">
        <v>0.09105558999999999</v>
      </c>
      <c r="W131" t="n">
        <v>0.08501694</v>
      </c>
      <c r="X131" t="n">
        <v>0.08501694</v>
      </c>
      <c r="Y131" t="n">
        <v>0.07835365</v>
      </c>
      <c r="Z131" t="n">
        <v>0.07835365</v>
      </c>
      <c r="AA131" t="n">
        <v>0.07222134</v>
      </c>
      <c r="AB131" t="n">
        <v>0.07222134</v>
      </c>
      <c r="AC131" t="n">
        <v>0.07523387</v>
      </c>
      <c r="AD131" t="n">
        <v>0.07523387</v>
      </c>
      <c r="AE131" t="n">
        <v>0.07487103</v>
      </c>
      <c r="AF131" t="n">
        <v>0.07487103</v>
      </c>
      <c r="AG131" t="n">
        <v>0.07249723999999999</v>
      </c>
      <c r="AH131" t="n">
        <v>0.07249723999999999</v>
      </c>
      <c r="AI131" t="n">
        <v>0.0</v>
      </c>
      <c r="AJ131" t="n">
        <v>0.0</v>
      </c>
    </row>
    <row r="132" spans="1:20">
      <c r="A132" t="s">
        <v>4422</v>
      </c>
      <c r="B132" t="s">
        <v>1300</v>
      </c>
      <c r="C132" s="989" t="n">
        <v>0.022571180000000003</v>
      </c>
      <c r="D132" s="989" t="n">
        <v>0.022571180000000003</v>
      </c>
      <c r="E132" s="989" t="n">
        <v>0.0196917</v>
      </c>
      <c r="F132" s="989" t="n">
        <v>0.02362168</v>
      </c>
      <c r="G132" s="989" t="n">
        <v>0.02362168</v>
      </c>
      <c r="H132" s="989" t="n">
        <v>0.02610716</v>
      </c>
      <c r="I132" s="989" t="n">
        <v>0.024795400000000002</v>
      </c>
      <c r="J132" s="989" t="n">
        <v>0.024795400000000002</v>
      </c>
      <c r="K132" s="989" t="n">
        <v>0.02359689</v>
      </c>
      <c r="L132" s="989" t="n">
        <v>0.02610716</v>
      </c>
      <c r="M132" s="989" t="n">
        <v>0.02610716</v>
      </c>
      <c r="N132" s="989" t="n">
        <v>0.02291141</v>
      </c>
      <c r="O132" s="989" t="n">
        <v>0.02670609</v>
      </c>
      <c r="P132" s="989" t="n">
        <v>0.02670609</v>
      </c>
      <c r="Q132" s="989" t="n">
        <v>0.023836620000000003</v>
      </c>
      <c r="R132" t="n">
        <v>0.02621053</v>
      </c>
      <c r="S132" t="n">
        <v>0.02621053</v>
      </c>
      <c r="T132" t="n">
        <v>0.02763495</v>
      </c>
      <c r="U132" t="n">
        <v>0.02446057</v>
      </c>
      <c r="V132" t="n">
        <v>0.02446057</v>
      </c>
      <c r="W132" t="n">
        <v>0.02460142</v>
      </c>
      <c r="X132" t="n">
        <v>0.02460142</v>
      </c>
      <c r="Y132" t="n">
        <v>0.024627490000000002</v>
      </c>
      <c r="Z132" t="n">
        <v>0.024627490000000002</v>
      </c>
      <c r="AA132" t="n">
        <v>0.02473938</v>
      </c>
      <c r="AB132" t="n">
        <v>0.02473938</v>
      </c>
      <c r="AC132" t="n">
        <v>0.02500797</v>
      </c>
      <c r="AD132" t="n">
        <v>0.02500797</v>
      </c>
      <c r="AE132" t="n">
        <v>0.025423960000000002</v>
      </c>
      <c r="AF132" t="n">
        <v>0.025423960000000002</v>
      </c>
      <c r="AG132" t="n">
        <v>0.02568331</v>
      </c>
      <c r="AH132" t="n">
        <v>0.02568331</v>
      </c>
      <c r="AI132" t="n">
        <v>0.0</v>
      </c>
      <c r="AJ132" t="n">
        <v>0.0</v>
      </c>
    </row>
    <row r="133" spans="1:20">
      <c r="A133" t="s">
        <v>3460</v>
      </c>
      <c r="B133" t="s">
        <v>668</v>
      </c>
      <c r="C133" t="n" s="1145">
        <v>2.241591279E7</v>
      </c>
      <c r="D133" t="n" s="1145">
        <v>2.241591279E7</v>
      </c>
      <c r="E133" t="n" s="1145">
        <v>2.241591279E7</v>
      </c>
      <c r="F133" t="n" s="1145">
        <v>2.111969164E7</v>
      </c>
      <c r="G133" t="n" s="1145">
        <v>2.111969164E7</v>
      </c>
      <c r="H133" t="n" s="1145">
        <v>1.72981517E7</v>
      </c>
      <c r="I133" t="n" s="1145">
        <v>1.951900974E7</v>
      </c>
      <c r="J133" t="n" s="1145">
        <v>1.951900974E7</v>
      </c>
      <c r="K133" t="n" s="1145">
        <v>1.972086736E7</v>
      </c>
      <c r="L133" t="n" s="1145">
        <v>1.72981517E7</v>
      </c>
      <c r="M133" t="n" s="1145">
        <v>1.72981517E7</v>
      </c>
      <c r="N133" t="n" s="1145">
        <v>2.102966986E7</v>
      </c>
      <c r="O133" t="n" s="1145">
        <v>1.634667764E7</v>
      </c>
      <c r="P133" t="n" s="1145">
        <v>1.634667764E7</v>
      </c>
      <c r="Q133" t="n" s="1145">
        <v>2.06146529E7</v>
      </c>
      <c r="R133" t="n" s="1145">
        <v>1.740117841E7</v>
      </c>
      <c r="S133" t="n" s="1145">
        <v>1.740117841E7</v>
      </c>
      <c r="T133" t="n" s="1145">
        <v>2.019741393E7</v>
      </c>
      <c r="U133" t="n" s="1145">
        <v>1.972086736E7</v>
      </c>
      <c r="V133" t="n" s="1145">
        <v>1.972086736E7</v>
      </c>
      <c r="W133" t="n" s="1145">
        <v>1.898043758E7</v>
      </c>
      <c r="X133" t="n" s="1145">
        <v>1.898043758E7</v>
      </c>
      <c r="Y133" t="n" s="1145">
        <v>2.02632742E7</v>
      </c>
      <c r="Z133" t="n" s="1145">
        <v>2.02632742E7</v>
      </c>
      <c r="AA133" t="n" s="1145">
        <v>2.102966986E7</v>
      </c>
      <c r="AB133" t="n" s="1145">
        <v>2.102966986E7</v>
      </c>
      <c r="AC133" t="n" s="1145">
        <v>2.165862401E7</v>
      </c>
      <c r="AD133" t="n" s="1145">
        <v>2.165862401E7</v>
      </c>
      <c r="AE133" t="n" s="1145">
        <v>1.95422457E7</v>
      </c>
      <c r="AF133" t="n" s="1145">
        <v>1.95422457E7</v>
      </c>
      <c r="AG133" t="n" s="1145">
        <v>2.06146529E7</v>
      </c>
      <c r="AH133" t="n" s="1145">
        <v>2.06146529E7</v>
      </c>
      <c r="AI133" t="n">
        <v>0.0</v>
      </c>
      <c r="AJ133" t="n">
        <v>0.0</v>
      </c>
    </row>
    <row r="134" spans="1:20">
      <c r="A134" t="s">
        <v>3717</v>
      </c>
      <c r="B134" t="s">
        <v>674</v>
      </c>
      <c r="C134" s="1145" t="n">
        <v>2208884.79</v>
      </c>
      <c r="D134" s="1145" t="n">
        <v>2208884.79</v>
      </c>
      <c r="E134" s="1145" t="n">
        <v>2208884.79</v>
      </c>
      <c r="F134" s="1145" t="n">
        <v>2219497.73</v>
      </c>
      <c r="G134" s="1145" t="n">
        <v>2219497.73</v>
      </c>
      <c r="H134" s="1145" t="n">
        <v>2240419.53</v>
      </c>
      <c r="I134" s="1145" t="n">
        <v>2222960.14</v>
      </c>
      <c r="J134" s="1145" t="n">
        <v>2222960.14</v>
      </c>
      <c r="K134" s="1145" t="n">
        <v>2256573.24</v>
      </c>
      <c r="L134" s="1145" t="n">
        <v>2240419.53</v>
      </c>
      <c r="M134" s="1145" t="n">
        <v>2240419.53</v>
      </c>
      <c r="N134" s="1145" t="n">
        <v>2286982.64</v>
      </c>
      <c r="O134" s="1145" t="n">
        <v>2257300.9</v>
      </c>
      <c r="P134" s="1145" t="n">
        <v>2257300.9</v>
      </c>
      <c r="Q134" s="1145" t="n">
        <v>2278635.82</v>
      </c>
      <c r="R134" t="n" s="1145">
        <v>2269718.3</v>
      </c>
      <c r="S134" t="n" s="1145">
        <v>2269718.3</v>
      </c>
      <c r="T134" t="n" s="1145">
        <v>2324093.52</v>
      </c>
      <c r="U134" t="n" s="1145">
        <v>2256573.24</v>
      </c>
      <c r="V134" t="n" s="1145">
        <v>2256573.24</v>
      </c>
      <c r="W134" t="n" s="1145">
        <v>2269145.95</v>
      </c>
      <c r="X134" t="n" s="1145">
        <v>2269145.95</v>
      </c>
      <c r="Y134" t="n" s="1145">
        <v>2288130.08</v>
      </c>
      <c r="Z134" t="n" s="1145">
        <v>2288130.08</v>
      </c>
      <c r="AA134" t="n" s="1145">
        <v>2286982.64</v>
      </c>
      <c r="AB134" t="n" s="1145">
        <v>2286982.64</v>
      </c>
      <c r="AC134" t="n" s="1145">
        <v>2294377.57</v>
      </c>
      <c r="AD134" t="n" s="1145">
        <v>2294377.57</v>
      </c>
      <c r="AE134" t="n" s="1145">
        <v>2273195.24</v>
      </c>
      <c r="AF134" t="n" s="1145">
        <v>2273195.24</v>
      </c>
      <c r="AG134" t="n" s="1145">
        <v>2278635.82</v>
      </c>
      <c r="AH134" t="n" s="1145">
        <v>2278635.82</v>
      </c>
      <c r="AI134" t="n">
        <v>0.0</v>
      </c>
      <c r="AJ134" t="n">
        <v>0.0</v>
      </c>
    </row>
    <row r="135" spans="1:20">
      <c r="A135" t="s">
        <v>3716</v>
      </c>
      <c r="B135" t="s">
        <v>673</v>
      </c>
      <c r="C135" t="n" s="1145">
        <v>82368.14</v>
      </c>
      <c r="D135" t="n" s="1145">
        <v>82368.14</v>
      </c>
      <c r="E135" t="n" s="1145">
        <v>82368.14</v>
      </c>
      <c r="F135" t="n" s="1145">
        <v>85247.51</v>
      </c>
      <c r="G135" t="n" s="1145">
        <v>85247.51</v>
      </c>
      <c r="H135" t="n" s="1145">
        <v>88294.51</v>
      </c>
      <c r="I135" t="n" s="1145">
        <v>86795.99</v>
      </c>
      <c r="J135" t="n" s="1145">
        <v>86795.99</v>
      </c>
      <c r="K135" t="n" s="1145">
        <v>84436.28</v>
      </c>
      <c r="L135" t="n" s="1145">
        <v>88294.51</v>
      </c>
      <c r="M135" t="n" s="1145">
        <v>88294.51</v>
      </c>
      <c r="N135" t="n" s="1145">
        <v>88822.9</v>
      </c>
      <c r="O135" t="n" s="1145">
        <v>89845.28</v>
      </c>
      <c r="P135" t="n" s="1145">
        <v>89845.28</v>
      </c>
      <c r="Q135" t="n" s="1145">
        <v>78038.17</v>
      </c>
      <c r="R135" t="n" s="1145">
        <v>91243.91</v>
      </c>
      <c r="S135" t="n" s="1145">
        <v>91243.91</v>
      </c>
      <c r="T135" t="n" s="1145">
        <v>78194.85</v>
      </c>
      <c r="U135" t="n" s="1145">
        <v>84436.28</v>
      </c>
      <c r="V135" t="n" s="1145">
        <v>84436.28</v>
      </c>
      <c r="W135" t="n" s="1145">
        <v>85914.37</v>
      </c>
      <c r="X135" t="n" s="1145">
        <v>85914.37</v>
      </c>
      <c r="Y135" t="n" s="1145">
        <v>87344.79</v>
      </c>
      <c r="Z135" t="n" s="1145">
        <v>87344.79</v>
      </c>
      <c r="AA135" t="n" s="1145">
        <v>88822.9</v>
      </c>
      <c r="AB135" t="n" s="1145">
        <v>88822.9</v>
      </c>
      <c r="AC135" t="n" s="1145">
        <v>89384.76</v>
      </c>
      <c r="AD135" t="n" s="1145">
        <v>89384.76</v>
      </c>
      <c r="AE135" t="n" s="1145">
        <v>85553.66</v>
      </c>
      <c r="AF135" t="n" s="1145">
        <v>85553.66</v>
      </c>
      <c r="AG135" t="n" s="1145">
        <v>78038.17</v>
      </c>
      <c r="AH135" t="n" s="1145">
        <v>78038.17</v>
      </c>
      <c r="AI135" t="n">
        <v>0.0</v>
      </c>
      <c r="AJ135" t="n">
        <v>0.0</v>
      </c>
    </row>
    <row r="136" spans="1:20">
      <c r="A136" t="s">
        <v>3714</v>
      </c>
      <c r="B136" t="s">
        <v>671</v>
      </c>
      <c r="C136" t="n" s="1145">
        <v>1709070.1</v>
      </c>
      <c r="D136" t="n" s="1145">
        <v>1709070.1</v>
      </c>
      <c r="E136" t="n" s="1145">
        <v>1709070.1</v>
      </c>
      <c r="F136" t="n" s="1145">
        <v>1709070.1</v>
      </c>
      <c r="G136" t="n" s="1145">
        <v>1709070.1</v>
      </c>
      <c r="H136" t="n" s="1145">
        <v>1709070.1</v>
      </c>
      <c r="I136" t="n" s="1145">
        <v>1709070.1</v>
      </c>
      <c r="J136" t="n" s="1145">
        <v>1709070.1</v>
      </c>
      <c r="K136" t="n" s="1145">
        <v>1709070.1</v>
      </c>
      <c r="L136" t="n" s="1145">
        <v>1709070.1</v>
      </c>
      <c r="M136" t="n" s="1145">
        <v>1709070.1</v>
      </c>
      <c r="N136" t="n" s="1145">
        <v>1709070.1</v>
      </c>
      <c r="O136" t="n" s="1145">
        <v>1709070.1</v>
      </c>
      <c r="P136" t="n" s="1145">
        <v>1709070.1</v>
      </c>
      <c r="Q136" t="n" s="1145">
        <v>1709070.1</v>
      </c>
      <c r="R136" t="n" s="1145">
        <v>1709070.1</v>
      </c>
      <c r="S136" t="n" s="1145">
        <v>1709070.1</v>
      </c>
      <c r="T136" t="n" s="1145">
        <v>1709070.1</v>
      </c>
      <c r="U136" t="n" s="1145">
        <v>1709070.1</v>
      </c>
      <c r="V136" t="n" s="1145">
        <v>1709070.1</v>
      </c>
      <c r="W136" t="n" s="1145">
        <v>1709070.1</v>
      </c>
      <c r="X136" t="n" s="1145">
        <v>1709070.1</v>
      </c>
      <c r="Y136" t="n" s="1145">
        <v>1709070.1</v>
      </c>
      <c r="Z136" t="n" s="1145">
        <v>1709070.1</v>
      </c>
      <c r="AA136" t="n" s="1145">
        <v>1709070.1</v>
      </c>
      <c r="AB136" t="n" s="1145">
        <v>1709070.1</v>
      </c>
      <c r="AC136" t="n" s="1145">
        <v>1709070.1</v>
      </c>
      <c r="AD136" t="n" s="1145">
        <v>1709070.1</v>
      </c>
      <c r="AE136" t="n" s="1145">
        <v>1709070.1</v>
      </c>
      <c r="AF136" t="n" s="1145">
        <v>1709070.1</v>
      </c>
      <c r="AG136" t="n" s="1145">
        <v>1709070.1</v>
      </c>
      <c r="AH136" t="n" s="1145">
        <v>1709070.1</v>
      </c>
      <c r="AI136" t="n">
        <v>0.0</v>
      </c>
      <c r="AJ136" t="n">
        <v>0.0</v>
      </c>
    </row>
    <row r="137" spans="1:20">
      <c r="A137" t="s">
        <v>3715</v>
      </c>
      <c r="B137" t="s">
        <v>672</v>
      </c>
      <c r="C137" t="n">
        <v>0.0</v>
      </c>
      <c r="D137" t="n">
        <v>0.0</v>
      </c>
      <c r="E137" t="n">
        <v>0.0</v>
      </c>
      <c r="F137" t="n">
        <v>0.0</v>
      </c>
      <c r="G137" t="n">
        <v>0.0</v>
      </c>
      <c r="H137" t="n">
        <v>0.0</v>
      </c>
      <c r="I137" t="n">
        <v>0.0</v>
      </c>
      <c r="J137" t="n">
        <v>0.0</v>
      </c>
      <c r="K137" t="n">
        <v>0.0</v>
      </c>
      <c r="L137" t="n">
        <v>0.0</v>
      </c>
      <c r="M137" t="n">
        <v>0.0</v>
      </c>
      <c r="N137" t="n">
        <v>0.0</v>
      </c>
      <c r="O137" t="n">
        <v>0.0</v>
      </c>
      <c r="P137" t="n">
        <v>0.0</v>
      </c>
      <c r="Q137" t="n">
        <v>0.0</v>
      </c>
      <c r="R137" t="n">
        <v>0.0</v>
      </c>
      <c r="S137" t="n">
        <v>0.0</v>
      </c>
      <c r="T137" t="n">
        <v>0.0</v>
      </c>
      <c r="U137" t="n">
        <v>0.0</v>
      </c>
      <c r="V137" t="n">
        <v>0.0</v>
      </c>
      <c r="W137" t="n">
        <v>0.0</v>
      </c>
      <c r="X137" t="n">
        <v>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n">
        <v>0.0</v>
      </c>
      <c r="AI137" t="n">
        <v>0.0</v>
      </c>
      <c r="AJ137" t="n">
        <v>0.0</v>
      </c>
    </row>
    <row r="138" spans="1:20">
      <c r="A138" t="s">
        <v>3456</v>
      </c>
      <c r="B138" t="s">
        <v>667</v>
      </c>
      <c r="C138" t="n" s="1145">
        <v>2.462479758E7</v>
      </c>
      <c r="D138" t="n" s="1145">
        <v>2.462479758E7</v>
      </c>
      <c r="E138" t="n" s="1145">
        <v>2.462479758E7</v>
      </c>
      <c r="F138" t="n" s="1145">
        <v>2.333918937E7</v>
      </c>
      <c r="G138" t="n" s="1145">
        <v>2.333918937E7</v>
      </c>
      <c r="H138" t="n" s="1145">
        <v>1.953857123E7</v>
      </c>
      <c r="I138" t="n" s="1145">
        <v>2.174196988E7</v>
      </c>
      <c r="J138" t="n" s="1145">
        <v>2.174196988E7</v>
      </c>
      <c r="K138" t="n" s="1145">
        <v>2.19774406E7</v>
      </c>
      <c r="L138" t="n" s="1145">
        <v>1.953857123E7</v>
      </c>
      <c r="M138" t="n" s="1145">
        <v>1.953857123E7</v>
      </c>
      <c r="N138" t="n" s="1145">
        <v>2.33166525E7</v>
      </c>
      <c r="O138" t="n" s="1145">
        <v>1.860397854E7</v>
      </c>
      <c r="P138" t="n" s="1145">
        <v>1.860397854E7</v>
      </c>
      <c r="Q138" t="n" s="1145">
        <v>2.289328872E7</v>
      </c>
      <c r="R138" t="n" s="1145">
        <v>1.967089671E7</v>
      </c>
      <c r="S138" t="n" s="1145">
        <v>1.967089671E7</v>
      </c>
      <c r="T138" t="n" s="1145">
        <v>2.252150745E7</v>
      </c>
      <c r="U138" t="n" s="1145">
        <v>2.19774406E7</v>
      </c>
      <c r="V138" t="n" s="1145">
        <v>2.19774406E7</v>
      </c>
      <c r="W138" t="n" s="1145">
        <v>2.124958353E7</v>
      </c>
      <c r="X138" t="n" s="1145">
        <v>2.124958353E7</v>
      </c>
      <c r="Y138" t="n" s="1145">
        <v>2.255140428E7</v>
      </c>
      <c r="Z138" t="n" s="1145">
        <v>2.255140428E7</v>
      </c>
      <c r="AA138" t="n" s="1145">
        <v>2.33166525E7</v>
      </c>
      <c r="AB138" t="n" s="1145">
        <v>2.33166525E7</v>
      </c>
      <c r="AC138" t="n" s="1145">
        <v>2.395300158E7</v>
      </c>
      <c r="AD138" t="n" s="1145">
        <v>2.395300158E7</v>
      </c>
      <c r="AE138" t="n" s="1145">
        <v>2.181544094E7</v>
      </c>
      <c r="AF138" t="n" s="1145">
        <v>2.181544094E7</v>
      </c>
      <c r="AG138" t="n" s="1145">
        <v>2.289328872E7</v>
      </c>
      <c r="AH138" t="n" s="1145">
        <v>2.289328872E7</v>
      </c>
      <c r="AI138" t="n">
        <v>0.0</v>
      </c>
      <c r="AJ138" t="n">
        <v>0.0</v>
      </c>
    </row>
    <row r="139" spans="1:20">
      <c r="A139" t="s">
        <v>3475</v>
      </c>
      <c r="B139" t="s">
        <v>677</v>
      </c>
      <c r="C139" t="n" s="1145">
        <v>2.250319626E7</v>
      </c>
      <c r="D139" t="n" s="1145">
        <v>2.250319626E7</v>
      </c>
      <c r="E139" t="n" s="1145">
        <v>2.250319626E7</v>
      </c>
      <c r="F139" t="n" s="1145">
        <v>1.954369408E7</v>
      </c>
      <c r="G139" t="n" s="1145">
        <v>1.954369408E7</v>
      </c>
      <c r="H139" t="n" s="1145">
        <v>1.642997582E7</v>
      </c>
      <c r="I139" t="n" s="1145">
        <v>1.724315001E7</v>
      </c>
      <c r="J139" t="n" s="1145">
        <v>1.724315001E7</v>
      </c>
      <c r="K139" t="n" s="1145">
        <v>1.888894934E7</v>
      </c>
      <c r="L139" t="n" s="1145">
        <v>1.642997582E7</v>
      </c>
      <c r="M139" t="n" s="1145">
        <v>1.642997582E7</v>
      </c>
      <c r="N139" t="n" s="1145">
        <v>2.040550904E7</v>
      </c>
      <c r="O139" t="n" s="1145">
        <v>1.568738873E7</v>
      </c>
      <c r="P139" t="n" s="1145">
        <v>1.568738873E7</v>
      </c>
      <c r="Q139" t="n" s="1145">
        <v>2.056225516E7</v>
      </c>
      <c r="R139" t="n" s="1145">
        <v>1.62424002E7</v>
      </c>
      <c r="S139" t="n" s="1145">
        <v>1.62424002E7</v>
      </c>
      <c r="T139" t="n" s="1145">
        <v>1.90597473E7</v>
      </c>
      <c r="U139" t="n" s="1145">
        <v>1.888894934E7</v>
      </c>
      <c r="V139" t="n" s="1145">
        <v>1.888894934E7</v>
      </c>
      <c r="W139" t="n" s="1145">
        <v>1.738056582E7</v>
      </c>
      <c r="X139" t="n" s="1145">
        <v>1.738056582E7</v>
      </c>
      <c r="Y139" t="n" s="1145">
        <v>2.008558383E7</v>
      </c>
      <c r="Z139" t="n" s="1145">
        <v>2.008558383E7</v>
      </c>
      <c r="AA139" t="n" s="1145">
        <v>2.040550904E7</v>
      </c>
      <c r="AB139" t="n" s="1145">
        <v>2.040550904E7</v>
      </c>
      <c r="AC139" t="n" s="1145">
        <v>2.048491749E7</v>
      </c>
      <c r="AD139" t="n" s="1145">
        <v>2.048491749E7</v>
      </c>
      <c r="AE139" t="n" s="1145">
        <v>1.845609918E7</v>
      </c>
      <c r="AF139" t="n" s="1145">
        <v>1.845609918E7</v>
      </c>
      <c r="AG139" t="n" s="1145">
        <v>2.056225516E7</v>
      </c>
      <c r="AH139" t="n" s="1145">
        <v>2.056225516E7</v>
      </c>
      <c r="AI139" t="n">
        <v>0.0</v>
      </c>
      <c r="AJ139" t="n">
        <v>0.0</v>
      </c>
    </row>
    <row r="140" spans="1:20">
      <c r="A140" t="s">
        <v>4423</v>
      </c>
      <c r="B140" t="s">
        <v>4424</v>
      </c>
      <c r="C140" s="1145" t="n">
        <v>2.200237173E7</v>
      </c>
      <c r="D140" s="1145" t="n">
        <v>2.200237173E7</v>
      </c>
      <c r="E140" s="1145" t="n">
        <v>2.200237173E7</v>
      </c>
      <c r="F140" s="1145" t="n">
        <v>1.923525324E7</v>
      </c>
      <c r="G140" s="1145" t="n">
        <v>1.923525324E7</v>
      </c>
      <c r="H140" s="1145" t="n">
        <v>1.602670218E7</v>
      </c>
      <c r="I140" s="1145" t="n">
        <v>1.685720789E7</v>
      </c>
      <c r="J140" s="1145" t="n">
        <v>1.685720789E7</v>
      </c>
      <c r="K140" s="1145" t="n">
        <v>1.850741945E7</v>
      </c>
      <c r="L140" s="1145" t="n">
        <v>1.602670218E7</v>
      </c>
      <c r="M140" s="1145" t="n">
        <v>1.602670218E7</v>
      </c>
      <c r="N140" s="1145" t="n">
        <v>1.987472664E7</v>
      </c>
      <c r="O140" s="1145" t="n">
        <v>1.529182661E7</v>
      </c>
      <c r="P140" s="1145" t="n">
        <v>1.529182661E7</v>
      </c>
      <c r="Q140" s="1145" t="n">
        <v>2.019153357E7</v>
      </c>
      <c r="R140" t="n" s="1145">
        <v>1.583151986E7</v>
      </c>
      <c r="S140" t="n" s="1145">
        <v>1.583151986E7</v>
      </c>
      <c r="T140" t="n" s="1145">
        <v>1.873923961E7</v>
      </c>
      <c r="U140" t="n" s="1145">
        <v>1.850741945E7</v>
      </c>
      <c r="V140" t="n" s="1145">
        <v>1.850741945E7</v>
      </c>
      <c r="W140" t="n" s="1145">
        <v>1.698017826E7</v>
      </c>
      <c r="X140" t="n" s="1145">
        <v>1.698017826E7</v>
      </c>
      <c r="Y140" t="n" s="1145">
        <v>1.966770875E7</v>
      </c>
      <c r="Z140" t="n" s="1145">
        <v>1.966770875E7</v>
      </c>
      <c r="AA140" t="n" s="1145">
        <v>1.987472664E7</v>
      </c>
      <c r="AB140" t="n" s="1145">
        <v>1.987472664E7</v>
      </c>
      <c r="AC140" t="n" s="1145">
        <v>1.982900431E7</v>
      </c>
      <c r="AD140" t="n" s="1145">
        <v>1.982900431E7</v>
      </c>
      <c r="AE140" t="n" s="1145">
        <v>1.793195741E7</v>
      </c>
      <c r="AF140" t="n" s="1145">
        <v>1.793195741E7</v>
      </c>
      <c r="AG140" t="n" s="1145">
        <v>2.019153357E7</v>
      </c>
      <c r="AH140" t="n" s="1145">
        <v>2.019153357E7</v>
      </c>
      <c r="AI140" t="n">
        <v>0.0</v>
      </c>
      <c r="AJ140" t="n">
        <v>0.0</v>
      </c>
    </row>
    <row r="141" spans="1:20">
      <c r="A141" t="s">
        <v>3476</v>
      </c>
      <c r="B141" t="s">
        <v>678</v>
      </c>
      <c r="C141" s="989" t="n">
        <v>0.0</v>
      </c>
      <c r="D141" s="989" t="n">
        <v>0.0</v>
      </c>
      <c r="E141" s="989" t="n">
        <v>0.0</v>
      </c>
      <c r="F141" s="989" t="n">
        <v>0.0</v>
      </c>
      <c r="G141" s="989" t="n">
        <v>0.0</v>
      </c>
      <c r="H141" s="989" t="n">
        <v>0.0</v>
      </c>
      <c r="I141" s="989" t="n">
        <v>0.0</v>
      </c>
      <c r="J141" s="989" t="n">
        <v>0.0</v>
      </c>
      <c r="K141" s="989" t="n">
        <v>0.0</v>
      </c>
      <c r="L141" s="989" t="n">
        <v>0.0</v>
      </c>
      <c r="M141" s="989" t="n">
        <v>0.0</v>
      </c>
      <c r="N141" s="989" t="n">
        <v>0.0</v>
      </c>
      <c r="O141" s="989" t="n">
        <v>0.0</v>
      </c>
      <c r="P141" s="989" t="n">
        <v>0.0</v>
      </c>
      <c r="Q141" s="989" t="n">
        <v>0.0</v>
      </c>
      <c r="R141" t="n">
        <v>0.0</v>
      </c>
      <c r="S141" t="n">
        <v>0.0</v>
      </c>
      <c r="T141" t="n">
        <v>0.0</v>
      </c>
      <c r="U141" t="n">
        <v>0.0</v>
      </c>
      <c r="V141" t="n">
        <v>0.0</v>
      </c>
      <c r="W141" t="n">
        <v>0.0</v>
      </c>
      <c r="X141" t="n">
        <v>0.0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n">
        <v>0.0</v>
      </c>
      <c r="AI141" t="n">
        <v>0.0</v>
      </c>
      <c r="AJ141" t="n">
        <v>0.0</v>
      </c>
    </row>
    <row r="142" spans="1:20">
      <c r="A142" t="s">
        <v>3477</v>
      </c>
      <c r="B142" t="s">
        <v>679</v>
      </c>
      <c r="C142" t="n">
        <v>0.0</v>
      </c>
      <c r="D142" t="n">
        <v>0.0</v>
      </c>
      <c r="E142" t="n">
        <v>0.0</v>
      </c>
      <c r="F142" t="n">
        <v>0.0</v>
      </c>
      <c r="G142" t="n">
        <v>0.0</v>
      </c>
      <c r="H142" t="n">
        <v>0.0</v>
      </c>
      <c r="I142" t="n">
        <v>0.0</v>
      </c>
      <c r="J142" t="n">
        <v>0.0</v>
      </c>
      <c r="K142" t="n">
        <v>0.0</v>
      </c>
      <c r="L142" t="n">
        <v>0.0</v>
      </c>
      <c r="M142" t="n">
        <v>0.0</v>
      </c>
      <c r="N142" t="n">
        <v>0.0</v>
      </c>
      <c r="O142" t="n">
        <v>0.0</v>
      </c>
      <c r="P142" t="n">
        <v>0.0</v>
      </c>
      <c r="Q142" t="n">
        <v>0.0</v>
      </c>
      <c r="R142" t="n">
        <v>0.0</v>
      </c>
      <c r="S142" t="n">
        <v>0.0</v>
      </c>
      <c r="T142" t="n">
        <v>0.0</v>
      </c>
      <c r="U142" t="n">
        <v>0.0</v>
      </c>
      <c r="V142" t="n">
        <v>0.0</v>
      </c>
      <c r="W142" t="n">
        <v>0.0</v>
      </c>
      <c r="X142" t="n">
        <v>0.0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n">
        <v>0.0</v>
      </c>
      <c r="AI142" t="n">
        <v>0.0</v>
      </c>
      <c r="AJ142" t="n">
        <v>0.0</v>
      </c>
    </row>
    <row r="143" spans="1:20">
      <c r="A143" t="s">
        <v>3480</v>
      </c>
      <c r="B143" t="s">
        <v>680</v>
      </c>
      <c r="C143" s="1145" t="n">
        <v>357729.85</v>
      </c>
      <c r="D143" s="1145" t="n">
        <v>357729.85</v>
      </c>
      <c r="E143" s="1145" t="n">
        <v>357729.85</v>
      </c>
      <c r="F143" s="1145" t="n">
        <v>193695.5</v>
      </c>
      <c r="G143" s="1145" t="n">
        <v>193695.5</v>
      </c>
      <c r="H143" s="1145" t="n">
        <v>236697.1</v>
      </c>
      <c r="I143" s="1145" t="n">
        <v>185758.15</v>
      </c>
      <c r="J143" s="1145" t="n">
        <v>185758.15</v>
      </c>
      <c r="K143" s="1145" t="n">
        <v>256283.25</v>
      </c>
      <c r="L143" s="1145" t="n">
        <v>236697.1</v>
      </c>
      <c r="M143" s="1145" t="n">
        <v>236697.1</v>
      </c>
      <c r="N143" s="1145" t="n">
        <v>346331.7</v>
      </c>
      <c r="O143" s="1145" t="n">
        <v>249242.3</v>
      </c>
      <c r="P143" s="1145" t="n">
        <v>249242.3</v>
      </c>
      <c r="Q143" s="1145" t="n">
        <v>300488.35</v>
      </c>
      <c r="R143" t="n" s="1145">
        <v>264548.26</v>
      </c>
      <c r="S143" t="n" s="1145">
        <v>264548.26</v>
      </c>
      <c r="T143" t="n" s="1145">
        <v>221174.45</v>
      </c>
      <c r="U143" t="n" s="1145">
        <v>256283.25</v>
      </c>
      <c r="V143" t="n" s="1145">
        <v>256283.25</v>
      </c>
      <c r="W143" t="n" s="1145">
        <v>257604.0</v>
      </c>
      <c r="X143" t="n" s="1145">
        <v>257604.0</v>
      </c>
      <c r="Y143" t="n" s="1145">
        <v>298379.95</v>
      </c>
      <c r="Z143" t="n" s="1145">
        <v>298379.95</v>
      </c>
      <c r="AA143" t="n" s="1145">
        <v>346331.7</v>
      </c>
      <c r="AB143" t="n" s="1145">
        <v>346331.7</v>
      </c>
      <c r="AC143" t="n" s="1145">
        <v>322079.95</v>
      </c>
      <c r="AD143" t="n" s="1145">
        <v>322079.95</v>
      </c>
      <c r="AE143" t="n" s="1145">
        <v>299856.7</v>
      </c>
      <c r="AF143" t="n" s="1145">
        <v>299856.7</v>
      </c>
      <c r="AG143" t="n" s="1145">
        <v>300488.35</v>
      </c>
      <c r="AH143" t="n" s="1145">
        <v>300488.35</v>
      </c>
      <c r="AI143" t="n">
        <v>0.0</v>
      </c>
      <c r="AJ143" t="n">
        <v>0.0</v>
      </c>
    </row>
    <row r="144" spans="1:20">
      <c r="A144" t="s">
        <v>3481</v>
      </c>
      <c r="B144" t="s">
        <v>681</v>
      </c>
      <c r="C144" t="n" s="1145">
        <v>143094.68</v>
      </c>
      <c r="D144" t="n" s="1145">
        <v>143094.68</v>
      </c>
      <c r="E144" t="n" s="1145">
        <v>143094.68</v>
      </c>
      <c r="F144" t="n" s="1145">
        <v>114745.34</v>
      </c>
      <c r="G144" t="n" s="1145">
        <v>114745.34</v>
      </c>
      <c r="H144" t="n" s="1145">
        <v>166576.54</v>
      </c>
      <c r="I144" t="n" s="1145">
        <v>200183.97</v>
      </c>
      <c r="J144" t="n" s="1145">
        <v>200183.97</v>
      </c>
      <c r="K144" t="n" s="1145">
        <v>125246.64</v>
      </c>
      <c r="L144" t="n" s="1145">
        <v>166576.54</v>
      </c>
      <c r="M144" t="n" s="1145">
        <v>166576.54</v>
      </c>
      <c r="N144" t="n" s="1145">
        <v>184450.7</v>
      </c>
      <c r="O144" t="n" s="1145">
        <v>146319.82</v>
      </c>
      <c r="P144" t="n" s="1145">
        <v>146319.82</v>
      </c>
      <c r="Q144" t="n" s="1145">
        <v>70233.24</v>
      </c>
      <c r="R144" t="n" s="1145">
        <v>146332.08</v>
      </c>
      <c r="S144" t="n" s="1145">
        <v>146332.08</v>
      </c>
      <c r="T144" t="n" s="1145">
        <v>99333.24</v>
      </c>
      <c r="U144" t="n" s="1145">
        <v>125246.64</v>
      </c>
      <c r="V144" t="n" s="1145">
        <v>125246.64</v>
      </c>
      <c r="W144" t="n" s="1145">
        <v>142783.56</v>
      </c>
      <c r="X144" t="n" s="1145">
        <v>142783.56</v>
      </c>
      <c r="Y144" t="n" s="1145">
        <v>119495.13</v>
      </c>
      <c r="Z144" t="n" s="1145">
        <v>119495.13</v>
      </c>
      <c r="AA144" t="n" s="1145">
        <v>184450.7</v>
      </c>
      <c r="AB144" t="n" s="1145">
        <v>184450.7</v>
      </c>
      <c r="AC144" t="n" s="1145">
        <v>333833.23</v>
      </c>
      <c r="AD144" t="n" s="1145">
        <v>333833.23</v>
      </c>
      <c r="AE144" t="n" s="1145">
        <v>224285.07</v>
      </c>
      <c r="AF144" t="n" s="1145">
        <v>224285.07</v>
      </c>
      <c r="AG144" t="n" s="1145">
        <v>70233.24</v>
      </c>
      <c r="AH144" t="n" s="1145">
        <v>70233.24</v>
      </c>
      <c r="AI144" t="n">
        <v>0.0</v>
      </c>
      <c r="AJ144" t="n">
        <v>0.0</v>
      </c>
    </row>
    <row r="145" spans="1:20">
      <c r="A145" t="s">
        <v>3482</v>
      </c>
      <c r="B145" t="s">
        <v>682</v>
      </c>
      <c r="C145" t="n">
        <v>0.0</v>
      </c>
      <c r="D145" t="n">
        <v>0.0</v>
      </c>
      <c r="E145" t="n">
        <v>0.0</v>
      </c>
      <c r="F145" t="n">
        <v>0.0</v>
      </c>
      <c r="G145" t="n">
        <v>0.0</v>
      </c>
      <c r="H145" t="n">
        <v>0.0</v>
      </c>
      <c r="I145" t="n">
        <v>0.0</v>
      </c>
      <c r="J145" t="n">
        <v>0.0</v>
      </c>
      <c r="K145" t="n">
        <v>0.0</v>
      </c>
      <c r="L145" t="n">
        <v>0.0</v>
      </c>
      <c r="M145" t="n">
        <v>0.0</v>
      </c>
      <c r="N145" t="n">
        <v>0.0</v>
      </c>
      <c r="O145" t="n">
        <v>0.0</v>
      </c>
      <c r="P145" t="n">
        <v>0.0</v>
      </c>
      <c r="Q145" t="n">
        <v>0.0</v>
      </c>
      <c r="R145" t="n">
        <v>0.0</v>
      </c>
      <c r="S145" t="n">
        <v>0.0</v>
      </c>
      <c r="T145" t="n">
        <v>0.0</v>
      </c>
      <c r="U145" t="n">
        <v>0.0</v>
      </c>
      <c r="V145" t="n">
        <v>0.0</v>
      </c>
      <c r="W145" t="n">
        <v>0.0</v>
      </c>
      <c r="X145" t="n">
        <v>0.0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n">
        <v>0.0</v>
      </c>
      <c r="AI145" t="n">
        <v>0.0</v>
      </c>
      <c r="AJ145" t="n">
        <v>0.0</v>
      </c>
    </row>
    <row r="146" spans="1:20">
      <c r="A146" t="s">
        <v>3719</v>
      </c>
      <c r="B146" t="s">
        <v>686</v>
      </c>
      <c r="C146" s="1145" t="n">
        <v>205995.25</v>
      </c>
      <c r="D146" s="1145" t="n">
        <v>205995.25</v>
      </c>
      <c r="E146" s="1145" t="n">
        <v>205995.25</v>
      </c>
      <c r="F146" s="1145" t="n">
        <v>2226059.38</v>
      </c>
      <c r="G146" s="1145" t="n">
        <v>2226059.38</v>
      </c>
      <c r="H146" s="1145" t="n">
        <v>1326880.07</v>
      </c>
      <c r="I146" s="1145" t="n">
        <v>2833652.42</v>
      </c>
      <c r="J146" s="1145" t="n">
        <v>2833652.42</v>
      </c>
      <c r="K146" s="1145" t="n">
        <v>1946172.57</v>
      </c>
      <c r="L146" s="1145" t="n">
        <v>1326880.07</v>
      </c>
      <c r="M146" s="1145" t="n">
        <v>1326880.07</v>
      </c>
      <c r="N146" s="1145" t="n">
        <v>2088556.06</v>
      </c>
      <c r="O146" s="1145" t="n">
        <v>1114876.93</v>
      </c>
      <c r="P146" s="1145" t="n">
        <v>1114876.93</v>
      </c>
      <c r="Q146" s="1145" t="n">
        <v>-313961.29</v>
      </c>
      <c r="R146" t="n" s="1145">
        <v>1647157.35</v>
      </c>
      <c r="S146" t="n" s="1145">
        <v>1647157.35</v>
      </c>
      <c r="T146" t="n" s="1145">
        <v>1181535.81</v>
      </c>
      <c r="U146" t="n" s="1145">
        <v>1946172.57</v>
      </c>
      <c r="V146" t="n" s="1145">
        <v>1946172.57</v>
      </c>
      <c r="W146" t="n" s="1145">
        <v>2974133.05</v>
      </c>
      <c r="X146" t="n" s="1145">
        <v>2974133.05</v>
      </c>
      <c r="Y146" t="n" s="1145">
        <v>1693849.62</v>
      </c>
      <c r="Z146" t="n" s="1145">
        <v>1693849.62</v>
      </c>
      <c r="AA146" t="n" s="1145">
        <v>2088556.06</v>
      </c>
      <c r="AB146" t="n" s="1145">
        <v>2088556.06</v>
      </c>
      <c r="AC146" t="n" s="1145">
        <v>630831.61</v>
      </c>
      <c r="AD146" t="n" s="1145">
        <v>630831.61</v>
      </c>
      <c r="AE146" t="n" s="1145">
        <v>669873.29</v>
      </c>
      <c r="AF146" t="n" s="1145">
        <v>669873.29</v>
      </c>
      <c r="AG146" t="n" s="1145">
        <v>-313961.29</v>
      </c>
      <c r="AH146" t="n" s="1145">
        <v>-313961.29</v>
      </c>
      <c r="AI146" t="n">
        <v>0.0</v>
      </c>
      <c r="AJ146" t="n">
        <v>0.0</v>
      </c>
    </row>
    <row r="147" spans="1:20">
      <c r="A147" t="s">
        <v>4425</v>
      </c>
      <c r="B147" t="s">
        <v>1919</v>
      </c>
      <c r="C147" s="1145" t="n">
        <v>2.270919151E7</v>
      </c>
      <c r="D147" s="1145" t="n">
        <v>2.270919151E7</v>
      </c>
      <c r="E147" s="1145" t="n">
        <v>2.270919151E7</v>
      </c>
      <c r="F147" s="1145" t="n">
        <v>2.176975346E7</v>
      </c>
      <c r="G147" s="1145" t="n">
        <v>2.176975346E7</v>
      </c>
      <c r="H147" s="1145" t="n">
        <v>1.775685589E7</v>
      </c>
      <c r="I147" s="1145" t="n">
        <v>2.007680243E7</v>
      </c>
      <c r="J147" s="1145" t="n">
        <v>2.007680243E7</v>
      </c>
      <c r="K147" s="1145" t="n">
        <v>2.083512191E7</v>
      </c>
      <c r="L147" s="1145" t="n">
        <v>1.775685589E7</v>
      </c>
      <c r="M147" s="1145" t="n">
        <v>1.775685589E7</v>
      </c>
      <c r="N147" s="1145" t="n">
        <v>2.24940651E7</v>
      </c>
      <c r="O147" s="1145" t="n">
        <v>1.680226566E7</v>
      </c>
      <c r="P147" s="1145" t="n">
        <v>1.680226566E7</v>
      </c>
      <c r="Q147" s="1145" t="n">
        <v>2.024829387E7</v>
      </c>
      <c r="R147" t="n" s="1145">
        <v>1.788955755E7</v>
      </c>
      <c r="S147" t="n" s="1145">
        <v>1.788955755E7</v>
      </c>
      <c r="T147" t="n" s="1145">
        <v>2.024128311E7</v>
      </c>
      <c r="U147" t="n" s="1145">
        <v>2.083512191E7</v>
      </c>
      <c r="V147" t="n" s="1145">
        <v>2.083512191E7</v>
      </c>
      <c r="W147" t="n" s="1145">
        <v>2.035469887E7</v>
      </c>
      <c r="X147" t="n" s="1145">
        <v>2.035469887E7</v>
      </c>
      <c r="Y147" t="n" s="1145">
        <v>2.177943345E7</v>
      </c>
      <c r="Z147" t="n" s="1145">
        <v>2.177943345E7</v>
      </c>
      <c r="AA147" t="n" s="1145">
        <v>2.24940651E7</v>
      </c>
      <c r="AB147" t="n" s="1145">
        <v>2.24940651E7</v>
      </c>
      <c r="AC147" t="n" s="1145">
        <v>2.11157491E7</v>
      </c>
      <c r="AD147" t="n" s="1145">
        <v>2.11157491E7</v>
      </c>
      <c r="AE147" t="n" s="1145">
        <v>1.912597247E7</v>
      </c>
      <c r="AF147" t="n" s="1145">
        <v>1.912597247E7</v>
      </c>
      <c r="AG147" t="n" s="1145">
        <v>2.024829387E7</v>
      </c>
      <c r="AH147" t="n" s="1145">
        <v>2.024829387E7</v>
      </c>
      <c r="AI147" t="n">
        <v>0.0</v>
      </c>
      <c r="AJ147" t="n">
        <v>0.0</v>
      </c>
    </row>
    <row r="148" spans="1:20">
      <c r="A148" t="s">
        <v>3718</v>
      </c>
      <c r="B148" t="s">
        <v>685</v>
      </c>
      <c r="C148" s="989" t="n">
        <v>0.0</v>
      </c>
      <c r="D148" s="989" t="n">
        <v>0.0</v>
      </c>
      <c r="E148" s="989" t="n">
        <v>0.0</v>
      </c>
      <c r="F148" s="989" t="n">
        <v>0.0</v>
      </c>
      <c r="G148" s="989" t="n">
        <v>0.0</v>
      </c>
      <c r="H148" s="989" t="n">
        <v>0.0</v>
      </c>
      <c r="I148" s="989" t="n">
        <v>0.0</v>
      </c>
      <c r="J148" s="989" t="n">
        <v>0.0</v>
      </c>
      <c r="K148" s="989" t="n">
        <v>0.0</v>
      </c>
      <c r="L148" s="989" t="n">
        <v>0.0</v>
      </c>
      <c r="M148" s="989" t="n">
        <v>0.0</v>
      </c>
      <c r="N148" s="989" t="n">
        <v>0.0</v>
      </c>
      <c r="O148" s="989" t="n">
        <v>0.0</v>
      </c>
      <c r="P148" s="989" t="n">
        <v>0.0</v>
      </c>
      <c r="Q148" s="989" t="n">
        <v>0.0</v>
      </c>
      <c r="R148" t="n">
        <v>0.0</v>
      </c>
      <c r="S148" t="n">
        <v>0.0</v>
      </c>
      <c r="T148" t="n">
        <v>0.0</v>
      </c>
      <c r="U148" t="n">
        <v>0.0</v>
      </c>
      <c r="V148" t="n">
        <v>0.0</v>
      </c>
      <c r="W148" t="n">
        <v>0.0</v>
      </c>
      <c r="X148" t="n">
        <v>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n">
        <v>0.0</v>
      </c>
      <c r="AI148" t="n">
        <v>0.0</v>
      </c>
      <c r="AJ148" t="n">
        <v>0.0</v>
      </c>
    </row>
    <row r="149" spans="1:20">
      <c r="A149" t="s">
        <v>4426</v>
      </c>
      <c r="B149" t="s">
        <v>4427</v>
      </c>
      <c r="C149" t="n" s="1145">
        <v>373765.41</v>
      </c>
      <c r="D149" t="n" s="1145">
        <v>373765.41</v>
      </c>
      <c r="E149" t="n" s="1145">
        <v>373765.41</v>
      </c>
      <c r="F149" t="n" s="1145">
        <v>161902.76</v>
      </c>
      <c r="G149" t="n" s="1145">
        <v>161902.76</v>
      </c>
      <c r="H149" t="n" s="1145">
        <v>81703.62</v>
      </c>
      <c r="I149" t="n" s="1145">
        <v>90169.17</v>
      </c>
      <c r="J149" t="n" s="1145">
        <v>90169.17</v>
      </c>
      <c r="K149" t="n" s="1145">
        <v>620823.56</v>
      </c>
      <c r="L149" t="n" s="1145">
        <v>81703.62</v>
      </c>
      <c r="M149" t="n" s="1145">
        <v>81703.62</v>
      </c>
      <c r="N149" t="n" s="1145">
        <v>459987.92</v>
      </c>
      <c r="O149" t="n" s="1145">
        <v>17174.25</v>
      </c>
      <c r="P149" t="n" s="1145">
        <v>17174.25</v>
      </c>
      <c r="Q149" t="n" s="1145">
        <v>389459.48</v>
      </c>
      <c r="R149" t="n" s="1145">
        <v>-1436.95</v>
      </c>
      <c r="S149" t="n" s="1145">
        <v>-1436.95</v>
      </c>
      <c r="T149" t="n" s="1145">
        <v>146037.21</v>
      </c>
      <c r="U149" t="n" s="1145">
        <v>620823.56</v>
      </c>
      <c r="V149" t="n" s="1145">
        <v>620823.56</v>
      </c>
      <c r="W149" t="n" s="1145">
        <v>512295.36</v>
      </c>
      <c r="X149" t="n" s="1145">
        <v>512295.36</v>
      </c>
      <c r="Y149" t="n" s="1145">
        <v>466708.29</v>
      </c>
      <c r="Z149" t="n" s="1145">
        <v>466708.29</v>
      </c>
      <c r="AA149" t="n" s="1145">
        <v>459987.92</v>
      </c>
      <c r="AB149" t="n" s="1145">
        <v>459987.92</v>
      </c>
      <c r="AC149" t="n" s="1145">
        <v>460172.12</v>
      </c>
      <c r="AD149" t="n" s="1145">
        <v>460172.12</v>
      </c>
      <c r="AE149" t="n" s="1145">
        <v>383722.57</v>
      </c>
      <c r="AF149" t="n" s="1145">
        <v>383722.57</v>
      </c>
      <c r="AG149" t="n" s="1145">
        <v>389459.48</v>
      </c>
      <c r="AH149" t="n" s="1145">
        <v>389459.48</v>
      </c>
      <c r="AI149" t="n">
        <v>0.0</v>
      </c>
      <c r="AJ149" t="n">
        <v>0.0</v>
      </c>
    </row>
    <row r="150" spans="1:20">
      <c r="A150" t="s">
        <v>4428</v>
      </c>
      <c r="B150" t="s">
        <v>4429</v>
      </c>
      <c r="C150" s="989" t="n">
        <v>0.0</v>
      </c>
      <c r="D150" s="989" t="n">
        <v>0.0</v>
      </c>
      <c r="E150" s="989" t="n">
        <v>0.0</v>
      </c>
      <c r="F150" s="989" t="n">
        <v>0.0</v>
      </c>
      <c r="G150" s="989" t="n">
        <v>0.0</v>
      </c>
      <c r="H150" s="989" t="n">
        <v>0.0</v>
      </c>
      <c r="I150" s="989" t="n">
        <v>0.0</v>
      </c>
      <c r="J150" s="989" t="n">
        <v>0.0</v>
      </c>
      <c r="K150" s="989" t="n">
        <v>0.0</v>
      </c>
      <c r="L150" s="989" t="n">
        <v>0.0</v>
      </c>
      <c r="M150" s="989" t="n">
        <v>0.0</v>
      </c>
      <c r="N150" s="989" t="n">
        <v>0.0</v>
      </c>
      <c r="O150" s="989" t="n">
        <v>0.0</v>
      </c>
      <c r="P150" s="989" t="n">
        <v>0.0</v>
      </c>
      <c r="Q150" s="989" t="n">
        <v>0.0</v>
      </c>
      <c r="R150" t="n">
        <v>0.0</v>
      </c>
      <c r="S150" t="n">
        <v>0.0</v>
      </c>
      <c r="T150" t="n">
        <v>0.0</v>
      </c>
      <c r="U150" t="n">
        <v>0.0</v>
      </c>
      <c r="V150" t="n">
        <v>0.0</v>
      </c>
      <c r="W150" t="n">
        <v>0.0</v>
      </c>
      <c r="X150" t="n">
        <v>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n">
        <v>0.0</v>
      </c>
      <c r="AI150" t="n">
        <v>0.0</v>
      </c>
      <c r="AJ150" t="n">
        <v>0.0</v>
      </c>
    </row>
    <row r="151" spans="1:20">
      <c r="A151" t="s">
        <v>4430</v>
      </c>
      <c r="B151" t="s">
        <v>4431</v>
      </c>
      <c r="C151" s="1145" t="n">
        <v>-167770.16</v>
      </c>
      <c r="D151" s="1145" t="n">
        <v>-167770.16</v>
      </c>
      <c r="E151" s="1145" t="n">
        <v>-167770.16</v>
      </c>
      <c r="F151" s="1145" t="n">
        <v>2064156.62</v>
      </c>
      <c r="G151" s="1145" t="n">
        <v>2064156.62</v>
      </c>
      <c r="H151" s="1145" t="n">
        <v>1245176.45</v>
      </c>
      <c r="I151" s="1145" t="n">
        <v>2743483.25</v>
      </c>
      <c r="J151" s="1145" t="n">
        <v>2743483.25</v>
      </c>
      <c r="K151" s="1145" t="n">
        <v>1325349.01</v>
      </c>
      <c r="L151" s="1145" t="n">
        <v>1245176.45</v>
      </c>
      <c r="M151" s="1145" t="n">
        <v>1245176.45</v>
      </c>
      <c r="N151" s="1145" t="n">
        <v>1628568.14</v>
      </c>
      <c r="O151" s="1145" t="n">
        <v>1097702.68</v>
      </c>
      <c r="P151" s="1145" t="n">
        <v>1097702.68</v>
      </c>
      <c r="Q151" s="1145" t="n">
        <v>-703420.77</v>
      </c>
      <c r="R151" t="n" s="1145">
        <v>1648594.3</v>
      </c>
      <c r="S151" t="n" s="1145">
        <v>1648594.3</v>
      </c>
      <c r="T151" t="n" s="1145">
        <v>1035498.6</v>
      </c>
      <c r="U151" t="n" s="1145">
        <v>1325349.01</v>
      </c>
      <c r="V151" t="n" s="1145">
        <v>1325349.01</v>
      </c>
      <c r="W151" t="n" s="1145">
        <v>2461837.69</v>
      </c>
      <c r="X151" t="n" s="1145">
        <v>2461837.69</v>
      </c>
      <c r="Y151" t="n" s="1145">
        <v>1227141.33</v>
      </c>
      <c r="Z151" t="n" s="1145">
        <v>1227141.33</v>
      </c>
      <c r="AA151" t="n" s="1145">
        <v>1628568.14</v>
      </c>
      <c r="AB151" t="n" s="1145">
        <v>1628568.14</v>
      </c>
      <c r="AC151" t="n" s="1145">
        <v>170659.49</v>
      </c>
      <c r="AD151" t="n" s="1145">
        <v>170659.49</v>
      </c>
      <c r="AE151" t="n" s="1145">
        <v>286150.72</v>
      </c>
      <c r="AF151" t="n" s="1145">
        <v>286150.72</v>
      </c>
      <c r="AG151" t="n" s="1145">
        <v>-703420.77</v>
      </c>
      <c r="AH151" t="n" s="1145">
        <v>-703420.77</v>
      </c>
      <c r="AI151" t="n">
        <v>0.0</v>
      </c>
      <c r="AJ151" t="n">
        <v>0.0</v>
      </c>
    </row>
    <row r="152" spans="1:20">
      <c r="A152" t="s">
        <v>3486</v>
      </c>
      <c r="B152" t="s">
        <v>688</v>
      </c>
      <c r="C152" s="989" t="n">
        <v>0.0</v>
      </c>
      <c r="D152" s="989" t="n">
        <v>0.0</v>
      </c>
      <c r="E152" s="989" t="n">
        <v>0.0</v>
      </c>
      <c r="F152" s="989" t="n">
        <v>0.0</v>
      </c>
      <c r="G152" s="989" t="n">
        <v>0.0</v>
      </c>
      <c r="H152" s="989" t="n">
        <v>0.0</v>
      </c>
      <c r="I152" s="989" t="n">
        <v>0.0</v>
      </c>
      <c r="J152" s="989" t="n">
        <v>0.0</v>
      </c>
      <c r="K152" s="989" t="n">
        <v>0.0</v>
      </c>
      <c r="L152" s="989" t="n">
        <v>0.0</v>
      </c>
      <c r="M152" s="989" t="n">
        <v>0.0</v>
      </c>
      <c r="N152" s="989" t="n">
        <v>0.0</v>
      </c>
      <c r="O152" s="989" t="n">
        <v>0.0</v>
      </c>
      <c r="P152" s="989" t="n">
        <v>0.0</v>
      </c>
      <c r="Q152" s="989" t="n">
        <v>0.0</v>
      </c>
      <c r="R152" t="n">
        <v>0.0</v>
      </c>
      <c r="S152" t="n">
        <v>0.0</v>
      </c>
      <c r="T152" t="n">
        <v>0.0</v>
      </c>
      <c r="U152" t="n">
        <v>0.0</v>
      </c>
      <c r="V152" t="n">
        <v>0.0</v>
      </c>
      <c r="W152" t="n">
        <v>0.0</v>
      </c>
      <c r="X152" t="n">
        <v>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n">
        <v>0.0</v>
      </c>
      <c r="AI152" t="n">
        <v>0.0</v>
      </c>
      <c r="AJ152" t="n">
        <v>0.0</v>
      </c>
    </row>
    <row r="153" spans="1:20">
      <c r="A153" t="s">
        <v>3487</v>
      </c>
      <c r="B153" t="s">
        <v>689</v>
      </c>
      <c r="C153" s="989" t="n">
        <v>0.0</v>
      </c>
      <c r="D153" s="989" t="n">
        <v>0.0</v>
      </c>
      <c r="E153" s="989" t="n">
        <v>0.0</v>
      </c>
      <c r="F153" s="989" t="n">
        <v>0.0</v>
      </c>
      <c r="G153" s="989" t="n">
        <v>0.0</v>
      </c>
      <c r="H153" s="989" t="n">
        <v>0.0</v>
      </c>
      <c r="I153" s="989" t="n">
        <v>0.0</v>
      </c>
      <c r="J153" s="989" t="n">
        <v>0.0</v>
      </c>
      <c r="K153" s="989" t="n">
        <v>0.0</v>
      </c>
      <c r="L153" s="989" t="n">
        <v>0.0</v>
      </c>
      <c r="M153" s="989" t="n">
        <v>0.0</v>
      </c>
      <c r="N153" s="989" t="n">
        <v>0.0</v>
      </c>
      <c r="O153" s="989" t="n">
        <v>0.0</v>
      </c>
      <c r="P153" s="989" t="n">
        <v>0.0</v>
      </c>
      <c r="Q153" s="989" t="n">
        <v>0.0</v>
      </c>
      <c r="R153" t="n">
        <v>0.0</v>
      </c>
      <c r="S153" t="n">
        <v>0.0</v>
      </c>
      <c r="T153" t="n">
        <v>0.0</v>
      </c>
      <c r="U153" t="n">
        <v>0.0</v>
      </c>
      <c r="V153" t="n">
        <v>0.0</v>
      </c>
      <c r="W153" t="n">
        <v>0.0</v>
      </c>
      <c r="X153" t="n">
        <v>0.0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n">
        <v>0.0</v>
      </c>
      <c r="AI153" t="n">
        <v>0.0</v>
      </c>
      <c r="AJ153" t="n">
        <v>0.0</v>
      </c>
    </row>
    <row r="154" spans="1:20">
      <c r="A154" t="s">
        <v>3491</v>
      </c>
      <c r="B154" t="s">
        <v>683</v>
      </c>
      <c r="C154" s="989" t="n">
        <v>0.0</v>
      </c>
      <c r="D154" s="989" t="n">
        <v>0.0</v>
      </c>
      <c r="E154" s="989" t="n">
        <v>0.0</v>
      </c>
      <c r="F154" s="989" t="n">
        <v>0.0</v>
      </c>
      <c r="G154" s="989" t="n">
        <v>0.0</v>
      </c>
      <c r="H154" s="989" t="n">
        <v>0.0</v>
      </c>
      <c r="I154" s="989" t="n">
        <v>0.0</v>
      </c>
      <c r="J154" s="989" t="n">
        <v>0.0</v>
      </c>
      <c r="K154" s="989" t="n">
        <v>0.0</v>
      </c>
      <c r="L154" s="989" t="n">
        <v>0.0</v>
      </c>
      <c r="M154" s="989" t="n">
        <v>0.0</v>
      </c>
      <c r="N154" s="989" t="n">
        <v>0.0</v>
      </c>
      <c r="O154" s="989" t="n">
        <v>0.0</v>
      </c>
      <c r="P154" s="989" t="n">
        <v>0.0</v>
      </c>
      <c r="Q154" s="989" t="n">
        <v>0.0</v>
      </c>
      <c r="R154" t="n">
        <v>0.0</v>
      </c>
      <c r="S154" t="n">
        <v>0.0</v>
      </c>
      <c r="T154" t="n">
        <v>0.0</v>
      </c>
      <c r="U154" t="n">
        <v>0.0</v>
      </c>
      <c r="V154" t="n">
        <v>0.0</v>
      </c>
      <c r="W154" t="n">
        <v>0.0</v>
      </c>
      <c r="X154" t="n">
        <v>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n">
        <v>0.0</v>
      </c>
      <c r="AI154" t="n">
        <v>0.0</v>
      </c>
      <c r="AJ154" t="n">
        <v>0.0</v>
      </c>
    </row>
    <row r="155" spans="1:20">
      <c r="A155" t="s">
        <v>3488</v>
      </c>
      <c r="B155" t="s">
        <v>690</v>
      </c>
      <c r="C155" t="n">
        <v>0.0</v>
      </c>
      <c r="D155" t="n">
        <v>0.0</v>
      </c>
      <c r="E155" t="n">
        <v>0.0</v>
      </c>
      <c r="F155" t="n">
        <v>0.0</v>
      </c>
      <c r="G155" t="n">
        <v>0.0</v>
      </c>
      <c r="H155" t="n">
        <v>0.0</v>
      </c>
      <c r="I155" t="n">
        <v>0.0</v>
      </c>
      <c r="J155" t="n">
        <v>0.0</v>
      </c>
      <c r="K155" t="n">
        <v>0.0</v>
      </c>
      <c r="L155" t="n">
        <v>0.0</v>
      </c>
      <c r="M155" t="n">
        <v>0.0</v>
      </c>
      <c r="N155" t="n">
        <v>0.0</v>
      </c>
      <c r="O155" t="n">
        <v>0.0</v>
      </c>
      <c r="P155" t="n">
        <v>0.0</v>
      </c>
      <c r="Q155" t="n">
        <v>0.0</v>
      </c>
      <c r="R155" t="n">
        <v>0.0</v>
      </c>
      <c r="S155" t="n">
        <v>0.0</v>
      </c>
      <c r="T155" t="n">
        <v>0.0</v>
      </c>
      <c r="U155" t="n">
        <v>0.0</v>
      </c>
      <c r="V155" t="n">
        <v>0.0</v>
      </c>
      <c r="W155" t="n">
        <v>0.0</v>
      </c>
      <c r="X155" t="n">
        <v>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n">
        <v>0.0</v>
      </c>
      <c r="AI155" t="n">
        <v>0.0</v>
      </c>
      <c r="AJ155" t="n">
        <v>0.0</v>
      </c>
    </row>
    <row r="156" spans="1:20">
      <c r="A156" t="s">
        <v>3489</v>
      </c>
      <c r="B156" t="s">
        <v>691</v>
      </c>
      <c r="C156" t="n" s="1145">
        <v>1915606.07</v>
      </c>
      <c r="D156" t="n" s="1145">
        <v>1915606.07</v>
      </c>
      <c r="E156" t="n" s="1145">
        <v>1915606.07</v>
      </c>
      <c r="F156" t="n" s="1145">
        <v>1569435.91</v>
      </c>
      <c r="G156" t="n" s="1145">
        <v>1569435.91</v>
      </c>
      <c r="H156" t="n" s="1145">
        <v>1781715.34</v>
      </c>
      <c r="I156" t="n" s="1145">
        <v>1665167.45</v>
      </c>
      <c r="J156" t="n" s="1145">
        <v>1665167.45</v>
      </c>
      <c r="K156" t="n" s="1145">
        <v>1142318.69</v>
      </c>
      <c r="L156" t="n" s="1145">
        <v>1781715.34</v>
      </c>
      <c r="M156" t="n" s="1145">
        <v>1781715.34</v>
      </c>
      <c r="N156" t="n" s="1145">
        <v>822587.4</v>
      </c>
      <c r="O156" t="n" s="1145">
        <v>1801712.88</v>
      </c>
      <c r="P156" t="n" s="1145">
        <v>1801712.88</v>
      </c>
      <c r="Q156" t="n" s="1145">
        <v>2644994.85</v>
      </c>
      <c r="R156" t="n" s="1145">
        <v>1781339.16</v>
      </c>
      <c r="S156" t="n" s="1145">
        <v>1781339.16</v>
      </c>
      <c r="T156" t="n" s="1145">
        <v>2280224.34</v>
      </c>
      <c r="U156" t="n" s="1145">
        <v>1142318.69</v>
      </c>
      <c r="V156" t="n" s="1145">
        <v>1142318.69</v>
      </c>
      <c r="W156" t="n" s="1145">
        <v>894884.66</v>
      </c>
      <c r="X156" t="n" s="1145">
        <v>894884.66</v>
      </c>
      <c r="Y156" t="n" s="1145">
        <v>771970.83</v>
      </c>
      <c r="Z156" t="n" s="1145">
        <v>771970.83</v>
      </c>
      <c r="AA156" t="n" s="1145">
        <v>822587.4</v>
      </c>
      <c r="AB156" t="n" s="1145">
        <v>822587.4</v>
      </c>
      <c r="AC156" t="n" s="1145">
        <v>2837252.48</v>
      </c>
      <c r="AD156" t="n" s="1145">
        <v>2837252.48</v>
      </c>
      <c r="AE156" t="n" s="1145">
        <v>2689468.47</v>
      </c>
      <c r="AF156" t="n" s="1145">
        <v>2689468.47</v>
      </c>
      <c r="AG156" t="n" s="1145">
        <v>2644994.85</v>
      </c>
      <c r="AH156" t="n" s="1145">
        <v>2644994.85</v>
      </c>
      <c r="AI156" t="n">
        <v>0.0</v>
      </c>
      <c r="AJ156" t="n">
        <v>0.0</v>
      </c>
    </row>
    <row r="157" spans="1:20">
      <c r="A157" t="s">
        <v>3490</v>
      </c>
      <c r="B157" t="s">
        <v>692</v>
      </c>
      <c r="C157" s="989" t="n">
        <v>0.0</v>
      </c>
      <c r="D157" s="989" t="n">
        <v>0.0</v>
      </c>
      <c r="E157" s="989" t="n">
        <v>0.0</v>
      </c>
      <c r="F157" s="989" t="n">
        <v>0.0</v>
      </c>
      <c r="G157" s="989" t="n">
        <v>0.0</v>
      </c>
      <c r="H157" s="989" t="n">
        <v>0.0</v>
      </c>
      <c r="I157" s="989" t="n">
        <v>0.0</v>
      </c>
      <c r="J157" s="989" t="n">
        <v>0.0</v>
      </c>
      <c r="K157" s="989" t="n">
        <v>0.0</v>
      </c>
      <c r="L157" s="989" t="n">
        <v>0.0</v>
      </c>
      <c r="M157" s="989" t="n">
        <v>0.0</v>
      </c>
      <c r="N157" s="989" t="n">
        <v>0.0</v>
      </c>
      <c r="O157" s="989" t="n">
        <v>0.0</v>
      </c>
      <c r="P157" s="989" t="n">
        <v>0.0</v>
      </c>
      <c r="Q157" s="989" t="n">
        <v>0.0</v>
      </c>
      <c r="R157" t="n">
        <v>0.0</v>
      </c>
      <c r="S157" t="n">
        <v>0.0</v>
      </c>
      <c r="T157" t="n">
        <v>0.0</v>
      </c>
      <c r="U157" t="n">
        <v>0.0</v>
      </c>
      <c r="V157" t="n">
        <v>0.0</v>
      </c>
      <c r="W157" t="n">
        <v>0.0</v>
      </c>
      <c r="X157" t="n">
        <v>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n">
        <v>0.0</v>
      </c>
      <c r="AI157" t="n">
        <v>0.0</v>
      </c>
      <c r="AJ157" t="n">
        <v>0.0</v>
      </c>
    </row>
    <row r="158" spans="1:20">
      <c r="A158" t="s">
        <v>3492</v>
      </c>
      <c r="B158" t="s">
        <v>684</v>
      </c>
      <c r="C158" t="n">
        <v>0.0</v>
      </c>
      <c r="D158" t="n">
        <v>0.0</v>
      </c>
      <c r="E158" t="n">
        <v>0.0</v>
      </c>
      <c r="F158" t="n">
        <v>0.0</v>
      </c>
      <c r="G158" t="n">
        <v>0.0</v>
      </c>
      <c r="H158" t="n">
        <v>0.0</v>
      </c>
      <c r="I158" t="n">
        <v>0.0</v>
      </c>
      <c r="J158" t="n">
        <v>0.0</v>
      </c>
      <c r="K158" t="n">
        <v>0.0</v>
      </c>
      <c r="L158" t="n">
        <v>0.0</v>
      </c>
      <c r="M158" t="n">
        <v>0.0</v>
      </c>
      <c r="N158" t="n">
        <v>0.0</v>
      </c>
      <c r="O158" t="n">
        <v>0.0</v>
      </c>
      <c r="P158" t="n">
        <v>0.0</v>
      </c>
      <c r="Q158" t="n">
        <v>0.0</v>
      </c>
      <c r="R158" t="n">
        <v>0.0</v>
      </c>
      <c r="S158" t="n">
        <v>0.0</v>
      </c>
      <c r="T158" t="n">
        <v>0.0</v>
      </c>
      <c r="U158" t="n">
        <v>0.0</v>
      </c>
      <c r="V158" t="n">
        <v>0.0</v>
      </c>
      <c r="W158" t="n">
        <v>0.0</v>
      </c>
      <c r="X158" t="n">
        <v>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n">
        <v>0.0</v>
      </c>
      <c r="AI158" t="n">
        <v>0.0</v>
      </c>
      <c r="AJ158" t="n">
        <v>0.0</v>
      </c>
    </row>
    <row r="159" spans="1:20">
      <c r="A159" t="s">
        <v>3483</v>
      </c>
      <c r="B159" t="s">
        <v>687</v>
      </c>
      <c r="C159" t="n" s="1145">
        <v>1915606.07</v>
      </c>
      <c r="D159" t="n" s="1145">
        <v>1915606.07</v>
      </c>
      <c r="E159" t="n" s="1145">
        <v>1915606.07</v>
      </c>
      <c r="F159" t="n" s="1145">
        <v>1569435.91</v>
      </c>
      <c r="G159" t="n" s="1145">
        <v>1569435.91</v>
      </c>
      <c r="H159" t="n" s="1145">
        <v>1781715.34</v>
      </c>
      <c r="I159" t="n" s="1145">
        <v>1665167.45</v>
      </c>
      <c r="J159" t="n" s="1145">
        <v>1665167.45</v>
      </c>
      <c r="K159" t="n" s="1145">
        <v>1142318.69</v>
      </c>
      <c r="L159" t="n" s="1145">
        <v>1781715.34</v>
      </c>
      <c r="M159" t="n" s="1145">
        <v>1781715.34</v>
      </c>
      <c r="N159" t="n" s="1145">
        <v>822587.4</v>
      </c>
      <c r="O159" t="n" s="1145">
        <v>1801712.88</v>
      </c>
      <c r="P159" t="n" s="1145">
        <v>1801712.88</v>
      </c>
      <c r="Q159" t="n" s="1145">
        <v>2644994.85</v>
      </c>
      <c r="R159" t="n" s="1145">
        <v>1781339.16</v>
      </c>
      <c r="S159" t="n" s="1145">
        <v>1781339.16</v>
      </c>
      <c r="T159" t="n" s="1145">
        <v>2280224.34</v>
      </c>
      <c r="U159" t="n" s="1145">
        <v>1142318.69</v>
      </c>
      <c r="V159" t="n" s="1145">
        <v>1142318.69</v>
      </c>
      <c r="W159" t="n" s="1145">
        <v>894884.66</v>
      </c>
      <c r="X159" t="n" s="1145">
        <v>894884.66</v>
      </c>
      <c r="Y159" t="n" s="1145">
        <v>771970.83</v>
      </c>
      <c r="Z159" t="n" s="1145">
        <v>771970.83</v>
      </c>
      <c r="AA159" t="n" s="1145">
        <v>822587.4</v>
      </c>
      <c r="AB159" t="n" s="1145">
        <v>822587.4</v>
      </c>
      <c r="AC159" t="n" s="1145">
        <v>2837252.48</v>
      </c>
      <c r="AD159" t="n" s="1145">
        <v>2837252.48</v>
      </c>
      <c r="AE159" t="n" s="1145">
        <v>2689468.47</v>
      </c>
      <c r="AF159" t="n" s="1145">
        <v>2689468.47</v>
      </c>
      <c r="AG159" t="n" s="1145">
        <v>2644994.85</v>
      </c>
      <c r="AH159" t="n" s="1145">
        <v>2644994.85</v>
      </c>
      <c r="AI159" t="n">
        <v>0.0</v>
      </c>
      <c r="AJ159" t="n">
        <v>0.0</v>
      </c>
    </row>
    <row r="160" spans="1:20">
      <c r="A160" t="s">
        <v>3457</v>
      </c>
      <c r="B160" t="s">
        <v>675</v>
      </c>
      <c r="C160" t="n" s="1145">
        <v>2.462479758E7</v>
      </c>
      <c r="D160" t="n" s="1145">
        <v>2.462479758E7</v>
      </c>
      <c r="E160" t="n" s="1145">
        <v>2.462479758E7</v>
      </c>
      <c r="F160" t="n" s="1145">
        <v>2.333918937E7</v>
      </c>
      <c r="G160" t="n" s="1145">
        <v>2.333918937E7</v>
      </c>
      <c r="H160" t="n" s="1145">
        <v>1.953857123E7</v>
      </c>
      <c r="I160" t="n" s="1145">
        <v>2.174196988E7</v>
      </c>
      <c r="J160" t="n" s="1145">
        <v>2.174196988E7</v>
      </c>
      <c r="K160" t="n" s="1145">
        <v>2.19774406E7</v>
      </c>
      <c r="L160" t="n" s="1145">
        <v>1.953857123E7</v>
      </c>
      <c r="M160" t="n" s="1145">
        <v>1.953857123E7</v>
      </c>
      <c r="N160" t="n" s="1145">
        <v>2.33166525E7</v>
      </c>
      <c r="O160" t="n" s="1145">
        <v>1.860397854E7</v>
      </c>
      <c r="P160" t="n" s="1145">
        <v>1.860397854E7</v>
      </c>
      <c r="Q160" t="n" s="1145">
        <v>2.289328872E7</v>
      </c>
      <c r="R160" t="n" s="1145">
        <v>1.967089671E7</v>
      </c>
      <c r="S160" t="n" s="1145">
        <v>1.967089671E7</v>
      </c>
      <c r="T160" t="n" s="1145">
        <v>2.252150745E7</v>
      </c>
      <c r="U160" t="n" s="1145">
        <v>2.19774406E7</v>
      </c>
      <c r="V160" t="n" s="1145">
        <v>2.19774406E7</v>
      </c>
      <c r="W160" t="n" s="1145">
        <v>2.124958353E7</v>
      </c>
      <c r="X160" t="n" s="1145">
        <v>2.124958353E7</v>
      </c>
      <c r="Y160" t="n" s="1145">
        <v>2.255140428E7</v>
      </c>
      <c r="Z160" t="n" s="1145">
        <v>2.255140428E7</v>
      </c>
      <c r="AA160" t="n" s="1145">
        <v>2.33166525E7</v>
      </c>
      <c r="AB160" t="n" s="1145">
        <v>2.33166525E7</v>
      </c>
      <c r="AC160" t="n" s="1145">
        <v>2.395300158E7</v>
      </c>
      <c r="AD160" t="n" s="1145">
        <v>2.395300158E7</v>
      </c>
      <c r="AE160" t="n" s="1145">
        <v>2.181544094E7</v>
      </c>
      <c r="AF160" t="n" s="1145">
        <v>2.181544094E7</v>
      </c>
      <c r="AG160" t="n" s="1145">
        <v>2.289328872E7</v>
      </c>
      <c r="AH160" t="n" s="1145">
        <v>2.289328872E7</v>
      </c>
      <c r="AI160" t="n">
        <v>0.0</v>
      </c>
      <c r="AJ160" t="n">
        <v>0.0</v>
      </c>
    </row>
    <row r="161" spans="1:20">
      <c r="A161" t="s">
        <v>4432</v>
      </c>
      <c r="B161" t="s">
        <v>4433</v>
      </c>
      <c r="C161" t="n" s="1145">
        <v>3112193.4</v>
      </c>
      <c r="D161" t="n" s="1145">
        <v>3112193.4</v>
      </c>
      <c r="E161" t="n" s="1145">
        <v>1663465.92</v>
      </c>
      <c r="F161" t="n" s="1145">
        <v>2324440.51</v>
      </c>
      <c r="G161" t="n" s="1145">
        <v>2324440.51</v>
      </c>
      <c r="H161" t="n" s="1145">
        <v>1448727.48</v>
      </c>
      <c r="I161" t="n" s="1145">
        <v>1864199.32</v>
      </c>
      <c r="J161" t="n" s="1145">
        <v>1864199.32</v>
      </c>
      <c r="K161" t="n" s="1145">
        <v>1726498.7</v>
      </c>
      <c r="L161" t="n" s="1145">
        <v>1448727.48</v>
      </c>
      <c r="M161" t="n" s="1145">
        <v>1448727.48</v>
      </c>
      <c r="N161" t="n" s="1145">
        <v>1731297.33</v>
      </c>
      <c r="O161" t="n" s="1145">
        <v>946923.65</v>
      </c>
      <c r="P161" t="n" s="1145">
        <v>946923.65</v>
      </c>
      <c r="Q161" t="n" s="1145">
        <v>1931190.03</v>
      </c>
      <c r="R161" t="n" s="1145">
        <v>508136.33</v>
      </c>
      <c r="S161" t="n" s="1145">
        <v>508136.33</v>
      </c>
      <c r="T161" t="n" s="1145">
        <v>1707975.7</v>
      </c>
      <c r="U161" t="n" s="1145">
        <v>7096961.76</v>
      </c>
      <c r="V161" t="n" s="1145">
        <v>7096961.76</v>
      </c>
      <c r="W161" t="n" s="1145">
        <v>6456630.28</v>
      </c>
      <c r="X161" t="n" s="1145">
        <v>6456630.28</v>
      </c>
      <c r="Y161" t="n" s="1145">
        <v>5852611.43</v>
      </c>
      <c r="Z161" t="n" s="1145">
        <v>5852611.43</v>
      </c>
      <c r="AA161" t="n" s="1145">
        <v>5370463.06</v>
      </c>
      <c r="AB161" t="n" s="1145">
        <v>5370463.06</v>
      </c>
      <c r="AC161" t="n" s="1145">
        <v>4695926.89</v>
      </c>
      <c r="AD161" t="n" s="1145">
        <v>4695926.89</v>
      </c>
      <c r="AE161" t="n" s="1145">
        <v>4173399.75</v>
      </c>
      <c r="AF161" t="n" s="1145">
        <v>4173399.75</v>
      </c>
      <c r="AG161" t="n" s="1145">
        <v>3639165.73</v>
      </c>
      <c r="AH161" t="n" s="1145">
        <v>3639165.73</v>
      </c>
      <c r="AI161" t="n">
        <v>0.0</v>
      </c>
      <c r="AJ161" t="n">
        <v>0.0</v>
      </c>
    </row>
    <row r="162" spans="1:20">
      <c r="A162" t="s">
        <v>4434</v>
      </c>
      <c r="B162" t="s">
        <v>4435</v>
      </c>
      <c r="C162" t="n" s="1145">
        <v>1089.26</v>
      </c>
      <c r="D162" t="n" s="1145">
        <v>1089.26</v>
      </c>
      <c r="E162" t="n" s="1145">
        <v>1126.62</v>
      </c>
      <c r="F162" t="n" s="1145">
        <v>1149.6</v>
      </c>
      <c r="G162" t="n" s="1145">
        <v>1149.6</v>
      </c>
      <c r="H162" t="n" s="1145">
        <v>1052.66</v>
      </c>
      <c r="I162" t="n" s="1145">
        <v>1094.81</v>
      </c>
      <c r="J162" t="n" s="1145">
        <v>1094.81</v>
      </c>
      <c r="K162" t="n" s="1145">
        <v>2575.36</v>
      </c>
      <c r="L162" t="n" s="1145">
        <v>1052.66</v>
      </c>
      <c r="M162" t="n" s="1145">
        <v>1052.66</v>
      </c>
      <c r="N162" t="n" s="1145">
        <v>382.04</v>
      </c>
      <c r="O162" t="n" s="1145">
        <v>966.82</v>
      </c>
      <c r="P162" t="n" s="1145">
        <v>966.82</v>
      </c>
      <c r="Q162" t="n" s="1145">
        <v>1073.06</v>
      </c>
      <c r="R162" t="n" s="1145">
        <v>592.17</v>
      </c>
      <c r="S162" t="n" s="1145">
        <v>592.17</v>
      </c>
      <c r="T162" t="n" s="1145">
        <v>975.91</v>
      </c>
      <c r="U162" t="n" s="1145">
        <v>774.22</v>
      </c>
      <c r="V162" t="n" s="1145">
        <v>774.22</v>
      </c>
      <c r="W162" t="n" s="1145">
        <v>778.73</v>
      </c>
      <c r="X162" t="n" s="1145">
        <v>778.73</v>
      </c>
      <c r="Y162" t="n" s="1145">
        <v>616.86</v>
      </c>
      <c r="Z162" t="n" s="1145">
        <v>616.86</v>
      </c>
      <c r="AA162" t="n" s="1145">
        <v>648.52</v>
      </c>
      <c r="AB162" t="n" s="1145">
        <v>648.52</v>
      </c>
      <c r="AC162" t="n" s="1145">
        <v>726.69</v>
      </c>
      <c r="AD162" t="n" s="1145">
        <v>726.69</v>
      </c>
      <c r="AE162" t="n" s="1145">
        <v>864.95</v>
      </c>
      <c r="AF162" t="n" s="1145">
        <v>864.95</v>
      </c>
      <c r="AG162" t="n" s="1145">
        <v>1028.77</v>
      </c>
      <c r="AH162" t="n" s="1145">
        <v>1028.77</v>
      </c>
      <c r="AI162" t="n">
        <v>0.0</v>
      </c>
      <c r="AJ162" t="n">
        <v>0.0</v>
      </c>
    </row>
    <row r="163" spans="1:20">
      <c r="A163" t="s">
        <v>4436</v>
      </c>
      <c r="B163" t="s">
        <v>4437</v>
      </c>
      <c r="C163" t="n" s="1145">
        <v>489.85</v>
      </c>
      <c r="D163" t="n" s="1145">
        <v>489.85</v>
      </c>
      <c r="E163" t="n" s="1145">
        <v>573.17</v>
      </c>
      <c r="F163" t="n" s="1145">
        <v>436.08</v>
      </c>
      <c r="G163" t="n" s="1145">
        <v>436.08</v>
      </c>
      <c r="H163" t="n" s="1145">
        <v>408.23</v>
      </c>
      <c r="I163" t="n" s="1145">
        <v>408.55</v>
      </c>
      <c r="J163" t="n" s="1145">
        <v>408.55</v>
      </c>
      <c r="K163" t="n" s="1145">
        <v>671.41</v>
      </c>
      <c r="L163" t="n" s="1145">
        <v>408.23</v>
      </c>
      <c r="M163" t="n" s="1145">
        <v>408.23</v>
      </c>
      <c r="N163" t="n" s="1145">
        <v>116.32</v>
      </c>
      <c r="O163" t="n" s="1145">
        <v>408.72</v>
      </c>
      <c r="P163" t="n" s="1145">
        <v>408.72</v>
      </c>
      <c r="Q163" t="n" s="1145">
        <v>470.1</v>
      </c>
      <c r="R163" t="n" s="1145">
        <v>231.15</v>
      </c>
      <c r="S163" t="n" s="1145">
        <v>231.15</v>
      </c>
      <c r="T163" t="n" s="1145">
        <v>424.93</v>
      </c>
      <c r="U163" t="n" s="1145">
        <v>280.86</v>
      </c>
      <c r="V163" t="n" s="1145">
        <v>280.86</v>
      </c>
      <c r="W163" t="n" s="1145">
        <v>298.34</v>
      </c>
      <c r="X163" t="n" s="1145">
        <v>298.34</v>
      </c>
      <c r="Y163" t="n" s="1145">
        <v>241.21</v>
      </c>
      <c r="Z163" t="n" s="1145">
        <v>241.21</v>
      </c>
      <c r="AA163" t="n" s="1145">
        <v>253.61</v>
      </c>
      <c r="AB163" t="n" s="1145">
        <v>253.61</v>
      </c>
      <c r="AC163" t="n" s="1145">
        <v>293.22</v>
      </c>
      <c r="AD163" t="n" s="1145">
        <v>293.22</v>
      </c>
      <c r="AE163" t="n" s="1145">
        <v>366.19</v>
      </c>
      <c r="AF163" t="n" s="1145">
        <v>366.19</v>
      </c>
      <c r="AG163" t="n" s="1145">
        <v>449.51</v>
      </c>
      <c r="AH163" t="n" s="1145">
        <v>449.51</v>
      </c>
      <c r="AI163" t="n">
        <v>0.0</v>
      </c>
      <c r="AJ163" t="n">
        <v>0.0</v>
      </c>
    </row>
    <row r="164" spans="1:20">
      <c r="A164" t="s">
        <v>4438</v>
      </c>
      <c r="B164" t="s">
        <v>4439</v>
      </c>
      <c r="C164" s="1145" t="n">
        <v>599.41</v>
      </c>
      <c r="D164" s="1145" t="n">
        <v>599.41</v>
      </c>
      <c r="E164" s="1145" t="n">
        <v>553.45</v>
      </c>
      <c r="F164" s="1145" t="n">
        <v>713.52</v>
      </c>
      <c r="G164" t="n" s="1145">
        <v>713.52</v>
      </c>
      <c r="H164" s="1145" t="n">
        <v>644.43</v>
      </c>
      <c r="I164" s="1145" t="n">
        <v>686.26</v>
      </c>
      <c r="J164" s="1145" t="n">
        <v>686.26</v>
      </c>
      <c r="K164" s="1145" t="n">
        <v>1903.95</v>
      </c>
      <c r="L164" s="1145" t="n">
        <v>644.43</v>
      </c>
      <c r="M164" s="1145" t="n">
        <v>644.43</v>
      </c>
      <c r="N164" s="1145" t="n">
        <v>265.72</v>
      </c>
      <c r="O164" s="1145" t="n">
        <v>558.1</v>
      </c>
      <c r="P164" s="1145" t="n">
        <v>558.1</v>
      </c>
      <c r="Q164" s="1145" t="n">
        <v>602.96</v>
      </c>
      <c r="R164" t="n" s="1145">
        <v>361.02</v>
      </c>
      <c r="S164" t="n" s="1145">
        <v>361.02</v>
      </c>
      <c r="T164" t="n" s="1145">
        <v>550.98</v>
      </c>
      <c r="U164" t="n" s="1145">
        <v>493.35</v>
      </c>
      <c r="V164" t="n" s="1145">
        <v>493.35</v>
      </c>
      <c r="W164" t="n" s="1145">
        <v>480.39</v>
      </c>
      <c r="X164" t="n" s="1145">
        <v>480.39</v>
      </c>
      <c r="Y164" t="n" s="1145">
        <v>375.65</v>
      </c>
      <c r="Z164" t="n" s="1145">
        <v>375.65</v>
      </c>
      <c r="AA164" t="n" s="1145">
        <v>394.91</v>
      </c>
      <c r="AB164" t="n" s="1145">
        <v>394.91</v>
      </c>
      <c r="AC164" t="n" s="1145">
        <v>433.47</v>
      </c>
      <c r="AD164" t="n" s="1145">
        <v>433.47</v>
      </c>
      <c r="AE164" t="n" s="1145">
        <v>498.76</v>
      </c>
      <c r="AF164" t="n" s="1145">
        <v>498.76</v>
      </c>
      <c r="AG164" t="n" s="1145">
        <v>579.26</v>
      </c>
      <c r="AH164" t="n" s="1145">
        <v>579.26</v>
      </c>
      <c r="AI164" t="n">
        <v>0.0</v>
      </c>
      <c r="AJ164" t="n">
        <v>0.0</v>
      </c>
    </row>
    <row r="165" spans="1:20">
      <c r="A165" t="s">
        <v>4440</v>
      </c>
      <c r="B165" t="s">
        <v>4441</v>
      </c>
      <c r="C165" s="989" t="n">
        <v>0.0</v>
      </c>
      <c r="D165" s="989" t="n">
        <v>0.0</v>
      </c>
      <c r="E165" s="989" t="n">
        <v>0.0</v>
      </c>
      <c r="F165" s="989" t="n">
        <v>0.0</v>
      </c>
      <c r="G165" s="989" t="n">
        <v>0.0</v>
      </c>
      <c r="H165" s="989" t="n">
        <v>0.0</v>
      </c>
      <c r="I165" s="989" t="n">
        <v>0.0</v>
      </c>
      <c r="J165" s="989" t="n">
        <v>0.0</v>
      </c>
      <c r="K165" s="989" t="n">
        <v>0.0</v>
      </c>
      <c r="L165" s="989" t="n">
        <v>0.0</v>
      </c>
      <c r="M165" s="989" t="n">
        <v>0.0</v>
      </c>
      <c r="N165" s="989" t="n">
        <v>0.0</v>
      </c>
      <c r="O165" s="989" t="n">
        <v>0.0</v>
      </c>
      <c r="P165" s="989" t="n">
        <v>0.0</v>
      </c>
      <c r="Q165" s="989" t="n">
        <v>0.0</v>
      </c>
      <c r="R165" t="n">
        <v>0.0</v>
      </c>
      <c r="S165" t="n">
        <v>0.0</v>
      </c>
      <c r="T165" t="n">
        <v>0.0</v>
      </c>
      <c r="U165" t="n">
        <v>0.0</v>
      </c>
      <c r="V165" t="n">
        <v>0.0</v>
      </c>
      <c r="W165" t="n">
        <v>0.0</v>
      </c>
      <c r="X165" t="n">
        <v>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n">
        <v>0.0</v>
      </c>
      <c r="AI165" t="n">
        <v>0.0</v>
      </c>
      <c r="AJ165" t="n">
        <v>0.0</v>
      </c>
    </row>
    <row r="166" spans="1:20">
      <c r="A166" t="s">
        <v>4442</v>
      </c>
      <c r="B166" t="s">
        <v>4443</v>
      </c>
      <c r="C166" t="n" s="1145">
        <v>3755.64</v>
      </c>
      <c r="D166" t="n" s="1145">
        <v>3755.64</v>
      </c>
      <c r="E166" t="n" s="1145">
        <v>4079.41</v>
      </c>
      <c r="F166" t="n" s="1145">
        <v>3702.02</v>
      </c>
      <c r="G166" t="n" s="1145">
        <v>3702.02</v>
      </c>
      <c r="H166" t="n" s="1145">
        <v>3438.48</v>
      </c>
      <c r="I166" t="n" s="1145">
        <v>3539.1</v>
      </c>
      <c r="J166" t="n" s="1145">
        <v>3539.1</v>
      </c>
      <c r="K166" t="n" s="1145">
        <v>11448.37</v>
      </c>
      <c r="L166" t="n" s="1145">
        <v>3438.48</v>
      </c>
      <c r="M166" t="n" s="1145">
        <v>3438.48</v>
      </c>
      <c r="N166" t="n" s="1145">
        <v>1278.79</v>
      </c>
      <c r="O166" t="n" s="1145">
        <v>3738.93</v>
      </c>
      <c r="P166" t="n" s="1145">
        <v>3738.93</v>
      </c>
      <c r="Q166" t="n" s="1145">
        <v>4068.91</v>
      </c>
      <c r="R166" t="n" s="1145">
        <v>2065.73</v>
      </c>
      <c r="S166" t="n" s="1145">
        <v>2065.73</v>
      </c>
      <c r="T166" t="n" s="1145">
        <v>3695.38</v>
      </c>
      <c r="U166" t="n" s="1145">
        <v>2951.28</v>
      </c>
      <c r="V166" t="n" s="1145">
        <v>2951.28</v>
      </c>
      <c r="W166" t="n" s="1145">
        <v>2821.87</v>
      </c>
      <c r="X166" t="n" s="1145">
        <v>2821.87</v>
      </c>
      <c r="Y166" t="n" s="1145">
        <v>2210.76</v>
      </c>
      <c r="Z166" t="n" s="1145">
        <v>2210.76</v>
      </c>
      <c r="AA166" t="n" s="1145">
        <v>2358.27</v>
      </c>
      <c r="AB166" t="n" s="1145">
        <v>2358.27</v>
      </c>
      <c r="AC166" t="n" s="1145">
        <v>2640.06</v>
      </c>
      <c r="AD166" t="n" s="1145">
        <v>2640.06</v>
      </c>
      <c r="AE166" t="n" s="1145">
        <v>3245.14</v>
      </c>
      <c r="AF166" t="n" s="1145">
        <v>3245.14</v>
      </c>
      <c r="AG166" t="n" s="1145">
        <v>3898.61</v>
      </c>
      <c r="AH166" t="n" s="1145">
        <v>3898.61</v>
      </c>
      <c r="AI166" t="n">
        <v>0.0</v>
      </c>
      <c r="AJ166" t="n">
        <v>0.0</v>
      </c>
    </row>
    <row r="167" spans="1:20">
      <c r="A167" t="s">
        <v>4444</v>
      </c>
      <c r="B167" t="s">
        <v>4445</v>
      </c>
      <c r="C167" t="n">
        <v>0.77517397</v>
      </c>
      <c r="D167" t="n">
        <v>0.77517397</v>
      </c>
      <c r="E167" t="n">
        <v>0.78359294</v>
      </c>
      <c r="F167" t="n">
        <v>0.76304861</v>
      </c>
      <c r="G167" t="n">
        <v>0.76304861</v>
      </c>
      <c r="H167" t="n">
        <v>0.76561407</v>
      </c>
      <c r="I167" t="n">
        <v>0.7637402400000001</v>
      </c>
      <c r="J167" t="n">
        <v>0.7637402400000001</v>
      </c>
      <c r="K167" t="n">
        <v>0.8163573100000001</v>
      </c>
      <c r="L167" t="n">
        <v>0.76561407</v>
      </c>
      <c r="M167" t="n">
        <v>0.76561407</v>
      </c>
      <c r="N167" t="n">
        <v>0.76997172</v>
      </c>
      <c r="O167" t="n">
        <v>0.79454497</v>
      </c>
      <c r="P167" t="n">
        <v>0.79454497</v>
      </c>
      <c r="Q167" t="n">
        <v>0.7913137100000001</v>
      </c>
      <c r="R167" t="n">
        <v>0.7772051000000001</v>
      </c>
      <c r="S167" t="n">
        <v>0.7772051000000001</v>
      </c>
      <c r="T167" t="n">
        <v>0.79108367</v>
      </c>
      <c r="U167" t="n">
        <v>0.79218397</v>
      </c>
      <c r="V167" t="n">
        <v>0.79218397</v>
      </c>
      <c r="W167" t="n">
        <v>0.7837219000000001</v>
      </c>
      <c r="X167" t="n">
        <v>0.7837219000000001</v>
      </c>
      <c r="Y167" t="n">
        <v>0.78184344</v>
      </c>
      <c r="Z167" t="n">
        <v>0.78184344</v>
      </c>
      <c r="AA167" t="n">
        <v>0.78431554</v>
      </c>
      <c r="AB167" t="n">
        <v>0.78431554</v>
      </c>
      <c r="AC167" t="n">
        <v>0.7841562799999999</v>
      </c>
      <c r="AD167" t="n">
        <v>0.7841562799999999</v>
      </c>
      <c r="AE167" t="n">
        <v>0.78955534</v>
      </c>
      <c r="AF167" t="n">
        <v>0.78955534</v>
      </c>
      <c r="AG167" t="n">
        <v>0.7912142799999999</v>
      </c>
      <c r="AH167" t="n">
        <v>0.7912142799999999</v>
      </c>
      <c r="AI167" t="n">
        <v>0.0</v>
      </c>
      <c r="AJ167" t="n">
        <v>0.0</v>
      </c>
    </row>
    <row r="168" spans="1:20">
      <c r="A168" t="s">
        <v>4446</v>
      </c>
      <c r="B168" t="s">
        <v>4447</v>
      </c>
      <c r="C168" s="1145" t="n">
        <v>212080.0</v>
      </c>
      <c r="D168" s="1145" t="n">
        <v>212080.0</v>
      </c>
      <c r="E168" s="1145" t="n">
        <v>112900.0</v>
      </c>
      <c r="F168" s="1145" t="n">
        <v>171680.0</v>
      </c>
      <c r="G168" s="1145" t="n">
        <v>171680.0</v>
      </c>
      <c r="H168" s="1145" t="n">
        <v>99180.0</v>
      </c>
      <c r="I168" s="1145" t="n">
        <v>133780.0</v>
      </c>
      <c r="J168" s="1145" t="n">
        <v>133780.0</v>
      </c>
      <c r="K168" s="1145" t="n">
        <v>118200.0</v>
      </c>
      <c r="L168" s="1145" t="n">
        <v>99180.0</v>
      </c>
      <c r="M168" s="1145" t="n">
        <v>99180.0</v>
      </c>
      <c r="N168" s="1145" t="n">
        <v>128100.0</v>
      </c>
      <c r="O168" s="1145" t="n">
        <v>63280.0</v>
      </c>
      <c r="P168" s="1145" t="n">
        <v>63280.0</v>
      </c>
      <c r="Q168" s="1145" t="n">
        <v>121500.0</v>
      </c>
      <c r="R168" t="n" s="1145">
        <v>36800.0</v>
      </c>
      <c r="S168" t="n" s="1145">
        <v>36800.0</v>
      </c>
      <c r="T168" t="n" s="1145">
        <v>118900.0</v>
      </c>
      <c r="U168" t="n" s="1145">
        <v>486700.0</v>
      </c>
      <c r="V168" t="n" s="1145">
        <v>486700.0</v>
      </c>
      <c r="W168" t="n" s="1145">
        <v>449100.0</v>
      </c>
      <c r="X168" t="n" s="1145">
        <v>449100.0</v>
      </c>
      <c r="Y168" t="n" s="1145">
        <v>411700.0</v>
      </c>
      <c r="Z168" t="n" s="1145">
        <v>411700.0</v>
      </c>
      <c r="AA168" t="n" s="1145">
        <v>368500.0</v>
      </c>
      <c r="AB168" t="n" s="1145">
        <v>368500.0</v>
      </c>
      <c r="AC168" t="n" s="1145">
        <v>328400.0</v>
      </c>
      <c r="AD168" t="n" s="1145">
        <v>328400.0</v>
      </c>
      <c r="AE168" t="n" s="1145">
        <v>280600.0</v>
      </c>
      <c r="AF168" t="n" s="1145">
        <v>280600.0</v>
      </c>
      <c r="AG168" t="n" s="1145">
        <v>240400.0</v>
      </c>
      <c r="AH168" t="n" s="1145">
        <v>240400.0</v>
      </c>
      <c r="AI168" t="n">
        <v>0.0</v>
      </c>
      <c r="AJ168" t="n">
        <v>0.0</v>
      </c>
    </row>
    <row r="169" spans="1:20">
      <c r="A169" t="s">
        <v>4448</v>
      </c>
      <c r="B169" t="s">
        <v>4449</v>
      </c>
      <c r="C169" t="n" s="1145">
        <v>273.3</v>
      </c>
      <c r="D169" t="n" s="1145">
        <v>273.3</v>
      </c>
      <c r="E169" t="n" s="1145">
        <v>294.01</v>
      </c>
      <c r="F169" t="n" s="1145">
        <v>290.0</v>
      </c>
      <c r="G169" t="n" s="1145">
        <v>290.0</v>
      </c>
      <c r="H169" t="n" s="1145">
        <v>253.01</v>
      </c>
      <c r="I169" t="n" s="1145">
        <v>267.56</v>
      </c>
      <c r="J169" t="n" s="1145">
        <v>267.56</v>
      </c>
      <c r="K169" t="n" s="1145">
        <v>809.59</v>
      </c>
      <c r="L169" t="n" s="1145">
        <v>253.01</v>
      </c>
      <c r="M169" t="n" s="1145">
        <v>253.01</v>
      </c>
      <c r="N169" t="n" s="1145">
        <v>104.15</v>
      </c>
      <c r="O169" t="n" s="1145">
        <v>256.19</v>
      </c>
      <c r="P169" t="n" s="1145">
        <v>256.19</v>
      </c>
      <c r="Q169" t="n" s="1145">
        <v>259.06</v>
      </c>
      <c r="R169" t="n" s="1145">
        <v>158.62</v>
      </c>
      <c r="S169" t="n" s="1145">
        <v>158.62</v>
      </c>
      <c r="T169" t="n" s="1145">
        <v>302.54</v>
      </c>
      <c r="U169" t="n" s="1145">
        <v>217.47</v>
      </c>
      <c r="V169" t="n" s="1145">
        <v>217.47</v>
      </c>
      <c r="W169" t="n" s="1145">
        <v>212.84</v>
      </c>
      <c r="X169" t="n" s="1145">
        <v>212.84</v>
      </c>
      <c r="Y169" t="n" s="1145">
        <v>169.7</v>
      </c>
      <c r="Z169" t="n" s="1145">
        <v>169.7</v>
      </c>
      <c r="AA169" t="n" s="1145">
        <v>176.15</v>
      </c>
      <c r="AB169" t="n" s="1145">
        <v>176.15</v>
      </c>
      <c r="AC169" t="n" s="1145">
        <v>200.86</v>
      </c>
      <c r="AD169" t="n" s="1145">
        <v>200.86</v>
      </c>
      <c r="AE169" t="n" s="1145">
        <v>236.39</v>
      </c>
      <c r="AF169" t="n" s="1145">
        <v>236.39</v>
      </c>
      <c r="AG169" t="n" s="1145">
        <v>278.89</v>
      </c>
      <c r="AH169" t="n" s="1145">
        <v>278.89</v>
      </c>
      <c r="AI169" t="n">
        <v>0.0</v>
      </c>
      <c r="AJ169" t="n">
        <v>0.0</v>
      </c>
    </row>
    <row r="170" spans="1:20">
      <c r="A170" t="s">
        <v>4450</v>
      </c>
      <c r="B170" t="s">
        <v>4451</v>
      </c>
      <c r="C170" t="n">
        <v>0.05640962</v>
      </c>
      <c r="D170" t="n">
        <v>0.05640962</v>
      </c>
      <c r="E170" t="n">
        <v>0.05647502</v>
      </c>
      <c r="F170" t="n">
        <v>0.05977388</v>
      </c>
      <c r="G170" t="n">
        <v>0.05977388</v>
      </c>
      <c r="H170" t="n">
        <v>0.05633535</v>
      </c>
      <c r="I170" t="n">
        <v>0.05773961</v>
      </c>
      <c r="J170" t="n">
        <v>0.05773961</v>
      </c>
      <c r="K170" t="n">
        <v>0.05772995</v>
      </c>
      <c r="L170" t="n">
        <v>0.05633535</v>
      </c>
      <c r="M170" t="n">
        <v>0.05633535</v>
      </c>
      <c r="N170" t="n">
        <v>0.06270773</v>
      </c>
      <c r="O170" t="n">
        <v>0.05444279</v>
      </c>
      <c r="P170" t="n">
        <v>0.05444279</v>
      </c>
      <c r="Q170" t="n">
        <v>0.050381859999999994</v>
      </c>
      <c r="R170" t="n">
        <v>0.05967905</v>
      </c>
      <c r="S170" t="n">
        <v>0.05967905</v>
      </c>
      <c r="T170" t="n">
        <v>0.06476683999999999</v>
      </c>
      <c r="U170" t="n">
        <v>0.058373600000000005</v>
      </c>
      <c r="V170" t="n">
        <v>0.058373600000000005</v>
      </c>
      <c r="W170" t="n">
        <v>0.05911339</v>
      </c>
      <c r="X170" t="n">
        <v>0.05911339</v>
      </c>
      <c r="Y170" t="n">
        <v>0.06001617000000001</v>
      </c>
      <c r="Z170" t="n">
        <v>0.06001617000000001</v>
      </c>
      <c r="AA170" t="n">
        <v>0.058583109999999994</v>
      </c>
      <c r="AB170" t="n">
        <v>0.058583109999999994</v>
      </c>
      <c r="AC170" t="n">
        <v>0.05965887</v>
      </c>
      <c r="AD170" t="n">
        <v>0.05965887</v>
      </c>
      <c r="AE170" t="n">
        <v>0.05751568</v>
      </c>
      <c r="AF170" t="n">
        <v>0.05751568</v>
      </c>
      <c r="AG170" t="n">
        <v>0.05659935</v>
      </c>
      <c r="AH170" t="n">
        <v>0.05659935</v>
      </c>
      <c r="AI170" t="n">
        <v>0.0</v>
      </c>
      <c r="AJ170" t="n">
        <v>0.0</v>
      </c>
    </row>
    <row r="171" spans="1:20">
      <c r="A171" t="s">
        <v>4452</v>
      </c>
      <c r="B171" t="s">
        <v>4453</v>
      </c>
      <c r="C171" t="n">
        <v>0.22482603</v>
      </c>
      <c r="D171" t="n">
        <v>0.22482603</v>
      </c>
      <c r="E171" t="n">
        <v>0.21640706</v>
      </c>
      <c r="F171" t="n">
        <v>0.23695139</v>
      </c>
      <c r="G171" t="n">
        <v>0.23695139</v>
      </c>
      <c r="H171" t="n">
        <v>0.23438593000000002</v>
      </c>
      <c r="I171" t="n">
        <v>0.23625976</v>
      </c>
      <c r="J171" t="n">
        <v>0.23625976</v>
      </c>
      <c r="K171" t="n">
        <v>0.18364269</v>
      </c>
      <c r="L171" t="n">
        <v>0.23438593000000002</v>
      </c>
      <c r="M171" t="n">
        <v>0.23438593000000002</v>
      </c>
      <c r="N171" t="n">
        <v>0.23002828</v>
      </c>
      <c r="O171" t="n">
        <v>0.20545503</v>
      </c>
      <c r="P171" t="n">
        <v>0.20545503</v>
      </c>
      <c r="Q171" t="n">
        <v>0.20868629</v>
      </c>
      <c r="R171" t="n">
        <v>0.2227949</v>
      </c>
      <c r="S171" t="n">
        <v>0.2227949</v>
      </c>
      <c r="T171" t="n">
        <v>0.20891632999999998</v>
      </c>
      <c r="U171" t="n">
        <v>0.20781603</v>
      </c>
      <c r="V171" t="n">
        <v>0.20781603</v>
      </c>
      <c r="W171" t="n">
        <v>0.2162781</v>
      </c>
      <c r="X171" t="n">
        <v>0.2162781</v>
      </c>
      <c r="Y171" t="n">
        <v>0.21815656</v>
      </c>
      <c r="Z171" t="n">
        <v>0.21815656</v>
      </c>
      <c r="AA171" t="n">
        <v>0.21568446000000002</v>
      </c>
      <c r="AB171" t="n">
        <v>0.21568446000000002</v>
      </c>
      <c r="AC171" t="n">
        <v>0.21584372</v>
      </c>
      <c r="AD171" t="n">
        <v>0.21584372</v>
      </c>
      <c r="AE171" t="n">
        <v>0.21044466</v>
      </c>
      <c r="AF171" t="n">
        <v>0.21044466</v>
      </c>
      <c r="AG171" t="n">
        <v>0.20878571999999998</v>
      </c>
      <c r="AH171" t="n">
        <v>0.20878571999999998</v>
      </c>
      <c r="AI171" t="n">
        <v>0.0</v>
      </c>
      <c r="AJ171" t="n">
        <v>0.0</v>
      </c>
    </row>
    <row r="172" spans="1:20">
      <c r="A172" t="s">
        <v>2933</v>
      </c>
      <c r="B172" t="s">
        <v>350</v>
      </c>
      <c r="C172" t="n" s="1145">
        <v>776.0</v>
      </c>
      <c r="D172" t="n" s="1145">
        <v>776.0</v>
      </c>
      <c r="E172" t="n" s="1145">
        <v>384.0</v>
      </c>
      <c r="F172" t="n" s="1145">
        <v>592.0</v>
      </c>
      <c r="G172" t="n" s="1145">
        <v>592.0</v>
      </c>
      <c r="H172" t="n" s="1145">
        <v>392.0</v>
      </c>
      <c r="I172" t="n" s="1145">
        <v>500.0</v>
      </c>
      <c r="J172" t="n" s="1145">
        <v>500.0</v>
      </c>
      <c r="K172" t="n" s="1145">
        <v>146.0</v>
      </c>
      <c r="L172" t="n" s="1145">
        <v>392.0</v>
      </c>
      <c r="M172" t="n" s="1145">
        <v>392.0</v>
      </c>
      <c r="N172" t="n" s="1145">
        <v>1230.0</v>
      </c>
      <c r="O172" t="n" s="1145">
        <v>247.0</v>
      </c>
      <c r="P172" t="n" s="1145">
        <v>247.0</v>
      </c>
      <c r="Q172" t="n" s="1145">
        <v>469.0</v>
      </c>
      <c r="R172" t="n" s="1145">
        <v>232.0</v>
      </c>
      <c r="S172" t="n" s="1145">
        <v>232.0</v>
      </c>
      <c r="T172" t="n" s="1145">
        <v>393.0</v>
      </c>
      <c r="U172" t="n" s="1145">
        <v>2238.0</v>
      </c>
      <c r="V172" t="n" s="1145">
        <v>2238.0</v>
      </c>
      <c r="W172" t="n" s="1145">
        <v>2110.0</v>
      </c>
      <c r="X172" t="n" s="1145">
        <v>2110.0</v>
      </c>
      <c r="Y172" t="n" s="1145">
        <v>2426.0</v>
      </c>
      <c r="Z172" t="n" s="1145">
        <v>2426.0</v>
      </c>
      <c r="AA172" t="n" s="1145">
        <v>2092.0</v>
      </c>
      <c r="AB172" t="n" s="1145">
        <v>2092.0</v>
      </c>
      <c r="AC172" t="n" s="1145">
        <v>1635.0</v>
      </c>
      <c r="AD172" t="n" s="1145">
        <v>1635.0</v>
      </c>
      <c r="AE172" t="n" s="1145">
        <v>1187.0</v>
      </c>
      <c r="AF172" t="n" s="1145">
        <v>1187.0</v>
      </c>
      <c r="AG172" t="n" s="1145">
        <v>862.0</v>
      </c>
      <c r="AH172" t="n" s="1145">
        <v>862.0</v>
      </c>
      <c r="AI172" t="n">
        <v>0.0</v>
      </c>
      <c r="AJ172" t="n">
        <v>0.0</v>
      </c>
    </row>
    <row r="173" spans="1:20">
      <c r="A173" t="s">
        <v>4454</v>
      </c>
      <c r="B173" t="s">
        <v>4455</v>
      </c>
      <c r="C173" t="n" s="1145">
        <v>1031.78</v>
      </c>
      <c r="D173" t="n" s="1145">
        <v>1031.78</v>
      </c>
      <c r="E173" t="n" s="1145">
        <v>512.0</v>
      </c>
      <c r="F173" t="n" s="1145">
        <v>887.12</v>
      </c>
      <c r="G173" t="n" s="1145">
        <v>887.12</v>
      </c>
      <c r="H173" t="n" s="1145">
        <v>519.65</v>
      </c>
      <c r="I173" t="n" s="1145">
        <v>734.18</v>
      </c>
      <c r="J173" t="n" s="1145">
        <v>734.18</v>
      </c>
      <c r="K173" t="n" s="1145">
        <v>153.99</v>
      </c>
      <c r="L173" t="n" s="1145">
        <v>519.65</v>
      </c>
      <c r="M173" t="n" s="1145">
        <v>519.65</v>
      </c>
      <c r="N173" t="n" s="1145">
        <v>1314.59</v>
      </c>
      <c r="O173" t="n" s="1145">
        <v>322.55</v>
      </c>
      <c r="P173" t="n" s="1145">
        <v>322.55</v>
      </c>
      <c r="Q173" t="n" s="1145">
        <v>539.97</v>
      </c>
      <c r="R173" t="n" s="1145">
        <v>312.46</v>
      </c>
      <c r="S173" t="n" s="1145">
        <v>312.46</v>
      </c>
      <c r="T173" t="n" s="1145">
        <v>407.14</v>
      </c>
      <c r="U173" t="n" s="1145">
        <v>2407.1</v>
      </c>
      <c r="V173" t="n" s="1145">
        <v>2407.1</v>
      </c>
      <c r="W173" t="n" s="1145">
        <v>2339.67</v>
      </c>
      <c r="X173" t="n" s="1145">
        <v>2339.67</v>
      </c>
      <c r="Y173" t="n" s="1145">
        <v>2704.36</v>
      </c>
      <c r="Z173" t="n" s="1145">
        <v>2704.36</v>
      </c>
      <c r="AA173" t="n" s="1145">
        <v>2264.92</v>
      </c>
      <c r="AB173" t="n" s="1145">
        <v>2264.92</v>
      </c>
      <c r="AC173" t="n" s="1145">
        <v>1773.76</v>
      </c>
      <c r="AD173" t="n" s="1145">
        <v>1773.76</v>
      </c>
      <c r="AE173" t="n" s="1145">
        <v>1305.35</v>
      </c>
      <c r="AF173" t="n" s="1145">
        <v>1305.35</v>
      </c>
      <c r="AG173" t="n" s="1145">
        <v>939.05</v>
      </c>
      <c r="AH173" t="n" s="1145">
        <v>939.05</v>
      </c>
      <c r="AI173" t="n">
        <v>0.0</v>
      </c>
      <c r="AJ173" t="n">
        <v>0.0</v>
      </c>
    </row>
    <row r="174" spans="1:20">
      <c r="A174" t="s">
        <v>4456</v>
      </c>
      <c r="B174" t="s">
        <v>4457</v>
      </c>
      <c r="C174" s="1145" t="n">
        <v>7.6</v>
      </c>
      <c r="D174" s="1145" t="n">
        <v>7.6</v>
      </c>
      <c r="E174" s="1145" t="n">
        <v>7.4</v>
      </c>
      <c r="F174" s="1145" t="n">
        <v>7.0</v>
      </c>
      <c r="G174" s="1145" t="n">
        <v>7.0</v>
      </c>
      <c r="H174" s="1145" t="n">
        <v>7.8</v>
      </c>
      <c r="I174" s="1145" t="n">
        <v>7.5</v>
      </c>
      <c r="J174" s="1145" t="n">
        <v>7.5</v>
      </c>
      <c r="K174" s="1145" t="n">
        <v>2.9</v>
      </c>
      <c r="L174" s="1145" t="n">
        <v>7.8</v>
      </c>
      <c r="M174" s="1145" t="n">
        <v>7.8</v>
      </c>
      <c r="N174" s="1145" t="n">
        <v>24.7</v>
      </c>
      <c r="O174" s="1145" t="n">
        <v>7.5</v>
      </c>
      <c r="P174" s="1145" t="n">
        <v>7.5</v>
      </c>
      <c r="Q174" s="1145" t="n">
        <v>10.7</v>
      </c>
      <c r="R174" t="n" s="1145">
        <v>14.5</v>
      </c>
      <c r="S174" t="n" s="1145">
        <v>14.5</v>
      </c>
      <c r="T174" t="n" s="1145">
        <v>9.2</v>
      </c>
      <c r="U174" t="n" s="1145">
        <v>12.0</v>
      </c>
      <c r="V174" t="n" s="1145">
        <v>12.0</v>
      </c>
      <c r="W174" t="n" s="1145">
        <v>12.5</v>
      </c>
      <c r="X174" t="n" s="1145">
        <v>12.5</v>
      </c>
      <c r="Y174" t="n" s="1145">
        <v>15.9</v>
      </c>
      <c r="Z174" t="n" s="1145">
        <v>15.9</v>
      </c>
      <c r="AA174" t="n" s="1145">
        <v>15.4</v>
      </c>
      <c r="AB174" t="n" s="1145">
        <v>15.4</v>
      </c>
      <c r="AC174" t="n" s="1145">
        <v>13.7</v>
      </c>
      <c r="AD174" t="n" s="1145">
        <v>13.7</v>
      </c>
      <c r="AE174" t="n" s="1145">
        <v>11.5</v>
      </c>
      <c r="AF174" t="n" s="1145">
        <v>11.5</v>
      </c>
      <c r="AG174" t="n" s="1145">
        <v>10.0</v>
      </c>
      <c r="AH174" t="n" s="1145">
        <v>10.0</v>
      </c>
      <c r="AI174" t="n">
        <v>0.0</v>
      </c>
      <c r="AJ174" t="n">
        <v>0.0</v>
      </c>
    </row>
    <row r="175" spans="1:20">
      <c r="A175" t="s">
        <v>2741</v>
      </c>
      <c r="B175" t="s">
        <v>352</v>
      </c>
      <c r="C175" t="n" s="1145">
        <v>2.424376442E7</v>
      </c>
      <c r="D175" t="n" s="1145">
        <v>2.424376442E7</v>
      </c>
      <c r="E175" t="n" s="1145">
        <v>1.302525482E7</v>
      </c>
      <c r="F175" t="n" s="1145">
        <v>1.82435315E7</v>
      </c>
      <c r="G175" t="n" s="1145">
        <v>1.82435315E7</v>
      </c>
      <c r="H175" s="1145" t="n">
        <v>1.12185096E7</v>
      </c>
      <c r="I175" s="1145" t="n">
        <v>1.474363424E7</v>
      </c>
      <c r="J175" s="1145" t="n">
        <v>1.474363424E7</v>
      </c>
      <c r="K175" s="1145" t="n">
        <v>1.301311148E7</v>
      </c>
      <c r="L175" s="1145" t="n">
        <v>1.12185096E7</v>
      </c>
      <c r="M175" s="1145" t="n">
        <v>1.12185096E7</v>
      </c>
      <c r="N175" s="1145" t="n">
        <v>1.351664244E7</v>
      </c>
      <c r="O175" s="1145" t="n">
        <v>7126786.55</v>
      </c>
      <c r="P175" s="1145" t="n">
        <v>7126786.55</v>
      </c>
      <c r="Q175" s="1145" t="n">
        <v>1.365875769E7</v>
      </c>
      <c r="R175" t="n" s="1145">
        <v>3873055.83</v>
      </c>
      <c r="S175" t="n" s="1145">
        <v>3873055.83</v>
      </c>
      <c r="T175" t="n" s="1145">
        <v>1.202379009E7</v>
      </c>
      <c r="U175" t="n" s="1145">
        <v>5.22123017E7</v>
      </c>
      <c r="V175" t="n" s="1145">
        <v>5.22123017E7</v>
      </c>
      <c r="W175" t="n" s="1145">
        <v>4.791289787E7</v>
      </c>
      <c r="X175" t="n" s="1145">
        <v>4.791289787E7</v>
      </c>
      <c r="Y175" t="n" s="1145">
        <v>4.333679337E7</v>
      </c>
      <c r="Z175" t="n" s="1145">
        <v>4.333679337E7</v>
      </c>
      <c r="AA175" t="n" s="1145">
        <v>3.919919022E7</v>
      </c>
      <c r="AB175" t="n" s="1145">
        <v>3.919919022E7</v>
      </c>
      <c r="AC175" t="n" s="1145">
        <v>3.469486899E7</v>
      </c>
      <c r="AD175" t="n" s="1145">
        <v>3.469486899E7</v>
      </c>
      <c r="AE175" t="n" s="1145">
        <v>2.959810965E7</v>
      </c>
      <c r="AF175" t="n" s="1145">
        <v>2.959810965E7</v>
      </c>
      <c r="AG175" t="n" s="1145">
        <v>2.568254778E7</v>
      </c>
      <c r="AH175" t="n" s="1145">
        <v>2.568254778E7</v>
      </c>
      <c r="AI175" t="n">
        <v>0.0</v>
      </c>
      <c r="AJ175" t="n">
        <v>0.0</v>
      </c>
    </row>
    <row r="176" spans="1:20">
      <c r="A176" t="s">
        <v>2768</v>
      </c>
      <c r="B176" t="s">
        <v>114</v>
      </c>
      <c r="C176" t="n">
        <v>0.0</v>
      </c>
      <c r="D176" t="n">
        <v>0.0</v>
      </c>
      <c r="E176" t="n">
        <v>0.0</v>
      </c>
      <c r="F176" t="n">
        <v>0.0</v>
      </c>
      <c r="G176" t="n">
        <v>0.0</v>
      </c>
      <c r="H176" t="n">
        <v>0.0</v>
      </c>
      <c r="I176" t="n">
        <v>0.0</v>
      </c>
      <c r="J176" t="n">
        <v>0.0</v>
      </c>
      <c r="K176" t="n">
        <v>0.0</v>
      </c>
      <c r="L176" t="n">
        <v>0.0</v>
      </c>
      <c r="M176" t="n">
        <v>0.0</v>
      </c>
      <c r="N176" t="n">
        <v>0.0</v>
      </c>
      <c r="O176" t="n">
        <v>0.0</v>
      </c>
      <c r="P176" t="n">
        <v>0.0</v>
      </c>
      <c r="Q176" t="n">
        <v>0.0</v>
      </c>
      <c r="R176" t="n">
        <v>0.0</v>
      </c>
      <c r="S176" t="n">
        <v>0.0</v>
      </c>
      <c r="T176" t="n">
        <v>0.0</v>
      </c>
      <c r="U176" t="n">
        <v>0.0</v>
      </c>
      <c r="V176" t="n">
        <v>0.0</v>
      </c>
      <c r="W176" t="n">
        <v>0.0</v>
      </c>
      <c r="X176" t="n">
        <v>0.0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n">
        <v>0.0</v>
      </c>
      <c r="AI176" t="n" s="1145">
        <v>21.0</v>
      </c>
      <c r="AJ176" t="n" s="1145">
        <v>45.0</v>
      </c>
    </row>
    <row r="177" spans="1:20">
      <c r="A177" t="s">
        <v>4245</v>
      </c>
      <c r="B177" t="s">
        <v>4246</v>
      </c>
      <c r="C177" t="n" s="1145">
        <v>31241.96</v>
      </c>
      <c r="D177" t="n" s="1145">
        <v>31241.96</v>
      </c>
      <c r="E177" t="n" s="1145">
        <v>33919.93</v>
      </c>
      <c r="F177" t="n" s="1145">
        <v>30816.78</v>
      </c>
      <c r="G177" t="n" s="1145">
        <v>30816.78</v>
      </c>
      <c r="H177" t="n" s="1145">
        <v>28618.65</v>
      </c>
      <c r="I177" t="n" s="1145">
        <v>29487.27</v>
      </c>
      <c r="J177" t="n" s="1145">
        <v>29487.27</v>
      </c>
      <c r="K177" t="n" s="1145">
        <v>89130.9</v>
      </c>
      <c r="L177" t="n" s="1145">
        <v>28618.65</v>
      </c>
      <c r="M177" t="n" s="1145">
        <v>28618.65</v>
      </c>
      <c r="N177" t="n" s="1145">
        <v>10989.14</v>
      </c>
      <c r="O177" t="n" s="1145">
        <v>28853.39</v>
      </c>
      <c r="P177" t="n" s="1145">
        <v>28853.39</v>
      </c>
      <c r="Q177" t="n" s="1145">
        <v>29123.15</v>
      </c>
      <c r="R177" t="n" s="1145">
        <v>16694.21</v>
      </c>
      <c r="S177" t="n" s="1145">
        <v>16694.21</v>
      </c>
      <c r="T177" t="n" s="1145">
        <v>30594.89</v>
      </c>
      <c r="U177" t="n" s="1145">
        <v>23329.89</v>
      </c>
      <c r="V177" t="n" s="1145">
        <v>23329.89</v>
      </c>
      <c r="W177" t="n" s="1145">
        <v>22707.53</v>
      </c>
      <c r="X177" t="n" s="1145">
        <v>22707.53</v>
      </c>
      <c r="Y177" t="n" s="1145">
        <v>17863.48</v>
      </c>
      <c r="Z177" t="n" s="1145">
        <v>17863.48</v>
      </c>
      <c r="AA177" t="n" s="1145">
        <v>18737.66</v>
      </c>
      <c r="AB177" t="n" s="1145">
        <v>18737.66</v>
      </c>
      <c r="AC177" t="n" s="1145">
        <v>21220.1</v>
      </c>
      <c r="AD177" t="n" s="1145">
        <v>21220.1</v>
      </c>
      <c r="AE177" t="n" s="1145">
        <v>24935.22</v>
      </c>
      <c r="AF177" t="n" s="1145">
        <v>24935.22</v>
      </c>
      <c r="AG177" t="n" s="1145">
        <v>29794.14</v>
      </c>
      <c r="AH177" t="n" s="1145">
        <v>29794.14</v>
      </c>
      <c r="AI177" t="n" s="1145">
        <v>44101.0</v>
      </c>
      <c r="AJ177" t="n" s="1145">
        <v>41088.0</v>
      </c>
    </row>
    <row r="178" spans="1:20">
      <c r="A178" t="s">
        <v>4458</v>
      </c>
      <c r="B178" t="s">
        <v>4459</v>
      </c>
      <c r="C178" s="989" t="n">
        <v>0.0</v>
      </c>
      <c r="D178" s="989" t="n">
        <v>0.0</v>
      </c>
      <c r="E178" s="989" t="n">
        <v>0.0</v>
      </c>
      <c r="F178" s="989" t="n">
        <v>0.0</v>
      </c>
      <c r="G178" s="989" t="n">
        <v>0.0</v>
      </c>
      <c r="H178" s="989" t="n">
        <v>0.0</v>
      </c>
      <c r="I178" s="989" t="n">
        <v>0.0</v>
      </c>
      <c r="J178" s="989" t="n">
        <v>0.0</v>
      </c>
      <c r="K178" s="989" t="n">
        <v>0.0</v>
      </c>
      <c r="L178" s="989" t="n">
        <v>0.0</v>
      </c>
      <c r="M178" s="989" t="n">
        <v>0.0</v>
      </c>
      <c r="N178" s="989" t="n">
        <v>0.0</v>
      </c>
      <c r="O178" s="989" t="n">
        <v>0.0</v>
      </c>
      <c r="P178" s="989" t="n">
        <v>0.0</v>
      </c>
      <c r="Q178" s="989" t="n">
        <v>0.0</v>
      </c>
      <c r="R178" t="n">
        <v>0.0</v>
      </c>
      <c r="S178" t="n">
        <v>0.0</v>
      </c>
      <c r="T178" t="n">
        <v>0.0</v>
      </c>
      <c r="U178" t="n">
        <v>0.0</v>
      </c>
      <c r="V178" t="n">
        <v>0.0</v>
      </c>
      <c r="W178" t="n">
        <v>0.0</v>
      </c>
      <c r="X178" t="n">
        <v>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n">
        <v>0.0</v>
      </c>
      <c r="AI178" t="n">
        <v>0.0</v>
      </c>
      <c r="AJ178" t="n">
        <v>0.0</v>
      </c>
    </row>
    <row r="179" spans="1:20">
      <c r="A179" t="s">
        <v>2988</v>
      </c>
      <c r="B179" t="s">
        <v>506</v>
      </c>
      <c r="C179" t="n">
        <v>0.0</v>
      </c>
      <c r="D179" t="n">
        <v>0.0</v>
      </c>
      <c r="E179" t="n">
        <v>0.0</v>
      </c>
      <c r="F179" t="n">
        <v>0.0</v>
      </c>
      <c r="G179" t="n">
        <v>0.0</v>
      </c>
      <c r="H179" t="n">
        <v>0.0</v>
      </c>
      <c r="I179" t="n">
        <v>0.0</v>
      </c>
      <c r="J179" t="n">
        <v>0.0</v>
      </c>
      <c r="K179" t="n">
        <v>0.0</v>
      </c>
      <c r="L179" t="n">
        <v>0.0</v>
      </c>
      <c r="M179" t="n">
        <v>0.0</v>
      </c>
      <c r="N179" t="n">
        <v>0.0</v>
      </c>
      <c r="O179" t="n">
        <v>0.0</v>
      </c>
      <c r="P179" t="n">
        <v>0.0</v>
      </c>
      <c r="Q179" t="n">
        <v>0.0</v>
      </c>
      <c r="R179" t="n">
        <v>0.0</v>
      </c>
      <c r="S179" t="n">
        <v>0.0</v>
      </c>
      <c r="T179" t="n">
        <v>0.0</v>
      </c>
      <c r="U179" t="n">
        <v>0.0</v>
      </c>
      <c r="V179" t="n">
        <v>0.0</v>
      </c>
      <c r="W179" t="n">
        <v>0.0</v>
      </c>
      <c r="X179" t="n">
        <v>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n">
        <v>0.0</v>
      </c>
      <c r="AI179" t="n">
        <v>0.0</v>
      </c>
      <c r="AJ179" t="n">
        <v>0.0</v>
      </c>
    </row>
    <row r="180" spans="1:20">
      <c r="A180" t="s">
        <v>3139</v>
      </c>
      <c r="B180" t="s">
        <v>359</v>
      </c>
      <c r="C180" s="1145" t="n">
        <v>2229047.97</v>
      </c>
      <c r="D180" s="1145" t="n">
        <v>2229047.97</v>
      </c>
      <c r="E180" s="1145" t="n">
        <v>1222479.43</v>
      </c>
      <c r="F180" s="1145" t="n">
        <v>1636650.74</v>
      </c>
      <c r="G180" s="1145" t="n">
        <v>1636650.74</v>
      </c>
      <c r="H180" s="1145" t="n">
        <v>1006568.54</v>
      </c>
      <c r="I180" s="1145" t="n">
        <v>1300956.44</v>
      </c>
      <c r="J180" s="1145" t="n">
        <v>1300956.44</v>
      </c>
      <c r="K180" s="1145" t="n">
        <v>1259704.75</v>
      </c>
      <c r="L180" s="1145" t="n">
        <v>1006568.54</v>
      </c>
      <c r="M180" s="1145" t="n">
        <v>1006568.54</v>
      </c>
      <c r="N180" s="1145" t="n">
        <v>1230969.94</v>
      </c>
      <c r="O180" s="1145" t="n">
        <v>665713.39</v>
      </c>
      <c r="P180" s="1145" t="n">
        <v>665713.39</v>
      </c>
      <c r="Q180" s="1145" t="n">
        <v>1408929.07</v>
      </c>
      <c r="R180" t="n" s="1145">
        <v>357640.54</v>
      </c>
      <c r="S180" t="n" s="1145">
        <v>357640.54</v>
      </c>
      <c r="T180" t="n" s="1145">
        <v>1126579.96</v>
      </c>
      <c r="U180" t="n" s="1145">
        <v>5026183.72</v>
      </c>
      <c r="V180" t="n" s="1145">
        <v>5026183.72</v>
      </c>
      <c r="W180" t="n" s="1145">
        <v>4549052.49</v>
      </c>
      <c r="X180" t="n" s="1145">
        <v>4549052.49</v>
      </c>
      <c r="Y180" t="n" s="1145">
        <v>4099842.83</v>
      </c>
      <c r="Z180" t="n" s="1145">
        <v>4099842.83</v>
      </c>
      <c r="AA180" t="n" s="1145">
        <v>3766478.97</v>
      </c>
      <c r="AB180" t="n" s="1145">
        <v>3766478.97</v>
      </c>
      <c r="AC180" t="n" s="1145">
        <v>3265284.75</v>
      </c>
      <c r="AD180" t="n" s="1145">
        <v>3265284.75</v>
      </c>
      <c r="AE180" t="n" s="1145">
        <v>2925909.11</v>
      </c>
      <c r="AF180" t="n" s="1145">
        <v>2925909.11</v>
      </c>
      <c r="AG180" t="n" s="1145">
        <v>2535509.03</v>
      </c>
      <c r="AH180" t="n" s="1145">
        <v>2535509.03</v>
      </c>
      <c r="AI180" t="n">
        <v>0.0</v>
      </c>
      <c r="AJ180" t="n">
        <v>0.0</v>
      </c>
    </row>
    <row r="181" spans="1:20">
      <c r="A181" t="s">
        <v>3164</v>
      </c>
      <c r="B181" t="s">
        <v>3418</v>
      </c>
      <c r="C181" s="989" t="n">
        <v>0.02997372</v>
      </c>
      <c r="D181" s="989" t="n">
        <v>0.02997372</v>
      </c>
      <c r="E181" s="989" t="n">
        <v>0.030230899999999998</v>
      </c>
      <c r="F181" s="989" t="n">
        <v>0.0290728</v>
      </c>
      <c r="G181" s="989" t="n">
        <v>0.0290728</v>
      </c>
      <c r="H181" s="989" t="n">
        <v>0.029675129999999997</v>
      </c>
      <c r="I181" s="989" t="n">
        <v>0.02886562</v>
      </c>
      <c r="J181" s="989" t="n">
        <v>0.02886562</v>
      </c>
      <c r="K181" s="989" t="n">
        <v>0.038683869999999995</v>
      </c>
      <c r="L181" s="989" t="n">
        <v>0.029675129999999997</v>
      </c>
      <c r="M181" s="989" t="n">
        <v>0.029675129999999997</v>
      </c>
      <c r="N181" s="989" t="n">
        <v>0.041614139999999994</v>
      </c>
      <c r="O181" s="989" t="n">
        <v>0.034760360000000004</v>
      </c>
      <c r="P181" s="989" t="n">
        <v>0.034760360000000004</v>
      </c>
      <c r="Q181" t="n">
        <v>0.03711499</v>
      </c>
      <c r="R181" t="n">
        <v>0.03329672</v>
      </c>
      <c r="S181" t="n">
        <v>0.03329672</v>
      </c>
      <c r="T181" t="n">
        <v>0.03529708</v>
      </c>
      <c r="U181" t="n">
        <v>0.038252100000000004</v>
      </c>
      <c r="V181" t="n">
        <v>0.038252100000000004</v>
      </c>
      <c r="W181" t="n">
        <v>0.03759424</v>
      </c>
      <c r="X181" t="n">
        <v>0.03759424</v>
      </c>
      <c r="Y181" t="n">
        <v>0.037741500000000004</v>
      </c>
      <c r="Z181" t="n">
        <v>0.037741500000000004</v>
      </c>
      <c r="AA181" t="n">
        <v>0.03810877</v>
      </c>
      <c r="AB181" t="n">
        <v>0.03810877</v>
      </c>
      <c r="AC181" t="n">
        <v>0.03743231</v>
      </c>
      <c r="AD181" t="n">
        <v>0.03743231</v>
      </c>
      <c r="AE181" t="n">
        <v>0.03738617</v>
      </c>
      <c r="AF181" t="n">
        <v>0.03738617</v>
      </c>
      <c r="AG181" t="n">
        <v>0.036263899999999995</v>
      </c>
      <c r="AH181" t="n">
        <v>0.036263899999999995</v>
      </c>
      <c r="AI181" t="n">
        <v>0.0246</v>
      </c>
      <c r="AJ181" t="n">
        <v>0.0137</v>
      </c>
    </row>
    <row r="182" spans="1:20">
      <c r="A182" t="s">
        <v>4213</v>
      </c>
      <c r="B182" t="s">
        <v>4214</v>
      </c>
      <c r="C182" s="989" t="n">
        <v>0.04348664</v>
      </c>
      <c r="D182" s="989" t="n">
        <v>0.04348664</v>
      </c>
      <c r="E182" s="989" t="n">
        <v>0.04410758000000001</v>
      </c>
      <c r="F182" s="989" t="n">
        <v>0.040685940000000004</v>
      </c>
      <c r="G182" s="989" t="n">
        <v>0.040685940000000004</v>
      </c>
      <c r="H182" s="989" t="n">
        <v>0.042765700000000004</v>
      </c>
      <c r="I182" s="989" t="n">
        <v>0.04145364</v>
      </c>
      <c r="J182" s="989" t="n">
        <v>0.04145364</v>
      </c>
      <c r="K182" s="989" t="n">
        <v>0.04960196</v>
      </c>
      <c r="L182" s="989" t="n">
        <v>0.042765700000000004</v>
      </c>
      <c r="M182" s="989" t="n">
        <v>0.042765700000000004</v>
      </c>
      <c r="N182" s="989" t="n">
        <v>0.05749211</v>
      </c>
      <c r="O182" s="989" t="n">
        <v>0.04635999</v>
      </c>
      <c r="P182" s="989" t="n">
        <v>0.04635999</v>
      </c>
      <c r="Q182" s="989" t="n">
        <v>0.05362702</v>
      </c>
      <c r="R182" t="n">
        <v>0.048253279999999996</v>
      </c>
      <c r="S182" t="n">
        <v>0.048253279999999996</v>
      </c>
      <c r="T182" t="n">
        <v>0.0519287</v>
      </c>
      <c r="U182" t="n">
        <v>0.05323332</v>
      </c>
      <c r="V182" t="n">
        <v>0.05323332</v>
      </c>
      <c r="W182" t="n">
        <v>0.05332677</v>
      </c>
      <c r="X182" t="n">
        <v>0.05332677</v>
      </c>
      <c r="Y182" t="n">
        <v>0.05325172</v>
      </c>
      <c r="Z182" t="n">
        <v>0.05325172</v>
      </c>
      <c r="AA182" t="n">
        <v>0.054438839999999995</v>
      </c>
      <c r="AB182" t="n">
        <v>0.054438839999999995</v>
      </c>
      <c r="AC182" t="n">
        <v>0.05289438</v>
      </c>
      <c r="AD182" t="n">
        <v>0.05289438</v>
      </c>
      <c r="AE182" t="n">
        <v>0.053557350000000004</v>
      </c>
      <c r="AF182" t="n">
        <v>0.053557350000000004</v>
      </c>
      <c r="AG182" t="n">
        <v>0.05283192</v>
      </c>
      <c r="AH182" t="n">
        <v>0.05283192</v>
      </c>
      <c r="AI182" t="n">
        <v>0.035</v>
      </c>
      <c r="AJ182" t="n">
        <v>0.0159</v>
      </c>
    </row>
    <row r="183" spans="1:20">
      <c r="A183" t="s">
        <v>3151</v>
      </c>
      <c r="B183" t="s">
        <v>20</v>
      </c>
      <c r="C183" s="989" t="n">
        <v>0.09194315</v>
      </c>
      <c r="D183" s="989" t="n">
        <v>0.09194315</v>
      </c>
      <c r="E183" s="989" t="n">
        <v>0.09385455000000001</v>
      </c>
      <c r="F183" s="989" t="n">
        <v>0.08971129</v>
      </c>
      <c r="G183" s="989" t="n">
        <v>0.08971129</v>
      </c>
      <c r="H183" s="989" t="n">
        <v>0.08972391</v>
      </c>
      <c r="I183" s="989" t="n">
        <v>0.08823852</v>
      </c>
      <c r="J183" s="989" t="n">
        <v>0.08823852</v>
      </c>
      <c r="K183" s="989" t="n">
        <v>0.09680273</v>
      </c>
      <c r="L183" s="989" t="n">
        <v>0.08972391</v>
      </c>
      <c r="M183" s="989" t="n">
        <v>0.08972391</v>
      </c>
      <c r="N183" s="989" t="n">
        <v>0.09107069</v>
      </c>
      <c r="O183" s="989" t="n">
        <v>0.09341004</v>
      </c>
      <c r="P183" s="989" t="n">
        <v>0.09341004</v>
      </c>
      <c r="Q183" s="989" t="n">
        <v>0.10315206999999998</v>
      </c>
      <c r="R183" t="n">
        <v>0.09234066</v>
      </c>
      <c r="S183" t="n">
        <v>0.09234066</v>
      </c>
      <c r="T183" t="n">
        <v>0.09369591</v>
      </c>
      <c r="U183" t="n">
        <v>0.09626436</v>
      </c>
      <c r="V183" t="n">
        <v>0.09626436</v>
      </c>
      <c r="W183" t="n">
        <v>0.09494422</v>
      </c>
      <c r="X183" t="n">
        <v>0.09494422</v>
      </c>
      <c r="Y183" t="n">
        <v>0.09460419999999999</v>
      </c>
      <c r="Z183" t="n">
        <v>0.09460419999999999</v>
      </c>
      <c r="AA183" t="n">
        <v>0.09608563</v>
      </c>
      <c r="AB183" t="n">
        <v>0.09608563</v>
      </c>
      <c r="AC183" t="n">
        <v>0.09411434</v>
      </c>
      <c r="AD183" t="n">
        <v>0.09411434</v>
      </c>
      <c r="AE183" t="n">
        <v>0.09885459</v>
      </c>
      <c r="AF183" t="n">
        <v>0.09885459</v>
      </c>
      <c r="AG183" t="n">
        <v>0.09872498</v>
      </c>
      <c r="AH183" t="n">
        <v>0.09872498</v>
      </c>
      <c r="AI183" t="n">
        <v>0.09519999999999999</v>
      </c>
      <c r="AJ183" t="n">
        <v>0.0812</v>
      </c>
    </row>
    <row r="184" spans="1:20">
      <c r="A184" t="s">
        <v>4460</v>
      </c>
      <c r="B184" t="s">
        <v>4461</v>
      </c>
      <c r="C184" t="n">
        <v>0.11387926</v>
      </c>
      <c r="D184" t="n">
        <v>0.11387926</v>
      </c>
      <c r="E184" t="n">
        <v>0.11529097999999999</v>
      </c>
      <c r="F184" t="n">
        <v>0.1117914</v>
      </c>
      <c r="G184" t="n">
        <v>0.1117914</v>
      </c>
      <c r="H184" t="n">
        <v>0.11224018</v>
      </c>
      <c r="I184" t="n">
        <v>0.11058757999999999</v>
      </c>
      <c r="J184" t="n">
        <v>0.11058757999999999</v>
      </c>
      <c r="K184" t="n">
        <v>0.11673636</v>
      </c>
      <c r="L184" t="n">
        <v>0.11224018</v>
      </c>
      <c r="M184" t="n">
        <v>0.11224018</v>
      </c>
      <c r="N184" t="n">
        <v>0.11220701</v>
      </c>
      <c r="O184" t="n">
        <v>0.11499485</v>
      </c>
      <c r="P184" t="n">
        <v>0.11499485</v>
      </c>
      <c r="Q184" t="n">
        <v>0.12431435</v>
      </c>
      <c r="R184" t="n">
        <v>0.1138534</v>
      </c>
      <c r="S184" t="n">
        <v>0.1138534</v>
      </c>
      <c r="T184" t="n">
        <v>0.12338675</v>
      </c>
      <c r="U184" t="n">
        <v>0.11907771</v>
      </c>
      <c r="V184" t="n">
        <v>0.11907771</v>
      </c>
      <c r="W184" t="n">
        <v>0.11788219</v>
      </c>
      <c r="X184" t="n">
        <v>0.11788219</v>
      </c>
      <c r="Y184" t="n">
        <v>0.11806317</v>
      </c>
      <c r="Z184" t="n">
        <v>0.11806317</v>
      </c>
      <c r="AA184" t="n">
        <v>0.11985497</v>
      </c>
      <c r="AB184" t="n">
        <v>0.11985497</v>
      </c>
      <c r="AC184" t="n">
        <v>0.11789312</v>
      </c>
      <c r="AD184" t="n">
        <v>0.11789312</v>
      </c>
      <c r="AE184" t="n">
        <v>0.1229939</v>
      </c>
      <c r="AF184" t="n">
        <v>0.1229939</v>
      </c>
      <c r="AG184" t="n">
        <v>0.12388007</v>
      </c>
      <c r="AH184" t="n">
        <v>0.12388007</v>
      </c>
      <c r="AI184" t="n">
        <v>0.0</v>
      </c>
      <c r="AJ184" t="n">
        <v>0.0</v>
      </c>
    </row>
    <row r="185" spans="1:20">
      <c r="A185" t="s">
        <v>3670</v>
      </c>
      <c r="B185" t="s">
        <v>3412</v>
      </c>
      <c r="C185" t="n">
        <v>0.12628302</v>
      </c>
      <c r="D185" t="n">
        <v>0.12628302</v>
      </c>
      <c r="E185" t="n">
        <v>0.12592039</v>
      </c>
      <c r="F185" t="n">
        <v>0.1252444</v>
      </c>
      <c r="G185" t="n">
        <v>0.1252444</v>
      </c>
      <c r="H185" s="989" t="n">
        <v>0.12670198</v>
      </c>
      <c r="I185" s="989" t="n">
        <v>0.12422021000000001</v>
      </c>
      <c r="J185" s="989" t="n">
        <v>0.12422021000000001</v>
      </c>
      <c r="K185" s="989" t="n">
        <v>0.13031464</v>
      </c>
      <c r="L185" s="989" t="n">
        <v>0.12670198</v>
      </c>
      <c r="M185" s="989" t="n">
        <v>0.12670198</v>
      </c>
      <c r="N185" s="989" t="n">
        <v>0.12588475000000002</v>
      </c>
      <c r="O185" s="989" t="n">
        <v>0.13019767</v>
      </c>
      <c r="P185" t="n">
        <v>0.13019767</v>
      </c>
      <c r="Q185" t="n">
        <v>0.13887575</v>
      </c>
      <c r="R185" t="n">
        <v>0.12859154</v>
      </c>
      <c r="S185" t="n">
        <v>0.12859154</v>
      </c>
      <c r="T185" t="n">
        <v>0.13915368</v>
      </c>
      <c r="U185" t="n">
        <v>0.1334476</v>
      </c>
      <c r="V185" t="n">
        <v>0.1334476</v>
      </c>
      <c r="W185" t="n">
        <v>0.13229386999999998</v>
      </c>
      <c r="X185" t="n">
        <v>0.13229386999999998</v>
      </c>
      <c r="Y185" t="n">
        <v>0.13257896</v>
      </c>
      <c r="Z185" t="n">
        <v>0.13257896</v>
      </c>
      <c r="AA185" t="n">
        <v>0.13448703</v>
      </c>
      <c r="AB185" t="n">
        <v>0.13448703</v>
      </c>
      <c r="AC185" t="n">
        <v>0.13281501</v>
      </c>
      <c r="AD185" t="n">
        <v>0.13281501</v>
      </c>
      <c r="AE185" t="n">
        <v>0.13828758</v>
      </c>
      <c r="AF185" t="n">
        <v>0.13828758</v>
      </c>
      <c r="AG185" t="n">
        <v>0.13900605</v>
      </c>
      <c r="AH185" t="n">
        <v>0.13900605</v>
      </c>
      <c r="AI185" t="n">
        <v>0.0</v>
      </c>
      <c r="AJ185" t="n">
        <v>0.0</v>
      </c>
    </row>
    <row r="186" spans="1:20">
      <c r="A186" t="s">
        <v>3166</v>
      </c>
      <c r="B186" t="s">
        <v>14</v>
      </c>
      <c r="C186" s="1145" t="n">
        <v>936.44</v>
      </c>
      <c r="D186" s="1145" t="n">
        <v>936.44</v>
      </c>
      <c r="E186" s="1145" t="n">
        <v>1025.43</v>
      </c>
      <c r="F186" t="n" s="1145">
        <v>895.93</v>
      </c>
      <c r="G186" t="n" s="1145">
        <v>895.93</v>
      </c>
      <c r="H186" s="1145" t="n">
        <v>849.26</v>
      </c>
      <c r="I186" s="1145" t="n">
        <v>851.17</v>
      </c>
      <c r="J186" s="1145" t="n">
        <v>851.17</v>
      </c>
      <c r="K186" s="1145" t="n">
        <v>3447.93</v>
      </c>
      <c r="L186" s="1145" t="n">
        <v>849.26</v>
      </c>
      <c r="M186" s="1145" t="n">
        <v>849.26</v>
      </c>
      <c r="N186" s="1145" t="n">
        <v>457.3</v>
      </c>
      <c r="O186" s="1145" t="n">
        <v>1002.95</v>
      </c>
      <c r="P186" s="1145" t="n">
        <v>1002.95</v>
      </c>
      <c r="Q186" s="1145" t="n">
        <v>1080.91</v>
      </c>
      <c r="R186" t="n" s="1145">
        <v>555.86</v>
      </c>
      <c r="S186" t="n" s="1145">
        <v>555.86</v>
      </c>
      <c r="T186" t="n" s="1145">
        <v>1079.91</v>
      </c>
      <c r="U186" t="n" s="1145">
        <v>892.42</v>
      </c>
      <c r="V186" t="n" s="1145">
        <v>892.42</v>
      </c>
      <c r="W186" t="n" s="1145">
        <v>853.67</v>
      </c>
      <c r="X186" t="n" s="1145">
        <v>853.67</v>
      </c>
      <c r="Y186" t="n" s="1145">
        <v>674.19</v>
      </c>
      <c r="Z186" t="n" s="1145">
        <v>674.19</v>
      </c>
      <c r="AA186" t="n" s="1145">
        <v>714.07</v>
      </c>
      <c r="AB186" t="n" s="1145">
        <v>714.07</v>
      </c>
      <c r="AC186" t="n" s="1145">
        <v>794.32</v>
      </c>
      <c r="AD186" t="n" s="1145">
        <v>794.32</v>
      </c>
      <c r="AE186" t="n" s="1145">
        <v>932.23</v>
      </c>
      <c r="AF186" t="n" s="1145">
        <v>932.23</v>
      </c>
      <c r="AG186" t="n" s="1145">
        <v>1080.45</v>
      </c>
      <c r="AH186" t="n" s="1145">
        <v>1080.45</v>
      </c>
      <c r="AI186" t="n" s="1145">
        <v>1152.0</v>
      </c>
      <c r="AJ186" t="n" s="1145">
        <v>552.0</v>
      </c>
    </row>
    <row r="187" spans="1:20">
      <c r="A187" t="s">
        <v>4211</v>
      </c>
      <c r="B187" t="s">
        <v>3413</v>
      </c>
      <c r="C187" t="n" s="1145">
        <v>1358.61</v>
      </c>
      <c r="D187" s="1145" t="n">
        <v>1358.61</v>
      </c>
      <c r="E187" s="1145" t="n">
        <v>1496.13</v>
      </c>
      <c r="F187" s="1145" t="n">
        <v>1253.81</v>
      </c>
      <c r="G187" s="1145" t="n">
        <v>1253.81</v>
      </c>
      <c r="H187" s="1145" t="n">
        <v>1223.9</v>
      </c>
      <c r="I187" t="n" s="1145">
        <v>1222.35</v>
      </c>
      <c r="J187" t="n" s="1145">
        <v>1222.35</v>
      </c>
      <c r="K187" t="n" s="1145">
        <v>4421.07</v>
      </c>
      <c r="L187" t="n" s="1145">
        <v>1223.9</v>
      </c>
      <c r="M187" t="n" s="1145">
        <v>1223.9</v>
      </c>
      <c r="N187" t="n" s="1145">
        <v>631.79</v>
      </c>
      <c r="O187" t="n" s="1145">
        <v>1337.64</v>
      </c>
      <c r="P187" t="n" s="1145">
        <v>1337.64</v>
      </c>
      <c r="Q187" t="n" s="1145">
        <v>1561.79</v>
      </c>
      <c r="R187" t="n" s="1145">
        <v>805.55</v>
      </c>
      <c r="S187" t="n" s="1145">
        <v>805.55</v>
      </c>
      <c r="T187" t="n" s="1145">
        <v>1588.75</v>
      </c>
      <c r="U187" t="n" s="1145">
        <v>1241.93</v>
      </c>
      <c r="V187" t="n" s="1145">
        <v>1241.93</v>
      </c>
      <c r="W187" t="n" s="1145">
        <v>1210.92</v>
      </c>
      <c r="X187" t="n" s="1145">
        <v>1210.92</v>
      </c>
      <c r="Y187" t="n" s="1145">
        <v>951.26</v>
      </c>
      <c r="Z187" t="n" s="1145">
        <v>951.26</v>
      </c>
      <c r="AA187" t="n" s="1145">
        <v>1020.06</v>
      </c>
      <c r="AB187" t="n" s="1145">
        <v>1020.06</v>
      </c>
      <c r="AC187" t="n" s="1145">
        <v>1122.42</v>
      </c>
      <c r="AD187" t="n" s="1145">
        <v>1122.42</v>
      </c>
      <c r="AE187" t="n" s="1145">
        <v>1335.46</v>
      </c>
      <c r="AF187" t="n" s="1145">
        <v>1335.46</v>
      </c>
      <c r="AG187" t="n" s="1145">
        <v>1574.08</v>
      </c>
      <c r="AH187" t="n" s="1145">
        <v>1574.08</v>
      </c>
      <c r="AI187" t="n">
        <v>0.0</v>
      </c>
      <c r="AJ187" t="n">
        <v>0.0</v>
      </c>
    </row>
    <row r="188" spans="1:20">
      <c r="A188" t="s">
        <v>4249</v>
      </c>
      <c r="B188" t="s">
        <v>4250</v>
      </c>
      <c r="C188" t="n" s="1145">
        <v>1512.24</v>
      </c>
      <c r="D188" s="1145" t="n">
        <v>1512.24</v>
      </c>
      <c r="E188" s="1145" t="n">
        <v>1682.05</v>
      </c>
      <c r="F188" s="1145" t="n">
        <v>1505.74</v>
      </c>
      <c r="G188" s="1145" t="n">
        <v>1505.74</v>
      </c>
      <c r="H188" s="1145" t="n">
        <v>1345.9</v>
      </c>
      <c r="I188" s="1145" t="n">
        <v>1382.96</v>
      </c>
      <c r="J188" s="1145" t="n">
        <v>1382.96</v>
      </c>
      <c r="K188" s="1145" t="n">
        <v>4252.89</v>
      </c>
      <c r="L188" s="1145" t="n">
        <v>1345.9</v>
      </c>
      <c r="M188" s="1145" t="n">
        <v>1345.9</v>
      </c>
      <c r="N188" s="1145" t="n">
        <v>374.59</v>
      </c>
      <c r="O188" s="1145" t="n">
        <v>1360.76</v>
      </c>
      <c r="P188" s="1145" t="n">
        <v>1360.76</v>
      </c>
      <c r="Q188" s="1145" t="n">
        <v>1459.21</v>
      </c>
      <c r="R188" t="n" s="1145">
        <v>727.11</v>
      </c>
      <c r="S188" t="n" s="1145">
        <v>727.11</v>
      </c>
      <c r="T188" t="n" s="1145">
        <v>1279.86</v>
      </c>
      <c r="U188" t="n" s="1145">
        <v>1013.86</v>
      </c>
      <c r="V188" t="n" s="1145">
        <v>1013.86</v>
      </c>
      <c r="W188" t="n" s="1145">
        <v>954.36</v>
      </c>
      <c r="X188" t="n" s="1145">
        <v>954.36</v>
      </c>
      <c r="Y188" t="n" s="1145">
        <v>746.38</v>
      </c>
      <c r="Z188" t="n" s="1145">
        <v>746.38</v>
      </c>
      <c r="AA188" t="n" s="1145">
        <v>787.81</v>
      </c>
      <c r="AB188" t="n" s="1145">
        <v>787.81</v>
      </c>
      <c r="AC188" t="n" s="1145">
        <v>884.44</v>
      </c>
      <c r="AD188" t="n" s="1145">
        <v>884.44</v>
      </c>
      <c r="AE188" t="n" s="1145">
        <v>1138.4</v>
      </c>
      <c r="AF188" t="n" s="1145">
        <v>1138.4</v>
      </c>
      <c r="AG188" t="n" s="1145">
        <v>1377.44</v>
      </c>
      <c r="AH188" t="n" s="1145">
        <v>1377.44</v>
      </c>
      <c r="AI188" t="n" s="1145">
        <v>3547.0</v>
      </c>
      <c r="AJ188" t="n" s="1145">
        <v>2572.0</v>
      </c>
    </row>
    <row r="189" spans="1:20">
      <c r="A189" t="s">
        <v>3198</v>
      </c>
      <c r="B189" t="s">
        <v>11</v>
      </c>
      <c r="C189" t="n">
        <v>0.0</v>
      </c>
      <c r="D189" t="n">
        <v>0.0</v>
      </c>
      <c r="E189" t="n">
        <v>0.0</v>
      </c>
      <c r="F189" t="n">
        <v>0.0</v>
      </c>
      <c r="G189" t="n">
        <v>0.0</v>
      </c>
      <c r="H189" t="n">
        <v>0.0</v>
      </c>
      <c r="I189" t="n">
        <v>0.0</v>
      </c>
      <c r="J189" t="n">
        <v>0.0</v>
      </c>
      <c r="K189" t="n">
        <v>0.0</v>
      </c>
      <c r="L189" t="n">
        <v>0.0</v>
      </c>
      <c r="M189" t="n">
        <v>0.0</v>
      </c>
      <c r="N189" t="n">
        <v>0.0</v>
      </c>
      <c r="O189" t="n">
        <v>0.0</v>
      </c>
      <c r="P189" t="n">
        <v>0.0</v>
      </c>
      <c r="Q189" t="n">
        <v>0.0</v>
      </c>
      <c r="R189" t="n">
        <v>0.0</v>
      </c>
      <c r="S189" t="n">
        <v>0.0</v>
      </c>
      <c r="T189" t="n">
        <v>0.0</v>
      </c>
      <c r="U189" t="n">
        <v>0.0</v>
      </c>
      <c r="V189" t="n">
        <v>0.0</v>
      </c>
      <c r="W189" t="n">
        <v>0.0</v>
      </c>
      <c r="X189" t="n">
        <v>0.0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n">
        <v>0.0</v>
      </c>
      <c r="AI189" t="n" s="1145">
        <v>160.0</v>
      </c>
      <c r="AJ189" t="n" s="1145">
        <v>-39.0</v>
      </c>
    </row>
    <row r="190" spans="1:20">
      <c r="A190" t="s">
        <v>4462</v>
      </c>
      <c r="B190" t="s">
        <v>4463</v>
      </c>
      <c r="C190" t="n">
        <v>0.0</v>
      </c>
      <c r="D190" t="n">
        <v>0.0</v>
      </c>
      <c r="E190" t="n">
        <v>0.0</v>
      </c>
      <c r="F190" t="n">
        <v>0.0</v>
      </c>
      <c r="G190" t="n">
        <v>0.0</v>
      </c>
      <c r="H190" s="989" t="n">
        <v>0.0</v>
      </c>
      <c r="I190" s="989" t="n">
        <v>0.0</v>
      </c>
      <c r="J190" s="989" t="n">
        <v>0.0</v>
      </c>
      <c r="K190" s="989" t="n">
        <v>0.0</v>
      </c>
      <c r="L190" s="989" t="n">
        <v>0.0</v>
      </c>
      <c r="M190" s="989" t="n">
        <v>0.0</v>
      </c>
      <c r="N190" s="989" t="n">
        <v>0.0</v>
      </c>
      <c r="O190" s="989" t="n">
        <v>0.0</v>
      </c>
      <c r="P190" s="989" t="n">
        <v>0.0</v>
      </c>
      <c r="Q190" s="989" t="n">
        <v>0.0</v>
      </c>
      <c r="R190" t="n">
        <v>0.0</v>
      </c>
      <c r="S190" t="n">
        <v>0.0</v>
      </c>
      <c r="T190" t="n">
        <v>0.0</v>
      </c>
      <c r="U190" t="n">
        <v>0.0</v>
      </c>
      <c r="V190" t="n">
        <v>0.0</v>
      </c>
      <c r="W190" t="n">
        <v>0.0</v>
      </c>
      <c r="X190" t="n">
        <v>0.0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n">
        <v>0.0</v>
      </c>
      <c r="AI190" t="n">
        <v>0.0</v>
      </c>
      <c r="AJ190" t="n">
        <v>0.0</v>
      </c>
    </row>
    <row r="191" spans="1:20">
      <c r="A191" t="s">
        <v>3134</v>
      </c>
      <c r="B191" t="s">
        <v>27</v>
      </c>
      <c r="C191" t="n" s="1145">
        <v>2872.48</v>
      </c>
      <c r="D191" t="n" s="1145">
        <v>2872.48</v>
      </c>
      <c r="E191" t="n" s="1145">
        <v>3183.54</v>
      </c>
      <c r="F191" t="n" s="1145">
        <v>2764.61</v>
      </c>
      <c r="G191" t="n" s="1145">
        <v>2764.61</v>
      </c>
      <c r="H191" s="1145" t="n">
        <v>2567.78</v>
      </c>
      <c r="I191" s="1145" t="n">
        <v>2601.91</v>
      </c>
      <c r="J191" s="1145" t="n">
        <v>2601.91</v>
      </c>
      <c r="K191" s="1145" t="n">
        <v>8628.11</v>
      </c>
      <c r="L191" s="1145" t="n">
        <v>2567.78</v>
      </c>
      <c r="M191" s="1145" t="n">
        <v>2567.78</v>
      </c>
      <c r="N191" s="1145" t="n">
        <v>1000.79</v>
      </c>
      <c r="O191" s="1145" t="n">
        <v>2695.2</v>
      </c>
      <c r="P191" s="1145" t="n">
        <v>2695.2</v>
      </c>
      <c r="Q191" s="1145" t="n">
        <v>3004.11</v>
      </c>
      <c r="R191" t="n" s="1145">
        <v>1541.55</v>
      </c>
      <c r="S191" t="n" s="1145">
        <v>1541.55</v>
      </c>
      <c r="T191" t="n" s="1145">
        <v>2866.62</v>
      </c>
      <c r="U191" t="n" s="1145">
        <v>2245.84</v>
      </c>
      <c r="V191" t="n" s="1145">
        <v>2245.84</v>
      </c>
      <c r="W191" t="n" s="1145">
        <v>2155.95</v>
      </c>
      <c r="X191" t="n" s="1145">
        <v>2155.95</v>
      </c>
      <c r="Y191" t="n" s="1145">
        <v>1689.96</v>
      </c>
      <c r="Z191" t="n" s="1145">
        <v>1689.96</v>
      </c>
      <c r="AA191" t="n" s="1145">
        <v>1800.42</v>
      </c>
      <c r="AB191" t="n" s="1145">
        <v>1800.42</v>
      </c>
      <c r="AC191" t="n" s="1145">
        <v>1997.12</v>
      </c>
      <c r="AD191" t="n" s="1145">
        <v>1997.12</v>
      </c>
      <c r="AE191" t="n" s="1145">
        <v>2464.96</v>
      </c>
      <c r="AF191" t="n" s="1145">
        <v>2464.96</v>
      </c>
      <c r="AG191" t="n" s="1145">
        <v>2941.43</v>
      </c>
      <c r="AH191" t="n" s="1145">
        <v>2941.43</v>
      </c>
      <c r="AI191" t="n" s="1145">
        <v>4170.0</v>
      </c>
      <c r="AJ191" t="n" s="1145">
        <v>3332.0</v>
      </c>
    </row>
    <row r="192" spans="1:20">
      <c r="A192" t="s">
        <v>3181</v>
      </c>
      <c r="B192" t="s">
        <v>13</v>
      </c>
      <c r="C192" s="1145" t="n">
        <v>685.33</v>
      </c>
      <c r="D192" s="1145" t="n">
        <v>685.33</v>
      </c>
      <c r="E192" s="1145" t="n">
        <v>727.12</v>
      </c>
      <c r="F192" s="1145" t="n">
        <v>680.44</v>
      </c>
      <c r="G192" s="1145" t="n">
        <v>680.44</v>
      </c>
      <c r="H192" s="1145" t="n">
        <v>644.39</v>
      </c>
      <c r="I192" s="1145" t="n">
        <v>659.01</v>
      </c>
      <c r="J192" s="1145" t="n">
        <v>659.01</v>
      </c>
      <c r="K192" s="1145" t="n">
        <v>1776.7</v>
      </c>
      <c r="L192" s="1145" t="n">
        <v>644.39</v>
      </c>
      <c r="M192" s="1145" t="n">
        <v>644.39</v>
      </c>
      <c r="N192" s="1145" t="n">
        <v>232.27</v>
      </c>
      <c r="O192" s="1145" t="n">
        <v>622.79</v>
      </c>
      <c r="P192" s="1145" t="n">
        <v>622.79</v>
      </c>
      <c r="Q192" s="1145" t="n">
        <v>616.31</v>
      </c>
      <c r="R192" t="n" s="1145">
        <v>359.14</v>
      </c>
      <c r="S192" t="n" s="1145">
        <v>359.14</v>
      </c>
      <c r="T192" t="n" s="1145">
        <v>908.39</v>
      </c>
      <c r="U192" t="n" s="1145">
        <v>532.23</v>
      </c>
      <c r="V192" t="n" s="1145">
        <v>532.23</v>
      </c>
      <c r="W192" t="n" s="1145">
        <v>520.86</v>
      </c>
      <c r="X192" t="n" s="1145">
        <v>520.86</v>
      </c>
      <c r="Y192" t="n" s="1145">
        <v>419.06</v>
      </c>
      <c r="Z192" t="n" s="1145">
        <v>419.06</v>
      </c>
      <c r="AA192" t="n" s="1145">
        <v>445.38</v>
      </c>
      <c r="AB192" t="n" s="1145">
        <v>445.38</v>
      </c>
      <c r="AC192" t="n" s="1145">
        <v>504.59</v>
      </c>
      <c r="AD192" t="n" s="1145">
        <v>504.59</v>
      </c>
      <c r="AE192" t="n" s="1145">
        <v>601.92</v>
      </c>
      <c r="AF192" t="n" s="1145">
        <v>601.92</v>
      </c>
      <c r="AG192" t="n" s="1145">
        <v>749.47</v>
      </c>
      <c r="AH192" t="n" s="1145">
        <v>749.47</v>
      </c>
      <c r="AI192" t="n" s="1145">
        <v>1041.0</v>
      </c>
      <c r="AJ192" t="n" s="1145">
        <v>762.0</v>
      </c>
    </row>
    <row r="193" spans="1:20">
      <c r="A193" t="s">
        <v>4464</v>
      </c>
      <c r="B193" t="s">
        <v>4465</v>
      </c>
      <c r="C193" s="1145" t="n">
        <v>3557.81</v>
      </c>
      <c r="D193" s="1145" t="n">
        <v>3557.81</v>
      </c>
      <c r="E193" s="1145" t="n">
        <v>3910.66</v>
      </c>
      <c r="F193" s="1145" t="n">
        <v>3445.05</v>
      </c>
      <c r="G193" s="1145" t="n">
        <v>3445.05</v>
      </c>
      <c r="H193" s="1145" t="n">
        <v>3212.16</v>
      </c>
      <c r="I193" s="1145" t="n">
        <v>3260.93</v>
      </c>
      <c r="J193" s="1145" t="n">
        <v>3260.93</v>
      </c>
      <c r="K193" s="1145" t="n">
        <v>10404.82</v>
      </c>
      <c r="L193" s="1145" t="n">
        <v>3212.16</v>
      </c>
      <c r="M193" s="1145" t="n">
        <v>3212.16</v>
      </c>
      <c r="N193" s="1145" t="n">
        <v>1233.06</v>
      </c>
      <c r="O193" s="1145" t="n">
        <v>3317.99</v>
      </c>
      <c r="P193" s="1145" t="n">
        <v>3317.99</v>
      </c>
      <c r="Q193" s="1145" t="n">
        <v>3620.43</v>
      </c>
      <c r="R193" t="n" s="1145">
        <v>1900.69</v>
      </c>
      <c r="S193" t="n" s="1145">
        <v>1900.69</v>
      </c>
      <c r="T193" t="n" s="1145">
        <v>3775.0</v>
      </c>
      <c r="U193" t="n" s="1145">
        <v>2778.07</v>
      </c>
      <c r="V193" t="n" s="1145">
        <v>2778.07</v>
      </c>
      <c r="W193" t="n" s="1145">
        <v>2676.81</v>
      </c>
      <c r="X193" t="n" s="1145">
        <v>2676.81</v>
      </c>
      <c r="Y193" t="n" s="1145">
        <v>2109.02</v>
      </c>
      <c r="Z193" t="n" s="1145">
        <v>2109.02</v>
      </c>
      <c r="AA193" t="n" s="1145">
        <v>2245.8</v>
      </c>
      <c r="AB193" t="n" s="1145">
        <v>2245.8</v>
      </c>
      <c r="AC193" t="n" s="1145">
        <v>2501.7</v>
      </c>
      <c r="AD193" t="n" s="1145">
        <v>2501.7</v>
      </c>
      <c r="AE193" t="n" s="1145">
        <v>3066.88</v>
      </c>
      <c r="AF193" t="n" s="1145">
        <v>3066.88</v>
      </c>
      <c r="AG193" t="n" s="1145">
        <v>3690.9</v>
      </c>
      <c r="AH193" t="n" s="1145">
        <v>3690.9</v>
      </c>
      <c r="AI193" t="n">
        <v>0.0</v>
      </c>
      <c r="AJ193" t="n">
        <v>0.0</v>
      </c>
    </row>
    <row r="194" spans="1:20">
      <c r="A194" t="s">
        <v>4466</v>
      </c>
      <c r="B194" t="s">
        <v>4467</v>
      </c>
      <c r="C194" s="1145" t="n">
        <v>452.75</v>
      </c>
      <c r="D194" s="1145" t="n">
        <v>452.75</v>
      </c>
      <c r="E194" s="1145" t="n">
        <v>421.28</v>
      </c>
      <c r="F194" s="1145" t="n">
        <v>481.37</v>
      </c>
      <c r="G194" s="1145" t="n">
        <v>481.37</v>
      </c>
      <c r="H194" s="1145" t="n">
        <v>483.57</v>
      </c>
      <c r="I194" s="1145" t="n">
        <v>467.47</v>
      </c>
      <c r="J194" s="1145" t="n">
        <v>467.47</v>
      </c>
      <c r="K194" s="1145" t="n">
        <v>1420.52</v>
      </c>
      <c r="L194" s="1145" t="n">
        <v>483.57</v>
      </c>
      <c r="M194" s="1145" t="n">
        <v>483.57</v>
      </c>
      <c r="N194" s="1145" t="n">
        <v>174.5</v>
      </c>
      <c r="O194" s="1145" t="n">
        <v>515.71</v>
      </c>
      <c r="P194" s="1145" t="n">
        <v>515.71</v>
      </c>
      <c r="Q194" t="n" s="1145">
        <v>497.25</v>
      </c>
      <c r="R194" t="n" s="1145">
        <v>289.55</v>
      </c>
      <c r="S194" t="n" s="1145">
        <v>289.55</v>
      </c>
      <c r="T194" t="n" s="1145">
        <v>570.99</v>
      </c>
      <c r="U194" t="n" s="1145">
        <v>393.05</v>
      </c>
      <c r="V194" t="n" s="1145">
        <v>393.05</v>
      </c>
      <c r="W194" t="n" s="1145">
        <v>383.2</v>
      </c>
      <c r="X194" t="n" s="1145">
        <v>383.2</v>
      </c>
      <c r="Y194" t="n" s="1145">
        <v>303.43</v>
      </c>
      <c r="Z194" t="n" s="1145">
        <v>303.43</v>
      </c>
      <c r="AA194" t="n" s="1145">
        <v>321.34</v>
      </c>
      <c r="AB194" t="n" s="1145">
        <v>321.34</v>
      </c>
      <c r="AC194" t="n" s="1145">
        <v>370.42</v>
      </c>
      <c r="AD194" t="n" s="1145">
        <v>370.42</v>
      </c>
      <c r="AE194" t="n" s="1145">
        <v>449.04</v>
      </c>
      <c r="AF194" t="n" s="1145">
        <v>449.04</v>
      </c>
      <c r="AG194" t="n" s="1145">
        <v>530.87</v>
      </c>
      <c r="AH194" t="n" s="1145">
        <v>530.87</v>
      </c>
      <c r="AI194" t="n" s="1145">
        <v>323.0</v>
      </c>
      <c r="AJ194" t="n" s="1145">
        <v>187.0</v>
      </c>
    </row>
    <row r="195" spans="1:20">
      <c r="A195" t="s">
        <v>4468</v>
      </c>
      <c r="B195" t="s">
        <v>4469</v>
      </c>
      <c r="C195" s="1145" t="n">
        <v>4010.56</v>
      </c>
      <c r="D195" s="1145" t="n">
        <v>4010.56</v>
      </c>
      <c r="E195" s="1145" t="n">
        <v>4331.94</v>
      </c>
      <c r="F195" s="1145" t="n">
        <v>3926.42</v>
      </c>
      <c r="G195" s="1145" t="n">
        <v>3926.42</v>
      </c>
      <c r="H195" s="1145" t="n">
        <v>3695.73</v>
      </c>
      <c r="I195" s="1145" t="n">
        <v>3728.4</v>
      </c>
      <c r="J195" s="1145" t="n">
        <v>3728.4</v>
      </c>
      <c r="K195" s="1145" t="n">
        <v>11825.33</v>
      </c>
      <c r="L195" s="1145" t="n">
        <v>3695.73</v>
      </c>
      <c r="M195" s="1145" t="n">
        <v>3695.73</v>
      </c>
      <c r="N195" s="1145" t="n">
        <v>1407.56</v>
      </c>
      <c r="O195" s="1145" t="n">
        <v>3833.7</v>
      </c>
      <c r="P195" s="1145" t="n">
        <v>3833.7</v>
      </c>
      <c r="Q195" s="1145" t="n">
        <v>4117.68</v>
      </c>
      <c r="R195" t="n" s="1145">
        <v>2190.24</v>
      </c>
      <c r="S195" t="n" s="1145">
        <v>2190.24</v>
      </c>
      <c r="T195" t="n" s="1145">
        <v>4345.99</v>
      </c>
      <c r="U195" t="n" s="1145">
        <v>3171.12</v>
      </c>
      <c r="V195" t="n" s="1145">
        <v>3171.12</v>
      </c>
      <c r="W195" t="n" s="1145">
        <v>3060.01</v>
      </c>
      <c r="X195" t="n" s="1145">
        <v>3060.01</v>
      </c>
      <c r="Y195" t="n" s="1145">
        <v>2412.45</v>
      </c>
      <c r="Z195" t="n" s="1145">
        <v>2412.45</v>
      </c>
      <c r="AA195" t="n" s="1145">
        <v>2567.14</v>
      </c>
      <c r="AB195" t="n" s="1145">
        <v>2567.14</v>
      </c>
      <c r="AC195" t="n" s="1145">
        <v>2872.13</v>
      </c>
      <c r="AD195" t="n" s="1145">
        <v>2872.13</v>
      </c>
      <c r="AE195" t="n" s="1145">
        <v>3515.92</v>
      </c>
      <c r="AF195" t="n" s="1145">
        <v>3515.92</v>
      </c>
      <c r="AG195" t="n" s="1145">
        <v>4221.77</v>
      </c>
      <c r="AH195" t="n" s="1145">
        <v>4221.77</v>
      </c>
      <c r="AI195" t="n">
        <v>0.0</v>
      </c>
      <c r="AJ195" t="n">
        <v>0.0</v>
      </c>
    </row>
    <row r="196" spans="1:20">
      <c r="A196" t="s">
        <v>2654</v>
      </c>
      <c r="B196" t="s">
        <v>131</v>
      </c>
      <c r="C196" t="n" s="1145">
        <v>959.79</v>
      </c>
      <c r="D196" t="n" s="1145">
        <v>959.79</v>
      </c>
      <c r="E196" t="n" s="1145">
        <v>1034.17</v>
      </c>
      <c r="F196" t="n" s="1145">
        <v>979.89</v>
      </c>
      <c r="G196" t="n" s="1145">
        <v>979.89</v>
      </c>
      <c r="H196" t="n" s="1145">
        <v>886.93</v>
      </c>
      <c r="I196" t="n" s="1145">
        <v>929.82</v>
      </c>
      <c r="J196" t="n" s="1145">
        <v>929.82</v>
      </c>
      <c r="K196" t="n" s="1145">
        <v>2319.79</v>
      </c>
      <c r="L196" t="n" s="1145">
        <v>886.93</v>
      </c>
      <c r="M196" t="n" s="1145">
        <v>886.93</v>
      </c>
      <c r="N196" t="n" s="1145">
        <v>343.0</v>
      </c>
      <c r="O196" t="n" s="1145">
        <v>788.72</v>
      </c>
      <c r="P196" t="n" s="1145">
        <v>788.72</v>
      </c>
      <c r="Q196" t="n" s="1145">
        <v>921.83</v>
      </c>
      <c r="R196" t="n" s="1145">
        <v>489.83</v>
      </c>
      <c r="S196" t="n" s="1145">
        <v>489.83</v>
      </c>
      <c r="T196" t="n" s="1145">
        <v>818.9</v>
      </c>
      <c r="U196" t="n" s="1145">
        <v>676.83</v>
      </c>
      <c r="V196" t="n" s="1145">
        <v>676.83</v>
      </c>
      <c r="W196" t="n" s="1145">
        <v>681.98</v>
      </c>
      <c r="X196" t="n" s="1145">
        <v>681.98</v>
      </c>
      <c r="Y196" t="n" s="1145">
        <v>537.75</v>
      </c>
      <c r="Z196" t="n" s="1145">
        <v>537.75</v>
      </c>
      <c r="AA196" t="n" s="1145">
        <v>562.17</v>
      </c>
      <c r="AB196" t="n" s="1145">
        <v>562.17</v>
      </c>
      <c r="AC196" t="n" s="1145">
        <v>626.08</v>
      </c>
      <c r="AD196" t="n" s="1145">
        <v>626.08</v>
      </c>
      <c r="AE196" t="n" s="1145">
        <v>745.36</v>
      </c>
      <c r="AF196" t="n" s="1145">
        <v>745.36</v>
      </c>
      <c r="AG196" t="n" s="1145">
        <v>874.9</v>
      </c>
      <c r="AH196" t="n" s="1145">
        <v>874.9</v>
      </c>
      <c r="AI196" t="n" s="1145">
        <v>382.0</v>
      </c>
      <c r="AJ196" t="n" s="1145">
        <v>623.0</v>
      </c>
    </row>
    <row r="197" spans="1:20">
      <c r="A197" t="s">
        <v>2673</v>
      </c>
      <c r="B197" t="s">
        <v>123</v>
      </c>
      <c r="C197" t="n" s="1145">
        <v>360.38</v>
      </c>
      <c r="D197" t="n" s="1145">
        <v>360.38</v>
      </c>
      <c r="E197" t="n" s="1145">
        <v>480.72</v>
      </c>
      <c r="F197" t="n" s="1145">
        <v>266.37</v>
      </c>
      <c r="G197" t="n" s="1145">
        <v>266.37</v>
      </c>
      <c r="H197" t="n" s="1145">
        <v>242.5</v>
      </c>
      <c r="I197" t="n" s="1145">
        <v>243.56</v>
      </c>
      <c r="J197" t="n" s="1145">
        <v>243.56</v>
      </c>
      <c r="K197" t="n" s="1145">
        <v>415.85</v>
      </c>
      <c r="L197" t="n" s="1145">
        <v>242.5</v>
      </c>
      <c r="M197" t="n" s="1145">
        <v>242.5</v>
      </c>
      <c r="N197" t="n" s="1145">
        <v>77.28</v>
      </c>
      <c r="O197" t="n" s="1145">
        <v>230.62</v>
      </c>
      <c r="P197" t="n" s="1145">
        <v>230.62</v>
      </c>
      <c r="Q197" t="n" s="1145">
        <v>318.87</v>
      </c>
      <c r="R197" t="n" s="1145">
        <v>128.81</v>
      </c>
      <c r="S197" t="n" s="1145">
        <v>128.81</v>
      </c>
      <c r="T197" t="n" s="1145">
        <v>267.93</v>
      </c>
      <c r="U197" t="n" s="1145">
        <v>183.47</v>
      </c>
      <c r="V197" t="n" s="1145">
        <v>183.47</v>
      </c>
      <c r="W197" t="n" s="1145">
        <v>201.59</v>
      </c>
      <c r="X197" t="n" s="1145">
        <v>201.59</v>
      </c>
      <c r="Y197" t="n" s="1145">
        <v>162.1</v>
      </c>
      <c r="Z197" t="n" s="1145">
        <v>162.1</v>
      </c>
      <c r="AA197" t="n" s="1145">
        <v>167.26</v>
      </c>
      <c r="AB197" t="n" s="1145">
        <v>167.26</v>
      </c>
      <c r="AC197" t="n" s="1145">
        <v>192.61</v>
      </c>
      <c r="AD197" t="n" s="1145">
        <v>192.61</v>
      </c>
      <c r="AE197" t="n" s="1145">
        <v>246.6</v>
      </c>
      <c r="AF197" t="n" s="1145">
        <v>246.6</v>
      </c>
      <c r="AG197" t="n" s="1145">
        <v>295.64</v>
      </c>
      <c r="AH197" t="n" s="1145">
        <v>295.64</v>
      </c>
      <c r="AI197" t="n" s="1145">
        <v>252.0</v>
      </c>
      <c r="AJ197" t="n" s="1145">
        <v>330.0</v>
      </c>
    </row>
    <row r="198" spans="1:20">
      <c r="A198" t="s">
        <v>4470</v>
      </c>
      <c r="B198" t="s">
        <v>4471</v>
      </c>
      <c r="C198" s="1145" t="n">
        <v>599.41</v>
      </c>
      <c r="D198" s="1145" t="n">
        <v>599.41</v>
      </c>
      <c r="E198" s="1145" t="n">
        <v>553.45</v>
      </c>
      <c r="F198" s="1145" t="n">
        <v>713.52</v>
      </c>
      <c r="G198" s="1145" t="n">
        <v>713.52</v>
      </c>
      <c r="H198" s="1145" t="n">
        <v>644.43</v>
      </c>
      <c r="I198" s="1145" t="n">
        <v>686.26</v>
      </c>
      <c r="J198" s="1145" t="n">
        <v>686.26</v>
      </c>
      <c r="K198" s="1145" t="n">
        <v>1903.95</v>
      </c>
      <c r="L198" s="1145" t="n">
        <v>644.43</v>
      </c>
      <c r="M198" s="1145" t="n">
        <v>644.43</v>
      </c>
      <c r="N198" s="1145" t="n">
        <v>265.72</v>
      </c>
      <c r="O198" s="1145" t="n">
        <v>558.1</v>
      </c>
      <c r="P198" s="1145" t="n">
        <v>558.1</v>
      </c>
      <c r="Q198" s="1145" t="n">
        <v>602.96</v>
      </c>
      <c r="R198" t="n" s="1145">
        <v>361.02</v>
      </c>
      <c r="S198" t="n" s="1145">
        <v>361.02</v>
      </c>
      <c r="T198" t="n" s="1145">
        <v>550.98</v>
      </c>
      <c r="U198" t="n" s="1145">
        <v>493.35</v>
      </c>
      <c r="V198" t="n" s="1145">
        <v>493.35</v>
      </c>
      <c r="W198" t="n" s="1145">
        <v>480.39</v>
      </c>
      <c r="X198" t="n" s="1145">
        <v>480.39</v>
      </c>
      <c r="Y198" t="n" s="1145">
        <v>375.65</v>
      </c>
      <c r="Z198" t="n" s="1145">
        <v>375.65</v>
      </c>
      <c r="AA198" t="n" s="1145">
        <v>394.91</v>
      </c>
      <c r="AB198" t="n" s="1145">
        <v>394.91</v>
      </c>
      <c r="AC198" t="n" s="1145">
        <v>433.47</v>
      </c>
      <c r="AD198" t="n" s="1145">
        <v>433.47</v>
      </c>
      <c r="AE198" t="n" s="1145">
        <v>498.76</v>
      </c>
      <c r="AF198" t="n" s="1145">
        <v>498.76</v>
      </c>
      <c r="AG198" t="n" s="1145">
        <v>579.26</v>
      </c>
      <c r="AH198" t="n" s="1145">
        <v>579.26</v>
      </c>
      <c r="AI198" t="n">
        <v>0.0</v>
      </c>
      <c r="AJ198" t="n">
        <v>0.0</v>
      </c>
    </row>
    <row r="199" spans="1:20">
      <c r="A199" t="s">
        <v>4472</v>
      </c>
      <c r="B199" t="s">
        <v>4473</v>
      </c>
      <c r="C199" s="989" t="n">
        <v>0.0</v>
      </c>
      <c r="D199" s="989" t="n">
        <v>0.0</v>
      </c>
      <c r="E199" s="989" t="n">
        <v>0.0</v>
      </c>
      <c r="F199" s="989" t="n">
        <v>0.0</v>
      </c>
      <c r="G199" s="989" t="n">
        <v>0.0</v>
      </c>
      <c r="H199" s="989" t="n">
        <v>0.0</v>
      </c>
      <c r="I199" s="989" t="n">
        <v>0.0</v>
      </c>
      <c r="J199" s="989" t="n">
        <v>0.0</v>
      </c>
      <c r="K199" s="989" t="n">
        <v>0.0</v>
      </c>
      <c r="L199" s="989" t="n">
        <v>0.0</v>
      </c>
      <c r="M199" s="989" t="n">
        <v>0.0</v>
      </c>
      <c r="N199" s="989" t="n">
        <v>0.0</v>
      </c>
      <c r="O199" s="989" t="n">
        <v>0.0</v>
      </c>
      <c r="P199" s="989" t="n">
        <v>0.0</v>
      </c>
      <c r="Q199" s="989" t="n">
        <v>0.0</v>
      </c>
      <c r="R199" s="989" t="n">
        <v>0.0</v>
      </c>
      <c r="S199" s="989" t="n">
        <v>0.0</v>
      </c>
      <c r="T199" t="n">
        <v>0.0</v>
      </c>
      <c r="U199" t="n">
        <v>0.0</v>
      </c>
      <c r="V199" t="n">
        <v>0.0</v>
      </c>
      <c r="W199" t="n">
        <v>0.0</v>
      </c>
      <c r="X199" t="n">
        <v>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n">
        <v>0.0</v>
      </c>
      <c r="AI199" t="n" s="1145">
        <v>2.0</v>
      </c>
      <c r="AJ199" t="n" s="1145">
        <v>2.0</v>
      </c>
    </row>
    <row r="200" spans="1:20">
      <c r="A200" t="s">
        <v>3086</v>
      </c>
      <c r="B200" t="s">
        <v>37</v>
      </c>
      <c r="C200" t="n" s="1145">
        <v>1912.69</v>
      </c>
      <c r="D200" t="n" s="1145">
        <v>1912.69</v>
      </c>
      <c r="E200" t="n" s="1145">
        <v>2149.37</v>
      </c>
      <c r="F200" t="n" s="1145">
        <v>1784.72</v>
      </c>
      <c r="G200" t="n" s="1145">
        <v>1784.72</v>
      </c>
      <c r="H200" t="n" s="1145">
        <v>1680.84</v>
      </c>
      <c r="I200" t="n" s="1145">
        <v>1672.09</v>
      </c>
      <c r="J200" t="n" s="1145">
        <v>1672.09</v>
      </c>
      <c r="K200" t="n" s="1145">
        <v>6308.32</v>
      </c>
      <c r="L200" t="n" s="1145">
        <v>1680.84</v>
      </c>
      <c r="M200" t="n" s="1145">
        <v>1680.84</v>
      </c>
      <c r="N200" t="n" s="1145">
        <v>657.79</v>
      </c>
      <c r="O200" t="n" s="1145">
        <v>1906.48</v>
      </c>
      <c r="P200" t="n" s="1145">
        <v>1906.48</v>
      </c>
      <c r="Q200" t="n" s="1145">
        <v>2082.29</v>
      </c>
      <c r="R200" s="1145" t="n">
        <v>1051.73</v>
      </c>
      <c r="S200" s="1145" t="n">
        <v>1051.73</v>
      </c>
      <c r="T200" t="n" s="1145">
        <v>2047.71</v>
      </c>
      <c r="U200" t="n" s="1145">
        <v>1569.01</v>
      </c>
      <c r="V200" t="n" s="1145">
        <v>1569.01</v>
      </c>
      <c r="W200" t="n" s="1145">
        <v>1473.96</v>
      </c>
      <c r="X200" t="n" s="1145">
        <v>1473.96</v>
      </c>
      <c r="Y200" t="n" s="1145">
        <v>1152.21</v>
      </c>
      <c r="Z200" t="n" s="1145">
        <v>1152.21</v>
      </c>
      <c r="AA200" t="n" s="1145">
        <v>1238.25</v>
      </c>
      <c r="AB200" t="n" s="1145">
        <v>1238.25</v>
      </c>
      <c r="AC200" t="n" s="1145">
        <v>1371.04</v>
      </c>
      <c r="AD200" t="n" s="1145">
        <v>1371.04</v>
      </c>
      <c r="AE200" t="n" s="1145">
        <v>1719.6</v>
      </c>
      <c r="AF200" t="n" s="1145">
        <v>1719.6</v>
      </c>
      <c r="AG200" t="n" s="1145">
        <v>2066.52</v>
      </c>
      <c r="AH200" t="n" s="1145">
        <v>2066.52</v>
      </c>
      <c r="AI200" t="n" s="1145">
        <v>3596.0</v>
      </c>
      <c r="AJ200" t="n" s="1145">
        <v>2580.0</v>
      </c>
    </row>
    <row r="201" spans="1:20">
      <c r="A201" t="s">
        <v>3088</v>
      </c>
      <c r="B201" t="s">
        <v>36</v>
      </c>
      <c r="C201" t="n">
        <v>0.66586702</v>
      </c>
      <c r="D201" t="n">
        <v>0.66586702</v>
      </c>
      <c r="E201" t="n">
        <v>0.67515143</v>
      </c>
      <c r="F201" t="n">
        <v>0.6455598600000001</v>
      </c>
      <c r="G201" t="n">
        <v>0.6455598600000001</v>
      </c>
      <c r="H201" t="n">
        <v>0.65459108</v>
      </c>
      <c r="I201" t="n">
        <v>0.6426398</v>
      </c>
      <c r="J201" t="n">
        <v>0.6426398</v>
      </c>
      <c r="K201" t="n">
        <v>0.7311356600000001</v>
      </c>
      <c r="L201" t="n">
        <v>0.65459108</v>
      </c>
      <c r="M201" t="n">
        <v>0.65459108</v>
      </c>
      <c r="N201" t="n">
        <v>0.6572727</v>
      </c>
      <c r="O201" t="n">
        <v>0.70736186</v>
      </c>
      <c r="P201" t="n">
        <v>0.70736186</v>
      </c>
      <c r="Q201" t="n">
        <v>0.6931457000000001</v>
      </c>
      <c r="R201" s="989" t="n">
        <v>0.68225216</v>
      </c>
      <c r="S201" s="989" t="n">
        <v>0.68225216</v>
      </c>
      <c r="T201" t="n">
        <v>0.71433118</v>
      </c>
      <c r="U201" t="n">
        <v>0.69862992</v>
      </c>
      <c r="V201" t="n">
        <v>0.69862992</v>
      </c>
      <c r="W201" t="n">
        <v>0.68367313</v>
      </c>
      <c r="X201" t="n">
        <v>0.68367313</v>
      </c>
      <c r="Y201" t="n">
        <v>0.6817972299999999</v>
      </c>
      <c r="Z201" t="n">
        <v>0.6817972299999999</v>
      </c>
      <c r="AA201" t="n">
        <v>0.6877583199999999</v>
      </c>
      <c r="AB201" t="n">
        <v>0.6877583199999999</v>
      </c>
      <c r="AC201" t="n">
        <v>0.6865089999999999</v>
      </c>
      <c r="AD201" t="n">
        <v>0.6865089999999999</v>
      </c>
      <c r="AE201" t="n">
        <v>0.6976178799999999</v>
      </c>
      <c r="AF201" t="n">
        <v>0.6976178799999999</v>
      </c>
      <c r="AG201" t="n">
        <v>0.7025588500000001</v>
      </c>
      <c r="AH201" t="n">
        <v>0.7025588500000001</v>
      </c>
      <c r="AI201" t="n">
        <v>0.8808</v>
      </c>
      <c r="AJ201" t="n">
        <v>0.7879999999999999</v>
      </c>
    </row>
    <row r="202" spans="1:20">
      <c r="A202" t="s">
        <v>3074</v>
      </c>
      <c r="B202" t="s">
        <v>394</v>
      </c>
      <c r="C202" t="n" s="1145">
        <v>212080.0</v>
      </c>
      <c r="D202" t="n" s="1145">
        <v>212080.0</v>
      </c>
      <c r="E202" t="n" s="1145">
        <v>112900.0</v>
      </c>
      <c r="F202" t="n" s="1145">
        <v>171680.0</v>
      </c>
      <c r="G202" t="n" s="1145">
        <v>171680.0</v>
      </c>
      <c r="H202" t="n" s="1145">
        <v>99180.0</v>
      </c>
      <c r="I202" t="n" s="1145">
        <v>133780.0</v>
      </c>
      <c r="J202" t="n" s="1145">
        <v>133780.0</v>
      </c>
      <c r="K202" t="n" s="1145">
        <v>118200.0</v>
      </c>
      <c r="L202" t="n" s="1145">
        <v>99180.0</v>
      </c>
      <c r="M202" t="n" s="1145">
        <v>99180.0</v>
      </c>
      <c r="N202" t="n" s="1145">
        <v>128100.0</v>
      </c>
      <c r="O202" t="n" s="1145">
        <v>63280.0</v>
      </c>
      <c r="P202" t="n" s="1145">
        <v>63280.0</v>
      </c>
      <c r="Q202" t="n" s="1145">
        <v>121500.0</v>
      </c>
      <c r="R202" s="1145" t="n">
        <v>36800.0</v>
      </c>
      <c r="S202" s="1145" t="n">
        <v>36800.0</v>
      </c>
      <c r="T202" t="n" s="1145">
        <v>118900.0</v>
      </c>
      <c r="U202" t="n" s="1145">
        <v>486700.0</v>
      </c>
      <c r="V202" t="n" s="1145">
        <v>486700.0</v>
      </c>
      <c r="W202" t="n" s="1145">
        <v>449100.0</v>
      </c>
      <c r="X202" t="n" s="1145">
        <v>449100.0</v>
      </c>
      <c r="Y202" t="n" s="1145">
        <v>411700.0</v>
      </c>
      <c r="Z202" t="n" s="1145">
        <v>411700.0</v>
      </c>
      <c r="AA202" t="n" s="1145">
        <v>368500.0</v>
      </c>
      <c r="AB202" t="n" s="1145">
        <v>368500.0</v>
      </c>
      <c r="AC202" t="n" s="1145">
        <v>328400.0</v>
      </c>
      <c r="AD202" t="n" s="1145">
        <v>328400.0</v>
      </c>
      <c r="AE202" t="n" s="1145">
        <v>280600.0</v>
      </c>
      <c r="AF202" t="n" s="1145">
        <v>280600.0</v>
      </c>
      <c r="AG202" t="n" s="1145">
        <v>240400.0</v>
      </c>
      <c r="AH202" t="n" s="1145">
        <v>240400.0</v>
      </c>
      <c r="AI202" t="n">
        <v>0.0</v>
      </c>
      <c r="AJ202" t="n">
        <v>0.0</v>
      </c>
    </row>
    <row r="203" spans="1:20">
      <c r="A203" t="s">
        <v>3072</v>
      </c>
      <c r="B203" t="s">
        <v>38</v>
      </c>
      <c r="C203" s="1145" t="n">
        <v>273.3</v>
      </c>
      <c r="D203" s="1145" t="n">
        <v>273.3</v>
      </c>
      <c r="E203" s="1145" t="n">
        <v>294.01</v>
      </c>
      <c r="F203" s="1145" t="n">
        <v>290.0</v>
      </c>
      <c r="G203" s="1145" t="n">
        <v>290.0</v>
      </c>
      <c r="H203" s="1145" t="n">
        <v>253.01</v>
      </c>
      <c r="I203" s="1145" t="n">
        <v>267.56</v>
      </c>
      <c r="J203" s="1145" t="n">
        <v>267.56</v>
      </c>
      <c r="K203" s="1145" t="n">
        <v>809.59</v>
      </c>
      <c r="L203" s="1145" t="n">
        <v>253.01</v>
      </c>
      <c r="M203" s="1145" t="n">
        <v>253.01</v>
      </c>
      <c r="N203" s="1145" t="n">
        <v>104.15</v>
      </c>
      <c r="O203" s="1145" t="n">
        <v>256.19</v>
      </c>
      <c r="P203" s="1145" t="n">
        <v>256.19</v>
      </c>
      <c r="Q203" s="1145" t="n">
        <v>259.06</v>
      </c>
      <c r="R203" s="1145" t="n">
        <v>158.62</v>
      </c>
      <c r="S203" s="1145" t="n">
        <v>158.62</v>
      </c>
      <c r="T203" t="n" s="1145">
        <v>302.54</v>
      </c>
      <c r="U203" t="n" s="1145">
        <v>217.47</v>
      </c>
      <c r="V203" t="n" s="1145">
        <v>217.47</v>
      </c>
      <c r="W203" t="n" s="1145">
        <v>212.84</v>
      </c>
      <c r="X203" t="n" s="1145">
        <v>212.84</v>
      </c>
      <c r="Y203" t="n" s="1145">
        <v>169.7</v>
      </c>
      <c r="Z203" t="n" s="1145">
        <v>169.7</v>
      </c>
      <c r="AA203" t="n" s="1145">
        <v>176.15</v>
      </c>
      <c r="AB203" t="n" s="1145">
        <v>176.15</v>
      </c>
      <c r="AC203" t="n" s="1145">
        <v>200.86</v>
      </c>
      <c r="AD203" t="n" s="1145">
        <v>200.86</v>
      </c>
      <c r="AE203" t="n" s="1145">
        <v>236.39</v>
      </c>
      <c r="AF203" t="n" s="1145">
        <v>236.39</v>
      </c>
      <c r="AG203" t="n" s="1145">
        <v>278.89</v>
      </c>
      <c r="AH203" t="n" s="1145">
        <v>278.89</v>
      </c>
      <c r="AI203" t="n" s="1145">
        <v>281.0</v>
      </c>
      <c r="AJ203" t="n" s="1145">
        <v>376.0</v>
      </c>
    </row>
    <row r="204" spans="1:20">
      <c r="A204" t="s">
        <v>3078</v>
      </c>
      <c r="B204" t="s">
        <v>395</v>
      </c>
      <c r="C204" t="n">
        <v>0.09514376000000001</v>
      </c>
      <c r="D204" t="n">
        <v>0.09514376000000001</v>
      </c>
      <c r="E204" t="n">
        <v>0.09235329</v>
      </c>
      <c r="F204" t="n">
        <v>0.10489715000000001</v>
      </c>
      <c r="G204" t="n">
        <v>0.10489715000000001</v>
      </c>
      <c r="H204" t="n">
        <v>0.09853278</v>
      </c>
      <c r="I204" t="n">
        <v>0.10283204</v>
      </c>
      <c r="J204" t="n">
        <v>0.10283204</v>
      </c>
      <c r="K204" t="n">
        <v>0.09383150999999999</v>
      </c>
      <c r="L204" t="n">
        <v>0.09853278</v>
      </c>
      <c r="M204" t="n">
        <v>0.09853278</v>
      </c>
      <c r="N204" t="n">
        <v>0.10406428</v>
      </c>
      <c r="O204" t="n">
        <v>0.09505592</v>
      </c>
      <c r="P204" t="n">
        <v>0.09505592</v>
      </c>
      <c r="Q204" t="n">
        <v>0.08623571000000001</v>
      </c>
      <c r="R204" s="989" t="n">
        <v>0.10289661</v>
      </c>
      <c r="S204" s="989" t="n">
        <v>0.10289661</v>
      </c>
      <c r="T204" t="n">
        <v>0.10554067</v>
      </c>
      <c r="U204" t="n">
        <v>0.09683291000000001</v>
      </c>
      <c r="V204" t="n">
        <v>0.09683291000000001</v>
      </c>
      <c r="W204" t="n">
        <v>0.09872386000000001</v>
      </c>
      <c r="X204" t="n">
        <v>0.09872386000000001</v>
      </c>
      <c r="Y204" t="n">
        <v>0.10041848</v>
      </c>
      <c r="Z204" t="n">
        <v>0.10041848</v>
      </c>
      <c r="AA204" t="n">
        <v>0.09783673</v>
      </c>
      <c r="AB204" t="n">
        <v>0.09783673</v>
      </c>
      <c r="AC204" t="n">
        <v>0.10057316</v>
      </c>
      <c r="AD204" t="n">
        <v>0.10057316</v>
      </c>
      <c r="AE204" t="n">
        <v>0.09590182</v>
      </c>
      <c r="AF204" t="n">
        <v>0.09590182</v>
      </c>
      <c r="AG204" t="n">
        <v>0.09481331000000001</v>
      </c>
      <c r="AH204" t="n">
        <v>0.09481331000000001</v>
      </c>
      <c r="AI204" t="n">
        <v>0.0</v>
      </c>
      <c r="AJ204" t="n">
        <v>0.0</v>
      </c>
    </row>
    <row r="205" spans="1:20">
      <c r="A205" t="s">
        <v>2658</v>
      </c>
      <c r="B205" t="s">
        <v>397</v>
      </c>
      <c r="C205" t="n" s="1145">
        <v>744798.45</v>
      </c>
      <c r="D205" t="n" s="1145">
        <v>744798.45</v>
      </c>
      <c r="E205" t="n" s="1145">
        <v>397120.69</v>
      </c>
      <c r="F205" t="n" s="1145">
        <v>580094.71</v>
      </c>
      <c r="G205" t="n" s="1145">
        <v>580094.71</v>
      </c>
      <c r="H205" t="n" s="1145">
        <v>347677.75</v>
      </c>
      <c r="I205" t="n" s="1145">
        <v>464910.06</v>
      </c>
      <c r="J205" t="n" s="1145">
        <v>464910.06</v>
      </c>
      <c r="K205" t="n" s="1145">
        <v>338689.68</v>
      </c>
      <c r="L205" t="n" s="1145">
        <v>347677.75</v>
      </c>
      <c r="M205" t="n" s="1145">
        <v>347677.75</v>
      </c>
      <c r="N205" t="n" s="1145">
        <v>421887.0</v>
      </c>
      <c r="O205" t="n" s="1145">
        <v>194813.13</v>
      </c>
      <c r="P205" t="n" s="1145">
        <v>194813.13</v>
      </c>
      <c r="Q205" t="n" s="1145">
        <v>432335.95</v>
      </c>
      <c r="R205" t="n" s="1145">
        <v>113639.51</v>
      </c>
      <c r="S205" t="n" s="1145">
        <v>113639.51</v>
      </c>
      <c r="T205" t="n" s="1145">
        <v>321828.77</v>
      </c>
      <c r="U205" t="n" s="1145">
        <v>1514741.4</v>
      </c>
      <c r="V205" t="n" s="1145">
        <v>1514741.4</v>
      </c>
      <c r="W205" t="n" s="1145">
        <v>1438987.52</v>
      </c>
      <c r="X205" t="n" s="1145">
        <v>1438987.52</v>
      </c>
      <c r="Y205" t="n" s="1145">
        <v>1304581.33</v>
      </c>
      <c r="Z205" t="n" s="1145">
        <v>1304581.33</v>
      </c>
      <c r="AA205" t="n" s="1145">
        <v>1176051.72</v>
      </c>
      <c r="AB205" t="n" s="1145">
        <v>1176051.72</v>
      </c>
      <c r="AC205" t="n" s="1145">
        <v>1023637.39</v>
      </c>
      <c r="AD205" t="n" s="1145">
        <v>1023637.39</v>
      </c>
      <c r="AE205" t="n" s="1145">
        <v>884742.59</v>
      </c>
      <c r="AF205" t="n" s="1145">
        <v>884742.59</v>
      </c>
      <c r="AG205" t="n" s="1145">
        <v>754164.72</v>
      </c>
      <c r="AH205" t="n" s="1145">
        <v>754164.72</v>
      </c>
      <c r="AI205" t="n">
        <v>0.0</v>
      </c>
      <c r="AJ205" t="n">
        <v>0.0</v>
      </c>
    </row>
    <row r="206" spans="1:20">
      <c r="A206" t="s">
        <v>2667</v>
      </c>
      <c r="B206" t="s">
        <v>128</v>
      </c>
      <c r="C206" t="n">
        <v>0.33413297999999997</v>
      </c>
      <c r="D206" t="n">
        <v>0.33413297999999997</v>
      </c>
      <c r="E206" t="n">
        <v>0.32484857</v>
      </c>
      <c r="F206" t="n">
        <v>0.35444014</v>
      </c>
      <c r="G206" t="n">
        <v>0.35444014</v>
      </c>
      <c r="H206" t="n">
        <v>0.34540892</v>
      </c>
      <c r="I206" t="n">
        <v>0.3573602</v>
      </c>
      <c r="J206" t="n">
        <v>0.3573602</v>
      </c>
      <c r="K206" t="n">
        <v>0.26886434000000003</v>
      </c>
      <c r="L206" t="n">
        <v>0.34540892</v>
      </c>
      <c r="M206" t="n">
        <v>0.34540892</v>
      </c>
      <c r="N206" t="n">
        <v>0.3427273</v>
      </c>
      <c r="O206" t="n">
        <v>0.29263814</v>
      </c>
      <c r="P206" t="n">
        <v>0.29263814</v>
      </c>
      <c r="Q206" t="n">
        <v>0.3068543</v>
      </c>
      <c r="R206" t="n">
        <v>0.31774784</v>
      </c>
      <c r="S206" t="n">
        <v>0.31774784</v>
      </c>
      <c r="T206" t="n">
        <v>0.28566882</v>
      </c>
      <c r="U206" t="n">
        <v>0.30137008000000004</v>
      </c>
      <c r="V206" t="n">
        <v>0.30137008000000004</v>
      </c>
      <c r="W206" t="n">
        <v>0.31632687</v>
      </c>
      <c r="X206" t="n">
        <v>0.31632687</v>
      </c>
      <c r="Y206" t="n">
        <v>0.31820277</v>
      </c>
      <c r="Z206" t="n">
        <v>0.31820277</v>
      </c>
      <c r="AA206" t="n">
        <v>0.31224167999999997</v>
      </c>
      <c r="AB206" t="n">
        <v>0.31224167999999997</v>
      </c>
      <c r="AC206" t="n">
        <v>0.313491</v>
      </c>
      <c r="AD206" t="n">
        <v>0.313491</v>
      </c>
      <c r="AE206" t="n">
        <v>0.30238212000000003</v>
      </c>
      <c r="AF206" t="n">
        <v>0.30238212000000003</v>
      </c>
      <c r="AG206" t="n">
        <v>0.29744115</v>
      </c>
      <c r="AH206" t="n">
        <v>0.29744115</v>
      </c>
      <c r="AI206" t="n">
        <v>0.1192</v>
      </c>
      <c r="AJ206" t="n">
        <v>0.212</v>
      </c>
    </row>
    <row r="207" spans="1:20">
      <c r="A207" t="s">
        <v>4474</v>
      </c>
      <c r="B207" t="s">
        <v>85</v>
      </c>
      <c r="C207" s="1145" t="n">
        <v>71.01</v>
      </c>
      <c r="D207" s="1145" t="n">
        <v>71.01</v>
      </c>
      <c r="E207" s="1145" t="n">
        <v>77.44</v>
      </c>
      <c r="F207" s="1145" t="n">
        <v>73.48</v>
      </c>
      <c r="G207" s="1145" t="n">
        <v>73.48</v>
      </c>
      <c r="H207" s="1145" t="n">
        <v>63.55</v>
      </c>
      <c r="I207" s="1145" t="n">
        <v>67.41</v>
      </c>
      <c r="J207" s="1145" t="n">
        <v>67.41</v>
      </c>
      <c r="K207" s="1145" t="n">
        <v>75.95</v>
      </c>
      <c r="L207" s="1145" t="n">
        <v>63.55</v>
      </c>
      <c r="M207" s="1145" t="n">
        <v>63.55</v>
      </c>
      <c r="N207" s="1145" t="n">
        <v>83.11</v>
      </c>
      <c r="O207" s="1145" t="n">
        <v>67.2</v>
      </c>
      <c r="P207" s="1145" t="n">
        <v>67.2</v>
      </c>
      <c r="Q207" s="1145" t="n">
        <v>83.35</v>
      </c>
      <c r="R207" s="1145" t="n">
        <v>65.93</v>
      </c>
      <c r="S207" s="1145" t="n">
        <v>65.93</v>
      </c>
      <c r="T207" t="n" s="1145">
        <v>89.9</v>
      </c>
      <c r="U207" t="n" s="1145">
        <v>82.96</v>
      </c>
      <c r="V207" t="n" s="1145">
        <v>82.96</v>
      </c>
      <c r="W207" t="n" s="1145">
        <v>83.7</v>
      </c>
      <c r="X207" t="n" s="1145">
        <v>83.7</v>
      </c>
      <c r="Y207" t="n" s="1145">
        <v>85.78</v>
      </c>
      <c r="Z207" t="n" s="1145">
        <v>85.78</v>
      </c>
      <c r="AA207" t="n" s="1145">
        <v>85.28</v>
      </c>
      <c r="AB207" t="n" s="1145">
        <v>85.28</v>
      </c>
      <c r="AC207" t="n" s="1145">
        <v>84.5</v>
      </c>
      <c r="AD207" t="n" s="1145">
        <v>84.5</v>
      </c>
      <c r="AE207" t="n" s="1145">
        <v>85.98</v>
      </c>
      <c r="AF207" t="n" s="1145">
        <v>85.98</v>
      </c>
      <c r="AG207" t="n" s="1145">
        <v>86.42</v>
      </c>
      <c r="AH207" t="n" s="1145">
        <v>86.42</v>
      </c>
      <c r="AI207" t="n" s="1145">
        <v>54.4</v>
      </c>
      <c r="AJ207" t="n" s="1145">
        <v>67.7</v>
      </c>
    </row>
    <row r="208" spans="1:20">
      <c r="A208" t="s">
        <v>3906</v>
      </c>
      <c r="B208" t="s">
        <v>3907</v>
      </c>
      <c r="C208" t="n" s="1145">
        <v>218.0</v>
      </c>
      <c r="D208" t="n" s="1145">
        <v>218.0</v>
      </c>
      <c r="E208" t="n" s="1145">
        <v>218.0</v>
      </c>
      <c r="F208" t="n" s="1145">
        <v>184.0</v>
      </c>
      <c r="G208" t="n" s="1145">
        <v>184.0</v>
      </c>
      <c r="H208" t="n" s="1145">
        <v>206.0</v>
      </c>
      <c r="I208" t="n" s="1145">
        <v>226.0</v>
      </c>
      <c r="J208" t="n" s="1145">
        <v>226.0</v>
      </c>
      <c r="K208" t="n" s="1145">
        <v>232.0</v>
      </c>
      <c r="L208" t="n" s="1145">
        <v>206.0</v>
      </c>
      <c r="M208" t="n" s="1145">
        <v>206.0</v>
      </c>
      <c r="N208" t="n" s="1145">
        <v>347.0</v>
      </c>
      <c r="O208" t="n" s="1145">
        <v>199.0</v>
      </c>
      <c r="P208" t="n" s="1145">
        <v>199.0</v>
      </c>
      <c r="Q208" t="n" s="1145">
        <v>431.0</v>
      </c>
      <c r="R208" t="n" s="1145">
        <v>229.0</v>
      </c>
      <c r="S208" t="n" s="1145">
        <v>229.0</v>
      </c>
      <c r="T208" t="n" s="1145">
        <v>376.0</v>
      </c>
      <c r="U208" t="n" s="1145">
        <v>232.0</v>
      </c>
      <c r="V208" t="n" s="1145">
        <v>232.0</v>
      </c>
      <c r="W208" t="n" s="1145">
        <v>270.0</v>
      </c>
      <c r="X208" t="n" s="1145">
        <v>270.0</v>
      </c>
      <c r="Y208" t="n" s="1145">
        <v>307.0</v>
      </c>
      <c r="Z208" t="n" s="1145">
        <v>307.0</v>
      </c>
      <c r="AA208" t="n" s="1145">
        <v>347.0</v>
      </c>
      <c r="AB208" t="n" s="1145">
        <v>347.0</v>
      </c>
      <c r="AC208" t="n" s="1145">
        <v>254.0</v>
      </c>
      <c r="AD208" t="n" s="1145">
        <v>254.0</v>
      </c>
      <c r="AE208" t="n" s="1145">
        <v>372.0</v>
      </c>
      <c r="AF208" t="n" s="1145">
        <v>372.0</v>
      </c>
      <c r="AG208" t="n" s="1145">
        <v>431.0</v>
      </c>
      <c r="AH208" t="n" s="1145">
        <v>431.0</v>
      </c>
      <c r="AI208" t="n" s="1145">
        <v>1862.0</v>
      </c>
      <c r="AJ208" t="n" s="1145">
        <v>886.0</v>
      </c>
    </row>
    <row r="209" spans="1:20">
      <c r="A209" t="s">
        <v>3890</v>
      </c>
      <c r="B209" t="s">
        <v>3891</v>
      </c>
      <c r="C209" t="n">
        <v>0.0</v>
      </c>
      <c r="D209" t="n">
        <v>0.0</v>
      </c>
      <c r="E209" t="n">
        <v>0.0</v>
      </c>
      <c r="F209" t="n">
        <v>0.0</v>
      </c>
      <c r="G209" t="n">
        <v>0.0</v>
      </c>
      <c r="H209" t="n">
        <v>0.0</v>
      </c>
      <c r="I209" t="n">
        <v>0.0</v>
      </c>
      <c r="J209" t="n">
        <v>0.0</v>
      </c>
      <c r="K209" t="n">
        <v>0.0</v>
      </c>
      <c r="L209" t="n">
        <v>0.0</v>
      </c>
      <c r="M209" t="n">
        <v>0.0</v>
      </c>
      <c r="N209" t="n">
        <v>0.0</v>
      </c>
      <c r="O209" t="n">
        <v>0.0</v>
      </c>
      <c r="P209" t="n">
        <v>0.0</v>
      </c>
      <c r="Q209" t="n">
        <v>0.0</v>
      </c>
      <c r="R209" t="n">
        <v>0.0</v>
      </c>
      <c r="S209" t="n">
        <v>0.0</v>
      </c>
      <c r="T209" t="n">
        <v>0.0</v>
      </c>
      <c r="U209" t="n">
        <v>0.0</v>
      </c>
      <c r="V209" t="n">
        <v>0.0</v>
      </c>
      <c r="W209" t="n">
        <v>0.0</v>
      </c>
      <c r="X209" t="n">
        <v>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n">
        <v>0.0</v>
      </c>
      <c r="AI209" t="n" s="1145">
        <v>342.0</v>
      </c>
      <c r="AJ209" t="n" s="1145">
        <v>194.0</v>
      </c>
    </row>
    <row r="210" spans="1:20">
      <c r="A210" t="s">
        <v>3894</v>
      </c>
      <c r="B210" t="s">
        <v>3895</v>
      </c>
      <c r="C210" t="n">
        <v>0.0</v>
      </c>
      <c r="D210" t="n">
        <v>0.0</v>
      </c>
      <c r="E210" t="n">
        <v>0.0</v>
      </c>
      <c r="F210" t="n">
        <v>0.0</v>
      </c>
      <c r="G210" t="n">
        <v>0.0</v>
      </c>
      <c r="H210" t="n">
        <v>0.0</v>
      </c>
      <c r="I210" t="n">
        <v>0.0</v>
      </c>
      <c r="J210" t="n">
        <v>0.0</v>
      </c>
      <c r="K210" t="n">
        <v>0.0</v>
      </c>
      <c r="L210" t="n">
        <v>0.0</v>
      </c>
      <c r="M210" t="n">
        <v>0.0</v>
      </c>
      <c r="N210" t="n">
        <v>0.0</v>
      </c>
      <c r="O210" t="n">
        <v>0.0</v>
      </c>
      <c r="P210" t="n">
        <v>0.0</v>
      </c>
      <c r="Q210" t="n">
        <v>0.0</v>
      </c>
      <c r="R210" t="n">
        <v>0.0</v>
      </c>
      <c r="S210" t="n">
        <v>0.0</v>
      </c>
      <c r="T210" t="n">
        <v>0.0</v>
      </c>
      <c r="U210" t="n">
        <v>0.0</v>
      </c>
      <c r="V210" t="n">
        <v>0.0</v>
      </c>
      <c r="W210" t="n">
        <v>0.0</v>
      </c>
      <c r="X210" t="n">
        <v>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n">
        <v>0.0</v>
      </c>
      <c r="AI210" t="n" s="1145">
        <v>208.0</v>
      </c>
      <c r="AJ210" t="n" s="1145">
        <v>123.0</v>
      </c>
    </row>
    <row r="211" spans="1:20">
      <c r="A211" t="s">
        <v>3898</v>
      </c>
      <c r="B211" t="s">
        <v>3899</v>
      </c>
      <c r="C211" s="989" t="n">
        <v>0.0</v>
      </c>
      <c r="D211" s="989" t="n">
        <v>0.0</v>
      </c>
      <c r="E211" s="989" t="n">
        <v>0.0</v>
      </c>
      <c r="F211" s="989" t="n">
        <v>0.0</v>
      </c>
      <c r="G211" s="989" t="n">
        <v>0.0</v>
      </c>
      <c r="H211" s="989" t="n">
        <v>0.0</v>
      </c>
      <c r="I211" s="989" t="n">
        <v>0.0</v>
      </c>
      <c r="J211" s="989" t="n">
        <v>0.0</v>
      </c>
      <c r="K211" s="989" t="n">
        <v>0.0</v>
      </c>
      <c r="L211" s="989" t="n">
        <v>0.0</v>
      </c>
      <c r="M211" s="989" t="n">
        <v>0.0</v>
      </c>
      <c r="N211" s="989" t="n">
        <v>0.0</v>
      </c>
      <c r="O211" s="989" t="n">
        <v>0.0</v>
      </c>
      <c r="P211" s="989" t="n">
        <v>0.0</v>
      </c>
      <c r="Q211" s="989" t="n">
        <v>0.0</v>
      </c>
      <c r="R211" s="989" t="n">
        <v>0.0</v>
      </c>
      <c r="S211" s="989" t="n">
        <v>0.0</v>
      </c>
      <c r="T211" t="n">
        <v>0.0</v>
      </c>
      <c r="U211" t="n">
        <v>0.0</v>
      </c>
      <c r="V211" t="n">
        <v>0.0</v>
      </c>
      <c r="W211" t="n">
        <v>0.0</v>
      </c>
      <c r="X211" t="n">
        <v>0.0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n">
        <v>0.0</v>
      </c>
      <c r="AI211" t="n" s="1145">
        <v>43.0</v>
      </c>
      <c r="AJ211" t="n" s="1145">
        <v>94.0</v>
      </c>
    </row>
    <row r="212" spans="1:20">
      <c r="A212" t="s">
        <v>3902</v>
      </c>
      <c r="B212" t="s">
        <v>3903</v>
      </c>
      <c r="C212" s="989" t="n">
        <v>0.0</v>
      </c>
      <c r="D212" s="989" t="n">
        <v>0.0</v>
      </c>
      <c r="E212" s="989" t="n">
        <v>0.0</v>
      </c>
      <c r="F212" s="989" t="n">
        <v>0.0</v>
      </c>
      <c r="G212" s="989" t="n">
        <v>0.0</v>
      </c>
      <c r="H212" s="989" t="n">
        <v>0.0</v>
      </c>
      <c r="I212" s="989" t="n">
        <v>0.0</v>
      </c>
      <c r="J212" s="989" t="n">
        <v>0.0</v>
      </c>
      <c r="K212" s="989" t="n">
        <v>0.0</v>
      </c>
      <c r="L212" s="989" t="n">
        <v>0.0</v>
      </c>
      <c r="M212" s="989" t="n">
        <v>0.0</v>
      </c>
      <c r="N212" s="989" t="n">
        <v>0.0</v>
      </c>
      <c r="O212" s="989" t="n">
        <v>0.0</v>
      </c>
      <c r="P212" s="989" t="n">
        <v>0.0</v>
      </c>
      <c r="Q212" s="989" t="n">
        <v>0.0</v>
      </c>
      <c r="R212" t="n">
        <v>0.0</v>
      </c>
      <c r="S212" t="n">
        <v>0.0</v>
      </c>
      <c r="T212" t="n">
        <v>0.0</v>
      </c>
      <c r="U212" t="n">
        <v>0.0</v>
      </c>
      <c r="V212" t="n">
        <v>0.0</v>
      </c>
      <c r="W212" t="n">
        <v>0.0</v>
      </c>
      <c r="X212" t="n">
        <v>0.0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n">
        <v>0.0</v>
      </c>
      <c r="AI212" t="n" s="1145">
        <v>104.0</v>
      </c>
      <c r="AJ212" t="n" s="1145">
        <v>128.0</v>
      </c>
    </row>
    <row r="213" spans="1:20">
      <c r="A213" t="s">
        <v>3936</v>
      </c>
      <c r="B213" t="s">
        <v>396</v>
      </c>
      <c r="C213" s="989" t="n">
        <v>0.0</v>
      </c>
      <c r="D213" s="989" t="n">
        <v>0.0</v>
      </c>
      <c r="E213" s="989" t="n">
        <v>0.0</v>
      </c>
      <c r="F213" s="989" t="n">
        <v>0.0</v>
      </c>
      <c r="G213" s="989" t="n">
        <v>0.0</v>
      </c>
      <c r="H213" s="989" t="n">
        <v>0.0</v>
      </c>
      <c r="I213" s="989" t="n">
        <v>0.0</v>
      </c>
      <c r="J213" s="989" t="n">
        <v>0.0</v>
      </c>
      <c r="K213" s="989" t="n">
        <v>0.0</v>
      </c>
      <c r="L213" s="989" t="n">
        <v>0.0</v>
      </c>
      <c r="M213" s="989" t="n">
        <v>0.0</v>
      </c>
      <c r="N213" s="989" t="n">
        <v>0.0</v>
      </c>
      <c r="O213" s="989" t="n">
        <v>0.0</v>
      </c>
      <c r="P213" s="989" t="n">
        <v>0.0</v>
      </c>
      <c r="Q213" s="989" t="n">
        <v>0.0</v>
      </c>
      <c r="R213" s="989" t="n">
        <v>0.0</v>
      </c>
      <c r="S213" s="989" t="n">
        <v>0.0</v>
      </c>
      <c r="T213" t="n">
        <v>0.0</v>
      </c>
      <c r="U213" t="n">
        <v>0.0</v>
      </c>
      <c r="V213" t="n">
        <v>0.0</v>
      </c>
      <c r="W213" t="n">
        <v>0.0</v>
      </c>
      <c r="X213" t="n">
        <v>0.0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n">
        <v>0.0</v>
      </c>
      <c r="AI213" t="n">
        <v>0.0</v>
      </c>
      <c r="AJ213" t="n">
        <v>0.0</v>
      </c>
    </row>
    <row r="214" spans="1:20">
      <c r="A214" t="s">
        <v>3908</v>
      </c>
      <c r="B214" t="s">
        <v>3909</v>
      </c>
      <c r="C214" s="989" t="n">
        <v>0.0</v>
      </c>
      <c r="D214" s="989" t="n">
        <v>0.0</v>
      </c>
      <c r="E214" s="989" t="n">
        <v>0.0</v>
      </c>
      <c r="F214" s="989" t="n">
        <v>0.0</v>
      </c>
      <c r="G214" s="989" t="n">
        <v>0.0</v>
      </c>
      <c r="H214" s="989" t="n">
        <v>0.0</v>
      </c>
      <c r="I214" s="989" t="n">
        <v>0.0</v>
      </c>
      <c r="J214" s="989" t="n">
        <v>0.0</v>
      </c>
      <c r="K214" s="989" t="n">
        <v>0.0</v>
      </c>
      <c r="L214" s="989" t="n">
        <v>0.0</v>
      </c>
      <c r="M214" s="989" t="n">
        <v>0.0</v>
      </c>
      <c r="N214" s="989" t="n">
        <v>0.0</v>
      </c>
      <c r="O214" s="989" t="n">
        <v>0.0</v>
      </c>
      <c r="P214" s="989" t="n">
        <v>0.0</v>
      </c>
      <c r="Q214" s="989" t="n">
        <v>0.0</v>
      </c>
      <c r="R214" s="989" t="n">
        <v>0.0</v>
      </c>
      <c r="S214" s="989" t="n">
        <v>0.0</v>
      </c>
      <c r="T214" t="n">
        <v>0.0</v>
      </c>
      <c r="U214" t="n">
        <v>0.0</v>
      </c>
      <c r="V214" t="n">
        <v>0.0</v>
      </c>
      <c r="W214" t="n">
        <v>0.0</v>
      </c>
      <c r="X214" t="n">
        <v>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n">
        <v>0.0</v>
      </c>
      <c r="AI214" t="n">
        <v>0.0</v>
      </c>
      <c r="AJ214" t="n">
        <v>0.0</v>
      </c>
    </row>
    <row r="215" spans="1:20">
      <c r="A215" t="s">
        <v>3914</v>
      </c>
      <c r="B215" t="s">
        <v>3915</v>
      </c>
      <c r="C215" t="n">
        <v>0.0</v>
      </c>
      <c r="D215" t="n">
        <v>0.0</v>
      </c>
      <c r="E215" t="n">
        <v>0.0</v>
      </c>
      <c r="F215" t="n">
        <v>0.0</v>
      </c>
      <c r="G215" t="n">
        <v>0.0</v>
      </c>
      <c r="H215" t="n">
        <v>0.0</v>
      </c>
      <c r="I215" t="n">
        <v>0.0</v>
      </c>
      <c r="J215" t="n">
        <v>0.0</v>
      </c>
      <c r="K215" t="n">
        <v>0.0</v>
      </c>
      <c r="L215" t="n">
        <v>0.0</v>
      </c>
      <c r="M215" t="n">
        <v>0.0</v>
      </c>
      <c r="N215" t="n">
        <v>0.0</v>
      </c>
      <c r="O215" t="n">
        <v>0.0</v>
      </c>
      <c r="P215" t="n">
        <v>0.0</v>
      </c>
      <c r="Q215" t="n">
        <v>0.0</v>
      </c>
      <c r="R215" t="n">
        <v>0.0</v>
      </c>
      <c r="S215" t="n">
        <v>0.0</v>
      </c>
      <c r="T215" t="n">
        <v>0.0</v>
      </c>
      <c r="U215" t="n">
        <v>0.0</v>
      </c>
      <c r="V215" t="n">
        <v>0.0</v>
      </c>
      <c r="W215" t="n">
        <v>0.0</v>
      </c>
      <c r="X215" t="n">
        <v>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n">
        <v>0.0</v>
      </c>
      <c r="AI215" t="n">
        <v>0.0</v>
      </c>
      <c r="AJ215" t="n">
        <v>0.0</v>
      </c>
    </row>
    <row r="216" spans="1:20">
      <c r="A216" t="s">
        <v>3920</v>
      </c>
      <c r="B216" t="s">
        <v>3921</v>
      </c>
      <c r="C216" t="n">
        <v>0.0</v>
      </c>
      <c r="D216" t="n">
        <v>0.0</v>
      </c>
      <c r="E216" t="n">
        <v>0.0</v>
      </c>
      <c r="F216" t="n">
        <v>0.0</v>
      </c>
      <c r="G216" t="n">
        <v>0.0</v>
      </c>
      <c r="H216" t="n">
        <v>0.0</v>
      </c>
      <c r="I216" t="n">
        <v>0.0</v>
      </c>
      <c r="J216" t="n">
        <v>0.0</v>
      </c>
      <c r="K216" t="n">
        <v>0.0</v>
      </c>
      <c r="L216" t="n">
        <v>0.0</v>
      </c>
      <c r="M216" t="n">
        <v>0.0</v>
      </c>
      <c r="N216" t="n">
        <v>0.0</v>
      </c>
      <c r="O216" t="n">
        <v>0.0</v>
      </c>
      <c r="P216" t="n">
        <v>0.0</v>
      </c>
      <c r="Q216" t="n">
        <v>0.0</v>
      </c>
      <c r="R216" t="n">
        <v>0.0</v>
      </c>
      <c r="S216" t="n">
        <v>0.0</v>
      </c>
      <c r="T216" t="n">
        <v>0.0</v>
      </c>
      <c r="U216" t="n">
        <v>0.0</v>
      </c>
      <c r="V216" t="n">
        <v>0.0</v>
      </c>
      <c r="W216" t="n">
        <v>0.0</v>
      </c>
      <c r="X216" t="n">
        <v>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n">
        <v>0.0</v>
      </c>
      <c r="AI216" t="n">
        <v>0.0</v>
      </c>
      <c r="AJ216" t="n">
        <v>0.0</v>
      </c>
    </row>
    <row r="217" spans="1:20">
      <c r="A217" t="s">
        <v>3928</v>
      </c>
      <c r="B217" t="s">
        <v>3929</v>
      </c>
      <c r="C217" t="n">
        <v>0.0</v>
      </c>
      <c r="D217" t="n">
        <v>0.0</v>
      </c>
      <c r="E217" t="n">
        <v>0.0</v>
      </c>
      <c r="F217" t="n">
        <v>0.0</v>
      </c>
      <c r="G217" t="n">
        <v>0.0</v>
      </c>
      <c r="H217" t="n">
        <v>0.0</v>
      </c>
      <c r="I217" t="n">
        <v>0.0</v>
      </c>
      <c r="J217" t="n">
        <v>0.0</v>
      </c>
      <c r="K217" t="n">
        <v>0.0</v>
      </c>
      <c r="L217" t="n">
        <v>0.0</v>
      </c>
      <c r="M217" t="n">
        <v>0.0</v>
      </c>
      <c r="N217" t="n">
        <v>0.0</v>
      </c>
      <c r="O217" t="n">
        <v>0.0</v>
      </c>
      <c r="P217" t="n">
        <v>0.0</v>
      </c>
      <c r="Q217" t="n">
        <v>0.0</v>
      </c>
      <c r="R217" t="n">
        <v>0.0</v>
      </c>
      <c r="S217" t="n">
        <v>0.0</v>
      </c>
      <c r="T217" t="n">
        <v>0.0</v>
      </c>
      <c r="U217" t="n">
        <v>0.0</v>
      </c>
      <c r="V217" t="n">
        <v>0.0</v>
      </c>
      <c r="W217" t="n">
        <v>0.0</v>
      </c>
      <c r="X217" t="n">
        <v>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n">
        <v>0.0</v>
      </c>
      <c r="AI217" t="n">
        <v>0.0</v>
      </c>
      <c r="AJ217" t="n">
        <v>0.0</v>
      </c>
    </row>
    <row r="218" spans="1:20">
      <c r="A218" t="s">
        <v>3912</v>
      </c>
      <c r="B218" t="s">
        <v>734</v>
      </c>
      <c r="C218" t="n">
        <v>0.0</v>
      </c>
      <c r="D218" t="n">
        <v>0.0</v>
      </c>
      <c r="E218" t="n">
        <v>0.0</v>
      </c>
      <c r="F218" t="n">
        <v>0.0</v>
      </c>
      <c r="G218" t="n">
        <v>0.0</v>
      </c>
      <c r="H218" t="n">
        <v>0.0</v>
      </c>
      <c r="I218" t="n">
        <v>0.0</v>
      </c>
      <c r="J218" t="n">
        <v>0.0</v>
      </c>
      <c r="K218" t="n">
        <v>0.0</v>
      </c>
      <c r="L218" t="n">
        <v>0.0</v>
      </c>
      <c r="M218" t="n">
        <v>0.0</v>
      </c>
      <c r="N218" t="n">
        <v>0.0</v>
      </c>
      <c r="O218" t="n">
        <v>0.0</v>
      </c>
      <c r="P218" t="n">
        <v>0.0</v>
      </c>
      <c r="Q218" t="n">
        <v>0.0</v>
      </c>
      <c r="R218" t="n">
        <v>0.0</v>
      </c>
      <c r="S218" t="n">
        <v>0.0</v>
      </c>
      <c r="T218" t="n">
        <v>0.0</v>
      </c>
      <c r="U218" t="n">
        <v>0.0</v>
      </c>
      <c r="V218" t="n">
        <v>0.0</v>
      </c>
      <c r="W218" t="n">
        <v>0.0</v>
      </c>
      <c r="X218" t="n">
        <v>0.0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n">
        <v>0.0</v>
      </c>
      <c r="AI218" t="n">
        <v>0.0</v>
      </c>
      <c r="AJ218" t="n">
        <v>0.0</v>
      </c>
    </row>
    <row r="219" spans="1:20">
      <c r="A219" t="s">
        <v>3918</v>
      </c>
      <c r="B219" t="s">
        <v>736</v>
      </c>
      <c r="C219" t="n">
        <v>0.0</v>
      </c>
      <c r="D219" t="n">
        <v>0.0</v>
      </c>
      <c r="E219" t="n">
        <v>0.0</v>
      </c>
      <c r="F219" t="n">
        <v>0.0</v>
      </c>
      <c r="G219" t="n">
        <v>0.0</v>
      </c>
      <c r="H219" t="n">
        <v>0.0</v>
      </c>
      <c r="I219" t="n">
        <v>0.0</v>
      </c>
      <c r="J219" t="n">
        <v>0.0</v>
      </c>
      <c r="K219" t="n">
        <v>0.0</v>
      </c>
      <c r="L219" t="n">
        <v>0.0</v>
      </c>
      <c r="M219" t="n">
        <v>0.0</v>
      </c>
      <c r="N219" t="n">
        <v>0.0</v>
      </c>
      <c r="O219" t="n">
        <v>0.0</v>
      </c>
      <c r="P219" t="n">
        <v>0.0</v>
      </c>
      <c r="Q219" t="n">
        <v>0.0</v>
      </c>
      <c r="R219" t="n">
        <v>0.0</v>
      </c>
      <c r="S219" t="n">
        <v>0.0</v>
      </c>
      <c r="T219" t="n">
        <v>0.0</v>
      </c>
      <c r="U219" t="n">
        <v>0.0</v>
      </c>
      <c r="V219" t="n">
        <v>0.0</v>
      </c>
      <c r="W219" t="n">
        <v>0.0</v>
      </c>
      <c r="X219" t="n">
        <v>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n">
        <v>0.0</v>
      </c>
      <c r="AI219" t="n">
        <v>0.0</v>
      </c>
      <c r="AJ219" t="n">
        <v>0.0</v>
      </c>
    </row>
    <row r="220" spans="1:20">
      <c r="A220" t="s">
        <v>3924</v>
      </c>
      <c r="B220" t="s">
        <v>738</v>
      </c>
      <c r="C220" t="n">
        <v>0.0</v>
      </c>
      <c r="D220" t="n">
        <v>0.0</v>
      </c>
      <c r="E220" t="n">
        <v>0.0</v>
      </c>
      <c r="F220" t="n">
        <v>0.0</v>
      </c>
      <c r="G220" t="n">
        <v>0.0</v>
      </c>
      <c r="H220" t="n">
        <v>0.0</v>
      </c>
      <c r="I220" t="n">
        <v>0.0</v>
      </c>
      <c r="J220" t="n">
        <v>0.0</v>
      </c>
      <c r="K220" t="n">
        <v>0.0</v>
      </c>
      <c r="L220" t="n">
        <v>0.0</v>
      </c>
      <c r="M220" t="n">
        <v>0.0</v>
      </c>
      <c r="N220" t="n">
        <v>0.0</v>
      </c>
      <c r="O220" t="n">
        <v>0.0</v>
      </c>
      <c r="P220" t="n">
        <v>0.0</v>
      </c>
      <c r="Q220" t="n">
        <v>0.0</v>
      </c>
      <c r="R220" t="n">
        <v>0.0</v>
      </c>
      <c r="S220" t="n">
        <v>0.0</v>
      </c>
      <c r="T220" t="n">
        <v>0.0</v>
      </c>
      <c r="U220" t="n">
        <v>0.0</v>
      </c>
      <c r="V220" t="n">
        <v>0.0</v>
      </c>
      <c r="W220" t="n">
        <v>0.0</v>
      </c>
      <c r="X220" t="n">
        <v>0.0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n">
        <v>0.0</v>
      </c>
      <c r="AI220" t="n">
        <v>0.0</v>
      </c>
      <c r="AJ220" t="n">
        <v>0.0</v>
      </c>
    </row>
    <row r="221" spans="1:20">
      <c r="A221" t="s">
        <v>3932</v>
      </c>
      <c r="B221" t="s">
        <v>740</v>
      </c>
      <c r="C221" t="n">
        <v>0.0</v>
      </c>
      <c r="D221" t="n">
        <v>0.0</v>
      </c>
      <c r="E221" t="n">
        <v>0.0</v>
      </c>
      <c r="F221" t="n">
        <v>0.0</v>
      </c>
      <c r="G221" t="n">
        <v>0.0</v>
      </c>
      <c r="H221" t="n">
        <v>0.0</v>
      </c>
      <c r="I221" t="n">
        <v>0.0</v>
      </c>
      <c r="J221" t="n">
        <v>0.0</v>
      </c>
      <c r="K221" t="n">
        <v>0.0</v>
      </c>
      <c r="L221" t="n">
        <v>0.0</v>
      </c>
      <c r="M221" t="n">
        <v>0.0</v>
      </c>
      <c r="N221" t="n">
        <v>0.0</v>
      </c>
      <c r="O221" t="n">
        <v>0.0</v>
      </c>
      <c r="P221" t="n">
        <v>0.0</v>
      </c>
      <c r="Q221" t="n">
        <v>0.0</v>
      </c>
      <c r="R221" t="n">
        <v>0.0</v>
      </c>
      <c r="S221" t="n">
        <v>0.0</v>
      </c>
      <c r="T221" t="n">
        <v>0.0</v>
      </c>
      <c r="U221" t="n">
        <v>0.0</v>
      </c>
      <c r="V221" t="n">
        <v>0.0</v>
      </c>
      <c r="W221" t="n">
        <v>0.0</v>
      </c>
      <c r="X221" t="n">
        <v>0.0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n">
        <v>0.0</v>
      </c>
      <c r="AI221" t="n">
        <v>0.0</v>
      </c>
      <c r="AJ221" t="n">
        <v>0.0</v>
      </c>
    </row>
    <row r="222" spans="1:20">
      <c r="A222" t="s">
        <v>2932</v>
      </c>
      <c r="B222" t="s">
        <v>406</v>
      </c>
      <c r="C222" t="n" s="1145">
        <v>689.0</v>
      </c>
      <c r="D222" t="n" s="1145">
        <v>689.0</v>
      </c>
      <c r="E222" t="n" s="1145">
        <v>347.0</v>
      </c>
      <c r="F222" t="n" s="1145">
        <v>571.0</v>
      </c>
      <c r="G222" t="n" s="1145">
        <v>571.0</v>
      </c>
      <c r="H222" t="n" s="1145">
        <v>342.0</v>
      </c>
      <c r="I222" t="n" s="1145">
        <v>448.0</v>
      </c>
      <c r="J222" t="n" s="1145">
        <v>448.0</v>
      </c>
      <c r="K222" t="n" s="1145">
        <v>289.0</v>
      </c>
      <c r="L222" t="n" s="1145">
        <v>342.0</v>
      </c>
      <c r="M222" t="n" s="1145">
        <v>342.0</v>
      </c>
      <c r="N222" t="n" s="1145">
        <v>382.0</v>
      </c>
      <c r="O222" t="n" s="1145">
        <v>250.0</v>
      </c>
      <c r="P222" t="n" s="1145">
        <v>250.0</v>
      </c>
      <c r="Q222" t="n" s="1145">
        <v>390.0</v>
      </c>
      <c r="R222" t="n" s="1145">
        <v>130.0</v>
      </c>
      <c r="S222" t="n" s="1145">
        <v>130.0</v>
      </c>
      <c r="T222" t="n" s="1145">
        <v>363.0</v>
      </c>
      <c r="U222" t="n" s="1145">
        <v>1424.0</v>
      </c>
      <c r="V222" t="n" s="1145">
        <v>1424.0</v>
      </c>
      <c r="W222" t="n" s="1145">
        <v>1342.0</v>
      </c>
      <c r="X222" t="n" s="1145">
        <v>1342.0</v>
      </c>
      <c r="Y222" t="n" s="1145">
        <v>1247.0</v>
      </c>
      <c r="Z222" t="n" s="1145">
        <v>1247.0</v>
      </c>
      <c r="AA222" t="n" s="1145">
        <v>1135.0</v>
      </c>
      <c r="AB222" t="n" s="1145">
        <v>1135.0</v>
      </c>
      <c r="AC222" t="n" s="1145">
        <v>1009.0</v>
      </c>
      <c r="AD222" t="n" s="1145">
        <v>1009.0</v>
      </c>
      <c r="AE222" t="n" s="1145">
        <v>878.0</v>
      </c>
      <c r="AF222" t="n" s="1145">
        <v>878.0</v>
      </c>
      <c r="AG222" t="n" s="1145">
        <v>753.0</v>
      </c>
      <c r="AH222" t="n" s="1145">
        <v>753.0</v>
      </c>
      <c r="AI222" t="n">
        <v>0.0</v>
      </c>
      <c r="AJ222" t="n">
        <v>0.0</v>
      </c>
    </row>
    <row r="223" spans="1:20">
      <c r="A223" t="s">
        <v>2923</v>
      </c>
      <c r="B223" t="s">
        <v>92</v>
      </c>
      <c r="C223" t="n" s="1145">
        <v>1.13</v>
      </c>
      <c r="D223" t="n" s="1145">
        <v>1.13</v>
      </c>
      <c r="E223" t="n" s="1145">
        <v>1.11</v>
      </c>
      <c r="F223" t="n" s="1145">
        <v>1.04</v>
      </c>
      <c r="G223" t="n" s="1145">
        <v>1.04</v>
      </c>
      <c r="H223" t="n" s="1145">
        <v>1.15</v>
      </c>
      <c r="I223" t="n" s="1145">
        <v>1.12</v>
      </c>
      <c r="J223" t="n" s="1145">
        <v>1.12</v>
      </c>
      <c r="K223" t="n" s="1145">
        <v>0.51</v>
      </c>
      <c r="L223" t="n" s="1145">
        <v>1.15</v>
      </c>
      <c r="M223" t="n" s="1145">
        <v>1.15</v>
      </c>
      <c r="N223" t="n" s="1145">
        <v>3.22</v>
      </c>
      <c r="O223" t="n" s="1145">
        <v>0.99</v>
      </c>
      <c r="P223" t="n" s="1145">
        <v>0.99</v>
      </c>
      <c r="Q223" t="n" s="1145">
        <v>1.2</v>
      </c>
      <c r="R223" t="n" s="1145">
        <v>1.78</v>
      </c>
      <c r="S223" t="n" s="1145">
        <v>1.78</v>
      </c>
      <c r="T223" t="n" s="1145">
        <v>1.08</v>
      </c>
      <c r="U223" t="n" s="1145">
        <v>1.57</v>
      </c>
      <c r="V223" t="n" s="1145">
        <v>1.57</v>
      </c>
      <c r="W223" t="n" s="1145">
        <v>1.57</v>
      </c>
      <c r="X223" t="n" s="1145">
        <v>1.57</v>
      </c>
      <c r="Y223" t="n" s="1145">
        <v>1.95</v>
      </c>
      <c r="Z223" t="n" s="1145">
        <v>1.95</v>
      </c>
      <c r="AA223" t="n" s="1145">
        <v>1.84</v>
      </c>
      <c r="AB223" t="n" s="1145">
        <v>1.84</v>
      </c>
      <c r="AC223" t="n" s="1145">
        <v>1.62</v>
      </c>
      <c r="AD223" t="n" s="1145">
        <v>1.62</v>
      </c>
      <c r="AE223" t="n" s="1145">
        <v>1.35</v>
      </c>
      <c r="AF223" t="n" s="1145">
        <v>1.35</v>
      </c>
      <c r="AG223" t="n" s="1145">
        <v>1.14</v>
      </c>
      <c r="AH223" t="n" s="1145">
        <v>1.14</v>
      </c>
      <c r="AI223" t="n" s="1145">
        <v>1.77</v>
      </c>
      <c r="AJ223" t="n" s="1145">
        <v>1.34</v>
      </c>
    </row>
    <row r="224" spans="1:20">
      <c r="A224" t="s">
        <v>2849</v>
      </c>
      <c r="B224" t="s">
        <v>1303</v>
      </c>
      <c r="C224" t="n">
        <v>0.0</v>
      </c>
      <c r="D224" t="n">
        <v>0.0</v>
      </c>
      <c r="E224" t="n">
        <v>0.0</v>
      </c>
      <c r="F224" t="n">
        <v>0.0</v>
      </c>
      <c r="G224" t="n">
        <v>0.0</v>
      </c>
      <c r="H224" t="n">
        <v>0.0</v>
      </c>
      <c r="I224" t="n">
        <v>0.0</v>
      </c>
      <c r="J224" t="n">
        <v>0.0</v>
      </c>
      <c r="K224" t="n">
        <v>0.0</v>
      </c>
      <c r="L224" t="n">
        <v>0.0</v>
      </c>
      <c r="M224" t="n">
        <v>0.0</v>
      </c>
      <c r="N224" t="n">
        <v>0.0</v>
      </c>
      <c r="O224" t="n">
        <v>0.0</v>
      </c>
      <c r="P224" t="n">
        <v>0.0</v>
      </c>
      <c r="Q224" t="n">
        <v>0.0</v>
      </c>
      <c r="R224" t="n">
        <v>0.0</v>
      </c>
      <c r="S224" t="n">
        <v>0.0</v>
      </c>
      <c r="T224" t="n">
        <v>0.0</v>
      </c>
      <c r="U224" t="n">
        <v>0.0</v>
      </c>
      <c r="V224" t="n">
        <v>0.0</v>
      </c>
      <c r="W224" t="n">
        <v>0.0</v>
      </c>
      <c r="X224" t="n">
        <v>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n">
        <v>0.0</v>
      </c>
      <c r="AI224" t="n">
        <v>0.0</v>
      </c>
      <c r="AJ224" t="n">
        <v>0.0</v>
      </c>
    </row>
    <row r="225" spans="1:20">
      <c r="A225" t="s">
        <v>4475</v>
      </c>
      <c r="B225" t="s">
        <v>4476</v>
      </c>
      <c r="C225" t="n" s="1145">
        <v>7.8</v>
      </c>
      <c r="D225" t="n" s="1145">
        <v>7.8</v>
      </c>
      <c r="E225" t="n" s="1145">
        <v>7.8</v>
      </c>
      <c r="F225" t="n" s="1145">
        <v>7.6</v>
      </c>
      <c r="G225" t="n" s="1145">
        <v>7.6</v>
      </c>
      <c r="H225" t="n" s="1145">
        <v>7.8</v>
      </c>
      <c r="I225" t="n" s="1145">
        <v>7.5</v>
      </c>
      <c r="J225" t="n" s="1145">
        <v>7.5</v>
      </c>
      <c r="K225" t="n" s="1145">
        <v>6.4</v>
      </c>
      <c r="L225" t="n" s="1145">
        <v>7.8</v>
      </c>
      <c r="M225" t="n" s="1145">
        <v>7.8</v>
      </c>
      <c r="N225" t="n" s="1145">
        <v>9.0</v>
      </c>
      <c r="O225" t="n" s="1145">
        <v>8.8</v>
      </c>
      <c r="P225" t="n" s="1145">
        <v>8.8</v>
      </c>
      <c r="Q225" t="n" s="1145">
        <v>9.2</v>
      </c>
      <c r="R225" t="n" s="1145">
        <v>10.0</v>
      </c>
      <c r="S225" t="n" s="1145">
        <v>10.0</v>
      </c>
      <c r="T225" t="n" s="1145">
        <v>10.1</v>
      </c>
      <c r="U225" t="n" s="1145">
        <v>8.6</v>
      </c>
      <c r="V225" t="n" s="1145">
        <v>8.6</v>
      </c>
      <c r="W225" t="n" s="1145">
        <v>8.9</v>
      </c>
      <c r="X225" t="n" s="1145">
        <v>8.9</v>
      </c>
      <c r="Y225" t="n" s="1145">
        <v>9.1</v>
      </c>
      <c r="Z225" t="n" s="1145">
        <v>9.1</v>
      </c>
      <c r="AA225" t="n" s="1145">
        <v>9.4</v>
      </c>
      <c r="AB225" t="n" s="1145">
        <v>9.4</v>
      </c>
      <c r="AC225" t="n" s="1145">
        <v>9.5</v>
      </c>
      <c r="AD225" t="n" s="1145">
        <v>9.5</v>
      </c>
      <c r="AE225" t="n" s="1145">
        <v>9.5</v>
      </c>
      <c r="AF225" t="n" s="1145">
        <v>9.5</v>
      </c>
      <c r="AG225" t="n" s="1145">
        <v>9.6</v>
      </c>
      <c r="AH225" t="n" s="1145">
        <v>9.6</v>
      </c>
      <c r="AI225" t="n">
        <v>0.0</v>
      </c>
      <c r="AJ225" t="n">
        <v>0.0</v>
      </c>
    </row>
    <row r="226" spans="1:20">
      <c r="A226" t="s">
        <v>2737</v>
      </c>
      <c r="B226" t="s">
        <v>353</v>
      </c>
      <c r="C226" s="1145" t="n">
        <v>9190992.11</v>
      </c>
      <c r="D226" s="1145" t="n">
        <v>9190992.11</v>
      </c>
      <c r="E226" s="1145" t="n">
        <v>4629315.23</v>
      </c>
      <c r="F226" s="1145" t="n">
        <v>7315610.26</v>
      </c>
      <c r="G226" s="1145" t="n">
        <v>7315610.26</v>
      </c>
      <c r="H226" s="1145" t="n">
        <v>4561676.88</v>
      </c>
      <c r="I226" s="1145" t="n">
        <v>5686435.9</v>
      </c>
      <c r="J226" s="1145" t="n">
        <v>5686435.9</v>
      </c>
      <c r="K226" s="1145" t="n">
        <v>4118075.32</v>
      </c>
      <c r="L226" s="1145" t="n">
        <v>4561676.88</v>
      </c>
      <c r="M226" s="1145" t="n">
        <v>4561676.88</v>
      </c>
      <c r="N226" s="1145" t="n">
        <v>4903199.32</v>
      </c>
      <c r="O226" s="1145" t="n">
        <v>3103905.11</v>
      </c>
      <c r="P226" s="1145" t="n">
        <v>3103905.11</v>
      </c>
      <c r="Q226" s="1145" t="n">
        <v>4630277.59</v>
      </c>
      <c r="R226" s="1145" t="n">
        <v>1538802.02</v>
      </c>
      <c r="S226" s="1145" t="n">
        <v>1538802.02</v>
      </c>
      <c r="T226" t="n" s="1145">
        <v>4759472.98</v>
      </c>
      <c r="U226" t="n" s="1145">
        <v>1.841102521E7</v>
      </c>
      <c r="V226" t="n" s="1145">
        <v>1.841102521E7</v>
      </c>
      <c r="W226" t="n" s="1145">
        <v>1.697906462E7</v>
      </c>
      <c r="X226" t="n" s="1145">
        <v>1.697906462E7</v>
      </c>
      <c r="Y226" t="n" s="1145">
        <v>1.553096706E7</v>
      </c>
      <c r="Z226" t="n" s="1145">
        <v>1.553096706E7</v>
      </c>
      <c r="AA226" t="n" s="1145">
        <v>1.429294989E7</v>
      </c>
      <c r="AB226" t="n" s="1145">
        <v>1.429294989E7</v>
      </c>
      <c r="AC226" t="n" s="1145">
        <v>1.24407771E7</v>
      </c>
      <c r="AD226" t="n" s="1145">
        <v>1.24407771E7</v>
      </c>
      <c r="AE226" t="n" s="1145">
        <v>1.09260605E7</v>
      </c>
      <c r="AF226" t="n" s="1145">
        <v>1.09260605E7</v>
      </c>
      <c r="AG226" t="n" s="1145">
        <v>9389750.57</v>
      </c>
      <c r="AH226" t="n" s="1145">
        <v>9389750.57</v>
      </c>
      <c r="AI226" t="n">
        <v>0.0</v>
      </c>
      <c r="AJ226" t="n">
        <v>0.0</v>
      </c>
    </row>
    <row r="227" spans="1:20">
      <c r="A227" t="s">
        <v>2733</v>
      </c>
      <c r="B227" t="s">
        <v>411</v>
      </c>
      <c r="C227" t="n" s="1145">
        <v>13339.61</v>
      </c>
      <c r="D227" t="n" s="1145">
        <v>13339.61</v>
      </c>
      <c r="E227" t="n" s="1145">
        <v>13340.97</v>
      </c>
      <c r="F227" t="n" s="1145">
        <v>12811.93</v>
      </c>
      <c r="G227" t="n" s="1145">
        <v>12811.93</v>
      </c>
      <c r="H227" t="n" s="1145">
        <v>13338.24</v>
      </c>
      <c r="I227" t="n" s="1145">
        <v>12692.94</v>
      </c>
      <c r="J227" t="n" s="1145">
        <v>12692.94</v>
      </c>
      <c r="K227" t="n" s="1145">
        <v>14249.4</v>
      </c>
      <c r="L227" t="n" s="1145">
        <v>13338.24</v>
      </c>
      <c r="M227" t="n" s="1145">
        <v>13338.24</v>
      </c>
      <c r="N227" t="n" s="1145">
        <v>12835.6</v>
      </c>
      <c r="O227" t="n" s="1145">
        <v>12415.62</v>
      </c>
      <c r="P227" t="n" s="1145">
        <v>12415.62</v>
      </c>
      <c r="Q227" t="n" s="1145">
        <v>11872.51</v>
      </c>
      <c r="R227" t="n" s="1145">
        <v>11836.94</v>
      </c>
      <c r="S227" t="n" s="1145">
        <v>11836.94</v>
      </c>
      <c r="T227" t="n" s="1145">
        <v>13111.5</v>
      </c>
      <c r="U227" t="n" s="1145">
        <v>12929.09</v>
      </c>
      <c r="V227" t="n" s="1145">
        <v>12929.09</v>
      </c>
      <c r="W227" t="n" s="1145">
        <v>12652.06</v>
      </c>
      <c r="X227" t="n" s="1145">
        <v>12652.06</v>
      </c>
      <c r="Y227" t="n" s="1145">
        <v>12454.66</v>
      </c>
      <c r="Z227" t="n" s="1145">
        <v>12454.66</v>
      </c>
      <c r="AA227" t="n" s="1145">
        <v>12592.91</v>
      </c>
      <c r="AB227" t="n" s="1145">
        <v>12592.91</v>
      </c>
      <c r="AC227" t="n" s="1145">
        <v>12329.81</v>
      </c>
      <c r="AD227" t="n" s="1145">
        <v>12329.81</v>
      </c>
      <c r="AE227" t="n" s="1145">
        <v>12444.26</v>
      </c>
      <c r="AF227" t="n" s="1145">
        <v>12444.26</v>
      </c>
      <c r="AG227" t="n" s="1145">
        <v>12469.79</v>
      </c>
      <c r="AH227" t="n" s="1145">
        <v>12469.79</v>
      </c>
      <c r="AI227" t="n">
        <v>0.0</v>
      </c>
      <c r="AJ227" t="n">
        <v>0.0</v>
      </c>
    </row>
    <row r="228" spans="1:20">
      <c r="A228" t="s">
        <v>3135</v>
      </c>
      <c r="B228" t="s">
        <v>360</v>
      </c>
      <c r="C228" s="1145" t="n">
        <v>379234.21</v>
      </c>
      <c r="D228" s="1145" t="n">
        <v>379234.21</v>
      </c>
      <c r="E228" s="1145" t="n">
        <v>137043.15</v>
      </c>
      <c r="F228" s="1145" t="n">
        <v>303132.65</v>
      </c>
      <c r="G228" s="1145" t="n">
        <v>303132.65</v>
      </c>
      <c r="H228" s="1145" t="n">
        <v>242191.06</v>
      </c>
      <c r="I228" s="1145" t="n">
        <v>244249.93</v>
      </c>
      <c r="J228" s="1145" t="n">
        <v>244249.93</v>
      </c>
      <c r="K228" s="1145" t="n">
        <v>263223.71</v>
      </c>
      <c r="L228" s="1145" t="n">
        <v>242191.06</v>
      </c>
      <c r="M228" s="1145" t="n">
        <v>242191.06</v>
      </c>
      <c r="N228" s="1145" t="n">
        <v>287515.21</v>
      </c>
      <c r="O228" s="1145" t="n">
        <v>146433.09</v>
      </c>
      <c r="P228" s="1145" t="n">
        <v>146433.09</v>
      </c>
      <c r="Q228" s="1145" t="n">
        <v>74712.64</v>
      </c>
      <c r="R228" t="n" s="1145">
        <v>67407.89</v>
      </c>
      <c r="S228" t="n" s="1145">
        <v>67407.89</v>
      </c>
      <c r="T228" t="n" s="1145">
        <v>420549.39</v>
      </c>
      <c r="U228" t="n" s="1145">
        <v>1046000.95</v>
      </c>
      <c r="V228" t="n" s="1145">
        <v>1046000.95</v>
      </c>
      <c r="W228" t="n" s="1145">
        <v>928717.31</v>
      </c>
      <c r="X228" t="n" s="1145">
        <v>928717.31</v>
      </c>
      <c r="Y228" t="n" s="1145">
        <v>854511.3</v>
      </c>
      <c r="Z228" t="n" s="1145">
        <v>854511.3</v>
      </c>
      <c r="AA228" t="n" s="1145">
        <v>782777.24</v>
      </c>
      <c r="AB228" t="n" s="1145">
        <v>782777.24</v>
      </c>
      <c r="AC228" t="n" s="1145">
        <v>701578.5</v>
      </c>
      <c r="AD228" t="n" s="1145">
        <v>701578.5</v>
      </c>
      <c r="AE228" t="n" s="1145">
        <v>591622.32</v>
      </c>
      <c r="AF228" t="n" s="1145">
        <v>591622.32</v>
      </c>
      <c r="AG228" t="n" s="1145">
        <v>495262.03</v>
      </c>
      <c r="AH228" t="n" s="1145">
        <v>495262.03</v>
      </c>
      <c r="AI228" t="n">
        <v>0.0</v>
      </c>
      <c r="AJ228" t="n">
        <v>0.0</v>
      </c>
    </row>
    <row r="229" spans="1:20">
      <c r="A229" t="s">
        <v>3163</v>
      </c>
      <c r="B229" t="s">
        <v>408</v>
      </c>
      <c r="C229" s="989" t="n">
        <v>0.04126151</v>
      </c>
      <c r="D229" s="989" t="n">
        <v>0.04126151</v>
      </c>
      <c r="E229" s="989" t="n">
        <v>0.029603329999999997</v>
      </c>
      <c r="F229" s="989" t="n">
        <v>0.04143641</v>
      </c>
      <c r="G229" s="989" t="n">
        <v>0.04143641</v>
      </c>
      <c r="H229" s="989" t="n">
        <v>0.05309255</v>
      </c>
      <c r="I229" s="989" t="n">
        <v>0.042953080000000005</v>
      </c>
      <c r="J229" s="989" t="n">
        <v>0.042953080000000005</v>
      </c>
      <c r="K229" s="989" t="n">
        <v>0.06391911</v>
      </c>
      <c r="L229" s="989" t="n">
        <v>0.05309255</v>
      </c>
      <c r="M229" s="989" t="n">
        <v>0.05309255</v>
      </c>
      <c r="N229" s="989" t="n">
        <v>0.05863829</v>
      </c>
      <c r="O229" s="989" t="n">
        <v>0.04717705</v>
      </c>
      <c r="P229" s="989" t="n">
        <v>0.04717705</v>
      </c>
      <c r="Q229" s="989" t="n">
        <v>0.01613567</v>
      </c>
      <c r="R229" t="n">
        <v>0.043805430000000006</v>
      </c>
      <c r="S229" t="n">
        <v>0.043805430000000006</v>
      </c>
      <c r="T229" t="n">
        <v>0.08836050000000001</v>
      </c>
      <c r="U229" t="n">
        <v>0.056813840000000004</v>
      </c>
      <c r="V229" t="n">
        <v>0.056813840000000004</v>
      </c>
      <c r="W229" t="n">
        <v>0.054697789999999996</v>
      </c>
      <c r="X229" t="n">
        <v>0.054697789999999996</v>
      </c>
      <c r="Y229" t="n">
        <v>0.05501984</v>
      </c>
      <c r="Z229" t="n">
        <v>0.05501984</v>
      </c>
      <c r="AA229" t="n">
        <v>0.054766669999999996</v>
      </c>
      <c r="AB229" t="n">
        <v>0.054766669999999996</v>
      </c>
      <c r="AC229" t="n">
        <v>0.05639346</v>
      </c>
      <c r="AD229" t="n">
        <v>0.05639346</v>
      </c>
      <c r="AE229" t="n">
        <v>0.05414782</v>
      </c>
      <c r="AF229" t="n">
        <v>0.05414782</v>
      </c>
      <c r="AG229" t="n">
        <v>0.05274496</v>
      </c>
      <c r="AH229" t="n">
        <v>0.05274496</v>
      </c>
      <c r="AI229" t="n">
        <v>0.0</v>
      </c>
      <c r="AJ229" t="n">
        <v>0.0</v>
      </c>
    </row>
    <row r="230" spans="1:20">
      <c r="A230" t="s">
        <v>3230</v>
      </c>
      <c r="B230" t="s">
        <v>409</v>
      </c>
      <c r="C230" t="n">
        <v>0.04126151</v>
      </c>
      <c r="D230" t="n">
        <v>0.04126151</v>
      </c>
      <c r="E230" t="n">
        <v>0.029603329999999997</v>
      </c>
      <c r="F230" t="n">
        <v>0.04143641</v>
      </c>
      <c r="G230" t="n">
        <v>0.04143641</v>
      </c>
      <c r="H230" t="n">
        <v>0.05309255</v>
      </c>
      <c r="I230" t="n">
        <v>0.042953080000000005</v>
      </c>
      <c r="J230" t="n">
        <v>0.042953080000000005</v>
      </c>
      <c r="K230" t="n">
        <v>0.06391911</v>
      </c>
      <c r="L230" t="n">
        <v>0.05309255</v>
      </c>
      <c r="M230" t="n">
        <v>0.05309255</v>
      </c>
      <c r="N230" t="n">
        <v>0.05863829</v>
      </c>
      <c r="O230" t="n">
        <v>0.04717705</v>
      </c>
      <c r="P230" t="n">
        <v>0.04717705</v>
      </c>
      <c r="Q230" t="n">
        <v>0.01613567</v>
      </c>
      <c r="R230" t="n">
        <v>0.043805430000000006</v>
      </c>
      <c r="S230" t="n">
        <v>0.043805430000000006</v>
      </c>
      <c r="T230" t="n">
        <v>0.08836050000000001</v>
      </c>
      <c r="U230" t="n">
        <v>0.056813840000000004</v>
      </c>
      <c r="V230" t="n">
        <v>0.056813840000000004</v>
      </c>
      <c r="W230" t="n">
        <v>0.054697789999999996</v>
      </c>
      <c r="X230" t="n">
        <v>0.054697789999999996</v>
      </c>
      <c r="Y230" t="n">
        <v>0.05501984</v>
      </c>
      <c r="Z230" t="n">
        <v>0.05501984</v>
      </c>
      <c r="AA230" t="n">
        <v>0.054766669999999996</v>
      </c>
      <c r="AB230" t="n">
        <v>0.054766669999999996</v>
      </c>
      <c r="AC230" t="n">
        <v>0.05639346</v>
      </c>
      <c r="AD230" t="n">
        <v>0.05639346</v>
      </c>
      <c r="AE230" t="n">
        <v>0.05414782</v>
      </c>
      <c r="AF230" t="n">
        <v>0.05414782</v>
      </c>
      <c r="AG230" t="n">
        <v>0.05274496</v>
      </c>
      <c r="AH230" t="n">
        <v>0.05274496</v>
      </c>
      <c r="AI230" t="n">
        <v>0.0</v>
      </c>
      <c r="AJ230" t="n">
        <v>0.0</v>
      </c>
    </row>
    <row r="231" spans="1:20">
      <c r="A231" t="s">
        <v>3146</v>
      </c>
      <c r="B231" t="s">
        <v>25</v>
      </c>
      <c r="C231" t="n">
        <v>0.04126151</v>
      </c>
      <c r="D231" t="n">
        <v>0.04126151</v>
      </c>
      <c r="E231" t="n">
        <v>0.029603329999999997</v>
      </c>
      <c r="F231" t="n">
        <v>0.04143641</v>
      </c>
      <c r="G231" t="n">
        <v>0.04143641</v>
      </c>
      <c r="H231" t="n">
        <v>0.05309255</v>
      </c>
      <c r="I231" t="n">
        <v>0.042953080000000005</v>
      </c>
      <c r="J231" t="n">
        <v>0.042953080000000005</v>
      </c>
      <c r="K231" t="n">
        <v>0.06391911</v>
      </c>
      <c r="L231" t="n">
        <v>0.05309255</v>
      </c>
      <c r="M231" t="n">
        <v>0.05309255</v>
      </c>
      <c r="N231" t="n">
        <v>0.05863829</v>
      </c>
      <c r="O231" t="n">
        <v>0.04717705</v>
      </c>
      <c r="P231" t="n">
        <v>0.04717705</v>
      </c>
      <c r="Q231" t="n">
        <v>0.01613567</v>
      </c>
      <c r="R231" t="n">
        <v>0.043805430000000006</v>
      </c>
      <c r="S231" t="n">
        <v>0.043805430000000006</v>
      </c>
      <c r="T231" t="n">
        <v>0.08836050000000001</v>
      </c>
      <c r="U231" t="n">
        <v>0.056813840000000004</v>
      </c>
      <c r="V231" t="n">
        <v>0.056813840000000004</v>
      </c>
      <c r="W231" t="n">
        <v>0.054697789999999996</v>
      </c>
      <c r="X231" t="n">
        <v>0.054697789999999996</v>
      </c>
      <c r="Y231" t="n">
        <v>0.05501984</v>
      </c>
      <c r="Z231" t="n">
        <v>0.05501984</v>
      </c>
      <c r="AA231" t="n">
        <v>0.054766669999999996</v>
      </c>
      <c r="AB231" t="n">
        <v>0.054766669999999996</v>
      </c>
      <c r="AC231" t="n">
        <v>0.05639346</v>
      </c>
      <c r="AD231" t="n">
        <v>0.05639346</v>
      </c>
      <c r="AE231" t="n">
        <v>0.05414782</v>
      </c>
      <c r="AF231" t="n">
        <v>0.05414782</v>
      </c>
      <c r="AG231" t="n">
        <v>0.05274496</v>
      </c>
      <c r="AH231" t="n">
        <v>0.05274496</v>
      </c>
      <c r="AI231" t="n">
        <v>0.09380000000000001</v>
      </c>
      <c r="AJ231" t="n">
        <v>0.0681</v>
      </c>
    </row>
    <row r="232" spans="1:20">
      <c r="A232" t="s">
        <v>4477</v>
      </c>
      <c r="B232" t="s">
        <v>4478</v>
      </c>
      <c r="C232" t="n">
        <v>0.08817420999999999</v>
      </c>
      <c r="D232" t="n">
        <v>0.08817420999999999</v>
      </c>
      <c r="E232" t="n">
        <v>0.07726340999999999</v>
      </c>
      <c r="F232" t="n">
        <v>0.08713818</v>
      </c>
      <c r="G232" t="n">
        <v>0.08713818</v>
      </c>
      <c r="H232" t="n">
        <v>0.09820465</v>
      </c>
      <c r="I232" t="n">
        <v>0.08807089</v>
      </c>
      <c r="J232" t="n">
        <v>0.08807089</v>
      </c>
      <c r="K232" t="n">
        <v>0.10841421999999999</v>
      </c>
      <c r="L232" t="n">
        <v>0.09820465</v>
      </c>
      <c r="M232" t="n">
        <v>0.09820465</v>
      </c>
      <c r="N232" t="n">
        <v>0.10849448</v>
      </c>
      <c r="O232" t="n">
        <v>0.09135711</v>
      </c>
      <c r="P232" t="n">
        <v>0.09135711</v>
      </c>
      <c r="Q232" t="n">
        <v>0.06042226999999999</v>
      </c>
      <c r="R232" t="n">
        <v>0.07595468999999999</v>
      </c>
      <c r="S232" t="n">
        <v>0.07595468999999999</v>
      </c>
      <c r="T232" t="n">
        <v>0.13939924</v>
      </c>
      <c r="U232" t="n">
        <v>0.10431789</v>
      </c>
      <c r="V232" t="n">
        <v>0.10431789</v>
      </c>
      <c r="W232" t="n">
        <v>0.10250472999999999</v>
      </c>
      <c r="X232" t="n">
        <v>0.10250472999999999</v>
      </c>
      <c r="Y232" t="n">
        <v>0.10227873999999999</v>
      </c>
      <c r="Z232" t="n">
        <v>0.10227873999999999</v>
      </c>
      <c r="AA232" t="n">
        <v>0.10305075999999999</v>
      </c>
      <c r="AB232" t="n">
        <v>0.10305075999999999</v>
      </c>
      <c r="AC232" t="n">
        <v>0.10373336</v>
      </c>
      <c r="AD232" t="n">
        <v>0.10373336</v>
      </c>
      <c r="AE232" t="n">
        <v>0.10264611</v>
      </c>
      <c r="AF232" t="n">
        <v>0.10264611</v>
      </c>
      <c r="AG232" t="n">
        <v>0.10023007</v>
      </c>
      <c r="AH232" t="n">
        <v>0.10023007</v>
      </c>
      <c r="AI232" t="n">
        <v>0.0</v>
      </c>
      <c r="AJ232" t="n">
        <v>0.0</v>
      </c>
    </row>
    <row r="233" spans="1:20">
      <c r="A233" t="s">
        <v>4479</v>
      </c>
      <c r="B233" t="s">
        <v>3415</v>
      </c>
      <c r="C233" s="989" t="n">
        <v>0.14339093</v>
      </c>
      <c r="D233" s="989" t="n">
        <v>0.14339093</v>
      </c>
      <c r="E233" s="989" t="n">
        <v>0.1366518</v>
      </c>
      <c r="F233" s="989" t="n">
        <v>0.15026369</v>
      </c>
      <c r="G233" s="989" t="n">
        <v>0.15026369</v>
      </c>
      <c r="H233" s="989" t="n">
        <v>0.15022533</v>
      </c>
      <c r="I233" s="989" t="n">
        <v>0.15909581</v>
      </c>
      <c r="J233" s="989" t="n">
        <v>0.15909581</v>
      </c>
      <c r="K233" s="989" t="n">
        <v>0.17631695</v>
      </c>
      <c r="L233" s="989" t="n">
        <v>0.15022533</v>
      </c>
      <c r="M233" s="989" t="n">
        <v>0.15022533</v>
      </c>
      <c r="N233" s="989" t="n">
        <v>0.14950345</v>
      </c>
      <c r="O233" s="989" t="n">
        <v>0.14649801</v>
      </c>
      <c r="P233" s="989" t="n">
        <v>0.14649801</v>
      </c>
      <c r="Q233" s="989" t="n">
        <v>0.17767624</v>
      </c>
      <c r="R233" s="989" t="n">
        <v>0.14811699</v>
      </c>
      <c r="S233" s="989" t="n">
        <v>0.14811699</v>
      </c>
      <c r="T233" t="n">
        <v>0.11071965</v>
      </c>
      <c r="U233" t="n">
        <v>0.15319307999999998</v>
      </c>
      <c r="V233" t="n">
        <v>0.15319307999999998</v>
      </c>
      <c r="W233" t="n">
        <v>0.15052219</v>
      </c>
      <c r="X233" t="n">
        <v>0.15052219</v>
      </c>
      <c r="Y233" t="n">
        <v>0.14754258</v>
      </c>
      <c r="Z233" t="n">
        <v>0.14754258</v>
      </c>
      <c r="AA233" t="n">
        <v>0.14643944</v>
      </c>
      <c r="AB233" t="n">
        <v>0.14643944</v>
      </c>
      <c r="AC233" t="n">
        <v>0.14842003</v>
      </c>
      <c r="AD233" t="n">
        <v>0.14842003</v>
      </c>
      <c r="AE233" t="n">
        <v>0.14527068999999998</v>
      </c>
      <c r="AF233" t="n">
        <v>0.14527068999999998</v>
      </c>
      <c r="AG233" t="n">
        <v>0.14483996</v>
      </c>
      <c r="AH233" t="n">
        <v>0.14483996</v>
      </c>
      <c r="AI233" t="n">
        <v>0.0</v>
      </c>
      <c r="AJ233" t="n">
        <v>0.0</v>
      </c>
    </row>
    <row r="234" spans="1:20">
      <c r="A234" t="s">
        <v>4258</v>
      </c>
      <c r="B234" t="s">
        <v>4259</v>
      </c>
      <c r="C234" t="n">
        <v>0.0</v>
      </c>
      <c r="D234" t="n">
        <v>0.0</v>
      </c>
      <c r="E234" t="n">
        <v>0.0</v>
      </c>
      <c r="F234" t="n">
        <v>0.0</v>
      </c>
      <c r="G234" t="n">
        <v>0.0</v>
      </c>
      <c r="H234" t="n">
        <v>0.0</v>
      </c>
      <c r="I234" t="n">
        <v>0.0</v>
      </c>
      <c r="J234" t="n">
        <v>0.0</v>
      </c>
      <c r="K234" t="n">
        <v>0.0</v>
      </c>
      <c r="L234" t="n">
        <v>0.0</v>
      </c>
      <c r="M234" t="n">
        <v>0.0</v>
      </c>
      <c r="N234" t="n">
        <v>0.0</v>
      </c>
      <c r="O234" t="n">
        <v>0.0</v>
      </c>
      <c r="P234" t="n">
        <v>0.0</v>
      </c>
      <c r="Q234" t="n">
        <v>0.0</v>
      </c>
      <c r="R234" t="n">
        <v>0.0</v>
      </c>
      <c r="S234" t="n">
        <v>0.0</v>
      </c>
      <c r="T234" t="n">
        <v>0.0</v>
      </c>
      <c r="U234" t="n">
        <v>0.0</v>
      </c>
      <c r="V234" t="n">
        <v>0.0</v>
      </c>
      <c r="W234" t="n">
        <v>0.0</v>
      </c>
      <c r="X234" t="n">
        <v>0.0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n">
        <v>0.0</v>
      </c>
      <c r="AI234" t="n">
        <v>0.0</v>
      </c>
      <c r="AJ234" t="n">
        <v>0.0</v>
      </c>
    </row>
    <row r="235" spans="1:20">
      <c r="A235" t="s">
        <v>3165</v>
      </c>
      <c r="B235" t="s">
        <v>412</v>
      </c>
      <c r="C235" t="n" s="1145">
        <v>550.41</v>
      </c>
      <c r="D235" t="n" s="1145">
        <v>550.41</v>
      </c>
      <c r="E235" t="n" s="1145">
        <v>394.94</v>
      </c>
      <c r="F235" t="n" s="1145">
        <v>530.88</v>
      </c>
      <c r="G235" t="n" s="1145">
        <v>530.88</v>
      </c>
      <c r="H235" t="n" s="1145">
        <v>708.16</v>
      </c>
      <c r="I235" t="n" s="1145">
        <v>545.2</v>
      </c>
      <c r="J235" t="n" s="1145">
        <v>545.2</v>
      </c>
      <c r="K235" t="n" s="1145">
        <v>910.81</v>
      </c>
      <c r="L235" t="n" s="1145">
        <v>708.16</v>
      </c>
      <c r="M235" t="n" s="1145">
        <v>708.16</v>
      </c>
      <c r="N235" t="n" s="1145">
        <v>752.66</v>
      </c>
      <c r="O235" t="n" s="1145">
        <v>585.73</v>
      </c>
      <c r="P235" t="n" s="1145">
        <v>585.73</v>
      </c>
      <c r="Q235" t="n" s="1145">
        <v>191.57</v>
      </c>
      <c r="R235" t="n" s="1145">
        <v>518.52</v>
      </c>
      <c r="S235" t="n" s="1145">
        <v>518.52</v>
      </c>
      <c r="T235" t="n" s="1145">
        <v>1158.54</v>
      </c>
      <c r="U235" t="n" s="1145">
        <v>734.55</v>
      </c>
      <c r="V235" t="n" s="1145">
        <v>734.55</v>
      </c>
      <c r="W235" t="n" s="1145">
        <v>692.04</v>
      </c>
      <c r="X235" t="n" s="1145">
        <v>692.04</v>
      </c>
      <c r="Y235" t="n" s="1145">
        <v>685.25</v>
      </c>
      <c r="Z235" t="n" s="1145">
        <v>685.25</v>
      </c>
      <c r="AA235" t="n" s="1145">
        <v>689.67</v>
      </c>
      <c r="AB235" t="n" s="1145">
        <v>689.67</v>
      </c>
      <c r="AC235" t="n" s="1145">
        <v>695.32</v>
      </c>
      <c r="AD235" t="n" s="1145">
        <v>695.32</v>
      </c>
      <c r="AE235" t="n" s="1145">
        <v>673.83</v>
      </c>
      <c r="AF235" t="n" s="1145">
        <v>673.83</v>
      </c>
      <c r="AG235" t="n" s="1145">
        <v>657.72</v>
      </c>
      <c r="AH235" t="n" s="1145">
        <v>657.72</v>
      </c>
      <c r="AI235" t="n">
        <v>0.0</v>
      </c>
      <c r="AJ235" t="n">
        <v>0.0</v>
      </c>
    </row>
    <row r="236" spans="1:20">
      <c r="A236" t="s">
        <v>4212</v>
      </c>
      <c r="B236" t="s">
        <v>3414</v>
      </c>
      <c r="C236" t="n" s="1145">
        <v>550.41</v>
      </c>
      <c r="D236" t="n" s="1145">
        <v>550.41</v>
      </c>
      <c r="E236" t="n" s="1145">
        <v>394.94</v>
      </c>
      <c r="F236" t="n" s="1145">
        <v>530.88</v>
      </c>
      <c r="G236" t="n" s="1145">
        <v>530.88</v>
      </c>
      <c r="H236" t="n" s="1145">
        <v>708.16</v>
      </c>
      <c r="I236" t="n" s="1145">
        <v>545.2</v>
      </c>
      <c r="J236" t="n" s="1145">
        <v>545.2</v>
      </c>
      <c r="K236" t="n" s="1145">
        <v>910.81</v>
      </c>
      <c r="L236" t="n" s="1145">
        <v>708.16</v>
      </c>
      <c r="M236" t="n" s="1145">
        <v>708.16</v>
      </c>
      <c r="N236" t="n" s="1145">
        <v>752.66</v>
      </c>
      <c r="O236" t="n" s="1145">
        <v>585.73</v>
      </c>
      <c r="P236" t="n" s="1145">
        <v>585.73</v>
      </c>
      <c r="Q236" t="n" s="1145">
        <v>191.57</v>
      </c>
      <c r="R236" t="n" s="1145">
        <v>518.52</v>
      </c>
      <c r="S236" t="n" s="1145">
        <v>518.52</v>
      </c>
      <c r="T236" t="n" s="1145">
        <v>1158.54</v>
      </c>
      <c r="U236" t="n" s="1145">
        <v>734.55</v>
      </c>
      <c r="V236" t="n" s="1145">
        <v>734.55</v>
      </c>
      <c r="W236" t="n" s="1145">
        <v>692.04</v>
      </c>
      <c r="X236" t="n" s="1145">
        <v>692.04</v>
      </c>
      <c r="Y236" t="n" s="1145">
        <v>685.25</v>
      </c>
      <c r="Z236" t="n" s="1145">
        <v>685.25</v>
      </c>
      <c r="AA236" t="n" s="1145">
        <v>689.67</v>
      </c>
      <c r="AB236" t="n" s="1145">
        <v>689.67</v>
      </c>
      <c r="AC236" t="n" s="1145">
        <v>695.32</v>
      </c>
      <c r="AD236" t="n" s="1145">
        <v>695.32</v>
      </c>
      <c r="AE236" t="n" s="1145">
        <v>673.83</v>
      </c>
      <c r="AF236" t="n" s="1145">
        <v>673.83</v>
      </c>
      <c r="AG236" t="n" s="1145">
        <v>657.72</v>
      </c>
      <c r="AH236" t="n" s="1145">
        <v>657.72</v>
      </c>
      <c r="AI236" t="n">
        <v>0.0</v>
      </c>
      <c r="AJ236" t="n">
        <v>0.0</v>
      </c>
    </row>
    <row r="237" spans="1:20">
      <c r="A237" t="s">
        <v>3197</v>
      </c>
      <c r="B237" t="s">
        <v>12</v>
      </c>
      <c r="C237" t="n">
        <v>0.0</v>
      </c>
      <c r="D237" t="n">
        <v>0.0</v>
      </c>
      <c r="E237" t="n">
        <v>0.0</v>
      </c>
      <c r="F237" t="n">
        <v>0.0</v>
      </c>
      <c r="G237" t="n">
        <v>0.0</v>
      </c>
      <c r="H237" t="n">
        <v>0.0</v>
      </c>
      <c r="I237" t="n">
        <v>0.0</v>
      </c>
      <c r="J237" t="n">
        <v>0.0</v>
      </c>
      <c r="K237" t="n">
        <v>0.0</v>
      </c>
      <c r="L237" t="n">
        <v>0.0</v>
      </c>
      <c r="M237" t="n">
        <v>0.0</v>
      </c>
      <c r="N237" t="n">
        <v>0.0</v>
      </c>
      <c r="O237" t="n">
        <v>0.0</v>
      </c>
      <c r="P237" t="n">
        <v>0.0</v>
      </c>
      <c r="Q237" t="n">
        <v>0.0</v>
      </c>
      <c r="R237" t="n">
        <v>0.0</v>
      </c>
      <c r="S237" t="n">
        <v>0.0</v>
      </c>
      <c r="T237" t="n">
        <v>0.0</v>
      </c>
      <c r="U237" t="n">
        <v>0.0</v>
      </c>
      <c r="V237" t="n">
        <v>0.0</v>
      </c>
      <c r="W237" t="n">
        <v>0.0</v>
      </c>
      <c r="X237" t="n">
        <v>0.0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n">
        <v>0.0</v>
      </c>
      <c r="AI237" t="n" s="1145">
        <v>12.0</v>
      </c>
      <c r="AJ237" t="n" s="1145">
        <v>-1.0</v>
      </c>
    </row>
    <row r="238" spans="1:20">
      <c r="A238" t="s">
        <v>4251</v>
      </c>
      <c r="B238" t="s">
        <v>4252</v>
      </c>
      <c r="C238" s="989" t="n">
        <v>0.0</v>
      </c>
      <c r="D238" s="989" t="n">
        <v>0.0</v>
      </c>
      <c r="E238" s="989" t="n">
        <v>0.0</v>
      </c>
      <c r="F238" s="989" t="n">
        <v>0.0</v>
      </c>
      <c r="G238" s="989" t="n">
        <v>0.0</v>
      </c>
      <c r="H238" s="989" t="n">
        <v>0.0</v>
      </c>
      <c r="I238" s="989" t="n">
        <v>0.0</v>
      </c>
      <c r="J238" s="989" t="n">
        <v>0.0</v>
      </c>
      <c r="K238" s="989" t="n">
        <v>0.0</v>
      </c>
      <c r="L238" s="989" t="n">
        <v>0.0</v>
      </c>
      <c r="M238" s="989" t="n">
        <v>0.0</v>
      </c>
      <c r="N238" s="989" t="n">
        <v>0.0</v>
      </c>
      <c r="O238" s="989" t="n">
        <v>0.0</v>
      </c>
      <c r="P238" s="989" t="n">
        <v>0.0</v>
      </c>
      <c r="Q238" s="989" t="n">
        <v>0.0</v>
      </c>
      <c r="R238" s="989" t="n">
        <v>0.0</v>
      </c>
      <c r="S238" s="989" t="n">
        <v>0.0</v>
      </c>
      <c r="T238" t="n">
        <v>0.0</v>
      </c>
      <c r="U238" t="n">
        <v>0.0</v>
      </c>
      <c r="V238" t="n">
        <v>0.0</v>
      </c>
      <c r="W238" t="n">
        <v>0.0</v>
      </c>
      <c r="X238" t="n">
        <v>0.0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n">
        <v>0.0</v>
      </c>
      <c r="AI238" t="n">
        <v>0.0</v>
      </c>
      <c r="AJ238" t="n">
        <v>0.0</v>
      </c>
    </row>
    <row r="239" spans="1:20">
      <c r="A239" t="s">
        <v>4480</v>
      </c>
      <c r="B239" t="s">
        <v>4481</v>
      </c>
      <c r="C239" t="n">
        <v>0.0</v>
      </c>
      <c r="D239" t="n">
        <v>0.0</v>
      </c>
      <c r="E239" t="n">
        <v>0.0</v>
      </c>
      <c r="F239" t="n">
        <v>0.0</v>
      </c>
      <c r="G239" t="n">
        <v>0.0</v>
      </c>
      <c r="H239" t="n">
        <v>0.0</v>
      </c>
      <c r="I239" t="n">
        <v>0.0</v>
      </c>
      <c r="J239" t="n">
        <v>0.0</v>
      </c>
      <c r="K239" t="n">
        <v>0.0</v>
      </c>
      <c r="L239" t="n">
        <v>0.0</v>
      </c>
      <c r="M239" t="n">
        <v>0.0</v>
      </c>
      <c r="N239" t="n">
        <v>0.0</v>
      </c>
      <c r="O239" t="n">
        <v>0.0</v>
      </c>
      <c r="P239" t="n">
        <v>0.0</v>
      </c>
      <c r="Q239" t="n">
        <v>0.0</v>
      </c>
      <c r="R239" s="989" t="n">
        <v>0.0</v>
      </c>
      <c r="S239" s="989" t="n">
        <v>0.0</v>
      </c>
      <c r="T239" t="n">
        <v>0.0</v>
      </c>
      <c r="U239" t="n">
        <v>0.0</v>
      </c>
      <c r="V239" t="n">
        <v>0.0</v>
      </c>
      <c r="W239" t="n">
        <v>0.0</v>
      </c>
      <c r="X239" t="n">
        <v>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n">
        <v>0.0</v>
      </c>
      <c r="AI239" t="n">
        <v>0.0</v>
      </c>
      <c r="AJ239" t="n">
        <v>0.0</v>
      </c>
    </row>
    <row r="240" spans="1:20">
      <c r="A240" t="s">
        <v>3132</v>
      </c>
      <c r="B240" t="s">
        <v>29</v>
      </c>
      <c r="C240" t="n" s="1145">
        <v>550.41</v>
      </c>
      <c r="D240" t="n" s="1145">
        <v>550.41</v>
      </c>
      <c r="E240" t="n" s="1145">
        <v>394.94</v>
      </c>
      <c r="F240" t="n" s="1145">
        <v>530.88</v>
      </c>
      <c r="G240" t="n" s="1145">
        <v>530.88</v>
      </c>
      <c r="H240" t="n" s="1145">
        <v>708.16</v>
      </c>
      <c r="I240" t="n" s="1145">
        <v>545.2</v>
      </c>
      <c r="J240" t="n" s="1145">
        <v>545.2</v>
      </c>
      <c r="K240" t="n" s="1145">
        <v>910.81</v>
      </c>
      <c r="L240" t="n" s="1145">
        <v>708.16</v>
      </c>
      <c r="M240" t="n" s="1145">
        <v>708.16</v>
      </c>
      <c r="N240" t="n" s="1145">
        <v>752.66</v>
      </c>
      <c r="O240" t="n" s="1145">
        <v>585.73</v>
      </c>
      <c r="P240" t="n" s="1145">
        <v>585.73</v>
      </c>
      <c r="Q240" t="n" s="1145">
        <v>191.57</v>
      </c>
      <c r="R240" s="1145" t="n">
        <v>518.52</v>
      </c>
      <c r="S240" s="1145" t="n">
        <v>518.52</v>
      </c>
      <c r="T240" t="n" s="1145">
        <v>1158.54</v>
      </c>
      <c r="U240" t="n" s="1145">
        <v>734.55</v>
      </c>
      <c r="V240" t="n" s="1145">
        <v>734.55</v>
      </c>
      <c r="W240" t="n" s="1145">
        <v>692.04</v>
      </c>
      <c r="X240" t="n" s="1145">
        <v>692.04</v>
      </c>
      <c r="Y240" t="n" s="1145">
        <v>685.25</v>
      </c>
      <c r="Z240" t="n" s="1145">
        <v>685.25</v>
      </c>
      <c r="AA240" t="n" s="1145">
        <v>689.67</v>
      </c>
      <c r="AB240" t="n" s="1145">
        <v>689.67</v>
      </c>
      <c r="AC240" t="n" s="1145">
        <v>695.32</v>
      </c>
      <c r="AD240" t="n" s="1145">
        <v>695.32</v>
      </c>
      <c r="AE240" t="n" s="1145">
        <v>673.83</v>
      </c>
      <c r="AF240" t="n" s="1145">
        <v>673.83</v>
      </c>
      <c r="AG240" t="n" s="1145">
        <v>657.72</v>
      </c>
      <c r="AH240" t="n" s="1145">
        <v>657.72</v>
      </c>
      <c r="AI240" t="n" s="1145">
        <v>1362.0</v>
      </c>
      <c r="AJ240" t="n" s="1145">
        <v>1116.0</v>
      </c>
    </row>
    <row r="241" spans="1:20">
      <c r="A241" t="s">
        <v>3178</v>
      </c>
      <c r="B241" t="s">
        <v>1292</v>
      </c>
      <c r="C241" s="1145" t="n">
        <v>400.66</v>
      </c>
      <c r="D241" s="1145" t="n">
        <v>400.66</v>
      </c>
      <c r="E241" s="1145" t="n">
        <v>397.66</v>
      </c>
      <c r="F241" s="1145" t="n">
        <v>390.89</v>
      </c>
      <c r="G241" s="1145" t="n">
        <v>390.89</v>
      </c>
      <c r="H241" s="1145" t="n">
        <v>403.71</v>
      </c>
      <c r="I241" s="1145" t="n">
        <v>401.14</v>
      </c>
      <c r="J241" s="1145" t="n">
        <v>401.14</v>
      </c>
      <c r="K241" s="1145" t="n">
        <v>462.34</v>
      </c>
      <c r="L241" s="1145" t="n">
        <v>403.71</v>
      </c>
      <c r="M241" s="1145" t="n">
        <v>403.71</v>
      </c>
      <c r="N241" s="1145" t="n">
        <v>394.42</v>
      </c>
      <c r="O241" s="1145" t="n">
        <v>349.37</v>
      </c>
      <c r="P241" s="1145" t="n">
        <v>349.37</v>
      </c>
      <c r="Q241" s="1145" t="n">
        <v>407.34</v>
      </c>
      <c r="R241" s="1145" t="n">
        <v>267.09</v>
      </c>
      <c r="S241" s="1145" t="n">
        <v>267.09</v>
      </c>
      <c r="T241" t="n" s="1145">
        <v>350.19</v>
      </c>
      <c r="U241" t="n" s="1145">
        <v>400.47</v>
      </c>
      <c r="V241" t="n" s="1145">
        <v>400.47</v>
      </c>
      <c r="W241" t="n" s="1145">
        <v>394.41</v>
      </c>
      <c r="X241" t="n" s="1145">
        <v>394.41</v>
      </c>
      <c r="Y241" t="n" s="1145">
        <v>377.67</v>
      </c>
      <c r="Z241" t="n" s="1145">
        <v>377.67</v>
      </c>
      <c r="AA241" t="n" s="1145">
        <v>384.71</v>
      </c>
      <c r="AB241" t="n" s="1145">
        <v>384.71</v>
      </c>
      <c r="AC241" t="n" s="1145">
        <v>383.33</v>
      </c>
      <c r="AD241" t="n" s="1145">
        <v>383.33</v>
      </c>
      <c r="AE241" t="n" s="1145">
        <v>392.33</v>
      </c>
      <c r="AF241" t="n" s="1145">
        <v>392.33</v>
      </c>
      <c r="AG241" t="n" s="1145">
        <v>379.79</v>
      </c>
      <c r="AH241" t="n" s="1145">
        <v>379.79</v>
      </c>
      <c r="AI241" t="n">
        <v>0.0</v>
      </c>
      <c r="AJ241" t="n">
        <v>0.0</v>
      </c>
    </row>
    <row r="242" spans="1:20">
      <c r="A242" t="s">
        <v>4207</v>
      </c>
      <c r="B242" t="s">
        <v>4208</v>
      </c>
      <c r="C242" s="1145" t="n">
        <v>951.07</v>
      </c>
      <c r="D242" s="1145" t="n">
        <v>951.07</v>
      </c>
      <c r="E242" s="1145" t="n">
        <v>792.6</v>
      </c>
      <c r="F242" s="1145" t="n">
        <v>921.77</v>
      </c>
      <c r="G242" s="1145" t="n">
        <v>921.77</v>
      </c>
      <c r="H242" s="1145" t="n">
        <v>1111.87</v>
      </c>
      <c r="I242" s="1145" t="n">
        <v>946.34</v>
      </c>
      <c r="J242" s="1145" t="n">
        <v>946.34</v>
      </c>
      <c r="K242" s="1145" t="n">
        <v>1373.15</v>
      </c>
      <c r="L242" s="1145" t="n">
        <v>1111.87</v>
      </c>
      <c r="M242" s="1145" t="n">
        <v>1111.87</v>
      </c>
      <c r="N242" s="1145" t="n">
        <v>1147.08</v>
      </c>
      <c r="O242" s="1145" t="n">
        <v>935.1</v>
      </c>
      <c r="P242" s="1145" t="n">
        <v>935.1</v>
      </c>
      <c r="Q242" s="1145" t="n">
        <v>598.91</v>
      </c>
      <c r="R242" t="n" s="1145">
        <v>785.61</v>
      </c>
      <c r="S242" t="n" s="1145">
        <v>785.61</v>
      </c>
      <c r="T242" t="n" s="1145">
        <v>1508.72</v>
      </c>
      <c r="U242" t="n" s="1145">
        <v>1135.02</v>
      </c>
      <c r="V242" t="n" s="1145">
        <v>1135.02</v>
      </c>
      <c r="W242" t="n" s="1145">
        <v>1086.45</v>
      </c>
      <c r="X242" t="n" s="1145">
        <v>1086.45</v>
      </c>
      <c r="Y242" t="n" s="1145">
        <v>1062.93</v>
      </c>
      <c r="Z242" t="n" s="1145">
        <v>1062.93</v>
      </c>
      <c r="AA242" t="n" s="1145">
        <v>1074.38</v>
      </c>
      <c r="AB242" t="n" s="1145">
        <v>1074.38</v>
      </c>
      <c r="AC242" t="n" s="1145">
        <v>1078.66</v>
      </c>
      <c r="AD242" t="n" s="1145">
        <v>1078.66</v>
      </c>
      <c r="AE242" t="n" s="1145">
        <v>1066.16</v>
      </c>
      <c r="AF242" t="n" s="1145">
        <v>1066.16</v>
      </c>
      <c r="AG242" t="n" s="1145">
        <v>1037.51</v>
      </c>
      <c r="AH242" t="n" s="1145">
        <v>1037.51</v>
      </c>
      <c r="AI242" t="n">
        <v>0.0</v>
      </c>
      <c r="AJ242" t="n">
        <v>0.0</v>
      </c>
    </row>
    <row r="243" spans="1:20">
      <c r="A243" t="s">
        <v>4482</v>
      </c>
      <c r="B243" t="s">
        <v>4483</v>
      </c>
      <c r="C243" t="n" s="1145">
        <v>539.03</v>
      </c>
      <c r="D243" t="n" s="1145">
        <v>539.03</v>
      </c>
      <c r="E243" t="n" s="1145">
        <v>569.62</v>
      </c>
      <c r="F243" t="n" s="1145">
        <v>568.33</v>
      </c>
      <c r="G243" t="n" s="1145">
        <v>568.33</v>
      </c>
      <c r="H243" t="n" s="1145">
        <v>507.99</v>
      </c>
      <c r="I243" t="n" s="1145">
        <v>609.48</v>
      </c>
      <c r="J243" t="n" s="1145">
        <v>609.48</v>
      </c>
      <c r="K243" t="n" s="1145">
        <v>648.27</v>
      </c>
      <c r="L243" t="n" s="1145">
        <v>507.99</v>
      </c>
      <c r="M243" t="n" s="1145">
        <v>507.99</v>
      </c>
      <c r="N243" t="n" s="1145">
        <v>421.06</v>
      </c>
      <c r="O243" t="n" s="1145">
        <v>512.22</v>
      </c>
      <c r="P243" t="n" s="1145">
        <v>512.22</v>
      </c>
      <c r="Q243" t="n" s="1145">
        <v>824.43</v>
      </c>
      <c r="R243" t="n" s="1145">
        <v>567.49</v>
      </c>
      <c r="S243" t="n" s="1145">
        <v>567.49</v>
      </c>
      <c r="T243" t="n" s="1145">
        <v>1.99</v>
      </c>
      <c r="U243" t="n" s="1145">
        <v>470.82</v>
      </c>
      <c r="V243" t="n" s="1145">
        <v>470.82</v>
      </c>
      <c r="W243" t="n" s="1145">
        <v>455.54</v>
      </c>
      <c r="X243" t="n" s="1145">
        <v>455.54</v>
      </c>
      <c r="Y243" t="n" s="1145">
        <v>430.03</v>
      </c>
      <c r="Z243" t="n" s="1145">
        <v>430.03</v>
      </c>
      <c r="AA243" t="n" s="1145">
        <v>425.64</v>
      </c>
      <c r="AB243" t="n" s="1145">
        <v>425.64</v>
      </c>
      <c r="AC243" t="n" s="1145">
        <v>418.16</v>
      </c>
      <c r="AD243" t="n" s="1145">
        <v>418.16</v>
      </c>
      <c r="AE243" t="n" s="1145">
        <v>410.93</v>
      </c>
      <c r="AF243" t="n" s="1145">
        <v>410.93</v>
      </c>
      <c r="AG243" t="n" s="1145">
        <v>427.96</v>
      </c>
      <c r="AH243" t="n" s="1145">
        <v>427.96</v>
      </c>
      <c r="AI243" t="n" s="1145">
        <v>112.0</v>
      </c>
      <c r="AJ243" t="n" s="1145">
        <v>39.0</v>
      </c>
    </row>
    <row r="244" spans="1:20">
      <c r="A244" t="s">
        <v>4484</v>
      </c>
      <c r="B244" t="s">
        <v>4485</v>
      </c>
      <c r="C244" t="n" s="1145">
        <v>2666.71</v>
      </c>
      <c r="D244" t="n" s="1145">
        <v>2666.71</v>
      </c>
      <c r="E244" t="n" s="1145">
        <v>2501.01</v>
      </c>
      <c r="F244" t="n" s="1145">
        <v>2701.11</v>
      </c>
      <c r="G244" t="n" s="1145">
        <v>2701.11</v>
      </c>
      <c r="H244" t="n" s="1145">
        <v>2826.49</v>
      </c>
      <c r="I244" t="n" s="1145">
        <v>2833.35</v>
      </c>
      <c r="J244" t="n" s="1145">
        <v>2833.35</v>
      </c>
      <c r="K244" t="n" s="1145">
        <v>2892.03</v>
      </c>
      <c r="L244" t="n" s="1145">
        <v>2826.49</v>
      </c>
      <c r="M244" t="n" s="1145">
        <v>2826.49</v>
      </c>
      <c r="N244" t="n" s="1145">
        <v>2866.16</v>
      </c>
      <c r="O244" t="n" s="1145">
        <v>2804.89</v>
      </c>
      <c r="P244" t="n" s="1145">
        <v>2804.89</v>
      </c>
      <c r="Q244" t="n" s="1145">
        <v>2846.69</v>
      </c>
      <c r="R244" t="n" s="1145">
        <v>2625.42</v>
      </c>
      <c r="S244" t="n" s="1145">
        <v>2625.42</v>
      </c>
      <c r="T244" t="n" s="1145">
        <v>2769.64</v>
      </c>
      <c r="U244" t="n" s="1145">
        <v>2844.17</v>
      </c>
      <c r="V244" t="n" s="1145">
        <v>2844.17</v>
      </c>
      <c r="W244" t="n" s="1145">
        <v>2811.62</v>
      </c>
      <c r="X244" t="n" s="1145">
        <v>2811.62</v>
      </c>
      <c r="Y244" t="n" s="1145">
        <v>2799.58</v>
      </c>
      <c r="Z244" t="n" s="1145">
        <v>2799.58</v>
      </c>
      <c r="AA244" t="n" s="1145">
        <v>2828.11</v>
      </c>
      <c r="AB244" t="n" s="1145">
        <v>2828.11</v>
      </c>
      <c r="AC244" t="n" s="1145">
        <v>2844.22</v>
      </c>
      <c r="AD244" t="n" s="1145">
        <v>2844.22</v>
      </c>
      <c r="AE244" t="n" s="1145">
        <v>2813.21</v>
      </c>
      <c r="AF244" t="n" s="1145">
        <v>2813.21</v>
      </c>
      <c r="AG244" t="n" s="1145">
        <v>2807.87</v>
      </c>
      <c r="AH244" t="n" s="1145">
        <v>2807.87</v>
      </c>
      <c r="AI244" t="n">
        <v>0.0</v>
      </c>
      <c r="AJ244" t="n">
        <v>0.0</v>
      </c>
    </row>
    <row r="245" spans="1:20">
      <c r="A245" t="s">
        <v>2653</v>
      </c>
      <c r="B245" t="s">
        <v>416</v>
      </c>
      <c r="C245" s="1145" t="n">
        <v>554.52</v>
      </c>
      <c r="D245" s="1145" t="n">
        <v>554.52</v>
      </c>
      <c r="E245" s="1145" t="n">
        <v>616.27</v>
      </c>
      <c r="F245" s="1145" t="n">
        <v>480.0</v>
      </c>
      <c r="G245" s="1145" t="n">
        <v>480.0</v>
      </c>
      <c r="H245" s="1145" t="n">
        <v>491.87</v>
      </c>
      <c r="I245" s="1145" t="n">
        <v>481.74</v>
      </c>
      <c r="J245" s="1145" t="n">
        <v>481.74</v>
      </c>
      <c r="K245" s="1145" t="n">
        <v>584.63</v>
      </c>
      <c r="L245" s="1145" t="n">
        <v>491.87</v>
      </c>
      <c r="M245" s="1145" t="n">
        <v>491.87</v>
      </c>
      <c r="N245" s="1145" t="n">
        <v>446.59</v>
      </c>
      <c r="O245" s="1145" t="n">
        <v>422.03</v>
      </c>
      <c r="P245" s="1145" t="n">
        <v>422.03</v>
      </c>
      <c r="Q245" s="1145" t="n">
        <v>443.45</v>
      </c>
      <c r="R245" t="n" s="1145">
        <v>398.3</v>
      </c>
      <c r="S245" t="n" s="1145">
        <v>398.3</v>
      </c>
      <c r="T245" t="n" s="1145">
        <v>528.09</v>
      </c>
      <c r="U245" t="n" s="1145">
        <v>494.52</v>
      </c>
      <c r="V245" t="n" s="1145">
        <v>494.52</v>
      </c>
      <c r="W245" t="n" s="1145">
        <v>476.65</v>
      </c>
      <c r="X245" t="n" s="1145">
        <v>476.65</v>
      </c>
      <c r="Y245" t="n" s="1145">
        <v>468.49</v>
      </c>
      <c r="Z245" t="n" s="1145">
        <v>468.49</v>
      </c>
      <c r="AA245" t="n" s="1145">
        <v>471.58</v>
      </c>
      <c r="AB245" t="n" s="1145">
        <v>471.58</v>
      </c>
      <c r="AC245" t="n" s="1145">
        <v>477.11</v>
      </c>
      <c r="AD245" t="n" s="1145">
        <v>477.11</v>
      </c>
      <c r="AE245" t="n" s="1145">
        <v>480.66</v>
      </c>
      <c r="AF245" t="n" s="1145">
        <v>480.66</v>
      </c>
      <c r="AG245" t="n" s="1145">
        <v>484.25</v>
      </c>
      <c r="AH245" t="n" s="1145">
        <v>484.25</v>
      </c>
      <c r="AI245" t="n">
        <v>0.0</v>
      </c>
      <c r="AJ245" t="n">
        <v>0.0</v>
      </c>
    </row>
    <row r="246" spans="1:20">
      <c r="A246" t="s">
        <v>2672</v>
      </c>
      <c r="B246" t="s">
        <v>415</v>
      </c>
      <c r="C246" s="1145" t="n">
        <v>283.72</v>
      </c>
      <c r="D246" s="1145" t="n">
        <v>283.72</v>
      </c>
      <c r="E246" s="1145" t="n">
        <v>356.52</v>
      </c>
      <c r="F246" s="1145" t="n">
        <v>193.53</v>
      </c>
      <c r="G246" s="1145" t="n">
        <v>193.53</v>
      </c>
      <c r="H246" s="1145" t="n">
        <v>209.84</v>
      </c>
      <c r="I246" s="1145" t="n">
        <v>200.96</v>
      </c>
      <c r="J246" s="1145" t="n">
        <v>200.96</v>
      </c>
      <c r="K246" s="1145" t="n">
        <v>231.02</v>
      </c>
      <c r="L246" s="1145" t="n">
        <v>209.84</v>
      </c>
      <c r="M246" s="1145" t="n">
        <v>209.84</v>
      </c>
      <c r="N246" s="1145" t="n">
        <v>186.36</v>
      </c>
      <c r="O246" s="1145" t="n">
        <v>201.01</v>
      </c>
      <c r="P246" s="1145" t="n">
        <v>201.01</v>
      </c>
      <c r="Q246" s="1145" t="n">
        <v>218.82</v>
      </c>
      <c r="R246" t="n" s="1145">
        <v>183.33</v>
      </c>
      <c r="S246" t="n" s="1145">
        <v>183.33</v>
      </c>
      <c r="T246" t="n" s="1145">
        <v>210.64</v>
      </c>
      <c r="U246" t="n" s="1145">
        <v>210.5</v>
      </c>
      <c r="V246" t="n" s="1145">
        <v>210.5</v>
      </c>
      <c r="W246" t="n" s="1145">
        <v>211.85</v>
      </c>
      <c r="X246" t="n" s="1145">
        <v>211.85</v>
      </c>
      <c r="Y246" t="n" s="1145">
        <v>207.17</v>
      </c>
      <c r="Z246" t="n" s="1145">
        <v>207.17</v>
      </c>
      <c r="AA246" t="n" s="1145">
        <v>205.28</v>
      </c>
      <c r="AB246" t="n" s="1145">
        <v>205.28</v>
      </c>
      <c r="AC246" t="n" s="1145">
        <v>205.7</v>
      </c>
      <c r="AD246" t="n" s="1145">
        <v>205.7</v>
      </c>
      <c r="AE246" t="n" s="1145">
        <v>208.75</v>
      </c>
      <c r="AF246" t="n" s="1145">
        <v>208.75</v>
      </c>
      <c r="AG246" t="n" s="1145">
        <v>214.87</v>
      </c>
      <c r="AH246" t="n" s="1145">
        <v>214.87</v>
      </c>
      <c r="AI246" t="n">
        <v>0.0</v>
      </c>
      <c r="AJ246" t="n">
        <v>0.0</v>
      </c>
    </row>
    <row r="247" spans="1:20">
      <c r="A247" t="s">
        <v>4486</v>
      </c>
      <c r="B247" t="s">
        <v>4487</v>
      </c>
      <c r="C247" t="n" s="1145">
        <v>270.8</v>
      </c>
      <c r="D247" t="n" s="1145">
        <v>270.8</v>
      </c>
      <c r="E247" t="n" s="1145">
        <v>259.74</v>
      </c>
      <c r="F247" t="n" s="1145">
        <v>286.48</v>
      </c>
      <c r="G247" t="n" s="1145">
        <v>286.48</v>
      </c>
      <c r="H247" t="n" s="1145">
        <v>282.02</v>
      </c>
      <c r="I247" t="n" s="1145">
        <v>280.78</v>
      </c>
      <c r="J247" t="n" s="1145">
        <v>280.78</v>
      </c>
      <c r="K247" t="n" s="1145">
        <v>353.62</v>
      </c>
      <c r="L247" t="n" s="1145">
        <v>282.02</v>
      </c>
      <c r="M247" t="n" s="1145">
        <v>282.02</v>
      </c>
      <c r="N247" t="n" s="1145">
        <v>260.23</v>
      </c>
      <c r="O247" t="n" s="1145">
        <v>221.02</v>
      </c>
      <c r="P247" t="n" s="1145">
        <v>221.02</v>
      </c>
      <c r="Q247" t="n" s="1145">
        <v>224.64</v>
      </c>
      <c r="R247" t="n" s="1145">
        <v>214.97</v>
      </c>
      <c r="S247" t="n" s="1145">
        <v>214.97</v>
      </c>
      <c r="T247" t="n" s="1145">
        <v>317.45</v>
      </c>
      <c r="U247" t="n" s="1145">
        <v>284.02</v>
      </c>
      <c r="V247" t="n" s="1145">
        <v>284.02</v>
      </c>
      <c r="W247" t="n" s="1145">
        <v>264.8</v>
      </c>
      <c r="X247" t="n" s="1145">
        <v>264.8</v>
      </c>
      <c r="Y247" t="n" s="1145">
        <v>261.31</v>
      </c>
      <c r="Z247" t="n" s="1145">
        <v>261.31</v>
      </c>
      <c r="AA247" t="n" s="1145">
        <v>266.3</v>
      </c>
      <c r="AB247" t="n" s="1145">
        <v>266.3</v>
      </c>
      <c r="AC247" t="n" s="1145">
        <v>271.41</v>
      </c>
      <c r="AD247" t="n" s="1145">
        <v>271.41</v>
      </c>
      <c r="AE247" t="n" s="1145">
        <v>271.91</v>
      </c>
      <c r="AF247" t="n" s="1145">
        <v>271.91</v>
      </c>
      <c r="AG247" t="n" s="1145">
        <v>269.38</v>
      </c>
      <c r="AH247" t="n" s="1145">
        <v>269.38</v>
      </c>
      <c r="AI247" t="n">
        <v>0.0</v>
      </c>
      <c r="AJ247" t="n">
        <v>0.0</v>
      </c>
    </row>
    <row r="248" spans="1:20">
      <c r="A248" t="s">
        <v>4488</v>
      </c>
      <c r="B248" t="s">
        <v>4489</v>
      </c>
      <c r="C248" s="989" t="n">
        <v>0.0</v>
      </c>
      <c r="D248" s="989" t="n">
        <v>0.0</v>
      </c>
      <c r="E248" s="989" t="n">
        <v>0.0</v>
      </c>
      <c r="F248" s="989" t="n">
        <v>0.0</v>
      </c>
      <c r="G248" s="989" t="n">
        <v>0.0</v>
      </c>
      <c r="H248" s="989" t="n">
        <v>0.0</v>
      </c>
      <c r="I248" s="989" t="n">
        <v>0.0</v>
      </c>
      <c r="J248" s="989" t="n">
        <v>0.0</v>
      </c>
      <c r="K248" s="989" t="n">
        <v>0.0</v>
      </c>
      <c r="L248" s="989" t="n">
        <v>0.0</v>
      </c>
      <c r="M248" s="989" t="n">
        <v>0.0</v>
      </c>
      <c r="N248" s="989" t="n">
        <v>0.0</v>
      </c>
      <c r="O248" s="989" t="n">
        <v>0.0</v>
      </c>
      <c r="P248" s="989" t="n">
        <v>0.0</v>
      </c>
      <c r="Q248" s="989" t="n">
        <v>0.0</v>
      </c>
      <c r="R248" t="n">
        <v>0.0</v>
      </c>
      <c r="S248" t="n">
        <v>0.0</v>
      </c>
      <c r="T248" t="n">
        <v>0.0</v>
      </c>
      <c r="U248" t="n">
        <v>0.0</v>
      </c>
      <c r="V248" t="n">
        <v>0.0</v>
      </c>
      <c r="W248" t="n">
        <v>0.0</v>
      </c>
      <c r="X248" t="n">
        <v>0.0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n">
        <v>0.0</v>
      </c>
      <c r="AI248" t="n">
        <v>0.0</v>
      </c>
      <c r="AJ248" t="n">
        <v>0.0</v>
      </c>
    </row>
    <row r="249" spans="1:20">
      <c r="A249" t="s">
        <v>3085</v>
      </c>
      <c r="B249" t="s">
        <v>3700</v>
      </c>
      <c r="C249" s="1145" t="n">
        <v>-4.11</v>
      </c>
      <c r="D249" s="1145" t="n">
        <v>-4.11</v>
      </c>
      <c r="E249" s="1145" t="n">
        <v>-221.33</v>
      </c>
      <c r="F249" s="1145" t="n">
        <v>50.88</v>
      </c>
      <c r="G249" s="1145" t="n">
        <v>50.88</v>
      </c>
      <c r="H249" s="1145" t="n">
        <v>216.3</v>
      </c>
      <c r="I249" s="1145" t="n">
        <v>63.46</v>
      </c>
      <c r="J249" s="1145" t="n">
        <v>63.46</v>
      </c>
      <c r="K249" s="1145" t="n">
        <v>326.17</v>
      </c>
      <c r="L249" s="1145" t="n">
        <v>216.3</v>
      </c>
      <c r="M249" s="1145" t="n">
        <v>216.3</v>
      </c>
      <c r="N249" s="1145" t="n">
        <v>306.07</v>
      </c>
      <c r="O249" s="1145" t="n">
        <v>163.71</v>
      </c>
      <c r="P249" s="1145" t="n">
        <v>163.71</v>
      </c>
      <c r="Q249" s="1145" t="n">
        <v>-251.88</v>
      </c>
      <c r="R249" t="n" s="1145">
        <v>120.22</v>
      </c>
      <c r="S249" t="n" s="1145">
        <v>120.22</v>
      </c>
      <c r="T249" t="n" s="1145">
        <v>630.45</v>
      </c>
      <c r="U249" t="n" s="1145">
        <v>240.03</v>
      </c>
      <c r="V249" t="n" s="1145">
        <v>240.03</v>
      </c>
      <c r="W249" t="n" s="1145">
        <v>215.39</v>
      </c>
      <c r="X249" t="n" s="1145">
        <v>215.39</v>
      </c>
      <c r="Y249" t="n" s="1145">
        <v>216.76</v>
      </c>
      <c r="Z249" t="n" s="1145">
        <v>216.76</v>
      </c>
      <c r="AA249" t="n" s="1145">
        <v>218.09</v>
      </c>
      <c r="AB249" t="n" s="1145">
        <v>218.09</v>
      </c>
      <c r="AC249" t="n" s="1145">
        <v>218.21</v>
      </c>
      <c r="AD249" t="n" s="1145">
        <v>218.21</v>
      </c>
      <c r="AE249" t="n" s="1145">
        <v>193.17</v>
      </c>
      <c r="AF249" t="n" s="1145">
        <v>193.17</v>
      </c>
      <c r="AG249" t="n" s="1145">
        <v>173.46</v>
      </c>
      <c r="AH249" t="n" s="1145">
        <v>173.46</v>
      </c>
      <c r="AI249" t="n" s="1145">
        <v>1082.0</v>
      </c>
      <c r="AJ249" t="n" s="1145">
        <v>844.0</v>
      </c>
    </row>
    <row r="250" spans="1:20">
      <c r="A250" t="s">
        <v>3087</v>
      </c>
      <c r="B250" t="s">
        <v>417</v>
      </c>
      <c r="C250" s="989" t="n">
        <v>-0.0074589700000000005</v>
      </c>
      <c r="D250" s="989" t="n">
        <v>-0.0074589700000000005</v>
      </c>
      <c r="E250" s="989" t="n">
        <v>-0.56041929</v>
      </c>
      <c r="F250" s="989" t="n">
        <v>0.09583356</v>
      </c>
      <c r="G250" s="989" t="n">
        <v>0.09583356</v>
      </c>
      <c r="H250" s="989" t="n">
        <v>0.30543212000000003</v>
      </c>
      <c r="I250" s="989" t="n">
        <v>0.11640478</v>
      </c>
      <c r="J250" s="989" t="n">
        <v>0.11640478</v>
      </c>
      <c r="K250" s="989" t="n">
        <v>0.35811508000000003</v>
      </c>
      <c r="L250" s="989" t="n">
        <v>0.30543212000000003</v>
      </c>
      <c r="M250" s="989" t="n">
        <v>0.30543212000000003</v>
      </c>
      <c r="N250" s="989" t="n">
        <v>0.40665348</v>
      </c>
      <c r="O250" s="989" t="n">
        <v>0.27948895</v>
      </c>
      <c r="P250" s="989" t="n">
        <v>0.27948895</v>
      </c>
      <c r="Q250" s="989" t="n">
        <v>-1.3148283900000002</v>
      </c>
      <c r="R250" t="n">
        <v>0.23184971000000001</v>
      </c>
      <c r="S250" t="n">
        <v>0.23184971000000001</v>
      </c>
      <c r="T250" t="n">
        <v>0.54417613</v>
      </c>
      <c r="U250" t="n">
        <v>0.32677033</v>
      </c>
      <c r="V250" t="n">
        <v>0.32677033</v>
      </c>
      <c r="W250" t="n">
        <v>0.31123605</v>
      </c>
      <c r="X250" t="n">
        <v>0.31123605</v>
      </c>
      <c r="Y250" t="n">
        <v>0.31632726</v>
      </c>
      <c r="Z250" t="n">
        <v>0.31632726</v>
      </c>
      <c r="AA250" t="n">
        <v>0.31623007000000003</v>
      </c>
      <c r="AB250" t="n">
        <v>0.31623007000000003</v>
      </c>
      <c r="AC250" t="n">
        <v>0.31382115</v>
      </c>
      <c r="AD250" t="n">
        <v>0.31382115</v>
      </c>
      <c r="AE250" t="n">
        <v>0.28667083000000004</v>
      </c>
      <c r="AF250" t="n">
        <v>0.28667083000000004</v>
      </c>
      <c r="AG250" t="n">
        <v>0.26373643</v>
      </c>
      <c r="AH250" t="n">
        <v>0.26373643</v>
      </c>
      <c r="AI250" t="n">
        <v>0.0</v>
      </c>
      <c r="AJ250" t="n">
        <v>0.0</v>
      </c>
    </row>
    <row r="251" spans="1:20">
      <c r="A251" t="s">
        <v>3073</v>
      </c>
      <c r="B251" t="s">
        <v>418</v>
      </c>
      <c r="C251" t="n">
        <v>0.0</v>
      </c>
      <c r="D251" t="n">
        <v>0.0</v>
      </c>
      <c r="E251" t="n">
        <v>0.0</v>
      </c>
      <c r="F251" t="n">
        <v>0.0</v>
      </c>
      <c r="G251" t="n">
        <v>0.0</v>
      </c>
      <c r="H251" t="n">
        <v>0.0</v>
      </c>
      <c r="I251" t="n">
        <v>0.0</v>
      </c>
      <c r="J251" t="n">
        <v>0.0</v>
      </c>
      <c r="K251" t="n">
        <v>0.0</v>
      </c>
      <c r="L251" t="n">
        <v>0.0</v>
      </c>
      <c r="M251" t="n">
        <v>0.0</v>
      </c>
      <c r="N251" t="n">
        <v>0.0</v>
      </c>
      <c r="O251" t="n">
        <v>0.0</v>
      </c>
      <c r="P251" t="n">
        <v>0.0</v>
      </c>
      <c r="Q251" t="n">
        <v>0.0</v>
      </c>
      <c r="R251" t="n">
        <v>0.0</v>
      </c>
      <c r="S251" t="n">
        <v>0.0</v>
      </c>
      <c r="T251" t="n">
        <v>0.0</v>
      </c>
      <c r="U251" t="n">
        <v>0.0</v>
      </c>
      <c r="V251" t="n">
        <v>0.0</v>
      </c>
      <c r="W251" t="n">
        <v>0.0</v>
      </c>
      <c r="X251" t="n">
        <v>0.0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n">
        <v>0.0</v>
      </c>
      <c r="AI251" t="n">
        <v>0.0</v>
      </c>
      <c r="AJ251" t="n">
        <v>0.0</v>
      </c>
    </row>
    <row r="252" spans="1:20">
      <c r="A252" t="s">
        <v>3071</v>
      </c>
      <c r="B252" t="s">
        <v>39</v>
      </c>
      <c r="C252" t="n">
        <v>0.0</v>
      </c>
      <c r="D252" t="n">
        <v>0.0</v>
      </c>
      <c r="E252" t="n">
        <v>0.0</v>
      </c>
      <c r="F252" t="n">
        <v>0.0</v>
      </c>
      <c r="G252" t="n">
        <v>0.0</v>
      </c>
      <c r="H252" t="n">
        <v>0.0</v>
      </c>
      <c r="I252" t="n">
        <v>0.0</v>
      </c>
      <c r="J252" t="n">
        <v>0.0</v>
      </c>
      <c r="K252" t="n">
        <v>0.0</v>
      </c>
      <c r="L252" t="n">
        <v>0.0</v>
      </c>
      <c r="M252" t="n">
        <v>0.0</v>
      </c>
      <c r="N252" t="n">
        <v>0.0</v>
      </c>
      <c r="O252" t="n">
        <v>0.0</v>
      </c>
      <c r="P252" t="n">
        <v>0.0</v>
      </c>
      <c r="Q252" t="n">
        <v>0.0</v>
      </c>
      <c r="R252" t="n">
        <v>0.0</v>
      </c>
      <c r="S252" t="n">
        <v>0.0</v>
      </c>
      <c r="T252" t="n">
        <v>0.0</v>
      </c>
      <c r="U252" t="n">
        <v>0.0</v>
      </c>
      <c r="V252" t="n">
        <v>0.0</v>
      </c>
      <c r="W252" t="n">
        <v>0.0</v>
      </c>
      <c r="X252" t="n">
        <v>0.0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n">
        <v>0.0</v>
      </c>
      <c r="AI252" t="n" s="1145">
        <v>41.0</v>
      </c>
      <c r="AJ252" t="n" s="1145">
        <v>68.0</v>
      </c>
    </row>
    <row r="253" spans="1:20">
      <c r="A253" t="s">
        <v>3077</v>
      </c>
      <c r="B253" t="s">
        <v>419</v>
      </c>
      <c r="C253" t="n">
        <v>0.0</v>
      </c>
      <c r="D253" t="n">
        <v>0.0</v>
      </c>
      <c r="E253" t="n">
        <v>0.0</v>
      </c>
      <c r="F253" t="n">
        <v>0.0</v>
      </c>
      <c r="G253" t="n">
        <v>0.0</v>
      </c>
      <c r="H253" t="n">
        <v>0.0</v>
      </c>
      <c r="I253" t="n">
        <v>0.0</v>
      </c>
      <c r="J253" t="n">
        <v>0.0</v>
      </c>
      <c r="K253" t="n">
        <v>0.0</v>
      </c>
      <c r="L253" t="n">
        <v>0.0</v>
      </c>
      <c r="M253" t="n">
        <v>0.0</v>
      </c>
      <c r="N253" t="n">
        <v>0.0</v>
      </c>
      <c r="O253" t="n">
        <v>0.0</v>
      </c>
      <c r="P253" t="n">
        <v>0.0</v>
      </c>
      <c r="Q253" t="n">
        <v>0.0</v>
      </c>
      <c r="R253" t="n">
        <v>0.0</v>
      </c>
      <c r="S253" t="n">
        <v>0.0</v>
      </c>
      <c r="T253" t="n">
        <v>0.0</v>
      </c>
      <c r="U253" t="n">
        <v>0.0</v>
      </c>
      <c r="V253" t="n">
        <v>0.0</v>
      </c>
      <c r="W253" t="n">
        <v>0.0</v>
      </c>
      <c r="X253" t="n">
        <v>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n">
        <v>0.0</v>
      </c>
      <c r="AI253" t="n">
        <v>0.0</v>
      </c>
      <c r="AJ253" t="n">
        <v>0.0</v>
      </c>
    </row>
    <row r="254" spans="1:20">
      <c r="A254" t="s">
        <v>2655</v>
      </c>
      <c r="B254" t="s">
        <v>422</v>
      </c>
      <c r="C254" t="n" s="1145">
        <v>382062.91</v>
      </c>
      <c r="D254" t="n" s="1145">
        <v>382062.91</v>
      </c>
      <c r="E254" t="n" s="1145">
        <v>213844.78</v>
      </c>
      <c r="F254" t="n" s="1145">
        <v>274082.37</v>
      </c>
      <c r="G254" t="n" s="1145">
        <v>274082.37</v>
      </c>
      <c r="H254" t="n" s="1145">
        <v>168218.13</v>
      </c>
      <c r="I254" t="n" s="1145">
        <v>215818.07</v>
      </c>
      <c r="J254" t="n" s="1145">
        <v>215818.07</v>
      </c>
      <c r="K254" t="n" s="1145">
        <v>168959.33</v>
      </c>
      <c r="L254" t="n" s="1145">
        <v>168218.13</v>
      </c>
      <c r="M254" t="n" s="1145">
        <v>168218.13</v>
      </c>
      <c r="N254" t="n" s="1145">
        <v>170596.15</v>
      </c>
      <c r="O254" t="n" s="1145">
        <v>105506.66</v>
      </c>
      <c r="P254" t="n" s="1145">
        <v>105506.66</v>
      </c>
      <c r="Q254" t="n" s="1145">
        <v>172946.94</v>
      </c>
      <c r="R254" t="n" s="1145">
        <v>51779.39</v>
      </c>
      <c r="S254" t="n" s="1145">
        <v>51779.39</v>
      </c>
      <c r="T254" t="n" s="1145">
        <v>191696.45</v>
      </c>
      <c r="U254" t="n" s="1145">
        <v>704198.87</v>
      </c>
      <c r="V254" t="n" s="1145">
        <v>704198.87</v>
      </c>
      <c r="W254" t="n" s="1145">
        <v>639667.0</v>
      </c>
      <c r="X254" t="n" s="1145">
        <v>639667.0</v>
      </c>
      <c r="Y254" t="n" s="1145">
        <v>584206.08</v>
      </c>
      <c r="Z254" t="n" s="1145">
        <v>584206.08</v>
      </c>
      <c r="AA254" t="n" s="1145">
        <v>535239.54</v>
      </c>
      <c r="AB254" t="n" s="1145">
        <v>535239.54</v>
      </c>
      <c r="AC254" t="n" s="1145">
        <v>481408.33</v>
      </c>
      <c r="AD254" t="n" s="1145">
        <v>481408.33</v>
      </c>
      <c r="AE254" t="n" s="1145">
        <v>422021.46</v>
      </c>
      <c r="AF254" t="n" s="1145">
        <v>422021.46</v>
      </c>
      <c r="AG254" t="n" s="1145">
        <v>364643.39</v>
      </c>
      <c r="AH254" t="n" s="1145">
        <v>364643.39</v>
      </c>
      <c r="AI254" t="n">
        <v>0.0</v>
      </c>
      <c r="AJ254" t="n">
        <v>0.0</v>
      </c>
    </row>
    <row r="255" spans="1:20">
      <c r="A255" t="s">
        <v>2664</v>
      </c>
      <c r="B255" t="s">
        <v>423</v>
      </c>
      <c r="C255" t="n">
        <v>1.00745897</v>
      </c>
      <c r="D255" t="n">
        <v>1.00745897</v>
      </c>
      <c r="E255" t="n">
        <v>1.56041929</v>
      </c>
      <c r="F255" t="n">
        <v>0.90416644</v>
      </c>
      <c r="G255" t="n">
        <v>0.90416644</v>
      </c>
      <c r="H255" t="n">
        <v>0.69456788</v>
      </c>
      <c r="I255" t="n">
        <v>0.88359522</v>
      </c>
      <c r="J255" t="n">
        <v>0.88359522</v>
      </c>
      <c r="K255" t="n">
        <v>0.64188492</v>
      </c>
      <c r="L255" t="n">
        <v>0.69456788</v>
      </c>
      <c r="M255" t="n">
        <v>0.69456788</v>
      </c>
      <c r="N255" t="n">
        <v>0.59334652</v>
      </c>
      <c r="O255" t="n">
        <v>0.72051105</v>
      </c>
      <c r="P255" t="n">
        <v>0.72051105</v>
      </c>
      <c r="Q255" t="n">
        <v>2.31482839</v>
      </c>
      <c r="R255" t="n">
        <v>0.7681502899999999</v>
      </c>
      <c r="S255" t="n">
        <v>0.7681502899999999</v>
      </c>
      <c r="T255" t="n">
        <v>0.45582386999999996</v>
      </c>
      <c r="U255" t="n">
        <v>0.67322967</v>
      </c>
      <c r="V255" t="n">
        <v>0.67322967</v>
      </c>
      <c r="W255" t="n">
        <v>0.68876395</v>
      </c>
      <c r="X255" t="n">
        <v>0.68876395</v>
      </c>
      <c r="Y255" t="n">
        <v>0.68367274</v>
      </c>
      <c r="Z255" t="n">
        <v>0.68367274</v>
      </c>
      <c r="AA255" t="n">
        <v>0.68376993</v>
      </c>
      <c r="AB255" t="n">
        <v>0.68376993</v>
      </c>
      <c r="AC255" t="n">
        <v>0.68617885</v>
      </c>
      <c r="AD255" t="n">
        <v>0.68617885</v>
      </c>
      <c r="AE255" t="n">
        <v>0.71332917</v>
      </c>
      <c r="AF255" t="n">
        <v>0.71332917</v>
      </c>
      <c r="AG255" t="n">
        <v>0.73626357</v>
      </c>
      <c r="AH255" t="n">
        <v>0.73626357</v>
      </c>
      <c r="AI255" t="n">
        <v>0.0</v>
      </c>
      <c r="AJ255" t="n">
        <v>0.0</v>
      </c>
    </row>
    <row r="256" spans="1:20">
      <c r="A256" t="s">
        <v>4490</v>
      </c>
      <c r="B256" t="s">
        <v>87</v>
      </c>
      <c r="C256" t="n" s="1145">
        <v>55.67</v>
      </c>
      <c r="D256" t="n" s="1145">
        <v>55.67</v>
      </c>
      <c r="E256" t="n" s="1145">
        <v>57.45</v>
      </c>
      <c r="F256" t="n" s="1145">
        <v>56.9</v>
      </c>
      <c r="G256" t="n" s="1145">
        <v>56.9</v>
      </c>
      <c r="H256" t="n" s="1145">
        <v>53.81</v>
      </c>
      <c r="I256" t="n" s="1145">
        <v>58.85</v>
      </c>
      <c r="J256" t="n" s="1145">
        <v>58.85</v>
      </c>
      <c r="K256" t="n" s="1145">
        <v>65.98</v>
      </c>
      <c r="L256" t="n" s="1145">
        <v>53.81</v>
      </c>
      <c r="M256" t="n" s="1145">
        <v>53.81</v>
      </c>
      <c r="N256" t="n" s="1145">
        <v>66.48</v>
      </c>
      <c r="O256" t="n" s="1145">
        <v>52.99</v>
      </c>
      <c r="P256" t="n" s="1145">
        <v>52.99</v>
      </c>
      <c r="Q256" t="n" s="1145">
        <v>72.33</v>
      </c>
      <c r="R256" t="n" s="1145">
        <v>54.97</v>
      </c>
      <c r="S256" t="n" s="1145">
        <v>54.97</v>
      </c>
      <c r="T256" t="n" s="1145">
        <v>76.83</v>
      </c>
      <c r="U256" t="n" s="1145">
        <v>70.49</v>
      </c>
      <c r="V256" t="n" s="1145">
        <v>70.49</v>
      </c>
      <c r="W256" t="n" s="1145">
        <v>70.76</v>
      </c>
      <c r="X256" t="n" s="1145">
        <v>70.76</v>
      </c>
      <c r="Y256" t="n" s="1145">
        <v>71.41</v>
      </c>
      <c r="Z256" t="n" s="1145">
        <v>71.41</v>
      </c>
      <c r="AA256" t="n" s="1145">
        <v>71.78</v>
      </c>
      <c r="AB256" t="n" s="1145">
        <v>71.78</v>
      </c>
      <c r="AC256" t="n" s="1145">
        <v>74.18</v>
      </c>
      <c r="AD256" t="n" s="1145">
        <v>74.18</v>
      </c>
      <c r="AE256" t="n" s="1145">
        <v>74.38</v>
      </c>
      <c r="AF256" t="n" s="1145">
        <v>74.38</v>
      </c>
      <c r="AG256" t="n" s="1145">
        <v>74.53</v>
      </c>
      <c r="AH256" t="n" s="1145">
        <v>74.53</v>
      </c>
      <c r="AI256" t="n" s="1145">
        <v>46.6</v>
      </c>
      <c r="AJ256" t="n" s="1145">
        <v>62.2</v>
      </c>
    </row>
    <row r="257" spans="1:20">
      <c r="A257" t="s">
        <v>3937</v>
      </c>
      <c r="B257" t="s">
        <v>420</v>
      </c>
      <c r="C257" t="n">
        <v>0.0</v>
      </c>
      <c r="D257" t="n">
        <v>0.0</v>
      </c>
      <c r="E257" t="n">
        <v>0.0</v>
      </c>
      <c r="F257" t="n">
        <v>0.0</v>
      </c>
      <c r="G257" t="n">
        <v>0.0</v>
      </c>
      <c r="H257" t="n">
        <v>0.0</v>
      </c>
      <c r="I257" t="n">
        <v>0.0</v>
      </c>
      <c r="J257" t="n">
        <v>0.0</v>
      </c>
      <c r="K257" t="n">
        <v>0.0</v>
      </c>
      <c r="L257" t="n">
        <v>0.0</v>
      </c>
      <c r="M257" t="n">
        <v>0.0</v>
      </c>
      <c r="N257" t="n">
        <v>0.0</v>
      </c>
      <c r="O257" t="n">
        <v>0.0</v>
      </c>
      <c r="P257" t="n">
        <v>0.0</v>
      </c>
      <c r="Q257" t="n">
        <v>0.0</v>
      </c>
      <c r="R257" t="n">
        <v>0.0</v>
      </c>
      <c r="S257" t="n">
        <v>0.0</v>
      </c>
      <c r="T257" t="n">
        <v>0.0</v>
      </c>
      <c r="U257" t="n">
        <v>0.0</v>
      </c>
      <c r="V257" t="n">
        <v>0.0</v>
      </c>
      <c r="W257" t="n">
        <v>0.0</v>
      </c>
      <c r="X257" t="n">
        <v>0.0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n">
        <v>0.0</v>
      </c>
      <c r="AI257" t="n">
        <v>0.0</v>
      </c>
      <c r="AJ257" t="n">
        <v>0.0</v>
      </c>
    </row>
    <row r="258" spans="1:20">
      <c r="A258" t="s">
        <v>4491</v>
      </c>
      <c r="B258" t="s">
        <v>421</v>
      </c>
      <c r="C258" t="n">
        <v>-0.67030423</v>
      </c>
      <c r="D258" t="n">
        <v>-0.67030423</v>
      </c>
      <c r="E258" t="n">
        <v>-0.77730621</v>
      </c>
      <c r="F258" t="n">
        <v>-0.62820058</v>
      </c>
      <c r="G258" t="n">
        <v>-0.62820058</v>
      </c>
      <c r="H258" t="n">
        <v>-0.5521078500000001</v>
      </c>
      <c r="I258" t="n">
        <v>-0.60683658</v>
      </c>
      <c r="J258" t="n">
        <v>-0.60683658</v>
      </c>
      <c r="K258" t="n">
        <v>-0.46438201</v>
      </c>
      <c r="L258" t="n">
        <v>-0.5521078500000001</v>
      </c>
      <c r="M258" t="n">
        <v>-0.5521078500000001</v>
      </c>
      <c r="N258" t="n">
        <v>-0.40210987000000004</v>
      </c>
      <c r="O258" t="n">
        <v>-0.58127544</v>
      </c>
      <c r="P258" t="n">
        <v>-0.58127544</v>
      </c>
      <c r="Q258" t="n">
        <v>-0.61593504</v>
      </c>
      <c r="R258" t="n">
        <v>-0.6047729000000001</v>
      </c>
      <c r="S258" t="n">
        <v>-0.6047729000000001</v>
      </c>
      <c r="T258" t="n">
        <v>-0.19428313</v>
      </c>
      <c r="U258" t="n">
        <v>-0.41611279</v>
      </c>
      <c r="V258" t="n">
        <v>-0.41611279</v>
      </c>
      <c r="W258" t="n">
        <v>-0.42056829</v>
      </c>
      <c r="X258" t="n">
        <v>-0.42056829</v>
      </c>
      <c r="Y258" t="n">
        <v>-0.41271073</v>
      </c>
      <c r="Z258" t="n">
        <v>-0.41271073</v>
      </c>
      <c r="AA258" t="n">
        <v>-0.40340963</v>
      </c>
      <c r="AB258" t="n">
        <v>-0.40340963</v>
      </c>
      <c r="AC258" t="n">
        <v>-0.3978309</v>
      </c>
      <c r="AD258" t="n">
        <v>-0.3978309</v>
      </c>
      <c r="AE258" t="n">
        <v>-0.39585163</v>
      </c>
      <c r="AF258" t="n">
        <v>-0.39585163</v>
      </c>
      <c r="AG258" t="n">
        <v>-0.40401696000000004</v>
      </c>
      <c r="AH258" t="n">
        <v>-0.40401696000000004</v>
      </c>
      <c r="AI258" t="n">
        <v>0.0</v>
      </c>
      <c r="AJ258" t="n">
        <v>0.0</v>
      </c>
    </row>
    <row r="259" spans="1:20">
      <c r="A259" t="s">
        <v>2742</v>
      </c>
      <c r="B259" t="s">
        <v>503</v>
      </c>
      <c r="C259" t="n">
        <v>0.0</v>
      </c>
      <c r="D259" t="n">
        <v>0.0</v>
      </c>
      <c r="E259" t="n">
        <v>0.0</v>
      </c>
      <c r="F259" t="n">
        <v>0.0</v>
      </c>
      <c r="G259" t="n">
        <v>0.0</v>
      </c>
      <c r="H259" t="n">
        <v>0.0</v>
      </c>
      <c r="I259" t="n">
        <v>0.0</v>
      </c>
      <c r="J259" t="n">
        <v>0.0</v>
      </c>
      <c r="K259" t="n">
        <v>0.0</v>
      </c>
      <c r="L259" t="n">
        <v>0.0</v>
      </c>
      <c r="M259" t="n">
        <v>0.0</v>
      </c>
      <c r="N259" t="n">
        <v>0.0</v>
      </c>
      <c r="O259" t="n">
        <v>0.0</v>
      </c>
      <c r="P259" t="n">
        <v>0.0</v>
      </c>
      <c r="Q259" t="n">
        <v>0.0</v>
      </c>
      <c r="R259" t="n">
        <v>0.0</v>
      </c>
      <c r="S259" t="n">
        <v>0.0</v>
      </c>
      <c r="T259" t="n">
        <v>0.0</v>
      </c>
      <c r="U259" t="n">
        <v>0.0</v>
      </c>
      <c r="V259" t="n">
        <v>0.0</v>
      </c>
      <c r="W259" t="n">
        <v>0.0</v>
      </c>
      <c r="X259" t="n">
        <v>0.0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n">
        <v>0.0</v>
      </c>
      <c r="AI259" t="n">
        <v>0.0</v>
      </c>
      <c r="AJ259" t="n">
        <v>0.0</v>
      </c>
    </row>
    <row r="260" spans="1:20">
      <c r="A260" t="s">
        <v>4492</v>
      </c>
      <c r="B260" t="s">
        <v>4493</v>
      </c>
      <c r="C260" t="n" s="1145">
        <v>531813.91</v>
      </c>
      <c r="D260" t="n" s="1145">
        <v>531813.91</v>
      </c>
      <c r="E260" t="n" s="1145">
        <v>279214.95</v>
      </c>
      <c r="F260" t="n" s="1145">
        <v>402819.11</v>
      </c>
      <c r="G260" t="n" s="1145">
        <v>402819.11</v>
      </c>
      <c r="H260" t="n" s="1145">
        <v>252598.96</v>
      </c>
      <c r="I260" t="n" s="1145">
        <v>329506.38</v>
      </c>
      <c r="J260" t="n" s="1145">
        <v>329506.38</v>
      </c>
      <c r="K260" t="n" s="1145">
        <v>259398.55</v>
      </c>
      <c r="L260" t="n" s="1145">
        <v>252598.96</v>
      </c>
      <c r="M260" t="n" s="1145">
        <v>252598.96</v>
      </c>
      <c r="N260" t="n" s="1145">
        <v>285692.08</v>
      </c>
      <c r="O260" t="n" s="1145">
        <v>153830.36</v>
      </c>
      <c r="P260" t="n" s="1145">
        <v>153830.36</v>
      </c>
      <c r="Q260" t="n" s="1145">
        <v>289050.45</v>
      </c>
      <c r="R260" t="n" s="1145">
        <v>83320.02</v>
      </c>
      <c r="S260" t="n" s="1145">
        <v>83320.02</v>
      </c>
      <c r="T260" t="n" s="1145">
        <v>356996.43</v>
      </c>
      <c r="U260" t="n" s="1145">
        <v>1191137.51</v>
      </c>
      <c r="V260" t="n" s="1145">
        <v>1191137.51</v>
      </c>
      <c r="W260" t="n" s="1145">
        <v>1099024.77</v>
      </c>
      <c r="X260" t="n" s="1145">
        <v>1099024.77</v>
      </c>
      <c r="Y260" t="n" s="1145">
        <v>1016636.18</v>
      </c>
      <c r="Z260" t="n" s="1145">
        <v>1016636.18</v>
      </c>
      <c r="AA260" t="n" s="1145">
        <v>931738.96</v>
      </c>
      <c r="AB260" t="n" s="1145">
        <v>931738.96</v>
      </c>
      <c r="AC260" t="n" s="1145">
        <v>825001.57</v>
      </c>
      <c r="AD260" t="n" s="1145">
        <v>825001.57</v>
      </c>
      <c r="AE260" t="n" s="1145">
        <v>714477.69</v>
      </c>
      <c r="AF260" t="n" s="1145">
        <v>714477.69</v>
      </c>
      <c r="AG260" t="n" s="1145">
        <v>646046.88</v>
      </c>
      <c r="AH260" t="n" s="1145">
        <v>646046.88</v>
      </c>
      <c r="AI260" t="n">
        <v>0.0</v>
      </c>
      <c r="AJ260" t="n">
        <v>0.0</v>
      </c>
    </row>
    <row r="261" spans="1:20">
      <c r="A261" t="s">
        <v>4494</v>
      </c>
      <c r="B261" t="s">
        <v>4495</v>
      </c>
      <c r="C261" t="n" s="1145">
        <v>494.7</v>
      </c>
      <c r="D261" t="n" s="1145">
        <v>494.7</v>
      </c>
      <c r="E261" t="n" s="1145">
        <v>546.07</v>
      </c>
      <c r="F261" t="n" s="1145">
        <v>477.64</v>
      </c>
      <c r="G261" t="n" s="1145">
        <v>477.64</v>
      </c>
      <c r="H261" t="n" s="1145">
        <v>448.02</v>
      </c>
      <c r="I261" t="n" s="1145">
        <v>476.75</v>
      </c>
      <c r="J261" t="n" s="1145">
        <v>476.75</v>
      </c>
      <c r="K261" t="n" s="1145">
        <v>2835.05</v>
      </c>
      <c r="L261" t="n" s="1145">
        <v>448.02</v>
      </c>
      <c r="M261" t="n" s="1145">
        <v>448.02</v>
      </c>
      <c r="N261" t="n" s="1145">
        <v>103.51</v>
      </c>
      <c r="O261" t="n" s="1145">
        <v>407.25</v>
      </c>
      <c r="P261" t="n" s="1145">
        <v>407.25</v>
      </c>
      <c r="Q261" t="n" s="1145">
        <v>348.67</v>
      </c>
      <c r="R261" t="n" s="1145">
        <v>200.07</v>
      </c>
      <c r="S261" t="n" s="1145">
        <v>200.07</v>
      </c>
      <c r="T261" t="n" s="1145">
        <v>544.95</v>
      </c>
      <c r="U261" t="n" s="1145">
        <v>276.45</v>
      </c>
      <c r="V261" t="n" s="1145">
        <v>276.45</v>
      </c>
      <c r="W261" t="n" s="1145">
        <v>272.3</v>
      </c>
      <c r="X261" t="n" s="1145">
        <v>272.3</v>
      </c>
      <c r="Y261" t="n" s="1145">
        <v>207.94</v>
      </c>
      <c r="Z261" t="n" s="1145">
        <v>207.94</v>
      </c>
      <c r="AA261" t="n" s="1145">
        <v>223.82</v>
      </c>
      <c r="AB261" t="n" s="1145">
        <v>223.82</v>
      </c>
      <c r="AC261" t="n" s="1145">
        <v>262.77</v>
      </c>
      <c r="AD261" t="n" s="1145">
        <v>262.77</v>
      </c>
      <c r="AE261" t="n" s="1145">
        <v>328.01</v>
      </c>
      <c r="AF261" t="n" s="1145">
        <v>328.01</v>
      </c>
      <c r="AG261" t="n" s="1145">
        <v>434.02</v>
      </c>
      <c r="AH261" t="n" s="1145">
        <v>434.02</v>
      </c>
      <c r="AI261" t="n" s="1145">
        <v>1153.0</v>
      </c>
      <c r="AJ261" t="n" s="1145">
        <v>856.0</v>
      </c>
    </row>
    <row r="262" spans="1:20">
      <c r="A262" t="s">
        <v>4496</v>
      </c>
      <c r="B262" t="s">
        <v>4497</v>
      </c>
      <c r="C262" t="n" s="1145">
        <v>91.7</v>
      </c>
      <c r="D262" t="n" s="1145">
        <v>91.7</v>
      </c>
      <c r="E262" t="n" s="1145">
        <v>97.35</v>
      </c>
      <c r="F262" t="n" s="1145">
        <v>90.99</v>
      </c>
      <c r="G262" t="n" s="1145">
        <v>90.99</v>
      </c>
      <c r="H262" t="n" s="1145">
        <v>86.58</v>
      </c>
      <c r="I262" t="n" s="1145">
        <v>93.79</v>
      </c>
      <c r="J262" t="n" s="1145">
        <v>93.79</v>
      </c>
      <c r="K262" t="n" s="1145">
        <v>486.11</v>
      </c>
      <c r="L262" t="n" s="1145">
        <v>86.58</v>
      </c>
      <c r="M262" t="n" s="1145">
        <v>86.58</v>
      </c>
      <c r="N262" t="n" s="1145">
        <v>30.02</v>
      </c>
      <c r="O262" t="n" s="1145">
        <v>69.23</v>
      </c>
      <c r="P262" t="n" s="1145">
        <v>69.23</v>
      </c>
      <c r="Q262" t="n" s="1145">
        <v>142.11</v>
      </c>
      <c r="R262" t="n" s="1145">
        <v>37.59</v>
      </c>
      <c r="S262" t="n" s="1145">
        <v>37.59</v>
      </c>
      <c r="T262" t="n" s="1145">
        <v>276.74</v>
      </c>
      <c r="U262" t="n" s="1145">
        <v>100.07</v>
      </c>
      <c r="V262" t="n" s="1145">
        <v>100.07</v>
      </c>
      <c r="W262" t="n" s="1145">
        <v>101.91</v>
      </c>
      <c r="X262" t="n" s="1145">
        <v>101.91</v>
      </c>
      <c r="Y262" t="n" s="1145">
        <v>81.25</v>
      </c>
      <c r="Z262" t="n" s="1145">
        <v>81.25</v>
      </c>
      <c r="AA262" t="n" s="1145">
        <v>92.13</v>
      </c>
      <c r="AB262" t="n" s="1145">
        <v>92.13</v>
      </c>
      <c r="AC262" t="n" s="1145">
        <v>111.88</v>
      </c>
      <c r="AD262" t="n" s="1145">
        <v>111.88</v>
      </c>
      <c r="AE262" t="n" s="1145">
        <v>141.73</v>
      </c>
      <c r="AF262" t="n" s="1145">
        <v>141.73</v>
      </c>
      <c r="AG262" t="n" s="1145">
        <v>200.65</v>
      </c>
      <c r="AH262" t="n" s="1145">
        <v>200.65</v>
      </c>
      <c r="AI262" t="n" s="1145">
        <v>201.0</v>
      </c>
      <c r="AJ262" t="n" s="1145">
        <v>122.0</v>
      </c>
    </row>
    <row r="263" spans="1:20">
      <c r="A263" t="s">
        <v>4498</v>
      </c>
      <c r="B263" t="s">
        <v>4499</v>
      </c>
      <c r="C263" s="1145" t="n">
        <v>276056.39</v>
      </c>
      <c r="D263" s="1145" t="n">
        <v>276056.39</v>
      </c>
      <c r="E263" s="1145" t="n">
        <v>137989.27</v>
      </c>
      <c r="F263" s="1145" t="n">
        <v>223200.7</v>
      </c>
      <c r="G263" s="1145" t="n">
        <v>223200.7</v>
      </c>
      <c r="H263" s="1145" t="n">
        <v>138067.12</v>
      </c>
      <c r="I263" s="1145" t="n">
        <v>179708.69</v>
      </c>
      <c r="J263" s="1145" t="n">
        <v>179708.69</v>
      </c>
      <c r="K263" s="1145" t="n">
        <v>133616.5</v>
      </c>
      <c r="L263" s="1145" t="n">
        <v>138067.12</v>
      </c>
      <c r="M263" s="1145" t="n">
        <v>138067.12</v>
      </c>
      <c r="N263" s="1145" t="n">
        <v>150667.64</v>
      </c>
      <c r="O263" s="1145" t="n">
        <v>87342.76</v>
      </c>
      <c r="P263" s="1145" t="n">
        <v>87342.76</v>
      </c>
      <c r="Q263" s="1145" t="n">
        <v>158863.85</v>
      </c>
      <c r="R263" t="n" s="1145">
        <v>34721.57</v>
      </c>
      <c r="S263" t="n" s="1145">
        <v>34721.57</v>
      </c>
      <c r="T263" t="n" s="1145">
        <v>127117.32</v>
      </c>
      <c r="U263" t="n" s="1145">
        <v>570265.31</v>
      </c>
      <c r="V263" t="n" s="1145">
        <v>570265.31</v>
      </c>
      <c r="W263" t="n" s="1145">
        <v>529297.94</v>
      </c>
      <c r="X263" t="n" s="1145">
        <v>529297.94</v>
      </c>
      <c r="Y263" t="n" s="1145">
        <v>470958.55</v>
      </c>
      <c r="Z263" t="n" s="1145">
        <v>470958.55</v>
      </c>
      <c r="AA263" t="n" s="1145">
        <v>436648.81</v>
      </c>
      <c r="AB263" t="n" s="1145">
        <v>436648.81</v>
      </c>
      <c r="AC263" t="n" s="1145">
        <v>386784.62</v>
      </c>
      <c r="AD263" t="n" s="1145">
        <v>386784.62</v>
      </c>
      <c r="AE263" t="n" s="1145">
        <v>344468.63</v>
      </c>
      <c r="AF263" t="n" s="1145">
        <v>344468.63</v>
      </c>
      <c r="AG263" t="n" s="1145">
        <v>285981.17</v>
      </c>
      <c r="AH263" t="n" s="1145">
        <v>285981.17</v>
      </c>
      <c r="AI263" t="n">
        <v>0.0</v>
      </c>
      <c r="AJ263" t="n">
        <v>0.0</v>
      </c>
    </row>
    <row r="264" spans="1:20">
      <c r="A264" t="s">
        <v>4500</v>
      </c>
      <c r="B264" t="s">
        <v>4501</v>
      </c>
      <c r="C264" s="989" t="n">
        <v>0.0</v>
      </c>
      <c r="D264" s="989" t="n">
        <v>0.0</v>
      </c>
      <c r="E264" s="989" t="n">
        <v>0.0</v>
      </c>
      <c r="F264" s="989" t="n">
        <v>0.0</v>
      </c>
      <c r="G264" s="989" t="n">
        <v>0.0</v>
      </c>
      <c r="H264" s="989" t="n">
        <v>0.0</v>
      </c>
      <c r="I264" s="989" t="n">
        <v>0.0</v>
      </c>
      <c r="J264" s="989" t="n">
        <v>0.0</v>
      </c>
      <c r="K264" s="989" t="n">
        <v>0.0</v>
      </c>
      <c r="L264" s="989" t="n">
        <v>0.0</v>
      </c>
      <c r="M264" s="989" t="n">
        <v>0.0</v>
      </c>
      <c r="N264" s="989" t="n">
        <v>0.0</v>
      </c>
      <c r="O264" s="989" t="n">
        <v>0.0</v>
      </c>
      <c r="P264" s="989" t="n">
        <v>0.0</v>
      </c>
      <c r="Q264" s="989" t="n">
        <v>0.0</v>
      </c>
      <c r="R264" t="n">
        <v>0.0</v>
      </c>
      <c r="S264" t="n">
        <v>0.0</v>
      </c>
      <c r="T264" t="n">
        <v>0.0</v>
      </c>
      <c r="U264" t="n">
        <v>0.0</v>
      </c>
      <c r="V264" t="n">
        <v>0.0</v>
      </c>
      <c r="W264" t="n">
        <v>0.0</v>
      </c>
      <c r="X264" t="n">
        <v>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n">
        <v>0.0</v>
      </c>
      <c r="AI264" t="n">
        <v>0.0</v>
      </c>
      <c r="AJ264" t="n">
        <v>0.0</v>
      </c>
    </row>
    <row r="265" spans="1:20">
      <c r="A265" t="s">
        <v>4502</v>
      </c>
      <c r="B265" t="s">
        <v>4503</v>
      </c>
      <c r="C265" s="989" t="n">
        <v>0.0</v>
      </c>
      <c r="D265" s="989" t="n">
        <v>0.0</v>
      </c>
      <c r="E265" s="989" t="n">
        <v>0.0</v>
      </c>
      <c r="F265" s="989" t="n">
        <v>0.0</v>
      </c>
      <c r="G265" s="989" t="n">
        <v>0.0</v>
      </c>
      <c r="H265" s="989" t="n">
        <v>0.0</v>
      </c>
      <c r="I265" s="989" t="n">
        <v>0.0</v>
      </c>
      <c r="J265" s="989" t="n">
        <v>0.0</v>
      </c>
      <c r="K265" s="989" t="n">
        <v>0.0</v>
      </c>
      <c r="L265" s="989" t="n">
        <v>0.0</v>
      </c>
      <c r="M265" s="989" t="n">
        <v>0.0</v>
      </c>
      <c r="N265" s="989" t="n">
        <v>0.0</v>
      </c>
      <c r="O265" s="989" t="n">
        <v>0.0</v>
      </c>
      <c r="P265" s="989" t="n">
        <v>0.0</v>
      </c>
      <c r="Q265" s="989" t="n">
        <v>0.0</v>
      </c>
      <c r="R265" t="n">
        <v>0.0</v>
      </c>
      <c r="S265" t="n">
        <v>0.0</v>
      </c>
      <c r="T265" t="n">
        <v>0.0</v>
      </c>
      <c r="U265" t="n">
        <v>0.0</v>
      </c>
      <c r="V265" t="n">
        <v>0.0</v>
      </c>
      <c r="W265" t="n">
        <v>0.0</v>
      </c>
      <c r="X265" t="n">
        <v>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n">
        <v>0.0</v>
      </c>
      <c r="AI265" t="n">
        <v>0.0</v>
      </c>
      <c r="AJ265" t="n">
        <v>0.0</v>
      </c>
    </row>
    <row r="266" spans="1:20">
      <c r="A266" t="s">
        <v>4504</v>
      </c>
      <c r="B266" t="s">
        <v>4505</v>
      </c>
      <c r="C266" t="n">
        <v>0.0</v>
      </c>
      <c r="D266" t="n">
        <v>0.0</v>
      </c>
      <c r="E266" t="n">
        <v>0.0</v>
      </c>
      <c r="F266" t="n">
        <v>0.0</v>
      </c>
      <c r="G266" t="n">
        <v>0.0</v>
      </c>
      <c r="H266" t="n">
        <v>0.0</v>
      </c>
      <c r="I266" t="n">
        <v>0.0</v>
      </c>
      <c r="J266" t="n">
        <v>0.0</v>
      </c>
      <c r="K266" t="n">
        <v>0.0</v>
      </c>
      <c r="L266" t="n">
        <v>0.0</v>
      </c>
      <c r="M266" t="n">
        <v>0.0</v>
      </c>
      <c r="N266" t="n">
        <v>0.0</v>
      </c>
      <c r="O266" t="n">
        <v>0.0</v>
      </c>
      <c r="P266" t="n">
        <v>0.0</v>
      </c>
      <c r="Q266" t="n">
        <v>0.0</v>
      </c>
      <c r="R266" t="n">
        <v>0.0</v>
      </c>
      <c r="S266" t="n">
        <v>0.0</v>
      </c>
      <c r="T266" t="n">
        <v>0.0</v>
      </c>
      <c r="U266" t="n">
        <v>0.0</v>
      </c>
      <c r="V266" t="n">
        <v>0.0</v>
      </c>
      <c r="W266" t="n">
        <v>0.0</v>
      </c>
      <c r="X266" t="n">
        <v>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n">
        <v>0.0</v>
      </c>
      <c r="AI266" t="n">
        <v>0.0</v>
      </c>
      <c r="AJ266" t="n">
        <v>0.0</v>
      </c>
    </row>
    <row r="267" spans="1:20">
      <c r="A267" t="s">
        <v>4506</v>
      </c>
      <c r="B267" t="s">
        <v>4507</v>
      </c>
      <c r="C267" s="989" t="n">
        <v>0.0</v>
      </c>
      <c r="D267" s="989" t="n">
        <v>0.0</v>
      </c>
      <c r="E267" s="989" t="n">
        <v>0.0</v>
      </c>
      <c r="F267" s="989" t="n">
        <v>0.0</v>
      </c>
      <c r="G267" s="989" t="n">
        <v>0.0</v>
      </c>
      <c r="H267" s="989" t="n">
        <v>0.0</v>
      </c>
      <c r="I267" s="989" t="n">
        <v>0.0</v>
      </c>
      <c r="J267" s="989" t="n">
        <v>0.0</v>
      </c>
      <c r="K267" s="989" t="n">
        <v>0.0</v>
      </c>
      <c r="L267" s="989" t="n">
        <v>0.0</v>
      </c>
      <c r="M267" s="989" t="n">
        <v>0.0</v>
      </c>
      <c r="N267" s="989" t="n">
        <v>0.0</v>
      </c>
      <c r="O267" s="989" t="n">
        <v>0.0</v>
      </c>
      <c r="P267" s="989" t="n">
        <v>0.0</v>
      </c>
      <c r="Q267" s="989" t="n">
        <v>0.0</v>
      </c>
      <c r="R267" t="n">
        <v>0.0</v>
      </c>
      <c r="S267" t="n">
        <v>0.0</v>
      </c>
      <c r="T267" t="n">
        <v>0.0</v>
      </c>
      <c r="U267" t="n">
        <v>0.0</v>
      </c>
      <c r="V267" t="n">
        <v>0.0</v>
      </c>
      <c r="W267" t="n">
        <v>0.0</v>
      </c>
      <c r="X267" t="n">
        <v>0.0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n">
        <v>0.0</v>
      </c>
      <c r="AI267" t="n">
        <v>0.0</v>
      </c>
      <c r="AJ267" t="n">
        <v>0.0</v>
      </c>
    </row>
    <row r="268" spans="1:20">
      <c r="A268" t="s">
        <v>2659</v>
      </c>
      <c r="B268" t="s">
        <v>504</v>
      </c>
      <c r="C268" s="1145" t="n">
        <v>100467.07</v>
      </c>
      <c r="D268" s="1145" t="n">
        <v>100467.07</v>
      </c>
      <c r="E268" s="1145" t="n">
        <v>35501.68</v>
      </c>
      <c r="F268" s="1145" t="n">
        <v>100467.07</v>
      </c>
      <c r="G268" s="1145" t="n">
        <v>100467.07</v>
      </c>
      <c r="H268" s="1145" t="n">
        <v>64965.39</v>
      </c>
      <c r="I268" s="1145" t="n">
        <v>82492.85</v>
      </c>
      <c r="J268" s="1145" t="n">
        <v>82492.85</v>
      </c>
      <c r="K268" s="1145" t="n">
        <v>37312.16</v>
      </c>
      <c r="L268" s="1145" t="n">
        <v>64965.39</v>
      </c>
      <c r="M268" s="1145" t="n">
        <v>64965.39</v>
      </c>
      <c r="N268" s="1145" t="n">
        <v>48017.12</v>
      </c>
      <c r="O268" s="1145" t="n">
        <v>43991.57</v>
      </c>
      <c r="P268" s="1145" t="n">
        <v>43991.57</v>
      </c>
      <c r="Q268" s="1145" t="n">
        <v>70928.23</v>
      </c>
      <c r="R268" t="n" s="1145">
        <v>23742.91</v>
      </c>
      <c r="S268" t="n" s="1145">
        <v>23742.91</v>
      </c>
      <c r="T268" t="n" s="1145">
        <v>61703.16</v>
      </c>
      <c r="U268" t="n" s="1145">
        <v>217960.67</v>
      </c>
      <c r="V268" t="n" s="1145">
        <v>217960.67</v>
      </c>
      <c r="W268" t="n" s="1145">
        <v>204134.33</v>
      </c>
      <c r="X268" t="n" s="1145">
        <v>204134.33</v>
      </c>
      <c r="Y268" t="n" s="1145">
        <v>191932.98</v>
      </c>
      <c r="Z268" t="n" s="1145">
        <v>191932.98</v>
      </c>
      <c r="AA268" t="n" s="1145">
        <v>180648.51</v>
      </c>
      <c r="AB268" t="n" s="1145">
        <v>180648.51</v>
      </c>
      <c r="AC268" t="n" s="1145">
        <v>164502.48</v>
      </c>
      <c r="AD268" t="n" s="1145">
        <v>164502.48</v>
      </c>
      <c r="AE268" t="n" s="1145">
        <v>141947.28</v>
      </c>
      <c r="AF268" t="n" s="1145">
        <v>141947.28</v>
      </c>
      <c r="AG268" t="n" s="1145">
        <v>132631.39</v>
      </c>
      <c r="AH268" t="n" s="1145">
        <v>132631.39</v>
      </c>
      <c r="AI268" t="n">
        <v>0.0</v>
      </c>
      <c r="AJ268" t="n">
        <v>0.0</v>
      </c>
    </row>
    <row r="269" spans="1:20">
      <c r="A269" t="s">
        <v>2668</v>
      </c>
      <c r="B269" t="s">
        <v>127</v>
      </c>
      <c r="C269" t="n">
        <v>0.1243604</v>
      </c>
      <c r="D269" t="n">
        <v>0.1243604</v>
      </c>
      <c r="E269" t="n">
        <v>0.08509425</v>
      </c>
      <c r="F269" t="n">
        <v>0.16048545</v>
      </c>
      <c r="G269" t="n">
        <v>0.16048545</v>
      </c>
      <c r="H269" t="n">
        <v>0.16629391</v>
      </c>
      <c r="I269" t="n">
        <v>0.16200002000000002</v>
      </c>
      <c r="J269" t="n">
        <v>0.16200002000000002</v>
      </c>
      <c r="K269" t="n">
        <v>0.09493824999999999</v>
      </c>
      <c r="L269" t="n">
        <v>0.16629391</v>
      </c>
      <c r="M269" t="n">
        <v>0.16629391</v>
      </c>
      <c r="N269" t="n">
        <v>0.11004022000000001</v>
      </c>
      <c r="O269" t="n">
        <v>0.18240659999999997</v>
      </c>
      <c r="P269" t="n">
        <v>0.18240659999999997</v>
      </c>
      <c r="Q269" t="n">
        <v>0.15835222999999998</v>
      </c>
      <c r="R269" t="n">
        <v>0.20114021</v>
      </c>
      <c r="S269" t="n">
        <v>0.20114021</v>
      </c>
      <c r="T269" t="n">
        <v>0.12745591</v>
      </c>
      <c r="U269" t="n">
        <v>0.12374266</v>
      </c>
      <c r="V269" t="n">
        <v>0.12374266</v>
      </c>
      <c r="W269" t="n">
        <v>0.12536479</v>
      </c>
      <c r="X269" t="n">
        <v>0.12536479</v>
      </c>
      <c r="Y269" t="n">
        <v>0.12902236</v>
      </c>
      <c r="Z269" t="n">
        <v>0.12902236</v>
      </c>
      <c r="AA269" t="n">
        <v>0.13201558</v>
      </c>
      <c r="AB269" t="n">
        <v>0.13201558</v>
      </c>
      <c r="AC269" t="n">
        <v>0.13575207</v>
      </c>
      <c r="AD269" t="n">
        <v>0.13575207</v>
      </c>
      <c r="AE269" t="n">
        <v>0.13404577</v>
      </c>
      <c r="AF269" t="n">
        <v>0.13404577</v>
      </c>
      <c r="AG269" t="n">
        <v>0.14230408</v>
      </c>
      <c r="AH269" t="n">
        <v>0.14230408</v>
      </c>
      <c r="AI269" t="n">
        <v>0.095</v>
      </c>
      <c r="AJ269" t="n">
        <v>0.1272</v>
      </c>
    </row>
    <row r="270" spans="1:20">
      <c r="A270" t="s">
        <v>4508</v>
      </c>
      <c r="B270" t="s">
        <v>4509</v>
      </c>
      <c r="C270" s="989" t="n">
        <v>0.0</v>
      </c>
      <c r="D270" s="989" t="n">
        <v>0.0</v>
      </c>
      <c r="E270" s="989" t="n">
        <v>0.0</v>
      </c>
      <c r="F270" s="989" t="n">
        <v>0.0</v>
      </c>
      <c r="G270" s="989" t="n">
        <v>0.0</v>
      </c>
      <c r="H270" s="989" t="n">
        <v>0.0</v>
      </c>
      <c r="I270" s="989" t="n">
        <v>0.0</v>
      </c>
      <c r="J270" s="989" t="n">
        <v>0.0</v>
      </c>
      <c r="K270" s="989" t="n">
        <v>0.0</v>
      </c>
      <c r="L270" s="989" t="n">
        <v>0.0</v>
      </c>
      <c r="M270" s="989" t="n">
        <v>0.0</v>
      </c>
      <c r="N270" s="989" t="n">
        <v>0.0</v>
      </c>
      <c r="O270" s="989" t="n">
        <v>0.0</v>
      </c>
      <c r="P270" s="989" t="n">
        <v>0.0</v>
      </c>
      <c r="Q270" s="989" t="n">
        <v>0.0</v>
      </c>
      <c r="R270" t="n">
        <v>0.0</v>
      </c>
      <c r="S270" t="n">
        <v>0.0</v>
      </c>
      <c r="T270" t="n">
        <v>0.0</v>
      </c>
      <c r="U270" t="n">
        <v>0.0</v>
      </c>
      <c r="V270" t="n">
        <v>0.0</v>
      </c>
      <c r="W270" t="n">
        <v>0.0</v>
      </c>
      <c r="X270" t="n">
        <v>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n">
        <v>0.0</v>
      </c>
      <c r="AI270" t="n">
        <v>0.0</v>
      </c>
      <c r="AJ270" t="n">
        <v>0.0</v>
      </c>
    </row>
    <row r="271" spans="1:20">
      <c r="A271" t="s">
        <v>4510</v>
      </c>
      <c r="B271" t="s">
        <v>4511</v>
      </c>
      <c r="C271" s="989" t="n">
        <v>0.0</v>
      </c>
      <c r="D271" s="989" t="n">
        <v>0.0</v>
      </c>
      <c r="E271" s="989" t="n">
        <v>0.0</v>
      </c>
      <c r="F271" s="989" t="n">
        <v>0.0</v>
      </c>
      <c r="G271" s="989" t="n">
        <v>0.0</v>
      </c>
      <c r="H271" s="989" t="n">
        <v>0.0</v>
      </c>
      <c r="I271" s="989" t="n">
        <v>0.0</v>
      </c>
      <c r="J271" s="989" t="n">
        <v>0.0</v>
      </c>
      <c r="K271" s="989" t="n">
        <v>0.0</v>
      </c>
      <c r="L271" s="989" t="n">
        <v>0.0</v>
      </c>
      <c r="M271" s="989" t="n">
        <v>0.0</v>
      </c>
      <c r="N271" s="989" t="n">
        <v>0.0</v>
      </c>
      <c r="O271" s="989" t="n">
        <v>0.0</v>
      </c>
      <c r="P271" s="989" t="n">
        <v>0.0</v>
      </c>
      <c r="Q271" s="989" t="n">
        <v>0.0</v>
      </c>
      <c r="R271" t="n">
        <v>0.0</v>
      </c>
      <c r="S271" t="n">
        <v>0.0</v>
      </c>
      <c r="T271" t="n">
        <v>0.0</v>
      </c>
      <c r="U271" t="n">
        <v>0.0</v>
      </c>
      <c r="V271" t="n">
        <v>0.0</v>
      </c>
      <c r="W271" t="n">
        <v>0.0</v>
      </c>
      <c r="X271" t="n">
        <v>0.0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n">
        <v>0.0</v>
      </c>
      <c r="AI271" t="n">
        <v>0.0</v>
      </c>
      <c r="AJ271" t="n">
        <v>0.0</v>
      </c>
    </row>
    <row r="272" spans="1:20">
      <c r="A272" t="s">
        <v>4512</v>
      </c>
      <c r="B272" t="s">
        <v>4513</v>
      </c>
      <c r="C272" s="989" t="n">
        <v>0.0</v>
      </c>
      <c r="D272" s="989" t="n">
        <v>0.0</v>
      </c>
      <c r="E272" s="989" t="n">
        <v>0.0</v>
      </c>
      <c r="F272" s="989" t="n">
        <v>0.0</v>
      </c>
      <c r="G272" s="989" t="n">
        <v>0.0</v>
      </c>
      <c r="H272" s="989" t="n">
        <v>0.0</v>
      </c>
      <c r="I272" s="989" t="n">
        <v>0.0</v>
      </c>
      <c r="J272" s="989" t="n">
        <v>0.0</v>
      </c>
      <c r="K272" s="989" t="n">
        <v>0.0</v>
      </c>
      <c r="L272" s="989" t="n">
        <v>0.0</v>
      </c>
      <c r="M272" s="989" t="n">
        <v>0.0</v>
      </c>
      <c r="N272" s="989" t="n">
        <v>0.0</v>
      </c>
      <c r="O272" s="989" t="n">
        <v>0.0</v>
      </c>
      <c r="P272" s="989" t="n">
        <v>0.0</v>
      </c>
      <c r="Q272" s="989" t="n">
        <v>0.0</v>
      </c>
      <c r="R272" t="n">
        <v>0.0</v>
      </c>
      <c r="S272" t="n">
        <v>0.0</v>
      </c>
      <c r="T272" t="n">
        <v>0.0</v>
      </c>
      <c r="U272" t="n">
        <v>0.0</v>
      </c>
      <c r="V272" t="n">
        <v>0.0</v>
      </c>
      <c r="W272" t="n">
        <v>0.0</v>
      </c>
      <c r="X272" t="n">
        <v>0.0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n">
        <v>0.0</v>
      </c>
      <c r="AI272" t="n">
        <v>0.0</v>
      </c>
      <c r="AJ272" t="n">
        <v>0.0</v>
      </c>
    </row>
    <row r="273" spans="1:20">
      <c r="A273" t="s">
        <v>4514</v>
      </c>
      <c r="B273" t="s">
        <v>4515</v>
      </c>
      <c r="C273" s="989" t="n">
        <v>0.0</v>
      </c>
      <c r="D273" s="989" t="n">
        <v>0.0</v>
      </c>
      <c r="E273" s="989" t="n">
        <v>0.0</v>
      </c>
      <c r="F273" s="989" t="n">
        <v>0.0</v>
      </c>
      <c r="G273" s="989" t="n">
        <v>0.0</v>
      </c>
      <c r="H273" s="989" t="n">
        <v>0.0</v>
      </c>
      <c r="I273" s="989" t="n">
        <v>0.0</v>
      </c>
      <c r="J273" s="989" t="n">
        <v>0.0</v>
      </c>
      <c r="K273" s="989" t="n">
        <v>0.0</v>
      </c>
      <c r="L273" s="989" t="n">
        <v>0.0</v>
      </c>
      <c r="M273" s="989" t="n">
        <v>0.0</v>
      </c>
      <c r="N273" s="989" t="n">
        <v>0.0</v>
      </c>
      <c r="O273" s="989" t="n">
        <v>0.0</v>
      </c>
      <c r="P273" s="989" t="n">
        <v>0.0</v>
      </c>
      <c r="Q273" s="989" t="n">
        <v>0.0</v>
      </c>
      <c r="R273" s="989" t="n">
        <v>0.0</v>
      </c>
      <c r="S273" s="989" t="n">
        <v>0.0</v>
      </c>
      <c r="T273" t="n">
        <v>0.0</v>
      </c>
      <c r="U273" t="n">
        <v>0.0</v>
      </c>
      <c r="V273" t="n">
        <v>0.0</v>
      </c>
      <c r="W273" t="n">
        <v>0.0</v>
      </c>
      <c r="X273" t="n">
        <v>0.0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n">
        <v>0.0</v>
      </c>
      <c r="AI273" t="n">
        <v>0.0</v>
      </c>
      <c r="AJ273" t="n">
        <v>0.0</v>
      </c>
    </row>
    <row r="274" spans="1:20">
      <c r="A274" t="s">
        <v>2671</v>
      </c>
      <c r="B274" t="s">
        <v>124</v>
      </c>
      <c r="C274" s="989" t="n">
        <v>0.0</v>
      </c>
      <c r="D274" s="989" t="n">
        <v>0.0</v>
      </c>
      <c r="E274" s="989" t="n">
        <v>0.0</v>
      </c>
      <c r="F274" s="989" t="n">
        <v>0.0</v>
      </c>
      <c r="G274" s="989" t="n">
        <v>0.0</v>
      </c>
      <c r="H274" s="989" t="n">
        <v>0.0</v>
      </c>
      <c r="I274" s="989" t="n">
        <v>0.0</v>
      </c>
      <c r="J274" s="989" t="n">
        <v>0.0</v>
      </c>
      <c r="K274" s="989" t="n">
        <v>0.0</v>
      </c>
      <c r="L274" s="989" t="n">
        <v>0.0</v>
      </c>
      <c r="M274" s="989" t="n">
        <v>0.0</v>
      </c>
      <c r="N274" s="989" t="n">
        <v>0.0</v>
      </c>
      <c r="O274" s="989" t="n">
        <v>0.0</v>
      </c>
      <c r="P274" s="989" t="n">
        <v>0.0</v>
      </c>
      <c r="Q274" s="989" t="n">
        <v>0.0</v>
      </c>
      <c r="R274" s="989" t="n">
        <v>0.0</v>
      </c>
      <c r="S274" s="989" t="n">
        <v>0.0</v>
      </c>
      <c r="T274" t="n">
        <v>0.0</v>
      </c>
      <c r="U274" t="n">
        <v>0.0</v>
      </c>
      <c r="V274" t="n">
        <v>0.0</v>
      </c>
      <c r="W274" t="n">
        <v>0.0</v>
      </c>
      <c r="X274" t="n">
        <v>0.0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n">
        <v>0.0</v>
      </c>
      <c r="AI274" t="n">
        <v>0.029300000000000003</v>
      </c>
      <c r="AJ274" t="n">
        <v>0.0473</v>
      </c>
    </row>
    <row r="275" spans="1:20">
      <c r="A275" t="s">
        <v>2745</v>
      </c>
      <c r="B275" t="s">
        <v>355</v>
      </c>
      <c r="C275" s="1145" t="n">
        <v>5595011.47</v>
      </c>
      <c r="D275" s="1145" t="n">
        <v>5595011.47</v>
      </c>
      <c r="E275" s="1145" t="n">
        <v>2789940.32</v>
      </c>
      <c r="F275" s="1145" t="n">
        <v>4576434.18</v>
      </c>
      <c r="G275" s="1145" t="n">
        <v>4576434.18</v>
      </c>
      <c r="H275" s="1145" t="n">
        <v>2805071.15</v>
      </c>
      <c r="I275" s="1145" t="n">
        <v>3596044.47</v>
      </c>
      <c r="J275" s="1145" t="n">
        <v>3596044.47</v>
      </c>
      <c r="K275" s="1145" t="n">
        <v>3213585.31</v>
      </c>
      <c r="L275" s="1145" t="n">
        <v>2805071.15</v>
      </c>
      <c r="M275" s="1145" t="n">
        <v>2805071.15</v>
      </c>
      <c r="N275" s="1145" t="n">
        <v>3115403.31</v>
      </c>
      <c r="O275" s="1145" t="n">
        <v>1779682.92</v>
      </c>
      <c r="P275" s="1145" t="n">
        <v>1779682.92</v>
      </c>
      <c r="Q275" s="1145" t="n">
        <v>2888993.92</v>
      </c>
      <c r="R275" s="1145" t="n">
        <v>847647.05</v>
      </c>
      <c r="S275" s="1145" t="n">
        <v>847647.05</v>
      </c>
      <c r="T275" t="n" s="1145">
        <v>2678937.01</v>
      </c>
      <c r="U275" t="n" s="1145">
        <v>1.189691955E7</v>
      </c>
      <c r="V275" t="n" s="1145">
        <v>1.189691955E7</v>
      </c>
      <c r="W275" t="n" s="1145">
        <v>1.086696899E7</v>
      </c>
      <c r="X275" t="n" s="1145">
        <v>1.086696899E7</v>
      </c>
      <c r="Y275" t="n" s="1145">
        <v>9738046.06</v>
      </c>
      <c r="Z275" t="n" s="1145">
        <v>9738046.06</v>
      </c>
      <c r="AA275" t="n" s="1145">
        <v>8683334.24</v>
      </c>
      <c r="AB275" t="n" s="1145">
        <v>8683334.24</v>
      </c>
      <c r="AC275" t="n" s="1145">
        <v>7652389.96</v>
      </c>
      <c r="AD275" t="n" s="1145">
        <v>7652389.96</v>
      </c>
      <c r="AE275" t="n" s="1145">
        <v>6543365.09</v>
      </c>
      <c r="AF275" t="n" s="1145">
        <v>6543365.09</v>
      </c>
      <c r="AG275" t="n" s="1145">
        <v>5567930.93</v>
      </c>
      <c r="AH275" t="n" s="1145">
        <v>5567930.93</v>
      </c>
      <c r="AI275" t="n">
        <v>0.0</v>
      </c>
      <c r="AJ275" t="n">
        <v>0.0</v>
      </c>
    </row>
    <row r="276" spans="1:20">
      <c r="A276" t="s">
        <v>3143</v>
      </c>
      <c r="B276" t="s">
        <v>362</v>
      </c>
      <c r="C276" s="1145" t="n">
        <v>2419101.27</v>
      </c>
      <c r="D276" s="1145" t="n">
        <v>2419101.27</v>
      </c>
      <c r="E276" s="1145" t="n">
        <v>1176661.46</v>
      </c>
      <c r="F276" s="1145" t="n">
        <v>1977746.17</v>
      </c>
      <c r="G276" s="1145" t="n">
        <v>1977746.17</v>
      </c>
      <c r="H276" s="1145" t="n">
        <v>1242439.81</v>
      </c>
      <c r="I276" s="1145" t="n">
        <v>1550491.53</v>
      </c>
      <c r="J276" s="1145" t="n">
        <v>1550491.53</v>
      </c>
      <c r="K276" s="1145" t="n">
        <v>1312215.86</v>
      </c>
      <c r="L276" s="1145" t="n">
        <v>1242439.81</v>
      </c>
      <c r="M276" s="1145" t="n">
        <v>1242439.81</v>
      </c>
      <c r="N276" s="1145" t="n">
        <v>1291687.49</v>
      </c>
      <c r="O276" s="1145" t="n">
        <v>819526.23</v>
      </c>
      <c r="P276" s="1145" t="n">
        <v>819526.23</v>
      </c>
      <c r="Q276" s="1145" t="n">
        <v>1291905.86</v>
      </c>
      <c r="R276" s="1145" t="n">
        <v>413803.13</v>
      </c>
      <c r="S276" s="1145" t="n">
        <v>413803.13</v>
      </c>
      <c r="T276" t="n" s="1145">
        <v>1112875.66</v>
      </c>
      <c r="U276" t="n" s="1145">
        <v>5008684.87</v>
      </c>
      <c r="V276" t="n" s="1145">
        <v>5008684.87</v>
      </c>
      <c r="W276" t="n" s="1145">
        <v>4596786.91</v>
      </c>
      <c r="X276" t="n" s="1145">
        <v>4596786.91</v>
      </c>
      <c r="Y276" t="n" s="1145">
        <v>4126779.71</v>
      </c>
      <c r="Z276" t="n" s="1145">
        <v>4126779.71</v>
      </c>
      <c r="AA276" t="n" s="1145">
        <v>3696469.01</v>
      </c>
      <c r="AB276" t="n" s="1145">
        <v>3696469.01</v>
      </c>
      <c r="AC276" t="n" s="1145">
        <v>3266264.52</v>
      </c>
      <c r="AD276" t="n" s="1145">
        <v>3266264.52</v>
      </c>
      <c r="AE276" t="n" s="1145">
        <v>2813226.79</v>
      </c>
      <c r="AF276" t="n" s="1145">
        <v>2813226.79</v>
      </c>
      <c r="AG276" t="n" s="1145">
        <v>2404781.52</v>
      </c>
      <c r="AH276" t="n" s="1145">
        <v>2404781.52</v>
      </c>
      <c r="AI276" t="n">
        <v>0.0</v>
      </c>
      <c r="AJ276" t="n">
        <v>0.0</v>
      </c>
    </row>
    <row r="277" spans="1:20">
      <c r="A277" t="s">
        <v>3155</v>
      </c>
      <c r="B277" t="s">
        <v>16</v>
      </c>
      <c r="C277" t="n">
        <v>0.43236753</v>
      </c>
      <c r="D277" t="n">
        <v>0.43236753</v>
      </c>
      <c r="E277" t="n">
        <v>0.42175148</v>
      </c>
      <c r="F277" t="n">
        <v>0.43215876999999997</v>
      </c>
      <c r="G277" t="n">
        <v>0.43215876999999997</v>
      </c>
      <c r="H277" t="n">
        <v>0.44292631</v>
      </c>
      <c r="I277" t="n">
        <v>0.43116584</v>
      </c>
      <c r="J277" t="n">
        <v>0.43116584</v>
      </c>
      <c r="K277" t="n">
        <v>0.40833390999999997</v>
      </c>
      <c r="L277" t="n">
        <v>0.44292631</v>
      </c>
      <c r="M277" t="n">
        <v>0.44292631</v>
      </c>
      <c r="N277" t="n">
        <v>0.41461325000000004</v>
      </c>
      <c r="O277" t="n">
        <v>0.46049002</v>
      </c>
      <c r="P277" t="n">
        <v>0.46049002</v>
      </c>
      <c r="Q277" t="n">
        <v>0.44718192</v>
      </c>
      <c r="R277" t="n">
        <v>0.48817858000000003</v>
      </c>
      <c r="S277" t="n">
        <v>0.48817858000000003</v>
      </c>
      <c r="T277" t="n">
        <v>0.41541688</v>
      </c>
      <c r="U277" t="n">
        <v>0.42100687000000003</v>
      </c>
      <c r="V277" t="n">
        <v>0.42100687000000003</v>
      </c>
      <c r="W277" t="n">
        <v>0.42300542999999996</v>
      </c>
      <c r="X277" t="n">
        <v>0.42300542999999996</v>
      </c>
      <c r="Y277" t="n">
        <v>0.42377903000000006</v>
      </c>
      <c r="Z277" t="n">
        <v>0.42377903000000006</v>
      </c>
      <c r="AA277" t="n">
        <v>0.42569696</v>
      </c>
      <c r="AB277" t="n">
        <v>0.42569696</v>
      </c>
      <c r="AC277" t="n">
        <v>0.42682934000000006</v>
      </c>
      <c r="AD277" t="n">
        <v>0.42682934000000006</v>
      </c>
      <c r="AE277" t="n">
        <v>0.42993578</v>
      </c>
      <c r="AF277" t="n">
        <v>0.42993578</v>
      </c>
      <c r="AG277" t="n">
        <v>0.43189858999999997</v>
      </c>
      <c r="AH277" t="n">
        <v>0.43189858999999997</v>
      </c>
      <c r="AI277" t="n">
        <v>0.4368</v>
      </c>
      <c r="AJ277" t="n">
        <v>0.3986</v>
      </c>
    </row>
    <row r="278" spans="1:20">
      <c r="A278" t="s">
        <v>4516</v>
      </c>
      <c r="B278" t="s">
        <v>4517</v>
      </c>
      <c r="C278" t="n">
        <v>0.45391647</v>
      </c>
      <c r="D278" t="n">
        <v>0.45391647</v>
      </c>
      <c r="E278" t="n">
        <v>0.43845199</v>
      </c>
      <c r="F278" t="n">
        <v>0.45029638</v>
      </c>
      <c r="G278" t="n">
        <v>0.45029638</v>
      </c>
      <c r="H278" t="n">
        <v>0.46960275</v>
      </c>
      <c r="I278" t="n">
        <v>0.4498809</v>
      </c>
      <c r="J278" t="n">
        <v>0.4498809</v>
      </c>
      <c r="K278" t="n">
        <v>0.47574883999999995</v>
      </c>
      <c r="L278" t="n">
        <v>0.46960275</v>
      </c>
      <c r="M278" t="n">
        <v>0.46960275</v>
      </c>
      <c r="N278" t="n">
        <v>0.47903768</v>
      </c>
      <c r="O278" t="n">
        <v>0.46953535</v>
      </c>
      <c r="P278" t="n">
        <v>0.46953535</v>
      </c>
      <c r="Q278" t="n">
        <v>0.47197747999999995</v>
      </c>
      <c r="R278" t="n">
        <v>0.46469457</v>
      </c>
      <c r="S278" t="n">
        <v>0.46469457</v>
      </c>
      <c r="T278" t="n">
        <v>0.42455318</v>
      </c>
      <c r="U278" t="n">
        <v>0.4632036</v>
      </c>
      <c r="V278" t="n">
        <v>0.4632036</v>
      </c>
      <c r="W278" t="n">
        <v>0.46221651</v>
      </c>
      <c r="X278" t="n">
        <v>0.46221651</v>
      </c>
      <c r="Y278" t="n">
        <v>0.45912193</v>
      </c>
      <c r="Z278" t="n">
        <v>0.45912193</v>
      </c>
      <c r="AA278" t="n">
        <v>0.45890779000000004</v>
      </c>
      <c r="AB278" t="n">
        <v>0.45890779000000004</v>
      </c>
      <c r="AC278" t="n">
        <v>0.46178220000000003</v>
      </c>
      <c r="AD278" t="n">
        <v>0.46178220000000003</v>
      </c>
      <c r="AE278" t="n">
        <v>0.44991205</v>
      </c>
      <c r="AF278" t="n">
        <v>0.44991205</v>
      </c>
      <c r="AG278" t="n">
        <v>0.44877835</v>
      </c>
      <c r="AH278" t="n">
        <v>0.44877835</v>
      </c>
      <c r="AI278" t="n">
        <v>0.0</v>
      </c>
      <c r="AJ278" t="n">
        <v>0.0</v>
      </c>
    </row>
    <row r="279" spans="1:20">
      <c r="A279" t="s">
        <v>2911</v>
      </c>
      <c r="B279" t="s">
        <v>745</v>
      </c>
      <c r="C279" t="n">
        <v>0.6634075300000001</v>
      </c>
      <c r="D279" t="n">
        <v>0.6634075300000001</v>
      </c>
      <c r="E279" t="n">
        <v>0.64460976</v>
      </c>
      <c r="F279" t="n">
        <v>0.64930474</v>
      </c>
      <c r="G279" t="n">
        <v>0.64930474</v>
      </c>
      <c r="H279" t="n">
        <v>0.68224962</v>
      </c>
      <c r="I279" t="n">
        <v>0.6487275</v>
      </c>
      <c r="J279" t="n">
        <v>0.6487275</v>
      </c>
      <c r="K279" t="n">
        <v>0.67909031</v>
      </c>
      <c r="L279" t="n">
        <v>0.68224962</v>
      </c>
      <c r="M279" t="n">
        <v>0.68224962</v>
      </c>
      <c r="N279" t="n">
        <v>0.72673714</v>
      </c>
      <c r="O279" t="n">
        <v>0.68508123</v>
      </c>
      <c r="P279" t="n">
        <v>0.68508123</v>
      </c>
      <c r="Q279" t="n">
        <v>0.71128141</v>
      </c>
      <c r="R279" t="n">
        <v>0.69096599</v>
      </c>
      <c r="S279" t="n">
        <v>0.69096599</v>
      </c>
      <c r="T279" t="n">
        <v>0.6404668499999999</v>
      </c>
      <c r="U279" t="n">
        <v>0.6895593999999999</v>
      </c>
      <c r="V279" t="n">
        <v>0.6895593999999999</v>
      </c>
      <c r="W279" t="n">
        <v>0.69213994</v>
      </c>
      <c r="X279" t="n">
        <v>0.69213994</v>
      </c>
      <c r="Y279" t="n">
        <v>0.69117446</v>
      </c>
      <c r="Z279" t="n">
        <v>0.69117446</v>
      </c>
      <c r="AA279" t="n">
        <v>0.6933539000000001</v>
      </c>
      <c r="AB279" t="n">
        <v>0.6933539000000001</v>
      </c>
      <c r="AC279" t="n">
        <v>0.70013885</v>
      </c>
      <c r="AD279" t="n">
        <v>0.70013885</v>
      </c>
      <c r="AE279" t="n">
        <v>0.67876603</v>
      </c>
      <c r="AF279" t="n">
        <v>0.67876603</v>
      </c>
      <c r="AG279" t="n">
        <v>0.6766582800000001</v>
      </c>
      <c r="AH279" t="n">
        <v>0.6766582800000001</v>
      </c>
      <c r="AI279" t="n">
        <v>0.0</v>
      </c>
      <c r="AJ279" t="n">
        <v>0.0</v>
      </c>
    </row>
    <row r="280" spans="1:20">
      <c r="A280" t="s">
        <v>4518</v>
      </c>
      <c r="B280" t="s">
        <v>4519</v>
      </c>
      <c r="C280" t="n" s="1145">
        <v>5329397.46</v>
      </c>
      <c r="D280" t="n" s="1145">
        <v>5329397.46</v>
      </c>
      <c r="E280" t="n" s="1145">
        <v>2683672.29</v>
      </c>
      <c r="F280" t="n" s="1145">
        <v>4392098.77</v>
      </c>
      <c r="G280" t="n" s="1145">
        <v>4392098.77</v>
      </c>
      <c r="H280" t="n" s="1145">
        <v>2645725.17</v>
      </c>
      <c r="I280" t="n" s="1145">
        <v>3446448.88</v>
      </c>
      <c r="J280" t="n" s="1145">
        <v>3446448.88</v>
      </c>
      <c r="K280" t="n" s="1145">
        <v>2758211.36</v>
      </c>
      <c r="L280" t="n" s="1145">
        <v>2645725.17</v>
      </c>
      <c r="M280" t="n" s="1145">
        <v>2645725.17</v>
      </c>
      <c r="N280" t="n" s="1145">
        <v>2696421.49</v>
      </c>
      <c r="O280" t="n" s="1145">
        <v>1745398.36</v>
      </c>
      <c r="P280" t="n" s="1145">
        <v>1745398.36</v>
      </c>
      <c r="Q280" t="n" s="1145">
        <v>2737219.27</v>
      </c>
      <c r="R280" t="n" s="1145">
        <v>890484.1</v>
      </c>
      <c r="S280" t="n" s="1145">
        <v>890484.1</v>
      </c>
      <c r="T280" t="n" s="1145">
        <v>2621286.83</v>
      </c>
      <c r="U280" t="n" s="1145">
        <v>1.081313895E7</v>
      </c>
      <c r="V280" t="n" s="1145">
        <v>1.081313895E7</v>
      </c>
      <c r="W280" t="n" s="1145">
        <v>9945094.68</v>
      </c>
      <c r="X280" t="n" s="1145">
        <v>9945094.68</v>
      </c>
      <c r="Y280" t="n" s="1145">
        <v>8988417.85</v>
      </c>
      <c r="Z280" t="n" s="1145">
        <v>8988417.85</v>
      </c>
      <c r="AA280" t="n" s="1145">
        <v>8054927.59</v>
      </c>
      <c r="AB280" t="n" s="1145">
        <v>8054927.59</v>
      </c>
      <c r="AC280" t="n" s="1145">
        <v>7073171.1</v>
      </c>
      <c r="AD280" t="n" s="1145">
        <v>7073171.1</v>
      </c>
      <c r="AE280" t="n" s="1145">
        <v>6252837.11</v>
      </c>
      <c r="AF280" t="n" s="1145">
        <v>6252837.11</v>
      </c>
      <c r="AG280" t="n" s="1145">
        <v>5358506.1</v>
      </c>
      <c r="AH280" t="n" s="1145">
        <v>5358506.1</v>
      </c>
      <c r="AI280" t="n">
        <v>0.0</v>
      </c>
      <c r="AJ280" t="n">
        <v>0.0</v>
      </c>
    </row>
    <row r="281" spans="1:20">
      <c r="A281" t="s">
        <v>4191</v>
      </c>
      <c r="B281" t="s">
        <v>3416</v>
      </c>
      <c r="C281" t="n" s="1145">
        <v>3646478.44</v>
      </c>
      <c r="D281" t="n" s="1145">
        <v>3646478.44</v>
      </c>
      <c r="E281" t="n" s="1145">
        <v>1825385.74</v>
      </c>
      <c r="F281" t="n" s="1145">
        <v>3045944.43</v>
      </c>
      <c r="G281" t="n" s="1145">
        <v>3045944.43</v>
      </c>
      <c r="H281" t="n" s="1145">
        <v>1821092.7</v>
      </c>
      <c r="I281" t="n" s="1145">
        <v>2390050.56</v>
      </c>
      <c r="J281" t="n" s="1145">
        <v>2390050.56</v>
      </c>
      <c r="K281" t="n" s="1145">
        <v>1932314.23</v>
      </c>
      <c r="L281" t="n" s="1145">
        <v>1821092.7</v>
      </c>
      <c r="M281" t="n" s="1145">
        <v>1821092.7</v>
      </c>
      <c r="N281" t="n" s="1145">
        <v>1777379.21</v>
      </c>
      <c r="O281" t="n" s="1145">
        <v>1196246.8</v>
      </c>
      <c r="P281" t="n" s="1145">
        <v>1196246.8</v>
      </c>
      <c r="Q281" t="n" s="1145">
        <v>1816307.64</v>
      </c>
      <c r="R281" t="n" s="1145">
        <v>598876.26</v>
      </c>
      <c r="S281" t="n" s="1145">
        <v>598876.26</v>
      </c>
      <c r="T281" t="n" s="1145">
        <v>1737600.73</v>
      </c>
      <c r="U281" t="n" s="1145">
        <v>7263601.81</v>
      </c>
      <c r="V281" t="n" s="1145">
        <v>7263601.81</v>
      </c>
      <c r="W281" t="n" s="1145">
        <v>6641412.57</v>
      </c>
      <c r="X281" t="n" s="1145">
        <v>6641412.57</v>
      </c>
      <c r="Y281" t="n" s="1145">
        <v>5970677.35</v>
      </c>
      <c r="Z281" t="n" s="1145">
        <v>5970677.35</v>
      </c>
      <c r="AA281" t="n" s="1145">
        <v>5331287.58</v>
      </c>
      <c r="AB281" t="n" s="1145">
        <v>5331287.58</v>
      </c>
      <c r="AC281" t="n" s="1145">
        <v>4665166.81</v>
      </c>
      <c r="AD281" t="n" s="1145">
        <v>4665166.81</v>
      </c>
      <c r="AE281" t="n" s="1145">
        <v>4144619.29</v>
      </c>
      <c r="AF281" t="n" s="1145">
        <v>4144619.29</v>
      </c>
      <c r="AG281" t="n" s="1145">
        <v>3553908.37</v>
      </c>
      <c r="AH281" t="n" s="1145">
        <v>3553908.37</v>
      </c>
      <c r="AI281" t="n">
        <v>0.0</v>
      </c>
      <c r="AJ281" t="n">
        <v>0.0</v>
      </c>
    </row>
    <row r="282" spans="1:20">
      <c r="A282" t="s">
        <v>2739</v>
      </c>
      <c r="B282" t="s">
        <v>356</v>
      </c>
      <c r="C282" t="n" s="1145">
        <v>2210392.38</v>
      </c>
      <c r="D282" t="n" s="1145">
        <v>2210392.38</v>
      </c>
      <c r="E282" t="n" s="1145">
        <v>1125456.67</v>
      </c>
      <c r="F282" t="n" s="1145">
        <v>1797539.79</v>
      </c>
      <c r="G282" t="n" s="1145">
        <v>1797539.79</v>
      </c>
      <c r="H282" t="n" s="1145">
        <v>1084935.71</v>
      </c>
      <c r="I282" t="n" s="1145">
        <v>1411053.17</v>
      </c>
      <c r="J282" t="n" s="1145">
        <v>1411053.17</v>
      </c>
      <c r="K282" t="n" s="1145">
        <v>1269516.26</v>
      </c>
      <c r="L282" t="n" s="1145">
        <v>1084935.71</v>
      </c>
      <c r="M282" t="n" s="1145">
        <v>1084935.71</v>
      </c>
      <c r="N282" t="n" s="1145">
        <v>1245721.9</v>
      </c>
      <c r="O282" t="n" s="1145">
        <v>694407.98</v>
      </c>
      <c r="P282" t="n" s="1145">
        <v>694407.98</v>
      </c>
      <c r="Q282" t="n" s="1145">
        <v>1138576.83</v>
      </c>
      <c r="R282" t="n" s="1145">
        <v>338893.94</v>
      </c>
      <c r="S282" t="n" s="1145">
        <v>338893.94</v>
      </c>
      <c r="T282" t="n" s="1145">
        <v>1066166.19</v>
      </c>
      <c r="U282" t="n" s="1145">
        <v>4719981.18</v>
      </c>
      <c r="V282" t="n" s="1145">
        <v>4719981.18</v>
      </c>
      <c r="W282" t="n" s="1145">
        <v>4273363.22</v>
      </c>
      <c r="X282" t="n" s="1145">
        <v>4273363.22</v>
      </c>
      <c r="Y282" t="n" s="1145">
        <v>3813706.64</v>
      </c>
      <c r="Z282" t="n" s="1145">
        <v>3813706.64</v>
      </c>
      <c r="AA282" t="n" s="1145">
        <v>3450464.92</v>
      </c>
      <c r="AB282" t="n" s="1145">
        <v>3450464.92</v>
      </c>
      <c r="AC282" t="n" s="1145">
        <v>3070290.35</v>
      </c>
      <c r="AD282" t="n" s="1145">
        <v>3070290.35</v>
      </c>
      <c r="AE282" t="n" s="1145">
        <v>2597330.29</v>
      </c>
      <c r="AF282" t="n" s="1145">
        <v>2597330.29</v>
      </c>
      <c r="AG282" t="n" s="1145">
        <v>2204743.02</v>
      </c>
      <c r="AH282" t="n" s="1145">
        <v>2204743.02</v>
      </c>
      <c r="AI282" t="n">
        <v>0.0</v>
      </c>
      <c r="AJ282" t="n">
        <v>0.0</v>
      </c>
    </row>
    <row r="283" spans="1:20">
      <c r="A283" t="s">
        <v>2687</v>
      </c>
      <c r="B283" t="s">
        <v>4177</v>
      </c>
      <c r="C283" t="n" s="1145">
        <v>765929.96</v>
      </c>
      <c r="D283" t="n" s="1145">
        <v>765929.96</v>
      </c>
      <c r="E283" t="n" s="1145">
        <v>389805.96</v>
      </c>
      <c r="F283" t="n" s="1145">
        <v>630622.11</v>
      </c>
      <c r="G283" t="n" s="1145">
        <v>630622.11</v>
      </c>
      <c r="H283" t="n" s="1145">
        <v>376124.0</v>
      </c>
      <c r="I283" t="n" s="1145">
        <v>492270.29</v>
      </c>
      <c r="J283" t="n" s="1145">
        <v>492270.29</v>
      </c>
      <c r="K283" t="n" s="1145">
        <v>359293.07</v>
      </c>
      <c r="L283" t="n" s="1145">
        <v>376124.0</v>
      </c>
      <c r="M283" t="n" s="1145">
        <v>376124.0</v>
      </c>
      <c r="N283" t="n" s="1145">
        <v>354556.95</v>
      </c>
      <c r="O283" t="n" s="1145">
        <v>243524.43</v>
      </c>
      <c r="P283" t="n" s="1145">
        <v>243524.43</v>
      </c>
      <c r="Q283" t="n" s="1145">
        <v>399163.77</v>
      </c>
      <c r="R283" t="n" s="1145">
        <v>113718.43</v>
      </c>
      <c r="S283" t="n" s="1145">
        <v>113718.43</v>
      </c>
      <c r="T283" t="n" s="1145">
        <v>359214.58</v>
      </c>
      <c r="U283" t="n" s="1145">
        <v>1472228.37</v>
      </c>
      <c r="V283" t="n" s="1145">
        <v>1472228.37</v>
      </c>
      <c r="W283" t="n" s="1145">
        <v>1368421.04</v>
      </c>
      <c r="X283" t="n" s="1145">
        <v>1368421.04</v>
      </c>
      <c r="Y283" t="n" s="1145">
        <v>1229721.72</v>
      </c>
      <c r="Z283" t="n" s="1145">
        <v>1229721.72</v>
      </c>
      <c r="AA283" t="n" s="1145">
        <v>1112935.3</v>
      </c>
      <c r="AB283" t="n" s="1145">
        <v>1112935.3</v>
      </c>
      <c r="AC283" t="n" s="1145">
        <v>1000708.66</v>
      </c>
      <c r="AD283" t="n" s="1145">
        <v>1000708.66</v>
      </c>
      <c r="AE283" t="n" s="1145">
        <v>868040.01</v>
      </c>
      <c r="AF283" t="n" s="1145">
        <v>868040.01</v>
      </c>
      <c r="AG283" t="n" s="1145">
        <v>758378.35</v>
      </c>
      <c r="AH283" t="n" s="1145">
        <v>758378.35</v>
      </c>
      <c r="AI283" t="n">
        <v>0.0</v>
      </c>
      <c r="AJ283" t="n">
        <v>0.0</v>
      </c>
    </row>
    <row r="284" spans="1:20">
      <c r="A284" t="s">
        <v>2755</v>
      </c>
      <c r="B284" t="s">
        <v>4087</v>
      </c>
      <c r="C284" s="1145" t="n">
        <v>310009.44</v>
      </c>
      <c r="D284" s="1145" t="n">
        <v>310009.44</v>
      </c>
      <c r="E284" s="1145" t="n">
        <v>192668.42</v>
      </c>
      <c r="F284" s="1145" t="n">
        <v>239050.01</v>
      </c>
      <c r="G284" s="1145" t="n">
        <v>239050.01</v>
      </c>
      <c r="H284" s="1145" t="n">
        <v>117341.02</v>
      </c>
      <c r="I284" s="1145" t="n">
        <v>181800.73</v>
      </c>
      <c r="J284" s="1145" t="n">
        <v>181800.73</v>
      </c>
      <c r="K284" s="1145" t="n">
        <v>316574.81</v>
      </c>
      <c r="L284" s="1145" t="n">
        <v>117341.02</v>
      </c>
      <c r="M284" s="1145" t="n">
        <v>117341.02</v>
      </c>
      <c r="N284" s="1145" t="n">
        <v>187200.96</v>
      </c>
      <c r="O284" s="1145" t="n">
        <v>81610.69</v>
      </c>
      <c r="P284" s="1145" t="n">
        <v>81610.69</v>
      </c>
      <c r="Q284" s="1145" t="n">
        <v>158041.17</v>
      </c>
      <c r="R284" t="n" s="1145">
        <v>38483.76</v>
      </c>
      <c r="S284" t="n" s="1145">
        <v>38483.76</v>
      </c>
      <c r="T284" t="n" s="1145">
        <v>143008.23</v>
      </c>
      <c r="U284" t="n" s="1145">
        <v>804825.17</v>
      </c>
      <c r="V284" t="n" s="1145">
        <v>804825.17</v>
      </c>
      <c r="W284" t="n" s="1145">
        <v>637608.37</v>
      </c>
      <c r="X284" t="n" s="1145">
        <v>637608.37</v>
      </c>
      <c r="Y284" t="n" s="1145">
        <v>558132.48</v>
      </c>
      <c r="Z284" t="n" s="1145">
        <v>558132.48</v>
      </c>
      <c r="AA284" t="n" s="1145">
        <v>488250.36</v>
      </c>
      <c r="AB284" t="n" s="1145">
        <v>488250.36</v>
      </c>
      <c r="AC284" t="n" s="1145">
        <v>417540.64</v>
      </c>
      <c r="AD284" t="n" s="1145">
        <v>417540.64</v>
      </c>
      <c r="AE284" t="n" s="1145">
        <v>356465.07</v>
      </c>
      <c r="AF284" t="n" s="1145">
        <v>356465.07</v>
      </c>
      <c r="AG284" t="n" s="1145">
        <v>301049.4</v>
      </c>
      <c r="AH284" t="n" s="1145">
        <v>301049.4</v>
      </c>
      <c r="AI284" t="n">
        <v>0.0</v>
      </c>
      <c r="AJ284" t="n">
        <v>0.0</v>
      </c>
    </row>
    <row r="285" spans="1:20">
      <c r="A285" t="s">
        <v>2693</v>
      </c>
      <c r="B285" t="s">
        <v>4171</v>
      </c>
      <c r="C285" t="n" s="1145">
        <v>661097.21</v>
      </c>
      <c r="D285" t="n" s="1145">
        <v>661097.21</v>
      </c>
      <c r="E285" t="n" s="1145">
        <v>323274.88</v>
      </c>
      <c r="F285" t="n" s="1145">
        <v>546227.9</v>
      </c>
      <c r="G285" t="n" s="1145">
        <v>546227.9</v>
      </c>
      <c r="H285" t="n" s="1145">
        <v>337822.33</v>
      </c>
      <c r="I285" t="n" s="1145">
        <v>428382.06</v>
      </c>
      <c r="J285" t="n" s="1145">
        <v>428382.06</v>
      </c>
      <c r="K285" t="n" s="1145">
        <v>338580.1</v>
      </c>
      <c r="L285" t="n" s="1145">
        <v>337822.33</v>
      </c>
      <c r="M285" t="n" s="1145">
        <v>337822.33</v>
      </c>
      <c r="N285" t="n" s="1145">
        <v>461648.17</v>
      </c>
      <c r="O285" t="n" s="1145">
        <v>188679.73</v>
      </c>
      <c r="P285" t="n" s="1145">
        <v>188679.73</v>
      </c>
      <c r="Q285" t="n" s="1145">
        <v>363319.88</v>
      </c>
      <c r="R285" t="n" s="1145">
        <v>78557.9</v>
      </c>
      <c r="S285" t="n" s="1145">
        <v>78557.9</v>
      </c>
      <c r="T285" t="n" s="1145">
        <v>320435.83</v>
      </c>
      <c r="U285" t="n" s="1145">
        <v>1483983.98</v>
      </c>
      <c r="V285" t="n" s="1145">
        <v>1483983.98</v>
      </c>
      <c r="W285" t="n" s="1145">
        <v>1381104.51</v>
      </c>
      <c r="X285" t="n" s="1145">
        <v>1381104.51</v>
      </c>
      <c r="Y285" t="n" s="1145">
        <v>1238832.08</v>
      </c>
      <c r="Z285" t="n" s="1145">
        <v>1238832.08</v>
      </c>
      <c r="AA285" t="n" s="1145">
        <v>1145403.88</v>
      </c>
      <c r="AB285" t="n" s="1145">
        <v>1145403.88</v>
      </c>
      <c r="AC285" t="n" s="1145">
        <v>1039146.9</v>
      </c>
      <c r="AD285" t="n" s="1145">
        <v>1039146.9</v>
      </c>
      <c r="AE285" t="n" s="1145">
        <v>833407.71</v>
      </c>
      <c r="AF285" t="n" s="1145">
        <v>833407.71</v>
      </c>
      <c r="AG285" t="n" s="1145">
        <v>683755.71</v>
      </c>
      <c r="AH285" t="n" s="1145">
        <v>683755.71</v>
      </c>
      <c r="AI285" t="n">
        <v>0.0</v>
      </c>
      <c r="AJ285" t="n">
        <v>0.0</v>
      </c>
    </row>
    <row r="286" spans="1:20">
      <c r="A286" t="s">
        <v>4520</v>
      </c>
      <c r="B286" t="s">
        <v>4521</v>
      </c>
      <c r="C286" t="n">
        <v>0.0</v>
      </c>
      <c r="D286" t="n">
        <v>0.0</v>
      </c>
      <c r="E286" t="n">
        <v>0.0</v>
      </c>
      <c r="F286" t="n">
        <v>0.0</v>
      </c>
      <c r="G286" t="n">
        <v>0.0</v>
      </c>
      <c r="H286" t="n">
        <v>0.0</v>
      </c>
      <c r="I286" t="n">
        <v>0.0</v>
      </c>
      <c r="J286" t="n">
        <v>0.0</v>
      </c>
      <c r="K286" t="n">
        <v>0.0</v>
      </c>
      <c r="L286" t="n">
        <v>0.0</v>
      </c>
      <c r="M286" t="n">
        <v>0.0</v>
      </c>
      <c r="N286" t="n">
        <v>0.0</v>
      </c>
      <c r="O286" t="n">
        <v>0.0</v>
      </c>
      <c r="P286" t="n">
        <v>0.0</v>
      </c>
      <c r="Q286" t="n">
        <v>0.0</v>
      </c>
      <c r="R286" t="n">
        <v>0.0</v>
      </c>
      <c r="S286" t="n">
        <v>0.0</v>
      </c>
      <c r="T286" t="n">
        <v>0.0</v>
      </c>
      <c r="U286" t="n">
        <v>0.0</v>
      </c>
      <c r="V286" t="n">
        <v>0.0</v>
      </c>
      <c r="W286" t="n">
        <v>0.0</v>
      </c>
      <c r="X286" t="n">
        <v>0.0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n">
        <v>0.0</v>
      </c>
      <c r="AI286" t="n">
        <v>0.0</v>
      </c>
      <c r="AJ286" t="n">
        <v>0.0</v>
      </c>
    </row>
    <row r="287" spans="1:20">
      <c r="A287" t="s">
        <v>4522</v>
      </c>
      <c r="B287" t="s">
        <v>4523</v>
      </c>
      <c r="C287" s="989" t="n">
        <v>0.0</v>
      </c>
      <c r="D287" s="989" t="n">
        <v>0.0</v>
      </c>
      <c r="E287" s="989" t="n">
        <v>0.0</v>
      </c>
      <c r="F287" s="989" t="n">
        <v>0.0</v>
      </c>
      <c r="G287" s="989" t="n">
        <v>0.0</v>
      </c>
      <c r="H287" s="989" t="n">
        <v>0.0</v>
      </c>
      <c r="I287" s="989" t="n">
        <v>0.0</v>
      </c>
      <c r="J287" s="989" t="n">
        <v>0.0</v>
      </c>
      <c r="K287" s="989" t="n">
        <v>0.0</v>
      </c>
      <c r="L287" s="989" t="n">
        <v>0.0</v>
      </c>
      <c r="M287" s="989" t="n">
        <v>0.0</v>
      </c>
      <c r="N287" s="989" t="n">
        <v>0.0</v>
      </c>
      <c r="O287" s="989" t="n">
        <v>0.0</v>
      </c>
      <c r="P287" s="989" t="n">
        <v>0.0</v>
      </c>
      <c r="Q287" s="989" t="n">
        <v>0.0</v>
      </c>
      <c r="R287" t="n">
        <v>0.0</v>
      </c>
      <c r="S287" t="n">
        <v>0.0</v>
      </c>
      <c r="T287" t="n">
        <v>0.0</v>
      </c>
      <c r="U287" t="n">
        <v>0.0</v>
      </c>
      <c r="V287" t="n">
        <v>0.0</v>
      </c>
      <c r="W287" t="n">
        <v>0.0</v>
      </c>
      <c r="X287" t="n">
        <v>0.0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n">
        <v>0.0</v>
      </c>
      <c r="AI287" t="n">
        <v>0.0</v>
      </c>
      <c r="AJ287" t="n">
        <v>0.0</v>
      </c>
    </row>
    <row r="288" spans="1:20">
      <c r="A288" t="s">
        <v>4524</v>
      </c>
      <c r="B288" t="s">
        <v>4525</v>
      </c>
      <c r="C288" s="989" t="n">
        <v>0.0</v>
      </c>
      <c r="D288" s="989" t="n">
        <v>0.0</v>
      </c>
      <c r="E288" s="989" t="n">
        <v>0.0</v>
      </c>
      <c r="F288" s="989" t="n">
        <v>0.0</v>
      </c>
      <c r="G288" s="989" t="n">
        <v>0.0</v>
      </c>
      <c r="H288" s="989" t="n">
        <v>0.0</v>
      </c>
      <c r="I288" s="989" t="n">
        <v>0.0</v>
      </c>
      <c r="J288" s="989" t="n">
        <v>0.0</v>
      </c>
      <c r="K288" s="989" t="n">
        <v>0.0</v>
      </c>
      <c r="L288" s="989" t="n">
        <v>0.0</v>
      </c>
      <c r="M288" s="989" t="n">
        <v>0.0</v>
      </c>
      <c r="N288" s="989" t="n">
        <v>0.0</v>
      </c>
      <c r="O288" s="989" t="n">
        <v>0.0</v>
      </c>
      <c r="P288" s="989" t="n">
        <v>0.0</v>
      </c>
      <c r="Q288" s="989" t="n">
        <v>0.0</v>
      </c>
      <c r="R288" t="n">
        <v>0.0</v>
      </c>
      <c r="S288" t="n">
        <v>0.0</v>
      </c>
      <c r="T288" t="n">
        <v>0.0</v>
      </c>
      <c r="U288" t="n">
        <v>0.0</v>
      </c>
      <c r="V288" t="n">
        <v>0.0</v>
      </c>
      <c r="W288" t="n">
        <v>0.0</v>
      </c>
      <c r="X288" t="n">
        <v>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n">
        <v>0.0</v>
      </c>
      <c r="AI288" t="n">
        <v>0.0</v>
      </c>
      <c r="AJ288" t="n">
        <v>0.0</v>
      </c>
    </row>
    <row r="289" spans="1:20">
      <c r="A289" t="s">
        <v>2782</v>
      </c>
      <c r="B289" t="s">
        <v>4053</v>
      </c>
      <c r="C289" t="n" s="1145">
        <v>181247.33</v>
      </c>
      <c r="D289" t="n" s="1145">
        <v>181247.33</v>
      </c>
      <c r="E289" t="n" s="1145">
        <v>86489.21</v>
      </c>
      <c r="F289" t="n" s="1145">
        <v>140149.95</v>
      </c>
      <c r="G289" t="n" s="1145">
        <v>140149.95</v>
      </c>
      <c r="H289" t="n" s="1145">
        <v>94758.12</v>
      </c>
      <c r="I289" t="n" s="1145">
        <v>114553.1</v>
      </c>
      <c r="J289" t="n" s="1145">
        <v>114553.1</v>
      </c>
      <c r="K289" t="n" s="1145">
        <v>98432.31</v>
      </c>
      <c r="L289" t="n" s="1145">
        <v>94758.12</v>
      </c>
      <c r="M289" t="n" s="1145">
        <v>94758.12</v>
      </c>
      <c r="N289" t="n" s="1145">
        <v>76785.73</v>
      </c>
      <c r="O289" t="n" s="1145">
        <v>69203.86</v>
      </c>
      <c r="P289" t="n" s="1145">
        <v>69203.86</v>
      </c>
      <c r="Q289" t="n" s="1145">
        <v>76414.95</v>
      </c>
      <c r="R289" t="n" s="1145">
        <v>38736.16</v>
      </c>
      <c r="S289" t="n" s="1145">
        <v>38736.16</v>
      </c>
      <c r="T289" t="n" s="1145">
        <v>79856.14</v>
      </c>
      <c r="U289" t="n" s="1145">
        <v>331489.13</v>
      </c>
      <c r="V289" t="n" s="1145">
        <v>331489.13</v>
      </c>
      <c r="W289" t="n" s="1145">
        <v>303335.69</v>
      </c>
      <c r="X289" t="n" s="1145">
        <v>303335.69</v>
      </c>
      <c r="Y289" t="n" s="1145">
        <v>263923.32</v>
      </c>
      <c r="Z289" t="n" s="1145">
        <v>263923.32</v>
      </c>
      <c r="AA289" t="n" s="1145">
        <v>233056.82</v>
      </c>
      <c r="AB289" t="n" s="1145">
        <v>233056.82</v>
      </c>
      <c r="AC289" t="n" s="1145">
        <v>201499.12</v>
      </c>
      <c r="AD289" t="n" s="1145">
        <v>201499.12</v>
      </c>
      <c r="AE289" t="n" s="1145">
        <v>174224.73</v>
      </c>
      <c r="AF289" t="n" s="1145">
        <v>174224.73</v>
      </c>
      <c r="AG289" t="n" s="1145">
        <v>156271.09</v>
      </c>
      <c r="AH289" t="n" s="1145">
        <v>156271.09</v>
      </c>
      <c r="AI289" t="n">
        <v>0.0</v>
      </c>
      <c r="AJ289" t="n">
        <v>0.0</v>
      </c>
    </row>
    <row r="290" spans="1:20">
      <c r="A290" t="s">
        <v>2718</v>
      </c>
      <c r="B290" t="s">
        <v>4147</v>
      </c>
      <c r="C290" t="n">
        <v>0.0</v>
      </c>
      <c r="D290" t="n">
        <v>0.0</v>
      </c>
      <c r="E290" t="n">
        <v>0.0</v>
      </c>
      <c r="F290" t="n">
        <v>0.0</v>
      </c>
      <c r="G290" t="n">
        <v>0.0</v>
      </c>
      <c r="H290" t="n">
        <v>0.0</v>
      </c>
      <c r="I290" t="n">
        <v>0.0</v>
      </c>
      <c r="J290" t="n">
        <v>0.0</v>
      </c>
      <c r="K290" t="n">
        <v>0.0</v>
      </c>
      <c r="L290" t="n">
        <v>0.0</v>
      </c>
      <c r="M290" t="n">
        <v>0.0</v>
      </c>
      <c r="N290" t="n">
        <v>0.0</v>
      </c>
      <c r="O290" t="n">
        <v>0.0</v>
      </c>
      <c r="P290" t="n">
        <v>0.0</v>
      </c>
      <c r="Q290" t="n">
        <v>0.0</v>
      </c>
      <c r="R290" t="n">
        <v>0.0</v>
      </c>
      <c r="S290" t="n">
        <v>0.0</v>
      </c>
      <c r="T290" t="n">
        <v>0.0</v>
      </c>
      <c r="U290" t="n">
        <v>0.0</v>
      </c>
      <c r="V290" t="n">
        <v>0.0</v>
      </c>
      <c r="W290" t="n">
        <v>0.0</v>
      </c>
      <c r="X290" t="n">
        <v>0.0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n">
        <v>0.0</v>
      </c>
      <c r="AI290" t="n">
        <v>0.0</v>
      </c>
      <c r="AJ290" t="n">
        <v>0.0</v>
      </c>
    </row>
    <row r="291" spans="1:20">
      <c r="A291" t="s">
        <v>2760</v>
      </c>
      <c r="B291" t="s">
        <v>4082</v>
      </c>
      <c r="C291" t="n" s="1145">
        <v>294.06</v>
      </c>
      <c r="D291" t="n" s="1145">
        <v>294.06</v>
      </c>
      <c r="E291" t="n" s="1145">
        <v>494.46</v>
      </c>
      <c r="F291" t="n" s="1145">
        <v>125.28</v>
      </c>
      <c r="G291" t="n" s="1145">
        <v>125.28</v>
      </c>
      <c r="H291" t="n" s="1145">
        <v>-200.4</v>
      </c>
      <c r="I291" t="n" s="1145">
        <v>-104.65</v>
      </c>
      <c r="J291" t="n" s="1145">
        <v>-104.65</v>
      </c>
      <c r="K291" t="n" s="1145">
        <v>107.46</v>
      </c>
      <c r="L291" t="n" s="1145">
        <v>-200.4</v>
      </c>
      <c r="M291" t="n" s="1145">
        <v>-200.4</v>
      </c>
      <c r="N291" t="n" s="1145">
        <v>204.08</v>
      </c>
      <c r="O291" t="n" s="1145">
        <v>-200.4</v>
      </c>
      <c r="P291" t="n" s="1145">
        <v>-200.4</v>
      </c>
      <c r="Q291" t="n" s="1145">
        <v>212.81</v>
      </c>
      <c r="R291" t="n" s="1145">
        <v>-241.91</v>
      </c>
      <c r="S291" t="n" s="1145">
        <v>-241.91</v>
      </c>
      <c r="T291" t="n" s="1145">
        <v>290.05</v>
      </c>
      <c r="U291" t="n" s="1145">
        <v>814.4</v>
      </c>
      <c r="V291" t="n" s="1145">
        <v>814.4</v>
      </c>
      <c r="W291" t="n" s="1145">
        <v>755.06</v>
      </c>
      <c r="X291" t="n" s="1145">
        <v>755.06</v>
      </c>
      <c r="Y291" t="n" s="1145">
        <v>755.06</v>
      </c>
      <c r="Z291" t="n" s="1145">
        <v>755.06</v>
      </c>
      <c r="AA291" t="n" s="1145">
        <v>706.94</v>
      </c>
      <c r="AB291" t="n" s="1145">
        <v>706.94</v>
      </c>
      <c r="AC291" t="n" s="1145">
        <v>562.93</v>
      </c>
      <c r="AD291" t="n" s="1145">
        <v>562.93</v>
      </c>
      <c r="AE291" t="n" s="1145">
        <v>502.86</v>
      </c>
      <c r="AF291" t="n" s="1145">
        <v>502.86</v>
      </c>
      <c r="AG291" t="n" s="1145">
        <v>502.86</v>
      </c>
      <c r="AH291" t="n" s="1145">
        <v>502.86</v>
      </c>
      <c r="AI291" t="n">
        <v>0.0</v>
      </c>
      <c r="AJ291" t="n">
        <v>0.0</v>
      </c>
    </row>
    <row r="292" spans="1:20">
      <c r="A292" t="s">
        <v>2728</v>
      </c>
      <c r="B292" t="s">
        <v>4137</v>
      </c>
      <c r="C292" t="n">
        <v>0.0</v>
      </c>
      <c r="D292" t="n">
        <v>0.0</v>
      </c>
      <c r="E292" t="n">
        <v>0.0</v>
      </c>
      <c r="F292" t="n">
        <v>0.0</v>
      </c>
      <c r="G292" t="n">
        <v>0.0</v>
      </c>
      <c r="H292" t="n">
        <v>0.0</v>
      </c>
      <c r="I292" t="n">
        <v>0.0</v>
      </c>
      <c r="J292" t="n">
        <v>0.0</v>
      </c>
      <c r="K292" t="n">
        <v>0.0</v>
      </c>
      <c r="L292" t="n">
        <v>0.0</v>
      </c>
      <c r="M292" t="n">
        <v>0.0</v>
      </c>
      <c r="N292" t="n">
        <v>0.0</v>
      </c>
      <c r="O292" t="n">
        <v>0.0</v>
      </c>
      <c r="P292" t="n">
        <v>0.0</v>
      </c>
      <c r="Q292" t="n">
        <v>0.0</v>
      </c>
      <c r="R292" t="n">
        <v>0.0</v>
      </c>
      <c r="S292" t="n">
        <v>0.0</v>
      </c>
      <c r="T292" t="n">
        <v>0.0</v>
      </c>
      <c r="U292" t="n">
        <v>0.0</v>
      </c>
      <c r="V292" t="n">
        <v>0.0</v>
      </c>
      <c r="W292" t="n">
        <v>0.0</v>
      </c>
      <c r="X292" t="n">
        <v>0.0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n">
        <v>0.0</v>
      </c>
      <c r="AI292" t="n">
        <v>0.0</v>
      </c>
      <c r="AJ292" t="n">
        <v>0.0</v>
      </c>
    </row>
    <row r="293" spans="1:20">
      <c r="A293" t="s">
        <v>2770</v>
      </c>
      <c r="B293" t="s">
        <v>4067</v>
      </c>
      <c r="C293" t="n" s="1145">
        <v>90095.62</v>
      </c>
      <c r="D293" t="n" s="1145">
        <v>90095.62</v>
      </c>
      <c r="E293" t="n" s="1145">
        <v>40237.71</v>
      </c>
      <c r="F293" t="n" s="1145">
        <v>74423.81</v>
      </c>
      <c r="G293" t="n" s="1145">
        <v>74423.81</v>
      </c>
      <c r="H293" t="n" s="1145">
        <v>49857.91</v>
      </c>
      <c r="I293" t="n" s="1145">
        <v>60659.31</v>
      </c>
      <c r="J293" t="n" s="1145">
        <v>60659.31</v>
      </c>
      <c r="K293" t="n" s="1145">
        <v>55292.14</v>
      </c>
      <c r="L293" t="n" s="1145">
        <v>49857.91</v>
      </c>
      <c r="M293" t="n" s="1145">
        <v>49857.91</v>
      </c>
      <c r="N293" t="n" s="1145">
        <v>51637.09</v>
      </c>
      <c r="O293" t="n" s="1145">
        <v>38325.44</v>
      </c>
      <c r="P293" t="n" s="1145">
        <v>38325.44</v>
      </c>
      <c r="Q293" t="n" s="1145">
        <v>36335.61</v>
      </c>
      <c r="R293" t="n" s="1145">
        <v>24216.66</v>
      </c>
      <c r="S293" t="n" s="1145">
        <v>24216.66</v>
      </c>
      <c r="T293" t="n" s="1145">
        <v>47920.85</v>
      </c>
      <c r="U293" t="n" s="1145">
        <v>191185.69</v>
      </c>
      <c r="V293" t="n" s="1145">
        <v>191185.69</v>
      </c>
      <c r="W293" t="n" s="1145">
        <v>172399.03</v>
      </c>
      <c r="X293" t="n" s="1145">
        <v>172399.03</v>
      </c>
      <c r="Y293" t="n" s="1145">
        <v>147320.24</v>
      </c>
      <c r="Z293" t="n" s="1145">
        <v>147320.24</v>
      </c>
      <c r="AA293" t="n" s="1145">
        <v>135893.55</v>
      </c>
      <c r="AB293" t="n" s="1145">
        <v>135893.55</v>
      </c>
      <c r="AC293" t="n" s="1145">
        <v>120388.34</v>
      </c>
      <c r="AD293" t="n" s="1145">
        <v>120388.34</v>
      </c>
      <c r="AE293" t="n" s="1145">
        <v>102766.37</v>
      </c>
      <c r="AF293" t="n" s="1145">
        <v>102766.37</v>
      </c>
      <c r="AG293" t="n" s="1145">
        <v>84256.46</v>
      </c>
      <c r="AH293" t="n" s="1145">
        <v>84256.46</v>
      </c>
      <c r="AI293" t="n">
        <v>0.0</v>
      </c>
      <c r="AJ293" t="n">
        <v>0.0</v>
      </c>
    </row>
    <row r="294" spans="1:20">
      <c r="A294" t="s">
        <v>2700</v>
      </c>
      <c r="B294" t="s">
        <v>4164</v>
      </c>
      <c r="C294" t="n">
        <v>0.0</v>
      </c>
      <c r="D294" t="n">
        <v>0.0</v>
      </c>
      <c r="E294" t="n">
        <v>0.0</v>
      </c>
      <c r="F294" t="n">
        <v>0.0</v>
      </c>
      <c r="G294" t="n">
        <v>0.0</v>
      </c>
      <c r="H294" t="n">
        <v>0.0</v>
      </c>
      <c r="I294" t="n">
        <v>0.0</v>
      </c>
      <c r="J294" t="n">
        <v>0.0</v>
      </c>
      <c r="K294" t="n">
        <v>0.0</v>
      </c>
      <c r="L294" t="n">
        <v>0.0</v>
      </c>
      <c r="M294" t="n">
        <v>0.0</v>
      </c>
      <c r="N294" t="n">
        <v>0.0</v>
      </c>
      <c r="O294" t="n">
        <v>0.0</v>
      </c>
      <c r="P294" t="n">
        <v>0.0</v>
      </c>
      <c r="Q294" t="n">
        <v>0.0</v>
      </c>
      <c r="R294" t="n">
        <v>0.0</v>
      </c>
      <c r="S294" t="n">
        <v>0.0</v>
      </c>
      <c r="T294" t="n">
        <v>0.0</v>
      </c>
      <c r="U294" t="n">
        <v>0.0</v>
      </c>
      <c r="V294" t="n">
        <v>0.0</v>
      </c>
      <c r="W294" t="n">
        <v>0.0</v>
      </c>
      <c r="X294" t="n">
        <v>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n">
        <v>0.0</v>
      </c>
      <c r="AI294" t="n">
        <v>0.0</v>
      </c>
      <c r="AJ294" t="n">
        <v>0.0</v>
      </c>
    </row>
    <row r="295" spans="1:20">
      <c r="A295" t="s">
        <v>2689</v>
      </c>
      <c r="B295" t="s">
        <v>4175</v>
      </c>
      <c r="C295" t="n" s="1145">
        <v>206738.62</v>
      </c>
      <c r="D295" t="n" s="1145">
        <v>206738.62</v>
      </c>
      <c r="E295" t="n" s="1145">
        <v>94772.45</v>
      </c>
      <c r="F295" t="n" s="1145">
        <v>170943.26</v>
      </c>
      <c r="G295" t="n" s="1145">
        <v>170943.26</v>
      </c>
      <c r="H295" t="n" s="1145">
        <v>111966.17</v>
      </c>
      <c r="I295" t="n" s="1145">
        <v>137494.86</v>
      </c>
      <c r="J295" t="n" s="1145">
        <v>137494.86</v>
      </c>
      <c r="K295" t="n" s="1145">
        <v>103462.71</v>
      </c>
      <c r="L295" t="n" s="1145">
        <v>111966.17</v>
      </c>
      <c r="M295" t="n" s="1145">
        <v>111966.17</v>
      </c>
      <c r="N295" t="n" s="1145">
        <v>115997.61</v>
      </c>
      <c r="O295" t="n" s="1145">
        <v>74864.3</v>
      </c>
      <c r="P295" t="n" s="1145">
        <v>74864.3</v>
      </c>
      <c r="Q295" t="n" s="1145">
        <v>107025.46</v>
      </c>
      <c r="R295" t="n" s="1145">
        <v>46169.47</v>
      </c>
      <c r="S295" t="n" s="1145">
        <v>46169.47</v>
      </c>
      <c r="T295" t="n" s="1145">
        <v>116040.61</v>
      </c>
      <c r="U295" t="n" s="1145">
        <v>442526.39</v>
      </c>
      <c r="V295" t="n" s="1145">
        <v>442526.39</v>
      </c>
      <c r="W295" t="n" s="1145">
        <v>416008.13</v>
      </c>
      <c r="X295" t="n" s="1145">
        <v>416008.13</v>
      </c>
      <c r="Y295" t="n" s="1145">
        <v>380822.83</v>
      </c>
      <c r="Z295" t="n" s="1145">
        <v>380822.83</v>
      </c>
      <c r="AA295" t="n" s="1145">
        <v>339063.68</v>
      </c>
      <c r="AB295" t="n" s="1145">
        <v>339063.68</v>
      </c>
      <c r="AC295" t="n" s="1145">
        <v>294659.88</v>
      </c>
      <c r="AD295" t="n" s="1145">
        <v>294659.88</v>
      </c>
      <c r="AE295" t="n" s="1145">
        <v>265211.4</v>
      </c>
      <c r="AF295" t="n" s="1145">
        <v>265211.4</v>
      </c>
      <c r="AG295" t="n" s="1145">
        <v>223066.07</v>
      </c>
      <c r="AH295" t="n" s="1145">
        <v>223066.07</v>
      </c>
      <c r="AI295" t="n">
        <v>0.0</v>
      </c>
      <c r="AJ295" t="n">
        <v>0.0</v>
      </c>
    </row>
    <row r="296" spans="1:20">
      <c r="A296" t="s">
        <v>3349</v>
      </c>
      <c r="B296" t="s">
        <v>4062</v>
      </c>
      <c r="C296" t="n">
        <v>0.0</v>
      </c>
      <c r="D296" t="n">
        <v>0.0</v>
      </c>
      <c r="E296" t="n">
        <v>0.0</v>
      </c>
      <c r="F296" t="n">
        <v>0.0</v>
      </c>
      <c r="G296" t="n">
        <v>0.0</v>
      </c>
      <c r="H296" t="n">
        <v>0.0</v>
      </c>
      <c r="I296" t="n">
        <v>0.0</v>
      </c>
      <c r="J296" t="n">
        <v>0.0</v>
      </c>
      <c r="K296" t="n">
        <v>0.0</v>
      </c>
      <c r="L296" t="n">
        <v>0.0</v>
      </c>
      <c r="M296" t="n">
        <v>0.0</v>
      </c>
      <c r="N296" t="n">
        <v>0.0</v>
      </c>
      <c r="O296" t="n">
        <v>0.0</v>
      </c>
      <c r="P296" t="n">
        <v>0.0</v>
      </c>
      <c r="Q296" t="n">
        <v>0.0</v>
      </c>
      <c r="R296" t="n">
        <v>0.0</v>
      </c>
      <c r="S296" t="n">
        <v>0.0</v>
      </c>
      <c r="T296" t="n">
        <v>0.0</v>
      </c>
      <c r="U296" t="n">
        <v>0.0</v>
      </c>
      <c r="V296" t="n">
        <v>0.0</v>
      </c>
      <c r="W296" t="n">
        <v>0.0</v>
      </c>
      <c r="X296" t="n">
        <v>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n">
        <v>0.0</v>
      </c>
      <c r="AI296" t="n">
        <v>0.0</v>
      </c>
      <c r="AJ296" t="n">
        <v>0.0</v>
      </c>
    </row>
    <row r="297" spans="1:20">
      <c r="A297" t="s">
        <v>2723</v>
      </c>
      <c r="B297" t="s">
        <v>4141</v>
      </c>
      <c r="C297" t="n" s="1145">
        <v>-5019.86</v>
      </c>
      <c r="D297" t="n" s="1145">
        <v>-5019.86</v>
      </c>
      <c r="E297" t="n" s="1145">
        <v>-2286.42</v>
      </c>
      <c r="F297" t="n" s="1145">
        <v>-4002.53</v>
      </c>
      <c r="G297" t="n" s="1145">
        <v>-4002.53</v>
      </c>
      <c r="H297" t="n" s="1145">
        <v>-2733.44</v>
      </c>
      <c r="I297" t="n" s="1145">
        <v>-4002.53</v>
      </c>
      <c r="J297" t="n" s="1145">
        <v>-4002.53</v>
      </c>
      <c r="K297" t="n" s="1145">
        <v>-2226.34</v>
      </c>
      <c r="L297" t="n" s="1145">
        <v>-2733.44</v>
      </c>
      <c r="M297" t="n" s="1145">
        <v>-2733.44</v>
      </c>
      <c r="N297" t="n" s="1145">
        <v>-2308.69</v>
      </c>
      <c r="O297" t="n" s="1145">
        <v>-1600.07</v>
      </c>
      <c r="P297" t="n" s="1145">
        <v>-1600.07</v>
      </c>
      <c r="Q297" t="n" s="1145">
        <v>-1936.82</v>
      </c>
      <c r="R297" t="n" s="1145">
        <v>-746.53</v>
      </c>
      <c r="S297" t="n" s="1145">
        <v>-746.53</v>
      </c>
      <c r="T297" t="n" s="1145">
        <v>-600.1</v>
      </c>
      <c r="U297" t="n" s="1145">
        <v>-7071.95</v>
      </c>
      <c r="V297" t="n" s="1145">
        <v>-7071.95</v>
      </c>
      <c r="W297" t="n" s="1145">
        <v>-6268.61</v>
      </c>
      <c r="X297" t="n" s="1145">
        <v>-6268.61</v>
      </c>
      <c r="Y297" t="n" s="1145">
        <v>-5801.09</v>
      </c>
      <c r="Z297" t="n" s="1145">
        <v>-5801.09</v>
      </c>
      <c r="AA297" t="n" s="1145">
        <v>-4845.61</v>
      </c>
      <c r="AB297" t="n" s="1145">
        <v>-4845.61</v>
      </c>
      <c r="AC297" t="n" s="1145">
        <v>-4216.12</v>
      </c>
      <c r="AD297" t="n" s="1145">
        <v>-4216.12</v>
      </c>
      <c r="AE297" t="n" s="1145">
        <v>-3287.86</v>
      </c>
      <c r="AF297" t="n" s="1145">
        <v>-3287.86</v>
      </c>
      <c r="AG297" t="n" s="1145">
        <v>-2536.92</v>
      </c>
      <c r="AH297" t="n" s="1145">
        <v>-2536.92</v>
      </c>
      <c r="AI297" t="n">
        <v>0.0</v>
      </c>
      <c r="AJ297" t="n">
        <v>0.0</v>
      </c>
    </row>
    <row r="298" spans="1:20">
      <c r="A298" t="s">
        <v>3137</v>
      </c>
      <c r="B298" t="s">
        <v>363</v>
      </c>
      <c r="C298" t="n" s="1145">
        <v>382569.32</v>
      </c>
      <c r="D298" t="n" s="1145">
        <v>382569.32</v>
      </c>
      <c r="E298" t="n" s="1145">
        <v>197315.66</v>
      </c>
      <c r="F298" t="n" s="1145">
        <v>313790.88</v>
      </c>
      <c r="G298" t="n" s="1145">
        <v>313790.88</v>
      </c>
      <c r="H298" t="n" s="1145">
        <v>185253.66</v>
      </c>
      <c r="I298" t="n" s="1145">
        <v>238413.07</v>
      </c>
      <c r="J298" t="n" s="1145">
        <v>238413.07</v>
      </c>
      <c r="K298" t="n" s="1145">
        <v>172369.72</v>
      </c>
      <c r="L298" t="n" s="1145">
        <v>185253.66</v>
      </c>
      <c r="M298" t="n" s="1145">
        <v>185253.66</v>
      </c>
      <c r="N298" t="n" s="1145">
        <v>169908.55</v>
      </c>
      <c r="O298" t="n" s="1145">
        <v>121449.6</v>
      </c>
      <c r="P298" t="n" s="1145">
        <v>121449.6</v>
      </c>
      <c r="Q298" t="n" s="1145">
        <v>203193.79</v>
      </c>
      <c r="R298" t="n" s="1145">
        <v>64319.03</v>
      </c>
      <c r="S298" t="n" s="1145">
        <v>64319.03</v>
      </c>
      <c r="T298" t="n" s="1145">
        <v>171516.82</v>
      </c>
      <c r="U298" t="n" s="1145">
        <v>716988.88</v>
      </c>
      <c r="V298" t="n" s="1145">
        <v>716988.88</v>
      </c>
      <c r="W298" t="n" s="1145">
        <v>663033.52</v>
      </c>
      <c r="X298" t="n" s="1145">
        <v>663033.52</v>
      </c>
      <c r="Y298" t="n" s="1145">
        <v>594142.48</v>
      </c>
      <c r="Z298" t="n" s="1145">
        <v>594142.48</v>
      </c>
      <c r="AA298" t="n" s="1145">
        <v>544619.16</v>
      </c>
      <c r="AB298" t="n" s="1145">
        <v>544619.16</v>
      </c>
      <c r="AC298" t="n" s="1145">
        <v>495233.34</v>
      </c>
      <c r="AD298" t="n" s="1145">
        <v>495233.34</v>
      </c>
      <c r="AE298" t="n" s="1145">
        <v>430273.96</v>
      </c>
      <c r="AF298" t="n" s="1145">
        <v>430273.96</v>
      </c>
      <c r="AG298" t="n" s="1145">
        <v>374710.61</v>
      </c>
      <c r="AH298" t="n" s="1145">
        <v>374710.61</v>
      </c>
      <c r="AI298" t="n">
        <v>0.0</v>
      </c>
      <c r="AJ298" t="n">
        <v>0.0</v>
      </c>
    </row>
    <row r="299" spans="1:20">
      <c r="A299" t="s">
        <v>3148</v>
      </c>
      <c r="B299" t="s">
        <v>23</v>
      </c>
      <c r="C299" t="n">
        <v>0.17307756000000002</v>
      </c>
      <c r="D299" t="n">
        <v>0.17307756000000002</v>
      </c>
      <c r="E299" t="n">
        <v>0.17532053</v>
      </c>
      <c r="F299" t="n">
        <v>0.17456686000000002</v>
      </c>
      <c r="G299" t="n">
        <v>0.17456686000000002</v>
      </c>
      <c r="H299" t="n">
        <v>0.17075081999999997</v>
      </c>
      <c r="I299" t="n">
        <v>0.16896108</v>
      </c>
      <c r="J299" t="n">
        <v>0.16896108</v>
      </c>
      <c r="K299" t="n">
        <v>0.13577591</v>
      </c>
      <c r="L299" t="n">
        <v>0.17075081999999997</v>
      </c>
      <c r="M299" t="n">
        <v>0.17075081999999997</v>
      </c>
      <c r="N299" t="n">
        <v>0.13639364</v>
      </c>
      <c r="O299" t="n">
        <v>0.17489661</v>
      </c>
      <c r="P299" t="n">
        <v>0.17489661</v>
      </c>
      <c r="Q299" t="n">
        <v>0.17846295999999998</v>
      </c>
      <c r="R299" t="n">
        <v>0.18979102999999997</v>
      </c>
      <c r="S299" t="n">
        <v>0.18979102999999997</v>
      </c>
      <c r="T299" t="n">
        <v>0.1608725</v>
      </c>
      <c r="U299" t="n">
        <v>0.15190503</v>
      </c>
      <c r="V299" t="n">
        <v>0.15190503</v>
      </c>
      <c r="W299" t="n">
        <v>0.15515496</v>
      </c>
      <c r="X299" t="n">
        <v>0.15515496</v>
      </c>
      <c r="Y299" t="n">
        <v>0.15579134</v>
      </c>
      <c r="Z299" t="n">
        <v>0.15579134</v>
      </c>
      <c r="AA299" t="n">
        <v>0.15783936</v>
      </c>
      <c r="AB299" t="n">
        <v>0.15783936</v>
      </c>
      <c r="AC299" t="n">
        <v>0.16129854000000002</v>
      </c>
      <c r="AD299" t="n">
        <v>0.16129854000000002</v>
      </c>
      <c r="AE299" t="n">
        <v>0.16566009</v>
      </c>
      <c r="AF299" t="n">
        <v>0.16566009</v>
      </c>
      <c r="AG299" t="n">
        <v>0.16995659</v>
      </c>
      <c r="AH299" t="n">
        <v>0.16995659</v>
      </c>
      <c r="AI299" t="n">
        <v>0.257</v>
      </c>
      <c r="AJ299" t="n">
        <v>0.23620000000000002</v>
      </c>
    </row>
    <row r="300" spans="1:20">
      <c r="A300" t="s">
        <v>2657</v>
      </c>
      <c r="B300" t="s">
        <v>458</v>
      </c>
      <c r="C300" t="n" s="1145">
        <v>22496.71</v>
      </c>
      <c r="D300" t="n" s="1145">
        <v>22496.71</v>
      </c>
      <c r="E300" t="n" s="1145">
        <v>10318.03</v>
      </c>
      <c r="F300" t="n" s="1145">
        <v>18772.61</v>
      </c>
      <c r="G300" t="n" s="1145">
        <v>18772.61</v>
      </c>
      <c r="H300" t="n" s="1145">
        <v>12178.68</v>
      </c>
      <c r="I300" t="n" s="1145">
        <v>15578.57</v>
      </c>
      <c r="J300" t="n" s="1145">
        <v>15578.57</v>
      </c>
      <c r="K300" t="n" s="1145">
        <v>10353.21</v>
      </c>
      <c r="L300" t="n" s="1145">
        <v>12178.68</v>
      </c>
      <c r="M300" t="n" s="1145">
        <v>12178.68</v>
      </c>
      <c r="N300" t="n" s="1145">
        <v>8060.87</v>
      </c>
      <c r="O300" t="n" s="1145">
        <v>6779.8</v>
      </c>
      <c r="P300" t="n" s="1145">
        <v>6779.8</v>
      </c>
      <c r="Q300" t="n" s="1145">
        <v>14950.69</v>
      </c>
      <c r="R300" t="n" s="1145">
        <v>3934.18</v>
      </c>
      <c r="S300" t="n" s="1145">
        <v>3934.18</v>
      </c>
      <c r="T300" t="n" s="1145">
        <v>5127.61</v>
      </c>
      <c r="U300" t="n" s="1145">
        <v>38492.38</v>
      </c>
      <c r="V300" t="n" s="1145">
        <v>38492.38</v>
      </c>
      <c r="W300" t="n" s="1145">
        <v>34682.43</v>
      </c>
      <c r="X300" t="n" s="1145">
        <v>34682.43</v>
      </c>
      <c r="Y300" t="n" s="1145">
        <v>31751.82</v>
      </c>
      <c r="Z300" t="n" s="1145">
        <v>31751.82</v>
      </c>
      <c r="AA300" t="n" s="1145">
        <v>28139.17</v>
      </c>
      <c r="AB300" t="n" s="1145">
        <v>28139.17</v>
      </c>
      <c r="AC300" t="n" s="1145">
        <v>24536.68</v>
      </c>
      <c r="AD300" t="n" s="1145">
        <v>24536.68</v>
      </c>
      <c r="AE300" t="n" s="1145">
        <v>21473.22</v>
      </c>
      <c r="AF300" t="n" s="1145">
        <v>21473.22</v>
      </c>
      <c r="AG300" t="n" s="1145">
        <v>20078.3</v>
      </c>
      <c r="AH300" t="n" s="1145">
        <v>20078.3</v>
      </c>
      <c r="AI300" t="n">
        <v>0.0</v>
      </c>
      <c r="AJ300" t="n">
        <v>0.0</v>
      </c>
    </row>
    <row r="301" spans="1:20">
      <c r="A301" t="s">
        <v>2927</v>
      </c>
      <c r="B301" t="s">
        <v>89</v>
      </c>
      <c r="C301" t="n" s="1145">
        <v>164.55</v>
      </c>
      <c r="D301" t="n" s="1145">
        <v>164.55</v>
      </c>
      <c r="E301" t="n" s="1145">
        <v>175.33</v>
      </c>
      <c r="F301" t="n" s="1145">
        <v>160.3</v>
      </c>
      <c r="G301" t="n" s="1145">
        <v>160.3</v>
      </c>
      <c r="H301" t="n" s="1145">
        <v>154.23</v>
      </c>
      <c r="I301" t="n" s="1145">
        <v>159.08</v>
      </c>
      <c r="J301" t="n" s="1145">
        <v>159.08</v>
      </c>
      <c r="K301" t="n" s="1145">
        <v>185.56</v>
      </c>
      <c r="L301" t="n" s="1145">
        <v>154.23</v>
      </c>
      <c r="M301" t="n" s="1145">
        <v>154.23</v>
      </c>
      <c r="N301" t="n" s="1145">
        <v>179.34</v>
      </c>
      <c r="O301" t="n" s="1145">
        <v>151.52</v>
      </c>
      <c r="P301" t="n" s="1145">
        <v>151.52</v>
      </c>
      <c r="Q301" t="n" s="1145">
        <v>174.97</v>
      </c>
      <c r="R301" t="n" s="1145">
        <v>142.18</v>
      </c>
      <c r="S301" t="n" s="1145">
        <v>142.18</v>
      </c>
      <c r="T301" t="n" s="1145">
        <v>157.51</v>
      </c>
      <c r="U301" t="n" s="1145">
        <v>174.56</v>
      </c>
      <c r="V301" t="n" s="1145">
        <v>174.56</v>
      </c>
      <c r="W301" t="n" s="1145">
        <v>171.1</v>
      </c>
      <c r="X301" t="n" s="1145">
        <v>171.1</v>
      </c>
      <c r="Y301" t="n" s="1145">
        <v>169.37</v>
      </c>
      <c r="Z301" t="n" s="1145">
        <v>169.37</v>
      </c>
      <c r="AA301" t="n" s="1145">
        <v>170.82</v>
      </c>
      <c r="AB301" t="n" s="1145">
        <v>170.82</v>
      </c>
      <c r="AC301" t="n" s="1145">
        <v>172.89</v>
      </c>
      <c r="AD301" t="n" s="1145">
        <v>172.89</v>
      </c>
      <c r="AE301" t="n" s="1145">
        <v>167.95</v>
      </c>
      <c r="AF301" t="n" s="1145">
        <v>167.95</v>
      </c>
      <c r="AG301" t="n" s="1145">
        <v>166.27</v>
      </c>
      <c r="AH301" t="n" s="1145">
        <v>166.27</v>
      </c>
      <c r="AI301" t="n" s="1145">
        <v>220.0</v>
      </c>
      <c r="AJ301" t="n" s="1145">
        <v>177.0</v>
      </c>
    </row>
    <row r="302" spans="1:20">
      <c r="A302" t="s">
        <v>4526</v>
      </c>
      <c r="B302" t="s">
        <v>86</v>
      </c>
      <c r="C302" t="n" s="1145">
        <v>86.49</v>
      </c>
      <c r="D302" t="n" s="1145">
        <v>86.49</v>
      </c>
      <c r="E302" t="n" s="1145">
        <v>84.47</v>
      </c>
      <c r="F302" t="n" s="1145">
        <v>88.56</v>
      </c>
      <c r="G302" t="n" s="1145">
        <v>88.56</v>
      </c>
      <c r="H302" t="n" s="1145">
        <v>88.57</v>
      </c>
      <c r="I302" t="n" s="1145">
        <v>89.85</v>
      </c>
      <c r="J302" t="n" s="1145">
        <v>89.85</v>
      </c>
      <c r="K302" t="n" s="1145">
        <v>70.84</v>
      </c>
      <c r="L302" t="n" s="1145">
        <v>88.57</v>
      </c>
      <c r="M302" t="n" s="1145">
        <v>88.57</v>
      </c>
      <c r="N302" t="n" s="1145">
        <v>73.88</v>
      </c>
      <c r="O302" t="n" s="1145">
        <v>93.31</v>
      </c>
      <c r="P302" t="n" s="1145">
        <v>93.31</v>
      </c>
      <c r="Q302" t="n" s="1145">
        <v>87.12</v>
      </c>
      <c r="R302" t="n" s="1145">
        <v>95.18</v>
      </c>
      <c r="S302" t="n" s="1145">
        <v>95.18</v>
      </c>
      <c r="T302" t="n" s="1145">
        <v>104.64</v>
      </c>
      <c r="U302" t="n" s="1145">
        <v>83.05</v>
      </c>
      <c r="V302" t="n" s="1145">
        <v>83.05</v>
      </c>
      <c r="W302" t="n" s="1145">
        <v>84.68</v>
      </c>
      <c r="X302" t="n" s="1145">
        <v>84.68</v>
      </c>
      <c r="Y302" t="n" s="1145">
        <v>87.01</v>
      </c>
      <c r="Z302" t="n" s="1145">
        <v>87.01</v>
      </c>
      <c r="AA302" t="n" s="1145">
        <v>87.64</v>
      </c>
      <c r="AB302" t="n" s="1145">
        <v>87.64</v>
      </c>
      <c r="AC302" t="n" s="1145">
        <v>88.63</v>
      </c>
      <c r="AD302" t="n" s="1145">
        <v>88.63</v>
      </c>
      <c r="AE302" t="n" s="1145">
        <v>93.46</v>
      </c>
      <c r="AF302" t="n" s="1145">
        <v>93.46</v>
      </c>
      <c r="AG302" t="n" s="1145">
        <v>95.68</v>
      </c>
      <c r="AH302" t="n" s="1145">
        <v>95.68</v>
      </c>
      <c r="AI302" t="n" s="1145">
        <v>28.9</v>
      </c>
      <c r="AJ302" t="n" s="1145">
        <v>37.9</v>
      </c>
    </row>
    <row r="303" spans="1:20">
      <c r="A303" t="s">
        <v>3938</v>
      </c>
      <c r="B303" t="s">
        <v>448</v>
      </c>
      <c r="C303" t="n" s="1145">
        <v>870721.39</v>
      </c>
      <c r="D303" t="n" s="1145">
        <v>870721.39</v>
      </c>
      <c r="E303" t="n" s="1145">
        <v>870721.39</v>
      </c>
      <c r="F303" t="n" s="1145">
        <v>848654.16</v>
      </c>
      <c r="G303" t="n" s="1145">
        <v>848654.16</v>
      </c>
      <c r="H303" t="n" s="1145">
        <v>856019.1</v>
      </c>
      <c r="I303" t="n" s="1145">
        <v>843783.72</v>
      </c>
      <c r="J303" t="n" s="1145">
        <v>843783.72</v>
      </c>
      <c r="K303" t="n" s="1145">
        <v>879127.6</v>
      </c>
      <c r="L303" t="n" s="1145">
        <v>856019.1</v>
      </c>
      <c r="M303" t="n" s="1145">
        <v>856019.1</v>
      </c>
      <c r="N303" t="n" s="1145">
        <v>855160.32</v>
      </c>
      <c r="O303" t="n" s="1145">
        <v>891562.29</v>
      </c>
      <c r="P303" t="n" s="1145">
        <v>891562.29</v>
      </c>
      <c r="Q303" t="n" s="1145">
        <v>884962.88</v>
      </c>
      <c r="R303" t="n" s="1145">
        <v>858594.96</v>
      </c>
      <c r="S303" t="n" s="1145">
        <v>858594.96</v>
      </c>
      <c r="T303" t="n" s="1145">
        <v>1053532.62</v>
      </c>
      <c r="U303" t="n" s="1145">
        <v>879127.6</v>
      </c>
      <c r="V303" t="n" s="1145">
        <v>879127.6</v>
      </c>
      <c r="W303" t="n" s="1145">
        <v>830731.56</v>
      </c>
      <c r="X303" t="n" s="1145">
        <v>830731.56</v>
      </c>
      <c r="Y303" t="n" s="1145">
        <v>822866.42</v>
      </c>
      <c r="Z303" t="n" s="1145">
        <v>822866.42</v>
      </c>
      <c r="AA303" t="n" s="1145">
        <v>855160.32</v>
      </c>
      <c r="AB303" t="n" s="1145">
        <v>855160.32</v>
      </c>
      <c r="AC303" t="n" s="1145">
        <v>834561.44</v>
      </c>
      <c r="AD303" t="n" s="1145">
        <v>834561.44</v>
      </c>
      <c r="AE303" t="n" s="1145">
        <v>898842.92</v>
      </c>
      <c r="AF303" t="n" s="1145">
        <v>898842.92</v>
      </c>
      <c r="AG303" t="n" s="1145">
        <v>884962.88</v>
      </c>
      <c r="AH303" t="n" s="1145">
        <v>884962.88</v>
      </c>
      <c r="AI303" t="n">
        <v>0.0</v>
      </c>
      <c r="AJ303" t="n">
        <v>0.0</v>
      </c>
    </row>
    <row r="304" spans="1:20">
      <c r="A304" t="s">
        <v>4527</v>
      </c>
      <c r="B304" t="s">
        <v>666</v>
      </c>
      <c r="C304" t="n">
        <v>0.0</v>
      </c>
      <c r="D304" t="n">
        <v>0.0</v>
      </c>
      <c r="E304" t="n">
        <v>0.0</v>
      </c>
      <c r="F304" t="n">
        <v>0.0</v>
      </c>
      <c r="G304" t="n">
        <v>0.0</v>
      </c>
      <c r="H304" t="n">
        <v>0.0</v>
      </c>
      <c r="I304" t="n">
        <v>0.0</v>
      </c>
      <c r="J304" t="n">
        <v>0.0</v>
      </c>
      <c r="K304" t="n">
        <v>0.0</v>
      </c>
      <c r="L304" t="n">
        <v>0.0</v>
      </c>
      <c r="M304" t="n">
        <v>0.0</v>
      </c>
      <c r="N304" t="n">
        <v>0.0</v>
      </c>
      <c r="O304" t="n">
        <v>0.0</v>
      </c>
      <c r="P304" t="n">
        <v>0.0</v>
      </c>
      <c r="Q304" t="n">
        <v>0.0</v>
      </c>
      <c r="R304" t="n">
        <v>0.0</v>
      </c>
      <c r="S304" t="n">
        <v>0.0</v>
      </c>
      <c r="T304" t="n">
        <v>0.0</v>
      </c>
      <c r="U304" t="n">
        <v>0.0</v>
      </c>
      <c r="V304" t="n">
        <v>0.0</v>
      </c>
      <c r="W304" t="n">
        <v>0.0</v>
      </c>
      <c r="X304" t="n">
        <v>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n">
        <v>0.0</v>
      </c>
      <c r="AI304" t="n">
        <v>0.0</v>
      </c>
      <c r="AJ304" t="n">
        <v>0.0</v>
      </c>
    </row>
    <row r="305" spans="1:20">
      <c r="A305" t="s">
        <v>4528</v>
      </c>
      <c r="B305" t="s">
        <v>1294</v>
      </c>
      <c r="C305" t="n">
        <v>0.0</v>
      </c>
      <c r="D305" t="n">
        <v>0.0</v>
      </c>
      <c r="E305" t="n">
        <v>0.0</v>
      </c>
      <c r="F305" t="n">
        <v>0.0</v>
      </c>
      <c r="G305" t="n">
        <v>0.0</v>
      </c>
      <c r="H305" t="n">
        <v>0.0</v>
      </c>
      <c r="I305" t="n">
        <v>0.0</v>
      </c>
      <c r="J305" t="n">
        <v>0.0</v>
      </c>
      <c r="K305" t="n">
        <v>0.0</v>
      </c>
      <c r="L305" t="n">
        <v>0.0</v>
      </c>
      <c r="M305" t="n">
        <v>0.0</v>
      </c>
      <c r="N305" t="n">
        <v>0.0</v>
      </c>
      <c r="O305" t="n">
        <v>0.0</v>
      </c>
      <c r="P305" t="n">
        <v>0.0</v>
      </c>
      <c r="Q305" t="n">
        <v>0.0</v>
      </c>
      <c r="R305" t="n">
        <v>0.0</v>
      </c>
      <c r="S305" t="n">
        <v>0.0</v>
      </c>
      <c r="T305" t="n">
        <v>0.0</v>
      </c>
      <c r="U305" t="n">
        <v>0.0</v>
      </c>
      <c r="V305" t="n">
        <v>0.0</v>
      </c>
      <c r="W305" t="n">
        <v>0.0</v>
      </c>
      <c r="X305" t="n">
        <v>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n">
        <v>0.0</v>
      </c>
      <c r="AI305" t="n">
        <v>0.0</v>
      </c>
      <c r="AJ305" t="n">
        <v>0.0</v>
      </c>
    </row>
    <row r="306" spans="1:20">
      <c r="A306" t="s">
        <v>4529</v>
      </c>
      <c r="B306" t="s">
        <v>1296</v>
      </c>
      <c r="C306" t="n">
        <v>0.0</v>
      </c>
      <c r="D306" t="n">
        <v>0.0</v>
      </c>
      <c r="E306" t="n">
        <v>0.0</v>
      </c>
      <c r="F306" t="n">
        <v>0.0</v>
      </c>
      <c r="G306" t="n">
        <v>0.0</v>
      </c>
      <c r="H306" t="n">
        <v>0.0</v>
      </c>
      <c r="I306" t="n">
        <v>0.0</v>
      </c>
      <c r="J306" t="n">
        <v>0.0</v>
      </c>
      <c r="K306" t="n">
        <v>0.0</v>
      </c>
      <c r="L306" t="n">
        <v>0.0</v>
      </c>
      <c r="M306" t="n">
        <v>0.0</v>
      </c>
      <c r="N306" t="n">
        <v>0.0</v>
      </c>
      <c r="O306" t="n">
        <v>0.0</v>
      </c>
      <c r="P306" t="n">
        <v>0.0</v>
      </c>
      <c r="Q306" t="n">
        <v>0.0</v>
      </c>
      <c r="R306" t="n">
        <v>0.0</v>
      </c>
      <c r="S306" t="n">
        <v>0.0</v>
      </c>
      <c r="T306" t="n">
        <v>0.0</v>
      </c>
      <c r="U306" t="n">
        <v>0.0</v>
      </c>
      <c r="V306" t="n">
        <v>0.0</v>
      </c>
      <c r="W306" t="n">
        <v>0.0</v>
      </c>
      <c r="X306" t="n">
        <v>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n">
        <v>0.0</v>
      </c>
      <c r="AI306" t="n">
        <v>0.0</v>
      </c>
      <c r="AJ306" t="n">
        <v>0.0</v>
      </c>
    </row>
    <row r="307" spans="1:20">
      <c r="A307" t="s">
        <v>4530</v>
      </c>
      <c r="B307" t="s">
        <v>1295</v>
      </c>
      <c r="C307" t="n">
        <v>0.0</v>
      </c>
      <c r="D307" t="n">
        <v>0.0</v>
      </c>
      <c r="E307" t="n">
        <v>0.0</v>
      </c>
      <c r="F307" t="n">
        <v>0.0</v>
      </c>
      <c r="G307" t="n">
        <v>0.0</v>
      </c>
      <c r="H307" t="n">
        <v>0.0</v>
      </c>
      <c r="I307" t="n">
        <v>0.0</v>
      </c>
      <c r="J307" t="n">
        <v>0.0</v>
      </c>
      <c r="K307" t="n">
        <v>0.0</v>
      </c>
      <c r="L307" t="n">
        <v>0.0</v>
      </c>
      <c r="M307" t="n">
        <v>0.0</v>
      </c>
      <c r="N307" t="n">
        <v>0.0</v>
      </c>
      <c r="O307" t="n">
        <v>0.0</v>
      </c>
      <c r="P307" t="n">
        <v>0.0</v>
      </c>
      <c r="Q307" t="n">
        <v>0.0</v>
      </c>
      <c r="R307" t="n">
        <v>0.0</v>
      </c>
      <c r="S307" t="n">
        <v>0.0</v>
      </c>
      <c r="T307" t="n">
        <v>0.0</v>
      </c>
      <c r="U307" t="n">
        <v>0.0</v>
      </c>
      <c r="V307" t="n">
        <v>0.0</v>
      </c>
      <c r="W307" t="n">
        <v>0.0</v>
      </c>
      <c r="X307" t="n">
        <v>0.0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n">
        <v>0.0</v>
      </c>
      <c r="AI307" t="n">
        <v>0.0</v>
      </c>
      <c r="AJ307" t="n">
        <v>0.0</v>
      </c>
    </row>
    <row r="308" spans="1:20">
      <c r="A308" t="s">
        <v>2738</v>
      </c>
      <c r="B308" t="s">
        <v>357</v>
      </c>
      <c r="C308" t="n" s="1145">
        <v>2719142.87</v>
      </c>
      <c r="D308" t="n" s="1145">
        <v>2719142.87</v>
      </c>
      <c r="E308" t="n" s="1145">
        <v>1344920.52</v>
      </c>
      <c r="F308" t="n" s="1145">
        <v>2248716.72</v>
      </c>
      <c r="G308" t="n" s="1145">
        <v>2248716.72</v>
      </c>
      <c r="H308" t="n" s="1145">
        <v>1374222.35</v>
      </c>
      <c r="I308" t="n" s="1145">
        <v>1761006.25</v>
      </c>
      <c r="J308" t="n" s="1145">
        <v>1761006.25</v>
      </c>
      <c r="K308" t="n" s="1145">
        <v>1486779.82</v>
      </c>
      <c r="L308" t="n" s="1145">
        <v>1374222.35</v>
      </c>
      <c r="M308" t="n" s="1145">
        <v>1374222.35</v>
      </c>
      <c r="N308" t="n" s="1145">
        <v>1490997.09</v>
      </c>
      <c r="O308" t="n" s="1145">
        <v>879495.01</v>
      </c>
      <c r="P308" t="n" s="1145">
        <v>879495.01</v>
      </c>
      <c r="Q308" t="n" s="1145">
        <v>1388873.55</v>
      </c>
      <c r="R308" t="n" s="1145">
        <v>413192.42</v>
      </c>
      <c r="S308" t="n" s="1145">
        <v>413192.42</v>
      </c>
      <c r="T308" t="n" s="1145">
        <v>1318503.12</v>
      </c>
      <c r="U308" t="n" s="1145">
        <v>5685153.58</v>
      </c>
      <c r="V308" t="n" s="1145">
        <v>5685153.58</v>
      </c>
      <c r="W308" t="n" s="1145">
        <v>5199828.5</v>
      </c>
      <c r="X308" t="n" s="1145">
        <v>5199828.5</v>
      </c>
      <c r="Y308" t="n" s="1145">
        <v>4664595.6</v>
      </c>
      <c r="Z308" t="n" s="1145">
        <v>4664595.6</v>
      </c>
      <c r="AA308" t="n" s="1145">
        <v>4198373.76</v>
      </c>
      <c r="AB308" t="n" s="1145">
        <v>4198373.76</v>
      </c>
      <c r="AC308" t="n" s="1145">
        <v>3703419.85</v>
      </c>
      <c r="AD308" t="n" s="1145">
        <v>3703419.85</v>
      </c>
      <c r="AE308" t="n" s="1145">
        <v>3197140.71</v>
      </c>
      <c r="AF308" t="n" s="1145">
        <v>3197140.71</v>
      </c>
      <c r="AG308" t="n" s="1145">
        <v>2707376.67</v>
      </c>
      <c r="AH308" t="n" s="1145">
        <v>2707376.67</v>
      </c>
      <c r="AI308" t="n">
        <v>0.0</v>
      </c>
      <c r="AJ308" t="n">
        <v>0.0</v>
      </c>
    </row>
    <row r="309" spans="1:20">
      <c r="A309" t="s">
        <v>2753</v>
      </c>
      <c r="B309" t="s">
        <v>445</v>
      </c>
      <c r="C309" t="n" s="1145">
        <v>1865341.54</v>
      </c>
      <c r="D309" t="n" s="1145">
        <v>1865341.54</v>
      </c>
      <c r="E309" t="n" s="1145">
        <v>917890.26</v>
      </c>
      <c r="F309" t="n" s="1145">
        <v>1546754.25</v>
      </c>
      <c r="G309" t="n" s="1145">
        <v>1546754.25</v>
      </c>
      <c r="H309" t="n" s="1145">
        <v>947451.28</v>
      </c>
      <c r="I309" t="n" s="1145">
        <v>1211709.59</v>
      </c>
      <c r="J309" t="n" s="1145">
        <v>1211709.59</v>
      </c>
      <c r="K309" t="n" s="1145">
        <v>1032267.53</v>
      </c>
      <c r="L309" t="n" s="1145">
        <v>947451.28</v>
      </c>
      <c r="M309" t="n" s="1145">
        <v>947451.28</v>
      </c>
      <c r="N309" t="n" s="1145">
        <v>1009991.55</v>
      </c>
      <c r="O309" t="n" s="1145">
        <v>612033.92</v>
      </c>
      <c r="P309" t="n" s="1145">
        <v>612033.92</v>
      </c>
      <c r="Q309" t="n" s="1145">
        <v>924142.65</v>
      </c>
      <c r="R309" t="n" s="1145">
        <v>288220.1</v>
      </c>
      <c r="S309" t="n" s="1145">
        <v>288220.1</v>
      </c>
      <c r="T309" t="n" s="1145">
        <v>924900.84</v>
      </c>
      <c r="U309" t="n" s="1145">
        <v>3891302.57</v>
      </c>
      <c r="V309" t="n" s="1145">
        <v>3891302.57</v>
      </c>
      <c r="W309" t="n" s="1145">
        <v>3562374.09</v>
      </c>
      <c r="X309" t="n" s="1145">
        <v>3562374.09</v>
      </c>
      <c r="Y309" t="n" s="1145">
        <v>3190803.2</v>
      </c>
      <c r="Z309" t="n" s="1145">
        <v>3190803.2</v>
      </c>
      <c r="AA309" t="n" s="1145">
        <v>2859035.04</v>
      </c>
      <c r="AB309" t="n" s="1145">
        <v>2859035.04</v>
      </c>
      <c r="AC309" t="n" s="1145">
        <v>2524244.14</v>
      </c>
      <c r="AD309" t="n" s="1145">
        <v>2524244.14</v>
      </c>
      <c r="AE309" t="n" s="1145">
        <v>2174402.01</v>
      </c>
      <c r="AF309" t="n" s="1145">
        <v>2174402.01</v>
      </c>
      <c r="AG309" t="n" s="1145">
        <v>1849043.49</v>
      </c>
      <c r="AH309" t="n" s="1145">
        <v>1849043.49</v>
      </c>
      <c r="AI309" t="n">
        <v>0.0</v>
      </c>
      <c r="AJ309" t="n">
        <v>0.0</v>
      </c>
    </row>
    <row r="310" spans="1:20">
      <c r="A310" t="s">
        <v>2713</v>
      </c>
      <c r="B310" t="s">
        <v>4153</v>
      </c>
      <c r="C310" t="n" s="1145">
        <v>1082006.41</v>
      </c>
      <c r="D310" t="n" s="1145">
        <v>1082006.41</v>
      </c>
      <c r="E310" t="n" s="1145">
        <v>530496.94</v>
      </c>
      <c r="F310" t="n" s="1145">
        <v>903715.06</v>
      </c>
      <c r="G310" t="n" s="1145">
        <v>903715.06</v>
      </c>
      <c r="H310" t="n" s="1145">
        <v>551509.47</v>
      </c>
      <c r="I310" t="n" s="1145">
        <v>712463.21</v>
      </c>
      <c r="J310" t="n" s="1145">
        <v>712463.21</v>
      </c>
      <c r="K310" t="n" s="1145">
        <v>600384.74</v>
      </c>
      <c r="L310" t="n" s="1145">
        <v>551509.47</v>
      </c>
      <c r="M310" t="n" s="1145">
        <v>551509.47</v>
      </c>
      <c r="N310" t="n" s="1145">
        <v>591429.54</v>
      </c>
      <c r="O310" t="n" s="1145">
        <v>359413.47</v>
      </c>
      <c r="P310" t="n" s="1145">
        <v>359413.47</v>
      </c>
      <c r="Q310" t="n" s="1145">
        <v>577387.96</v>
      </c>
      <c r="R310" t="n" s="1145">
        <v>165997.19</v>
      </c>
      <c r="S310" t="n" s="1145">
        <v>165997.19</v>
      </c>
      <c r="T310" t="n" s="1145">
        <v>565212.72</v>
      </c>
      <c r="U310" t="n" s="1145">
        <v>2334414.96</v>
      </c>
      <c r="V310" t="n" s="1145">
        <v>2334414.96</v>
      </c>
      <c r="W310" t="n" s="1145">
        <v>2153322.58</v>
      </c>
      <c r="X310" t="n" s="1145">
        <v>2153322.58</v>
      </c>
      <c r="Y310" t="n" s="1145">
        <v>1934514.13</v>
      </c>
      <c r="Z310" t="n" s="1145">
        <v>1934514.13</v>
      </c>
      <c r="AA310" t="n" s="1145">
        <v>1734030.22</v>
      </c>
      <c r="AB310" t="n" s="1145">
        <v>1734030.22</v>
      </c>
      <c r="AC310" t="n" s="1145">
        <v>1535482.91</v>
      </c>
      <c r="AD310" t="n" s="1145">
        <v>1535482.91</v>
      </c>
      <c r="AE310" t="n" s="1145">
        <v>1328065.75</v>
      </c>
      <c r="AF310" t="n" s="1145">
        <v>1328065.75</v>
      </c>
      <c r="AG310" t="n" s="1145">
        <v>1142600.68</v>
      </c>
      <c r="AH310" t="n" s="1145">
        <v>1142600.68</v>
      </c>
      <c r="AI310" t="n">
        <v>0.0</v>
      </c>
      <c r="AJ310" t="n">
        <v>0.0</v>
      </c>
    </row>
    <row r="311" spans="1:20">
      <c r="A311" t="s">
        <v>2694</v>
      </c>
      <c r="B311" t="s">
        <v>4170</v>
      </c>
      <c r="C311" t="n" s="1145">
        <v>320734.21</v>
      </c>
      <c r="D311" t="n" s="1145">
        <v>320734.21</v>
      </c>
      <c r="E311" t="n" s="1145">
        <v>155255.78</v>
      </c>
      <c r="F311" t="n" s="1145">
        <v>267937.11</v>
      </c>
      <c r="G311" t="n" s="1145">
        <v>267937.11</v>
      </c>
      <c r="H311" t="n" s="1145">
        <v>165478.43</v>
      </c>
      <c r="I311" t="n" s="1145">
        <v>208218.78</v>
      </c>
      <c r="J311" t="n" s="1145">
        <v>208218.78</v>
      </c>
      <c r="K311" t="n" s="1145">
        <v>191373.73</v>
      </c>
      <c r="L311" t="n" s="1145">
        <v>165478.43</v>
      </c>
      <c r="M311" t="n" s="1145">
        <v>165478.43</v>
      </c>
      <c r="N311" t="n" s="1145">
        <v>179925.93</v>
      </c>
      <c r="O311" t="n" s="1145">
        <v>103686.52</v>
      </c>
      <c r="P311" t="n" s="1145">
        <v>103686.52</v>
      </c>
      <c r="Q311" t="n" s="1145">
        <v>136550.0</v>
      </c>
      <c r="R311" t="n" s="1145">
        <v>49159.22</v>
      </c>
      <c r="S311" t="n" s="1145">
        <v>49159.22</v>
      </c>
      <c r="T311" t="n" s="1145">
        <v>157405.52</v>
      </c>
      <c r="U311" t="n" s="1145">
        <v>665255.18</v>
      </c>
      <c r="V311" t="n" s="1145">
        <v>665255.18</v>
      </c>
      <c r="W311" t="n" s="1145">
        <v>605141.89</v>
      </c>
      <c r="X311" t="n" s="1145">
        <v>605141.89</v>
      </c>
      <c r="Y311" t="n" s="1145">
        <v>533814.12</v>
      </c>
      <c r="Z311" t="n" s="1145">
        <v>533814.12</v>
      </c>
      <c r="AA311" t="n" s="1145">
        <v>473881.45</v>
      </c>
      <c r="AB311" t="n" s="1145">
        <v>473881.45</v>
      </c>
      <c r="AC311" t="n" s="1145">
        <v>415440.54</v>
      </c>
      <c r="AD311" t="n" s="1145">
        <v>415440.54</v>
      </c>
      <c r="AE311" t="n" s="1145">
        <v>350768.85</v>
      </c>
      <c r="AF311" t="n" s="1145">
        <v>350768.85</v>
      </c>
      <c r="AG311" t="n" s="1145">
        <v>293955.52</v>
      </c>
      <c r="AH311" t="n" s="1145">
        <v>293955.52</v>
      </c>
      <c r="AI311" t="n">
        <v>0.0</v>
      </c>
      <c r="AJ311" t="n">
        <v>0.0</v>
      </c>
    </row>
    <row r="312" spans="1:20">
      <c r="A312" t="s">
        <v>2756</v>
      </c>
      <c r="B312" t="s">
        <v>4086</v>
      </c>
      <c r="C312" t="n" s="1145">
        <v>462600.92</v>
      </c>
      <c r="D312" t="n" s="1145">
        <v>462600.92</v>
      </c>
      <c r="E312" t="n" s="1145">
        <v>232137.54</v>
      </c>
      <c r="F312" t="n" s="1145">
        <v>375102.08</v>
      </c>
      <c r="G312" t="n" s="1145">
        <v>375102.08</v>
      </c>
      <c r="H312" t="n" s="1145">
        <v>230463.38</v>
      </c>
      <c r="I312" t="n" s="1145">
        <v>291027.6</v>
      </c>
      <c r="J312" t="n" s="1145">
        <v>291027.6</v>
      </c>
      <c r="K312" t="n" s="1145">
        <v>240509.06</v>
      </c>
      <c r="L312" t="n" s="1145">
        <v>230463.38</v>
      </c>
      <c r="M312" t="n" s="1145">
        <v>230463.38</v>
      </c>
      <c r="N312" t="n" s="1145">
        <v>238636.08</v>
      </c>
      <c r="O312" t="n" s="1145">
        <v>148933.93</v>
      </c>
      <c r="P312" t="n" s="1145">
        <v>148933.93</v>
      </c>
      <c r="Q312" t="n" s="1145">
        <v>210204.69</v>
      </c>
      <c r="R312" t="n" s="1145">
        <v>73063.69</v>
      </c>
      <c r="S312" t="n" s="1145">
        <v>73063.69</v>
      </c>
      <c r="T312" t="n" s="1145">
        <v>202282.6</v>
      </c>
      <c r="U312" t="n" s="1145">
        <v>891632.43</v>
      </c>
      <c r="V312" t="n" s="1145">
        <v>891632.43</v>
      </c>
      <c r="W312" t="n" s="1145">
        <v>803909.62</v>
      </c>
      <c r="X312" t="n" s="1145">
        <v>803909.62</v>
      </c>
      <c r="Y312" t="n" s="1145">
        <v>722474.95</v>
      </c>
      <c r="Z312" t="n" s="1145">
        <v>722474.95</v>
      </c>
      <c r="AA312" t="n" s="1145">
        <v>651123.37</v>
      </c>
      <c r="AB312" t="n" s="1145">
        <v>651123.37</v>
      </c>
      <c r="AC312" t="n" s="1145">
        <v>573320.69</v>
      </c>
      <c r="AD312" t="n" s="1145">
        <v>573320.69</v>
      </c>
      <c r="AE312" t="n" s="1145">
        <v>495567.41</v>
      </c>
      <c r="AF312" t="n" s="1145">
        <v>495567.41</v>
      </c>
      <c r="AG312" t="n" s="1145">
        <v>412487.29</v>
      </c>
      <c r="AH312" t="n" s="1145">
        <v>412487.29</v>
      </c>
      <c r="AI312" t="n">
        <v>0.0</v>
      </c>
      <c r="AJ312" t="n">
        <v>0.0</v>
      </c>
    </row>
    <row r="313" spans="1:20">
      <c r="A313" t="s">
        <v>2747</v>
      </c>
      <c r="B313" t="s">
        <v>4091</v>
      </c>
      <c r="C313" t="n">
        <v>0.0</v>
      </c>
      <c r="D313" t="n">
        <v>0.0</v>
      </c>
      <c r="E313" t="n">
        <v>0.0</v>
      </c>
      <c r="F313" t="n">
        <v>0.0</v>
      </c>
      <c r="G313" t="n">
        <v>0.0</v>
      </c>
      <c r="H313" t="n">
        <v>0.0</v>
      </c>
      <c r="I313" t="n">
        <v>0.0</v>
      </c>
      <c r="J313" t="n">
        <v>0.0</v>
      </c>
      <c r="K313" t="n">
        <v>0.0</v>
      </c>
      <c r="L313" t="n">
        <v>0.0</v>
      </c>
      <c r="M313" t="n">
        <v>0.0</v>
      </c>
      <c r="N313" t="n">
        <v>0.0</v>
      </c>
      <c r="O313" t="n">
        <v>0.0</v>
      </c>
      <c r="P313" t="n">
        <v>0.0</v>
      </c>
      <c r="Q313" t="n">
        <v>0.0</v>
      </c>
      <c r="R313" t="n">
        <v>0.0</v>
      </c>
      <c r="S313" t="n">
        <v>0.0</v>
      </c>
      <c r="T313" t="n">
        <v>0.0</v>
      </c>
      <c r="U313" t="n">
        <v>0.0</v>
      </c>
      <c r="V313" t="n">
        <v>0.0</v>
      </c>
      <c r="W313" t="n">
        <v>0.0</v>
      </c>
      <c r="X313" t="n">
        <v>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0.0</v>
      </c>
      <c r="AE313" t="n">
        <v>0.0</v>
      </c>
      <c r="AF313" t="n">
        <v>0.0</v>
      </c>
      <c r="AG313" t="n">
        <v>0.0</v>
      </c>
      <c r="AH313" t="n">
        <v>0.0</v>
      </c>
      <c r="AI313" t="n">
        <v>0.0</v>
      </c>
      <c r="AJ313" t="n">
        <v>0.0</v>
      </c>
    </row>
    <row r="314" spans="1:20">
      <c r="A314" t="s">
        <v>2708</v>
      </c>
      <c r="B314" t="s">
        <v>4156</v>
      </c>
      <c r="C314" t="n" s="1145">
        <v>437969.75</v>
      </c>
      <c r="D314" t="n" s="1145">
        <v>437969.75</v>
      </c>
      <c r="E314" t="n" s="1145">
        <v>232116.83</v>
      </c>
      <c r="F314" t="n" s="1145">
        <v>341197.31</v>
      </c>
      <c r="G314" t="n" s="1145">
        <v>341197.31</v>
      </c>
      <c r="H314" t="n" s="1145">
        <v>205852.92</v>
      </c>
      <c r="I314" t="n" s="1145">
        <v>260060.6</v>
      </c>
      <c r="J314" t="n" s="1145">
        <v>260060.6</v>
      </c>
      <c r="K314" t="n" s="1145">
        <v>242914.37</v>
      </c>
      <c r="L314" t="n" s="1145">
        <v>205852.92</v>
      </c>
      <c r="M314" t="n" s="1145">
        <v>205852.92</v>
      </c>
      <c r="N314" t="n" s="1145">
        <v>254898.78</v>
      </c>
      <c r="O314" t="n" s="1145">
        <v>129678.77</v>
      </c>
      <c r="P314" t="n" s="1145">
        <v>129678.77</v>
      </c>
      <c r="Q314" t="n" s="1145">
        <v>229087.61</v>
      </c>
      <c r="R314" t="n" s="1145">
        <v>55344.91</v>
      </c>
      <c r="S314" t="n" s="1145">
        <v>55344.91</v>
      </c>
      <c r="T314" t="n" s="1145">
        <v>199569.9</v>
      </c>
      <c r="U314" t="n" s="1145">
        <v>926470.66</v>
      </c>
      <c r="V314" t="n" s="1145">
        <v>926470.66</v>
      </c>
      <c r="W314" t="n" s="1145">
        <v>836202.68</v>
      </c>
      <c r="X314" t="n" s="1145">
        <v>836202.68</v>
      </c>
      <c r="Y314" t="n" s="1145">
        <v>755071.43</v>
      </c>
      <c r="Z314" t="n" s="1145">
        <v>755071.43</v>
      </c>
      <c r="AA314" t="n" s="1145">
        <v>683556.29</v>
      </c>
      <c r="AB314" t="n" s="1145">
        <v>683556.29</v>
      </c>
      <c r="AC314" t="n" s="1145">
        <v>601740.15</v>
      </c>
      <c r="AD314" t="n" s="1145">
        <v>601740.15</v>
      </c>
      <c r="AE314" t="n" s="1145">
        <v>515325.98</v>
      </c>
      <c r="AF314" t="n" s="1145">
        <v>515325.98</v>
      </c>
      <c r="AG314" t="n" s="1145">
        <v>428657.51</v>
      </c>
      <c r="AH314" t="n" s="1145">
        <v>428657.51</v>
      </c>
      <c r="AI314" t="n">
        <v>0.0</v>
      </c>
      <c r="AJ314" t="n">
        <v>0.0</v>
      </c>
    </row>
    <row r="315" spans="1:20">
      <c r="A315" t="s">
        <v>2705</v>
      </c>
      <c r="B315" t="s">
        <v>4159</v>
      </c>
      <c r="C315" t="n" s="1145">
        <v>5994.31</v>
      </c>
      <c r="D315" t="n" s="1145">
        <v>5994.31</v>
      </c>
      <c r="E315" t="n" s="1145">
        <v>2699.08</v>
      </c>
      <c r="F315" t="n" s="1145">
        <v>5091.32</v>
      </c>
      <c r="G315" t="n" s="1145">
        <v>5091.32</v>
      </c>
      <c r="H315" t="n" s="1145">
        <v>3295.23</v>
      </c>
      <c r="I315" t="n" s="1145">
        <v>3987.98</v>
      </c>
      <c r="J315" t="n" s="1145">
        <v>3987.98</v>
      </c>
      <c r="K315" t="n" s="1145">
        <v>3011.33</v>
      </c>
      <c r="L315" t="n" s="1145">
        <v>3295.23</v>
      </c>
      <c r="M315" t="n" s="1145">
        <v>3295.23</v>
      </c>
      <c r="N315" t="n" s="1145">
        <v>2881.67</v>
      </c>
      <c r="O315" t="n" s="1145">
        <v>2268.12</v>
      </c>
      <c r="P315" t="n" s="1145">
        <v>2268.12</v>
      </c>
      <c r="Q315" t="n" s="1145">
        <v>4512.71</v>
      </c>
      <c r="R315" t="n" s="1145">
        <v>1146.46</v>
      </c>
      <c r="S315" t="n" s="1145">
        <v>1146.46</v>
      </c>
      <c r="T315" t="n" s="1145">
        <v>4101.66</v>
      </c>
      <c r="U315" t="n" s="1145">
        <v>14507.37</v>
      </c>
      <c r="V315" t="n" s="1145">
        <v>14507.37</v>
      </c>
      <c r="W315" t="n" s="1145">
        <v>13471.86</v>
      </c>
      <c r="X315" t="n" s="1145">
        <v>13471.86</v>
      </c>
      <c r="Y315" t="n" s="1145">
        <v>12160.19</v>
      </c>
      <c r="Z315" t="n" s="1145">
        <v>12160.19</v>
      </c>
      <c r="AA315" t="n" s="1145">
        <v>11496.04</v>
      </c>
      <c r="AB315" t="n" s="1145">
        <v>11496.04</v>
      </c>
      <c r="AC315" t="n" s="1145">
        <v>10625.95</v>
      </c>
      <c r="AD315" t="n" s="1145">
        <v>10625.95</v>
      </c>
      <c r="AE315" t="n" s="1145">
        <v>9670.3</v>
      </c>
      <c r="AF315" t="n" s="1145">
        <v>9670.3</v>
      </c>
      <c r="AG315" t="n" s="1145">
        <v>8614.37</v>
      </c>
      <c r="AH315" t="n" s="1145">
        <v>8614.37</v>
      </c>
      <c r="AI315" t="n">
        <v>0.0</v>
      </c>
      <c r="AJ315" t="n">
        <v>0.0</v>
      </c>
    </row>
    <row r="316" spans="1:20">
      <c r="A316" t="s">
        <v>2727</v>
      </c>
      <c r="B316" t="s">
        <v>4138</v>
      </c>
      <c r="C316" t="n" s="1145">
        <v>288251.87</v>
      </c>
      <c r="D316" t="n" s="1145">
        <v>288251.87</v>
      </c>
      <c r="E316" t="n" s="1145">
        <v>138347.01</v>
      </c>
      <c r="F316" t="n" s="1145">
        <v>241904.73</v>
      </c>
      <c r="G316" t="n" s="1145">
        <v>241904.73</v>
      </c>
      <c r="H316" t="n" s="1145">
        <v>149904.86</v>
      </c>
      <c r="I316" t="n" s="1145">
        <v>188187.67</v>
      </c>
      <c r="J316" t="n" s="1145">
        <v>188187.67</v>
      </c>
      <c r="K316" t="n" s="1145">
        <v>143527.29</v>
      </c>
      <c r="L316" t="n" s="1145">
        <v>149904.86</v>
      </c>
      <c r="M316" t="n" s="1145">
        <v>149904.86</v>
      </c>
      <c r="N316" t="n" s="1145">
        <v>144681.4</v>
      </c>
      <c r="O316" t="n" s="1145">
        <v>97247.42</v>
      </c>
      <c r="P316" t="n" s="1145">
        <v>97247.42</v>
      </c>
      <c r="Q316" t="n" s="1145">
        <v>148940.71</v>
      </c>
      <c r="R316" t="n" s="1145">
        <v>46417.61</v>
      </c>
      <c r="S316" t="n" s="1145">
        <v>46417.61</v>
      </c>
      <c r="T316" t="n" s="1145">
        <v>127560.21</v>
      </c>
      <c r="U316" t="n" s="1145">
        <v>564709.61</v>
      </c>
      <c r="V316" t="n" s="1145">
        <v>564709.61</v>
      </c>
      <c r="W316" t="n" s="1145">
        <v>524329.98</v>
      </c>
      <c r="X316" t="n" s="1145">
        <v>524329.98</v>
      </c>
      <c r="Y316" t="n" s="1145">
        <v>468608.33</v>
      </c>
      <c r="Z316" t="n" s="1145">
        <v>468608.33</v>
      </c>
      <c r="AA316" t="n" s="1145">
        <v>421182.32</v>
      </c>
      <c r="AB316" t="n" s="1145">
        <v>421182.32</v>
      </c>
      <c r="AC316" t="n" s="1145">
        <v>372245.08</v>
      </c>
      <c r="AD316" t="n" s="1145">
        <v>372245.08</v>
      </c>
      <c r="AE316" t="n" s="1145">
        <v>320669.25</v>
      </c>
      <c r="AF316" t="n" s="1145">
        <v>320669.25</v>
      </c>
      <c r="AG316" t="n" s="1145">
        <v>276500.92</v>
      </c>
      <c r="AH316" t="n" s="1145">
        <v>276500.92</v>
      </c>
      <c r="AI316" t="n">
        <v>0.0</v>
      </c>
      <c r="AJ316" t="n">
        <v>0.0</v>
      </c>
    </row>
    <row r="317" spans="1:20">
      <c r="A317" t="s">
        <v>2699</v>
      </c>
      <c r="B317" t="s">
        <v>4165</v>
      </c>
      <c r="C317" t="n">
        <v>0.0</v>
      </c>
      <c r="D317" t="n">
        <v>0.0</v>
      </c>
      <c r="E317" t="n">
        <v>0.0</v>
      </c>
      <c r="F317" t="n">
        <v>0.0</v>
      </c>
      <c r="G317" t="n">
        <v>0.0</v>
      </c>
      <c r="H317" t="n">
        <v>0.0</v>
      </c>
      <c r="I317" t="n">
        <v>0.0</v>
      </c>
      <c r="J317" t="n">
        <v>0.0</v>
      </c>
      <c r="K317" t="n">
        <v>0.0</v>
      </c>
      <c r="L317" t="n">
        <v>0.0</v>
      </c>
      <c r="M317" t="n">
        <v>0.0</v>
      </c>
      <c r="N317" t="n">
        <v>0.0</v>
      </c>
      <c r="O317" t="n">
        <v>0.0</v>
      </c>
      <c r="P317" t="n">
        <v>0.0</v>
      </c>
      <c r="Q317" t="n">
        <v>0.0</v>
      </c>
      <c r="R317" t="n">
        <v>0.0</v>
      </c>
      <c r="S317" t="n">
        <v>0.0</v>
      </c>
      <c r="T317" t="n">
        <v>0.0</v>
      </c>
      <c r="U317" t="n">
        <v>0.0</v>
      </c>
      <c r="V317" t="n">
        <v>0.0</v>
      </c>
      <c r="W317" t="n">
        <v>0.0</v>
      </c>
      <c r="X317" t="n">
        <v>0.0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n">
        <v>0.0</v>
      </c>
      <c r="AI317" t="n">
        <v>0.0</v>
      </c>
      <c r="AJ317" t="n">
        <v>0.0</v>
      </c>
    </row>
    <row r="318" spans="1:20">
      <c r="A318" t="s">
        <v>4531</v>
      </c>
      <c r="B318" t="s">
        <v>4532</v>
      </c>
      <c r="C318" t="n">
        <v>0.0</v>
      </c>
      <c r="D318" t="n">
        <v>0.0</v>
      </c>
      <c r="E318" t="n">
        <v>0.0</v>
      </c>
      <c r="F318" t="n">
        <v>0.0</v>
      </c>
      <c r="G318" t="n">
        <v>0.0</v>
      </c>
      <c r="H318" t="n">
        <v>0.0</v>
      </c>
      <c r="I318" t="n">
        <v>0.0</v>
      </c>
      <c r="J318" t="n">
        <v>0.0</v>
      </c>
      <c r="K318" t="n">
        <v>0.0</v>
      </c>
      <c r="L318" t="n">
        <v>0.0</v>
      </c>
      <c r="M318" t="n">
        <v>0.0</v>
      </c>
      <c r="N318" t="n">
        <v>0.0</v>
      </c>
      <c r="O318" t="n">
        <v>0.0</v>
      </c>
      <c r="P318" t="n">
        <v>0.0</v>
      </c>
      <c r="Q318" t="n">
        <v>0.0</v>
      </c>
      <c r="R318" t="n">
        <v>0.0</v>
      </c>
      <c r="S318" t="n">
        <v>0.0</v>
      </c>
      <c r="T318" t="n">
        <v>0.0</v>
      </c>
      <c r="U318" t="n">
        <v>0.0</v>
      </c>
      <c r="V318" t="n">
        <v>0.0</v>
      </c>
      <c r="W318" t="n">
        <v>0.0</v>
      </c>
      <c r="X318" t="n">
        <v>0.0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0.0</v>
      </c>
      <c r="AE318" t="n">
        <v>0.0</v>
      </c>
      <c r="AF318" t="n">
        <v>0.0</v>
      </c>
      <c r="AG318" t="n">
        <v>0.0</v>
      </c>
      <c r="AH318" t="n">
        <v>0.0</v>
      </c>
      <c r="AI318" t="n">
        <v>0.0</v>
      </c>
      <c r="AJ318" t="n">
        <v>0.0</v>
      </c>
    </row>
    <row r="319" spans="1:20">
      <c r="A319" t="s">
        <v>4533</v>
      </c>
      <c r="B319" t="s">
        <v>4534</v>
      </c>
      <c r="C319" t="n">
        <v>0.0</v>
      </c>
      <c r="D319" t="n">
        <v>0.0</v>
      </c>
      <c r="E319" t="n">
        <v>0.0</v>
      </c>
      <c r="F319" t="n">
        <v>0.0</v>
      </c>
      <c r="G319" t="n">
        <v>0.0</v>
      </c>
      <c r="H319" t="n">
        <v>0.0</v>
      </c>
      <c r="I319" t="n">
        <v>0.0</v>
      </c>
      <c r="J319" t="n">
        <v>0.0</v>
      </c>
      <c r="K319" t="n">
        <v>0.0</v>
      </c>
      <c r="L319" t="n">
        <v>0.0</v>
      </c>
      <c r="M319" t="n">
        <v>0.0</v>
      </c>
      <c r="N319" t="n">
        <v>0.0</v>
      </c>
      <c r="O319" t="n">
        <v>0.0</v>
      </c>
      <c r="P319" t="n">
        <v>0.0</v>
      </c>
      <c r="Q319" t="n">
        <v>0.0</v>
      </c>
      <c r="R319" t="n">
        <v>0.0</v>
      </c>
      <c r="S319" t="n">
        <v>0.0</v>
      </c>
      <c r="T319" t="n">
        <v>0.0</v>
      </c>
      <c r="U319" t="n">
        <v>0.0</v>
      </c>
      <c r="V319" t="n">
        <v>0.0</v>
      </c>
      <c r="W319" t="n">
        <v>0.0</v>
      </c>
      <c r="X319" t="n">
        <v>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n">
        <v>0.0</v>
      </c>
      <c r="AI319" t="n">
        <v>0.0</v>
      </c>
      <c r="AJ319" t="n">
        <v>0.0</v>
      </c>
    </row>
    <row r="320" spans="1:20">
      <c r="A320" t="s">
        <v>2722</v>
      </c>
      <c r="B320" t="s">
        <v>4142</v>
      </c>
      <c r="C320" t="n" s="1145">
        <v>121585.4</v>
      </c>
      <c r="D320" t="n" s="1145">
        <v>121585.4</v>
      </c>
      <c r="E320" t="n" s="1145">
        <v>53867.34</v>
      </c>
      <c r="F320" t="n" s="1145">
        <v>113769.11</v>
      </c>
      <c r="G320" t="n" s="1145">
        <v>113769.11</v>
      </c>
      <c r="H320" t="n" s="1145">
        <v>67718.06</v>
      </c>
      <c r="I320" t="n" s="1145">
        <v>97060.41</v>
      </c>
      <c r="J320" t="n" s="1145">
        <v>97060.41</v>
      </c>
      <c r="K320" t="n" s="1145">
        <v>65059.3</v>
      </c>
      <c r="L320" t="n" s="1145">
        <v>67718.06</v>
      </c>
      <c r="M320" t="n" s="1145">
        <v>67718.06</v>
      </c>
      <c r="N320" t="n" s="1145">
        <v>78543.69</v>
      </c>
      <c r="O320" t="n" s="1145">
        <v>38266.78</v>
      </c>
      <c r="P320" t="n" s="1145">
        <v>38266.78</v>
      </c>
      <c r="Q320" t="n" s="1145">
        <v>82189.87</v>
      </c>
      <c r="R320" t="n" s="1145">
        <v>22063.34</v>
      </c>
      <c r="S320" t="n" s="1145">
        <v>22063.34</v>
      </c>
      <c r="T320" t="n" s="1145">
        <v>62370.51</v>
      </c>
      <c r="U320" t="n" s="1145">
        <v>288163.37</v>
      </c>
      <c r="V320" t="n" s="1145">
        <v>288163.37</v>
      </c>
      <c r="W320" t="n" s="1145">
        <v>263449.89</v>
      </c>
      <c r="X320" t="n" s="1145">
        <v>263449.89</v>
      </c>
      <c r="Y320" t="n" s="1145">
        <v>237952.45</v>
      </c>
      <c r="Z320" t="n" s="1145">
        <v>237952.45</v>
      </c>
      <c r="AA320" t="n" s="1145">
        <v>223104.07</v>
      </c>
      <c r="AB320" t="n" s="1145">
        <v>223104.07</v>
      </c>
      <c r="AC320" t="n" s="1145">
        <v>194564.53</v>
      </c>
      <c r="AD320" t="n" s="1145">
        <v>194564.53</v>
      </c>
      <c r="AE320" t="n" s="1145">
        <v>177073.17</v>
      </c>
      <c r="AF320" t="n" s="1145">
        <v>177073.17</v>
      </c>
      <c r="AG320" t="n" s="1145">
        <v>144560.38</v>
      </c>
      <c r="AH320" t="n" s="1145">
        <v>144560.38</v>
      </c>
      <c r="AI320" t="n">
        <v>0.0</v>
      </c>
      <c r="AJ320" t="n">
        <v>0.0</v>
      </c>
    </row>
    <row r="321" spans="1:20">
      <c r="A321" t="s">
        <v>4535</v>
      </c>
      <c r="B321" t="s">
        <v>4536</v>
      </c>
      <c r="C321" t="n">
        <v>0.23479333</v>
      </c>
      <c r="D321" t="n">
        <v>0.23479333</v>
      </c>
      <c r="E321" t="n">
        <v>0.25288080999999996</v>
      </c>
      <c r="F321" t="n">
        <v>0.22058922</v>
      </c>
      <c r="G321" t="n">
        <v>0.22058922</v>
      </c>
      <c r="H321" t="n">
        <v>0.21727018999999997</v>
      </c>
      <c r="I321" t="n">
        <v>0.21462288000000002</v>
      </c>
      <c r="J321" t="n">
        <v>0.21462288000000002</v>
      </c>
      <c r="K321" t="n">
        <v>0.23532114</v>
      </c>
      <c r="L321" t="n">
        <v>0.21727018999999997</v>
      </c>
      <c r="M321" t="n">
        <v>0.21727018999999997</v>
      </c>
      <c r="N321" t="n">
        <v>0.25237714</v>
      </c>
      <c r="O321" t="n">
        <v>0.21188167</v>
      </c>
      <c r="P321" t="n">
        <v>0.21188167</v>
      </c>
      <c r="Q321" t="n">
        <v>0.24789204</v>
      </c>
      <c r="R321" t="n">
        <v>0.19202307999999998</v>
      </c>
      <c r="S321" t="n">
        <v>0.19202307999999998</v>
      </c>
      <c r="T321" t="n">
        <v>0.21577437</v>
      </c>
      <c r="U321" t="n">
        <v>0.23808754000000001</v>
      </c>
      <c r="V321" t="n">
        <v>0.23808754000000001</v>
      </c>
      <c r="W321" t="n">
        <v>0.23473186</v>
      </c>
      <c r="X321" t="n">
        <v>0.23473186</v>
      </c>
      <c r="Y321" t="n">
        <v>0.23663993000000003</v>
      </c>
      <c r="Z321" t="n">
        <v>0.23663993000000003</v>
      </c>
      <c r="AA321" t="n">
        <v>0.23908636000000003</v>
      </c>
      <c r="AB321" t="n">
        <v>0.23908636000000003</v>
      </c>
      <c r="AC321" t="n">
        <v>0.23838429000000003</v>
      </c>
      <c r="AD321" t="n">
        <v>0.23838429000000003</v>
      </c>
      <c r="AE321" t="n">
        <v>0.23699663999999998</v>
      </c>
      <c r="AF321" t="n">
        <v>0.23699663999999998</v>
      </c>
      <c r="AG321" t="n">
        <v>0.23182662</v>
      </c>
      <c r="AH321" t="n">
        <v>0.23182662</v>
      </c>
      <c r="AI321" t="n">
        <v>0.0</v>
      </c>
      <c r="AJ321" t="n">
        <v>0.0</v>
      </c>
    </row>
    <row r="322" spans="1:20">
      <c r="A322" t="s">
        <v>2730</v>
      </c>
      <c r="B322" t="s">
        <v>4135</v>
      </c>
      <c r="C322" t="n">
        <v>0.10600836</v>
      </c>
      <c r="D322" t="n">
        <v>0.10600836</v>
      </c>
      <c r="E322" t="n">
        <v>0.10286631</v>
      </c>
      <c r="F322" t="n">
        <v>0.10757457000000001</v>
      </c>
      <c r="G322" t="n">
        <v>0.10757457000000001</v>
      </c>
      <c r="H322" t="n">
        <v>0.10908341</v>
      </c>
      <c r="I322" t="n">
        <v>0.10686371</v>
      </c>
      <c r="J322" t="n">
        <v>0.10686371</v>
      </c>
      <c r="K322" t="n">
        <v>0.09653567</v>
      </c>
      <c r="L322" t="n">
        <v>0.10908341</v>
      </c>
      <c r="M322" t="n">
        <v>0.10908341</v>
      </c>
      <c r="N322" t="n">
        <v>0.09703666999999999</v>
      </c>
      <c r="O322" t="n">
        <v>0.11057188</v>
      </c>
      <c r="P322" t="n">
        <v>0.11057188</v>
      </c>
      <c r="Q322" t="n">
        <v>0.1072385</v>
      </c>
      <c r="R322" t="n">
        <v>0.11233897000000001</v>
      </c>
      <c r="S322" t="n">
        <v>0.11233897000000001</v>
      </c>
      <c r="T322" t="n">
        <v>0.09674623</v>
      </c>
      <c r="U322" t="n">
        <v>0.09933058</v>
      </c>
      <c r="V322" t="n">
        <v>0.09933058</v>
      </c>
      <c r="W322" t="n">
        <v>0.10083601</v>
      </c>
      <c r="X322" t="n">
        <v>0.10083601</v>
      </c>
      <c r="Y322" t="n">
        <v>0.10046066</v>
      </c>
      <c r="Z322" t="n">
        <v>0.10046066</v>
      </c>
      <c r="AA322" t="n">
        <v>0.10032035</v>
      </c>
      <c r="AB322" t="n">
        <v>0.10032035</v>
      </c>
      <c r="AC322" t="n">
        <v>0.10051388</v>
      </c>
      <c r="AD322" t="n">
        <v>0.10051388</v>
      </c>
      <c r="AE322" t="n">
        <v>0.10029876</v>
      </c>
      <c r="AF322" t="n">
        <v>0.10029876</v>
      </c>
      <c r="AG322" t="n">
        <v>0.10212872</v>
      </c>
      <c r="AH322" t="n">
        <v>0.10212872</v>
      </c>
      <c r="AI322" t="n">
        <v>0.13570000000000002</v>
      </c>
      <c r="AJ322" t="n">
        <v>0.1118</v>
      </c>
    </row>
    <row r="323" spans="1:20">
      <c r="A323" t="s">
        <v>4537</v>
      </c>
      <c r="B323" t="s">
        <v>4538</v>
      </c>
      <c r="C323" t="n" s="1145">
        <v>498423.36</v>
      </c>
      <c r="D323" t="n" s="1145">
        <v>498423.36</v>
      </c>
      <c r="E323" t="n" s="1145">
        <v>254005.22</v>
      </c>
      <c r="F323" t="n" s="1145">
        <v>415083.49</v>
      </c>
      <c r="G323" t="n" s="1145">
        <v>415083.49</v>
      </c>
      <c r="H323" t="n" s="1145">
        <v>244418.14</v>
      </c>
      <c r="I323" t="n" s="1145">
        <v>323378.99</v>
      </c>
      <c r="J323" t="n" s="1145">
        <v>323378.99</v>
      </c>
      <c r="K323" t="n" s="1145">
        <v>234319.69</v>
      </c>
      <c r="L323" t="n" s="1145">
        <v>244418.14</v>
      </c>
      <c r="M323" t="n" s="1145">
        <v>244418.14</v>
      </c>
      <c r="N323" t="n" s="1145">
        <v>218900.24</v>
      </c>
      <c r="O323" t="n" s="1145">
        <v>143263.32</v>
      </c>
      <c r="P323" t="n" s="1145">
        <v>143263.32</v>
      </c>
      <c r="Q323" t="n" s="1145">
        <v>177574.79</v>
      </c>
      <c r="R323" t="n" s="1145">
        <v>54008.9</v>
      </c>
      <c r="S323" t="n" s="1145">
        <v>54008.9</v>
      </c>
      <c r="T323" t="n" s="1145">
        <v>238102.43</v>
      </c>
      <c r="U323" t="n" s="1145">
        <v>868897.15</v>
      </c>
      <c r="V323" t="n" s="1145">
        <v>868897.15</v>
      </c>
      <c r="W323" t="n" s="1145">
        <v>792663.68</v>
      </c>
      <c r="X323" t="n" s="1145">
        <v>792663.68</v>
      </c>
      <c r="Y323" t="n" s="1145">
        <v>704160.2</v>
      </c>
      <c r="Z323" t="n" s="1145">
        <v>704160.2</v>
      </c>
      <c r="AA323" t="n" s="1145">
        <v>634577.46</v>
      </c>
      <c r="AB323" t="n" s="1145">
        <v>634577.46</v>
      </c>
      <c r="AC323" t="n" s="1145">
        <v>564699.2</v>
      </c>
      <c r="AD323" t="n" s="1145">
        <v>564699.2</v>
      </c>
      <c r="AE323" t="n" s="1145">
        <v>489765.0</v>
      </c>
      <c r="AF323" t="n" s="1145">
        <v>489765.0</v>
      </c>
      <c r="AG323" t="n" s="1145">
        <v>415677.22</v>
      </c>
      <c r="AH323" t="n" s="1145">
        <v>415677.22</v>
      </c>
      <c r="AI323" t="n">
        <v>0.0</v>
      </c>
      <c r="AJ323" t="n">
        <v>0.0</v>
      </c>
    </row>
    <row r="324" spans="1:20">
      <c r="A324" t="s">
        <v>4539</v>
      </c>
      <c r="B324" t="s">
        <v>4540</v>
      </c>
      <c r="C324" t="n" s="1145">
        <v>1749.47</v>
      </c>
      <c r="D324" t="n" s="1145">
        <v>1749.47</v>
      </c>
      <c r="E324" t="n" s="1145">
        <v>1802.09</v>
      </c>
      <c r="F324" t="n" s="1145">
        <v>1734.94</v>
      </c>
      <c r="G324" t="n" s="1145">
        <v>1734.94</v>
      </c>
      <c r="H324" t="n" s="1145">
        <v>1697.94</v>
      </c>
      <c r="I324" t="n" s="1145">
        <v>1687.78</v>
      </c>
      <c r="J324" t="n" s="1145">
        <v>1687.78</v>
      </c>
      <c r="K324" t="n" s="1145">
        <v>1653.05</v>
      </c>
      <c r="L324" t="n" s="1145">
        <v>1697.94</v>
      </c>
      <c r="M324" t="n" s="1145">
        <v>1697.94</v>
      </c>
      <c r="N324" t="n" s="1145">
        <v>1589.11</v>
      </c>
      <c r="O324" t="n" s="1145">
        <v>1487.68</v>
      </c>
      <c r="P324" t="n" s="1145">
        <v>1487.68</v>
      </c>
      <c r="Q324" t="n" s="1145">
        <v>1353.47</v>
      </c>
      <c r="R324" t="n" s="1145">
        <v>1110.15</v>
      </c>
      <c r="S324" t="n" s="1145">
        <v>1110.15</v>
      </c>
      <c r="T324" t="n" s="1145">
        <v>2318.43</v>
      </c>
      <c r="U324" t="n" s="1145">
        <v>1692.44</v>
      </c>
      <c r="V324" t="n" s="1145">
        <v>1692.44</v>
      </c>
      <c r="W324" t="n" s="1145">
        <v>1700.45</v>
      </c>
      <c r="X324" t="n" s="1145">
        <v>1700.45</v>
      </c>
      <c r="Y324" t="n" s="1145">
        <v>1680.97</v>
      </c>
      <c r="Z324" t="n" s="1145">
        <v>1680.97</v>
      </c>
      <c r="AA324" t="n" s="1145">
        <v>1707.46</v>
      </c>
      <c r="AB324" t="n" s="1145">
        <v>1707.46</v>
      </c>
      <c r="AC324" t="n" s="1145">
        <v>1740.75</v>
      </c>
      <c r="AD324" t="n" s="1145">
        <v>1740.75</v>
      </c>
      <c r="AE324" t="n" s="1145">
        <v>1754.49</v>
      </c>
      <c r="AF324" t="n" s="1145">
        <v>1754.49</v>
      </c>
      <c r="AG324" t="n" s="1145">
        <v>1777.16</v>
      </c>
      <c r="AH324" t="n" s="1145">
        <v>1777.16</v>
      </c>
      <c r="AI324" t="n" s="1145">
        <v>15186.0</v>
      </c>
      <c r="AJ324" t="n" s="1145">
        <v>19960.0</v>
      </c>
    </row>
    <row r="325" spans="1:20">
      <c r="A325" t="s">
        <v>3136</v>
      </c>
      <c r="B325" t="s">
        <v>364</v>
      </c>
      <c r="C325" s="1145" t="n">
        <v>1810167.0</v>
      </c>
      <c r="D325" s="1145" t="n">
        <v>1810167.0</v>
      </c>
      <c r="E325" s="1145" t="n">
        <v>885445.69</v>
      </c>
      <c r="F325" s="1145" t="n">
        <v>1477929.74</v>
      </c>
      <c r="G325" s="1145" t="n">
        <v>1477929.74</v>
      </c>
      <c r="H325" s="1145" t="n">
        <v>924721.31</v>
      </c>
      <c r="I325" s="1145" t="n">
        <v>1163652.17</v>
      </c>
      <c r="J325" s="1145" t="n">
        <v>1163652.17</v>
      </c>
      <c r="K325" s="1145" t="n">
        <v>1029128.8</v>
      </c>
      <c r="L325" s="1145" t="n">
        <v>924721.31</v>
      </c>
      <c r="M325" s="1145" t="n">
        <v>924721.31</v>
      </c>
      <c r="N325" s="1145" t="n">
        <v>1016480.95</v>
      </c>
      <c r="O325" s="1145" t="n">
        <v>614500.58</v>
      </c>
      <c r="P325" s="1145" t="n">
        <v>614500.58</v>
      </c>
      <c r="Q325" s="1145" t="n">
        <v>985889.92</v>
      </c>
      <c r="R325" s="1145" t="n">
        <v>309166.71</v>
      </c>
      <c r="S325" s="1145" t="n">
        <v>309166.71</v>
      </c>
      <c r="T325" t="n" s="1145">
        <v>857341.71</v>
      </c>
      <c r="U325" t="n" s="1145">
        <v>3888841.38</v>
      </c>
      <c r="V325" t="n" s="1145">
        <v>3888841.38</v>
      </c>
      <c r="W325" t="n" s="1145">
        <v>3560664.13</v>
      </c>
      <c r="X325" t="n" s="1145">
        <v>3560664.13</v>
      </c>
      <c r="Y325" t="n" s="1145">
        <v>3195197.03</v>
      </c>
      <c r="Z325" t="n" s="1145">
        <v>3195197.03</v>
      </c>
      <c r="AA325" t="n" s="1145">
        <v>2859712.58</v>
      </c>
      <c r="AB325" t="n" s="1145">
        <v>2859712.58</v>
      </c>
      <c r="AC325" t="n" s="1145">
        <v>2515192.77</v>
      </c>
      <c r="AD325" t="n" s="1145">
        <v>2515192.77</v>
      </c>
      <c r="AE325" t="n" s="1145">
        <v>2163480.44</v>
      </c>
      <c r="AF325" t="n" s="1145">
        <v>2163480.44</v>
      </c>
      <c r="AG325" t="n" s="1145">
        <v>1843231.63</v>
      </c>
      <c r="AH325" t="n" s="1145">
        <v>1843231.63</v>
      </c>
      <c r="AI325" t="n">
        <v>0.0</v>
      </c>
      <c r="AJ325" t="n">
        <v>0.0</v>
      </c>
    </row>
    <row r="326" spans="1:20">
      <c r="A326" t="s">
        <v>3147</v>
      </c>
      <c r="B326" t="s">
        <v>24</v>
      </c>
      <c r="C326" s="989" t="n">
        <v>0.6657123500000001</v>
      </c>
      <c r="D326" s="989" t="n">
        <v>0.6657123500000001</v>
      </c>
      <c r="E326" s="989" t="n">
        <v>0.6583628400000001</v>
      </c>
      <c r="F326" s="989" t="n">
        <v>0.65723251</v>
      </c>
      <c r="G326" s="989" t="n">
        <v>0.65723251</v>
      </c>
      <c r="H326" s="989" t="n">
        <v>0.67290516</v>
      </c>
      <c r="I326" s="989" t="n">
        <v>0.6607882100000001</v>
      </c>
      <c r="J326" s="989" t="n">
        <v>0.6607882100000001</v>
      </c>
      <c r="K326" s="989" t="n">
        <v>0.6921864200000001</v>
      </c>
      <c r="L326" s="989" t="n">
        <v>0.67290516</v>
      </c>
      <c r="M326" s="989" t="n">
        <v>0.67290516</v>
      </c>
      <c r="N326" s="989" t="n">
        <v>0.68174576</v>
      </c>
      <c r="O326" s="989" t="n">
        <v>0.69869706</v>
      </c>
      <c r="P326" s="989" t="n">
        <v>0.69869706</v>
      </c>
      <c r="Q326" s="989" t="n">
        <v>0.7098485800000001</v>
      </c>
      <c r="R326" s="989" t="n">
        <v>0.74823906</v>
      </c>
      <c r="S326" s="989" t="n">
        <v>0.74823906</v>
      </c>
      <c r="T326" t="n">
        <v>0.6502386699999999</v>
      </c>
      <c r="U326" t="n">
        <v>0.68403453</v>
      </c>
      <c r="V326" t="n">
        <v>0.68403453</v>
      </c>
      <c r="W326" t="n">
        <v>0.68476569</v>
      </c>
      <c r="X326" t="n">
        <v>0.68476569</v>
      </c>
      <c r="Y326" t="n">
        <v>0.68498908</v>
      </c>
      <c r="Z326" t="n">
        <v>0.68498908</v>
      </c>
      <c r="AA326" t="n">
        <v>0.68114769</v>
      </c>
      <c r="AB326" t="n">
        <v>0.68114769</v>
      </c>
      <c r="AC326" t="n">
        <v>0.6791541</v>
      </c>
      <c r="AD326" t="n">
        <v>0.6791541</v>
      </c>
      <c r="AE326" t="n">
        <v>0.67669228</v>
      </c>
      <c r="AF326" t="n">
        <v>0.67669228</v>
      </c>
      <c r="AG326" t="n">
        <v>0.6808183200000001</v>
      </c>
      <c r="AH326" t="n">
        <v>0.6808183200000001</v>
      </c>
      <c r="AI326" t="n">
        <v>0.6646</v>
      </c>
      <c r="AJ326" t="n">
        <v>0.6048</v>
      </c>
    </row>
    <row r="327" spans="1:20">
      <c r="A327" t="s">
        <v>3125</v>
      </c>
      <c r="B327" t="s">
        <v>31</v>
      </c>
      <c r="C327" t="n">
        <v>0.7327978</v>
      </c>
      <c r="D327" t="n">
        <v>0.7327978</v>
      </c>
      <c r="E327" t="n">
        <v>0.7232727800000001</v>
      </c>
      <c r="F327" t="n">
        <v>0.73164225</v>
      </c>
      <c r="G327" t="n">
        <v>0.73164225</v>
      </c>
      <c r="H327" t="n">
        <v>0.7420256399999999</v>
      </c>
      <c r="I327" t="n">
        <v>0.7331217</v>
      </c>
      <c r="J327" t="n">
        <v>0.7331217</v>
      </c>
      <c r="K327" t="n">
        <v>0.77300488</v>
      </c>
      <c r="L327" t="n">
        <v>0.7420256399999999</v>
      </c>
      <c r="M327" t="n">
        <v>0.7420256399999999</v>
      </c>
      <c r="N327" t="n">
        <v>0.78326528</v>
      </c>
      <c r="O327" t="n">
        <v>0.76592258</v>
      </c>
      <c r="P327" t="n">
        <v>0.76592258</v>
      </c>
      <c r="Q327" t="n">
        <v>0.80784916</v>
      </c>
      <c r="R327" t="n">
        <v>0.81261231</v>
      </c>
      <c r="S327" t="n">
        <v>0.81261231</v>
      </c>
      <c r="T327" t="n">
        <v>0.7425643700000001</v>
      </c>
      <c r="U327" t="n">
        <v>0.77670789</v>
      </c>
      <c r="V327" t="n">
        <v>0.77670789</v>
      </c>
      <c r="W327" t="n">
        <v>0.7774900499999999</v>
      </c>
      <c r="X327" t="n">
        <v>0.7774900499999999</v>
      </c>
      <c r="Y327" t="n">
        <v>0.77931569</v>
      </c>
      <c r="Z327" t="n">
        <v>0.77931569</v>
      </c>
      <c r="AA327" t="n">
        <v>0.77804488</v>
      </c>
      <c r="AB327" t="n">
        <v>0.77804488</v>
      </c>
      <c r="AC327" t="n">
        <v>0.77628978</v>
      </c>
      <c r="AD327" t="n">
        <v>0.77628978</v>
      </c>
      <c r="AE327" t="n">
        <v>0.77475876</v>
      </c>
      <c r="AF327" t="n">
        <v>0.77475876</v>
      </c>
      <c r="AG327" t="n">
        <v>0.77519338</v>
      </c>
      <c r="AH327" t="n">
        <v>0.77519338</v>
      </c>
      <c r="AI327" t="n">
        <v>0.7619</v>
      </c>
      <c r="AJ327" t="n">
        <v>0.7149</v>
      </c>
    </row>
    <row r="328" spans="1:20">
      <c r="A328" t="s">
        <v>3098</v>
      </c>
      <c r="B328" t="s">
        <v>35</v>
      </c>
      <c r="C328" t="n">
        <v>0.12506635</v>
      </c>
      <c r="D328" t="n">
        <v>0.12506635</v>
      </c>
      <c r="E328" t="n">
        <v>0.12826890000000002</v>
      </c>
      <c r="F328" t="n">
        <v>0.10681447000000001</v>
      </c>
      <c r="G328" t="n">
        <v>0.10681447000000001</v>
      </c>
      <c r="H328" t="n">
        <v>0.12145521000000001</v>
      </c>
      <c r="I328" t="n">
        <v>0.1162504</v>
      </c>
      <c r="J328" t="n">
        <v>0.1162504</v>
      </c>
      <c r="K328" t="n">
        <v>0.10963706999999999</v>
      </c>
      <c r="L328" t="n">
        <v>0.12145521000000001</v>
      </c>
      <c r="M328" t="n">
        <v>0.12145521000000001</v>
      </c>
      <c r="N328" t="n">
        <v>0.12305504</v>
      </c>
      <c r="O328" t="n">
        <v>0.13038657</v>
      </c>
      <c r="P328" t="n">
        <v>0.13038657</v>
      </c>
      <c r="Q328" t="n">
        <v>0.12370093</v>
      </c>
      <c r="R328" t="n">
        <v>0.14742638</v>
      </c>
      <c r="S328" t="n">
        <v>0.14742638</v>
      </c>
      <c r="T328" t="n">
        <v>0.11275162</v>
      </c>
      <c r="U328" t="n">
        <v>0.11747719999999999</v>
      </c>
      <c r="V328" t="n">
        <v>0.11747719999999999</v>
      </c>
      <c r="W328" t="n">
        <v>0.12055925</v>
      </c>
      <c r="X328" t="n">
        <v>0.12055925</v>
      </c>
      <c r="Y328" t="n">
        <v>0.12031541000000001</v>
      </c>
      <c r="Z328" t="n">
        <v>0.12031541000000001</v>
      </c>
      <c r="AA328" t="n">
        <v>0.12026334</v>
      </c>
      <c r="AB328" t="n">
        <v>0.12026334</v>
      </c>
      <c r="AC328" t="n">
        <v>0.11954537</v>
      </c>
      <c r="AD328" t="n">
        <v>0.11954537</v>
      </c>
      <c r="AE328" t="n">
        <v>0.12079459</v>
      </c>
      <c r="AF328" t="n">
        <v>0.12079459</v>
      </c>
      <c r="AG328" t="n">
        <v>0.11860326</v>
      </c>
      <c r="AH328" t="n">
        <v>0.11860326</v>
      </c>
      <c r="AI328" t="n">
        <v>0.11349999999999999</v>
      </c>
      <c r="AJ328" t="n">
        <v>0.08070000000000001</v>
      </c>
    </row>
    <row r="329" spans="1:20">
      <c r="A329" t="s">
        <v>3116</v>
      </c>
      <c r="B329" t="s">
        <v>32</v>
      </c>
      <c r="C329" t="n">
        <v>0.6831093199999999</v>
      </c>
      <c r="D329" t="n">
        <v>0.6831093199999999</v>
      </c>
      <c r="E329" t="n">
        <v>0.6784234100000001</v>
      </c>
      <c r="F329" t="n">
        <v>0.68227653</v>
      </c>
      <c r="G329" t="n">
        <v>0.68227653</v>
      </c>
      <c r="H329" t="n">
        <v>0.6874339500000001</v>
      </c>
      <c r="I329" t="n">
        <v>0.67199206</v>
      </c>
      <c r="J329" t="n">
        <v>0.67199206</v>
      </c>
      <c r="K329" t="n">
        <v>0.70198915</v>
      </c>
      <c r="L329" t="n">
        <v>0.6874339500000001</v>
      </c>
      <c r="M329" t="n">
        <v>0.6874339500000001</v>
      </c>
      <c r="N329" t="n">
        <v>0.63065529</v>
      </c>
      <c r="O329" t="n">
        <v>0.72570851</v>
      </c>
      <c r="P329" t="n">
        <v>0.72570851</v>
      </c>
      <c r="Q329" t="n">
        <v>0.7615176499999999</v>
      </c>
      <c r="R329" t="n">
        <v>0.8438805899999999</v>
      </c>
      <c r="S329" t="n">
        <v>0.8438805899999999</v>
      </c>
      <c r="T329" t="n">
        <v>0.59453555</v>
      </c>
      <c r="U329" t="n">
        <v>0.67514125</v>
      </c>
      <c r="V329" t="n">
        <v>0.67514125</v>
      </c>
      <c r="W329" t="n">
        <v>0.6570057300000001</v>
      </c>
      <c r="X329" t="n">
        <v>0.6570057300000001</v>
      </c>
      <c r="Y329" t="n">
        <v>0.6617060600000001</v>
      </c>
      <c r="Z329" t="n">
        <v>0.6617060600000001</v>
      </c>
      <c r="AA329" t="n">
        <v>0.66599222</v>
      </c>
      <c r="AB329" t="n">
        <v>0.66599222</v>
      </c>
      <c r="AC329" t="n">
        <v>0.67098523</v>
      </c>
      <c r="AD329" t="n">
        <v>0.67098523</v>
      </c>
      <c r="AE329" t="n">
        <v>0.67706863</v>
      </c>
      <c r="AF329" t="n">
        <v>0.67706863</v>
      </c>
      <c r="AG329" t="n">
        <v>0.68448257</v>
      </c>
      <c r="AH329" t="n">
        <v>0.68448257</v>
      </c>
      <c r="AI329" t="n">
        <v>0.6019</v>
      </c>
      <c r="AJ329" t="n">
        <v>0.5282</v>
      </c>
    </row>
    <row r="330" spans="1:20">
      <c r="A330" t="s">
        <v>3008</v>
      </c>
      <c r="B330" t="s">
        <v>468</v>
      </c>
      <c r="C330" t="n" s="1145">
        <v>1104786.51</v>
      </c>
      <c r="D330" t="n" s="1145">
        <v>1104786.51</v>
      </c>
      <c r="E330" t="n" s="1145">
        <v>554305.6</v>
      </c>
      <c r="F330" t="n" s="1145">
        <v>908870.36</v>
      </c>
      <c r="G330" t="n" s="1145">
        <v>908870.36</v>
      </c>
      <c r="H330" t="n" s="1145">
        <v>550480.91</v>
      </c>
      <c r="I330" t="n" s="1145">
        <v>704262.45</v>
      </c>
      <c r="J330" t="n" s="1145">
        <v>704262.45</v>
      </c>
      <c r="K330" t="n" s="1145">
        <v>599741.17</v>
      </c>
      <c r="L330" t="n" s="1145">
        <v>550480.91</v>
      </c>
      <c r="M330" t="n" s="1145">
        <v>550480.91</v>
      </c>
      <c r="N330" t="n" s="1145">
        <v>585935.32</v>
      </c>
      <c r="O330" t="n" s="1145">
        <v>363789.63</v>
      </c>
      <c r="P330" t="n" s="1145">
        <v>363789.63</v>
      </c>
      <c r="Q330" t="n" s="1145">
        <v>516915.35</v>
      </c>
      <c r="R330" t="n" s="1145">
        <v>191761.36</v>
      </c>
      <c r="S330" t="n" s="1145">
        <v>191761.36</v>
      </c>
      <c r="T330" t="n" s="1145">
        <v>495580.14</v>
      </c>
      <c r="U330" t="n" s="1145">
        <v>2198171.98</v>
      </c>
      <c r="V330" t="n" s="1145">
        <v>2198171.98</v>
      </c>
      <c r="W330" t="n" s="1145">
        <v>1994835.68</v>
      </c>
      <c r="X330" t="n" s="1145">
        <v>1994835.68</v>
      </c>
      <c r="Y330" t="n" s="1145">
        <v>1791686.38</v>
      </c>
      <c r="Z330" t="n" s="1145">
        <v>1791686.38</v>
      </c>
      <c r="AA330" t="n" s="1145">
        <v>1598430.81</v>
      </c>
      <c r="AB330" t="n" s="1145">
        <v>1598430.81</v>
      </c>
      <c r="AC330" t="n" s="1145">
        <v>1390414.17</v>
      </c>
      <c r="AD330" t="n" s="1145">
        <v>1390414.17</v>
      </c>
      <c r="AE330" t="n" s="1145">
        <v>1210559.64</v>
      </c>
      <c r="AF330" t="n" s="1145">
        <v>1210559.64</v>
      </c>
      <c r="AG330" t="n" s="1145">
        <v>1012495.49</v>
      </c>
      <c r="AH330" t="n" s="1145">
        <v>1012495.49</v>
      </c>
      <c r="AI330" t="n">
        <v>0.0</v>
      </c>
      <c r="AJ330" t="n">
        <v>0.0</v>
      </c>
    </row>
    <row r="331" spans="1:20">
      <c r="A331" t="s">
        <v>2997</v>
      </c>
      <c r="B331" t="s">
        <v>3733</v>
      </c>
      <c r="C331" t="n" s="1145">
        <v>617868.16</v>
      </c>
      <c r="D331" t="n" s="1145">
        <v>617868.16</v>
      </c>
      <c r="E331" t="n" s="1145">
        <v>320894.27</v>
      </c>
      <c r="F331" t="n" s="1145">
        <v>505409.29</v>
      </c>
      <c r="G331" t="n" s="1145">
        <v>505409.29</v>
      </c>
      <c r="H331" t="n" s="1145">
        <v>296973.89</v>
      </c>
      <c r="I331" t="n" s="1145">
        <v>383861.76</v>
      </c>
      <c r="J331" t="n" s="1145">
        <v>383861.76</v>
      </c>
      <c r="K331" t="n" s="1145">
        <v>311497.71</v>
      </c>
      <c r="L331" t="n" s="1145">
        <v>296973.89</v>
      </c>
      <c r="M331" t="n" s="1145">
        <v>296973.89</v>
      </c>
      <c r="N331" t="n" s="1145">
        <v>316161.33</v>
      </c>
      <c r="O331" t="n" s="1145">
        <v>206250.96</v>
      </c>
      <c r="P331" t="n" s="1145">
        <v>206250.96</v>
      </c>
      <c r="Q331" t="n" s="1145">
        <v>274081.62</v>
      </c>
      <c r="R331" t="n" s="1145">
        <v>109467.45</v>
      </c>
      <c r="S331" t="n" s="1145">
        <v>109467.45</v>
      </c>
      <c r="T331" t="n" s="1145">
        <v>273508.64</v>
      </c>
      <c r="U331" t="n" s="1145">
        <v>1175249.3</v>
      </c>
      <c r="V331" t="n" s="1145">
        <v>1175249.3</v>
      </c>
      <c r="W331" t="n" s="1145">
        <v>1068789.91</v>
      </c>
      <c r="X331" t="n" s="1145">
        <v>1068789.91</v>
      </c>
      <c r="Y331" t="n" s="1145">
        <v>963599.81</v>
      </c>
      <c r="Z331" t="n" s="1145">
        <v>963599.81</v>
      </c>
      <c r="AA331" t="n" s="1145">
        <v>863751.59</v>
      </c>
      <c r="AB331" t="n" s="1145">
        <v>863751.59</v>
      </c>
      <c r="AC331" t="n" s="1145">
        <v>750126.51</v>
      </c>
      <c r="AD331" t="n" s="1145">
        <v>750126.51</v>
      </c>
      <c r="AE331" t="n" s="1145">
        <v>653517.17</v>
      </c>
      <c r="AF331" t="n" s="1145">
        <v>653517.17</v>
      </c>
      <c r="AG331" t="n" s="1145">
        <v>547590.26</v>
      </c>
      <c r="AH331" t="n" s="1145">
        <v>547590.26</v>
      </c>
      <c r="AI331" t="n">
        <v>0.0</v>
      </c>
      <c r="AJ331" t="n">
        <v>0.0</v>
      </c>
    </row>
    <row r="332" spans="1:20">
      <c r="A332" t="s">
        <v>4541</v>
      </c>
      <c r="B332" t="s">
        <v>452</v>
      </c>
      <c r="C332" t="n">
        <v>0.0</v>
      </c>
      <c r="D332" t="n">
        <v>0.0</v>
      </c>
      <c r="E332" t="n">
        <v>0.0</v>
      </c>
      <c r="F332" t="n">
        <v>0.0</v>
      </c>
      <c r="G332" t="n">
        <v>0.0</v>
      </c>
      <c r="H332" t="n">
        <v>0.0</v>
      </c>
      <c r="I332" t="n">
        <v>0.0</v>
      </c>
      <c r="J332" t="n">
        <v>0.0</v>
      </c>
      <c r="K332" t="n">
        <v>0.0</v>
      </c>
      <c r="L332" t="n">
        <v>0.0</v>
      </c>
      <c r="M332" t="n">
        <v>0.0</v>
      </c>
      <c r="N332" t="n">
        <v>0.0</v>
      </c>
      <c r="O332" t="n">
        <v>0.0</v>
      </c>
      <c r="P332" t="n">
        <v>0.0</v>
      </c>
      <c r="Q332" t="n">
        <v>0.0</v>
      </c>
      <c r="R332" t="n">
        <v>0.0</v>
      </c>
      <c r="S332" t="n">
        <v>0.0</v>
      </c>
      <c r="T332" t="n">
        <v>0.0</v>
      </c>
      <c r="U332" t="n">
        <v>0.0</v>
      </c>
      <c r="V332" t="n">
        <v>0.0</v>
      </c>
      <c r="W332" t="n">
        <v>0.0</v>
      </c>
      <c r="X332" t="n">
        <v>0.0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n">
        <v>0.0</v>
      </c>
      <c r="AI332" t="n">
        <v>0.0</v>
      </c>
      <c r="AJ332" t="n">
        <v>0.0</v>
      </c>
    </row>
    <row r="333" spans="1:20">
      <c r="A333" t="s">
        <v>4542</v>
      </c>
      <c r="B333" t="s">
        <v>99</v>
      </c>
      <c r="C333" t="n">
        <v>0.0</v>
      </c>
      <c r="D333" t="n">
        <v>0.0</v>
      </c>
      <c r="E333" t="n">
        <v>0.0</v>
      </c>
      <c r="F333" t="n">
        <v>0.0</v>
      </c>
      <c r="G333" t="n">
        <v>0.0</v>
      </c>
      <c r="H333" t="n">
        <v>0.0</v>
      </c>
      <c r="I333" t="n">
        <v>0.0</v>
      </c>
      <c r="J333" t="n">
        <v>0.0</v>
      </c>
      <c r="K333" t="n">
        <v>0.0</v>
      </c>
      <c r="L333" t="n">
        <v>0.0</v>
      </c>
      <c r="M333" t="n">
        <v>0.0</v>
      </c>
      <c r="N333" t="n">
        <v>0.0</v>
      </c>
      <c r="O333" t="n">
        <v>0.0</v>
      </c>
      <c r="P333" t="n">
        <v>0.0</v>
      </c>
      <c r="Q333" t="n">
        <v>0.0</v>
      </c>
      <c r="R333" t="n">
        <v>0.0</v>
      </c>
      <c r="S333" t="n">
        <v>0.0</v>
      </c>
      <c r="T333" t="n">
        <v>0.0</v>
      </c>
      <c r="U333" t="n">
        <v>0.0</v>
      </c>
      <c r="V333" t="n">
        <v>0.0</v>
      </c>
      <c r="W333" t="n">
        <v>0.0</v>
      </c>
      <c r="X333" t="n">
        <v>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0.0</v>
      </c>
      <c r="AE333" t="n">
        <v>0.0</v>
      </c>
      <c r="AF333" t="n">
        <v>0.0</v>
      </c>
      <c r="AG333" t="n">
        <v>0.0</v>
      </c>
      <c r="AH333" t="n">
        <v>0.0</v>
      </c>
      <c r="AI333" t="n">
        <v>0.7432</v>
      </c>
      <c r="AJ333" t="n">
        <v>0.5462</v>
      </c>
    </row>
    <row r="334" spans="1:20">
      <c r="A334" t="s">
        <v>2917</v>
      </c>
      <c r="B334" t="s">
        <v>450</v>
      </c>
      <c r="C334" t="n" s="1145">
        <v>10556.0</v>
      </c>
      <c r="D334" t="n" s="1145">
        <v>10556.0</v>
      </c>
      <c r="E334" t="n" s="1145">
        <v>5166.0</v>
      </c>
      <c r="F334" t="n" s="1145">
        <v>8833.0</v>
      </c>
      <c r="G334" t="n" s="1145">
        <v>8833.0</v>
      </c>
      <c r="H334" t="n" s="1145">
        <v>5390.0</v>
      </c>
      <c r="I334" t="n" s="1145">
        <v>6930.0</v>
      </c>
      <c r="J334" t="n" s="1145">
        <v>6930.0</v>
      </c>
      <c r="K334" t="n" s="1145">
        <v>5467.0</v>
      </c>
      <c r="L334" t="n" s="1145">
        <v>5390.0</v>
      </c>
      <c r="M334" t="n" s="1145">
        <v>5390.0</v>
      </c>
      <c r="N334" t="n" s="1145">
        <v>5595.0</v>
      </c>
      <c r="O334" t="n" s="1145">
        <v>3391.0</v>
      </c>
      <c r="P334" t="n" s="1145">
        <v>3391.0</v>
      </c>
      <c r="Q334" t="n" s="1145">
        <v>5261.0</v>
      </c>
      <c r="R334" t="n" s="1145">
        <v>1623.0</v>
      </c>
      <c r="S334" t="n" s="1145">
        <v>1623.0</v>
      </c>
      <c r="T334" t="n" s="1145">
        <v>5223.0</v>
      </c>
      <c r="U334" t="n" s="1145">
        <v>21546.0</v>
      </c>
      <c r="V334" t="n" s="1145">
        <v>21546.0</v>
      </c>
      <c r="W334" t="n" s="1145">
        <v>19796.0</v>
      </c>
      <c r="X334" t="n" s="1145">
        <v>19796.0</v>
      </c>
      <c r="Y334" t="n" s="1145">
        <v>17870.0</v>
      </c>
      <c r="Z334" t="n" s="1145">
        <v>17870.0</v>
      </c>
      <c r="AA334" t="n" s="1145">
        <v>16079.0</v>
      </c>
      <c r="AB334" t="n" s="1145">
        <v>16079.0</v>
      </c>
      <c r="AC334" t="n" s="1145">
        <v>14214.0</v>
      </c>
      <c r="AD334" t="n" s="1145">
        <v>14214.0</v>
      </c>
      <c r="AE334" t="n" s="1145">
        <v>12253.0</v>
      </c>
      <c r="AF334" t="n" s="1145">
        <v>12253.0</v>
      </c>
      <c r="AG334" t="n" s="1145">
        <v>10484.0</v>
      </c>
      <c r="AH334" t="n" s="1145">
        <v>10484.0</v>
      </c>
      <c r="AI334" t="n">
        <v>0.0</v>
      </c>
      <c r="AJ334" t="n">
        <v>0.0</v>
      </c>
    </row>
    <row r="335" spans="1:20">
      <c r="A335" t="s">
        <v>4543</v>
      </c>
      <c r="B335" t="s">
        <v>3860</v>
      </c>
      <c r="C335" t="n" s="1145">
        <v>83.78</v>
      </c>
      <c r="D335" t="n" s="1145">
        <v>83.78</v>
      </c>
      <c r="E335" t="n" s="1145">
        <v>82.0</v>
      </c>
      <c r="F335" t="n" s="1145">
        <v>84.12</v>
      </c>
      <c r="G335" t="n" s="1145">
        <v>84.12</v>
      </c>
      <c r="H335" t="n" s="1145">
        <v>85.56</v>
      </c>
      <c r="I335" t="n" s="1145">
        <v>82.5</v>
      </c>
      <c r="J335" t="n" s="1145">
        <v>82.5</v>
      </c>
      <c r="K335" t="n" s="1145">
        <v>86.78</v>
      </c>
      <c r="L335" t="n" s="1145">
        <v>85.56</v>
      </c>
      <c r="M335" t="n" s="1145">
        <v>85.56</v>
      </c>
      <c r="N335" t="n" s="1145">
        <v>88.81</v>
      </c>
      <c r="O335" t="n" s="1145">
        <v>80.74</v>
      </c>
      <c r="P335" t="n" s="1145">
        <v>80.74</v>
      </c>
      <c r="Q335" t="n" s="1145">
        <v>83.51</v>
      </c>
      <c r="R335" t="n" s="1145">
        <v>77.29</v>
      </c>
      <c r="S335" t="n" s="1145">
        <v>77.29</v>
      </c>
      <c r="T335" t="n" s="1145">
        <v>82.9</v>
      </c>
      <c r="U335" t="n" s="1145">
        <v>85.5</v>
      </c>
      <c r="V335" t="n" s="1145">
        <v>85.5</v>
      </c>
      <c r="W335" t="n" s="1145">
        <v>85.7</v>
      </c>
      <c r="X335" t="n" s="1145">
        <v>85.7</v>
      </c>
      <c r="Y335" t="n" s="1145">
        <v>85.1</v>
      </c>
      <c r="Z335" t="n" s="1145">
        <v>85.1</v>
      </c>
      <c r="AA335" t="n" s="1145">
        <v>85.07</v>
      </c>
      <c r="AB335" t="n" s="1145">
        <v>85.07</v>
      </c>
      <c r="AC335" t="n" s="1145">
        <v>84.61</v>
      </c>
      <c r="AD335" t="n" s="1145">
        <v>84.61</v>
      </c>
      <c r="AE335" t="n" s="1145">
        <v>83.35</v>
      </c>
      <c r="AF335" t="n" s="1145">
        <v>83.35</v>
      </c>
      <c r="AG335" t="n" s="1145">
        <v>83.21</v>
      </c>
      <c r="AH335" t="n" s="1145">
        <v>83.21</v>
      </c>
      <c r="AI335" t="n" s="1145">
        <v>59.48</v>
      </c>
      <c r="AJ335" t="n" s="1145">
        <v>36.1</v>
      </c>
    </row>
    <row r="336" spans="1:20">
      <c r="A336" t="s">
        <v>4544</v>
      </c>
      <c r="B336" t="s">
        <v>4545</v>
      </c>
      <c r="C336" s="1145" t="n">
        <v>1.76</v>
      </c>
      <c r="D336" s="1145" t="n">
        <v>1.76</v>
      </c>
      <c r="E336" s="1145" t="n">
        <v>1.75</v>
      </c>
      <c r="F336" s="1145" t="n">
        <v>1.76</v>
      </c>
      <c r="G336" s="1145" t="n">
        <v>1.76</v>
      </c>
      <c r="H336" s="1145" t="n">
        <v>1.78</v>
      </c>
      <c r="I336" s="1145" t="n">
        <v>1.72</v>
      </c>
      <c r="J336" s="1145" t="n">
        <v>1.72</v>
      </c>
      <c r="K336" s="1145" t="n">
        <v>1.84</v>
      </c>
      <c r="L336" s="1145" t="n">
        <v>1.78</v>
      </c>
      <c r="M336" s="1145" t="n">
        <v>1.78</v>
      </c>
      <c r="N336" s="1145" t="n">
        <v>1.93</v>
      </c>
      <c r="O336" s="1145" t="n">
        <v>1.68</v>
      </c>
      <c r="P336" s="1145" t="n">
        <v>1.68</v>
      </c>
      <c r="Q336" s="1145" t="n">
        <v>1.91</v>
      </c>
      <c r="R336" t="n" s="1145">
        <v>1.59</v>
      </c>
      <c r="S336" t="n" s="1145">
        <v>1.59</v>
      </c>
      <c r="T336" t="n" s="1145">
        <v>2.42</v>
      </c>
      <c r="U336" t="n" s="1145">
        <v>2.0</v>
      </c>
      <c r="V336" t="n" s="1145">
        <v>2.0</v>
      </c>
      <c r="W336" t="n" s="1145">
        <v>2.02</v>
      </c>
      <c r="X336" t="n" s="1145">
        <v>2.02</v>
      </c>
      <c r="Y336" t="n" s="1145">
        <v>2.03</v>
      </c>
      <c r="Z336" t="n" s="1145">
        <v>2.03</v>
      </c>
      <c r="AA336" t="n" s="1145">
        <v>2.06</v>
      </c>
      <c r="AB336" t="n" s="1145">
        <v>2.06</v>
      </c>
      <c r="AC336" t="n" s="1145">
        <v>2.09</v>
      </c>
      <c r="AD336" t="n" s="1145">
        <v>2.09</v>
      </c>
      <c r="AE336" t="n" s="1145">
        <v>2.09</v>
      </c>
      <c r="AF336" t="n" s="1145">
        <v>2.09</v>
      </c>
      <c r="AG336" t="n" s="1145">
        <v>2.13</v>
      </c>
      <c r="AH336" t="n" s="1145">
        <v>2.13</v>
      </c>
      <c r="AI336" t="n">
        <v>0.0</v>
      </c>
      <c r="AJ336" t="n">
        <v>0.0</v>
      </c>
    </row>
    <row r="337" spans="1:20">
      <c r="A337" t="s">
        <v>2951</v>
      </c>
      <c r="B337" t="s">
        <v>451</v>
      </c>
      <c r="C337" s="989" t="n">
        <v>0.0</v>
      </c>
      <c r="D337" s="989" t="n">
        <v>0.0</v>
      </c>
      <c r="E337" s="989" t="n">
        <v>0.0</v>
      </c>
      <c r="F337" s="989" t="n">
        <v>0.0</v>
      </c>
      <c r="G337" s="989" t="n">
        <v>0.0</v>
      </c>
      <c r="H337" s="989" t="n">
        <v>0.0</v>
      </c>
      <c r="I337" s="989" t="n">
        <v>0.0</v>
      </c>
      <c r="J337" s="989" t="n">
        <v>0.0</v>
      </c>
      <c r="K337" s="989" t="n">
        <v>0.0</v>
      </c>
      <c r="L337" s="989" t="n">
        <v>0.0</v>
      </c>
      <c r="M337" s="989" t="n">
        <v>0.0</v>
      </c>
      <c r="N337" s="989" t="n">
        <v>0.0</v>
      </c>
      <c r="O337" s="989" t="n">
        <v>0.0</v>
      </c>
      <c r="P337" s="989" t="n">
        <v>0.0</v>
      </c>
      <c r="Q337" s="989" t="n">
        <v>0.0</v>
      </c>
      <c r="R337" t="n">
        <v>0.0</v>
      </c>
      <c r="S337" t="n">
        <v>0.0</v>
      </c>
      <c r="T337" t="n">
        <v>0.0</v>
      </c>
      <c r="U337" t="n">
        <v>0.0</v>
      </c>
      <c r="V337" t="n">
        <v>0.0</v>
      </c>
      <c r="W337" t="n">
        <v>0.0</v>
      </c>
      <c r="X337" t="n">
        <v>0.0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0.0</v>
      </c>
      <c r="AF337" t="n">
        <v>0.0</v>
      </c>
      <c r="AG337" t="n">
        <v>0.0</v>
      </c>
      <c r="AH337" t="n">
        <v>0.0</v>
      </c>
      <c r="AI337" t="n">
        <v>0.0</v>
      </c>
      <c r="AJ337" t="n">
        <v>0.0</v>
      </c>
    </row>
    <row r="338" spans="1:20">
      <c r="A338" t="s">
        <v>2934</v>
      </c>
      <c r="B338" t="s">
        <v>84</v>
      </c>
      <c r="C338" s="989" t="n">
        <v>0.0</v>
      </c>
      <c r="D338" s="989" t="n">
        <v>0.0</v>
      </c>
      <c r="E338" s="989" t="n">
        <v>0.0</v>
      </c>
      <c r="F338" s="989" t="n">
        <v>0.0</v>
      </c>
      <c r="G338" s="989" t="n">
        <v>0.0</v>
      </c>
      <c r="H338" s="989" t="n">
        <v>0.0</v>
      </c>
      <c r="I338" s="989" t="n">
        <v>0.0</v>
      </c>
      <c r="J338" s="989" t="n">
        <v>0.0</v>
      </c>
      <c r="K338" s="989" t="n">
        <v>0.0</v>
      </c>
      <c r="L338" s="989" t="n">
        <v>0.0</v>
      </c>
      <c r="M338" s="989" t="n">
        <v>0.0</v>
      </c>
      <c r="N338" s="989" t="n">
        <v>0.0</v>
      </c>
      <c r="O338" s="989" t="n">
        <v>0.0</v>
      </c>
      <c r="P338" s="989" t="n">
        <v>0.0</v>
      </c>
      <c r="Q338" s="989" t="n">
        <v>0.0</v>
      </c>
      <c r="R338" t="n">
        <v>0.0</v>
      </c>
      <c r="S338" t="n">
        <v>0.0</v>
      </c>
      <c r="T338" t="n">
        <v>0.0</v>
      </c>
      <c r="U338" t="n">
        <v>0.0</v>
      </c>
      <c r="V338" t="n">
        <v>0.0</v>
      </c>
      <c r="W338" t="n">
        <v>0.0</v>
      </c>
      <c r="X338" t="n">
        <v>0.0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0.0</v>
      </c>
      <c r="AE338" t="n">
        <v>0.0</v>
      </c>
      <c r="AF338" t="n">
        <v>0.0</v>
      </c>
      <c r="AG338" t="n">
        <v>0.0</v>
      </c>
      <c r="AH338" t="n">
        <v>0.0</v>
      </c>
      <c r="AI338" t="n" s="1145">
        <v>2.04</v>
      </c>
      <c r="AJ338" t="n" s="1145">
        <v>1.7</v>
      </c>
    </row>
    <row r="339" spans="1:20">
      <c r="A339" t="s">
        <v>2940</v>
      </c>
      <c r="B339" t="s">
        <v>3883</v>
      </c>
      <c r="C339" s="989" t="n">
        <v>0.0</v>
      </c>
      <c r="D339" s="989" t="n">
        <v>0.0</v>
      </c>
      <c r="E339" s="989" t="n">
        <v>0.0</v>
      </c>
      <c r="F339" s="989" t="n">
        <v>0.0</v>
      </c>
      <c r="G339" s="989" t="n">
        <v>0.0</v>
      </c>
      <c r="H339" s="989" t="n">
        <v>0.0</v>
      </c>
      <c r="I339" s="989" t="n">
        <v>0.0</v>
      </c>
      <c r="J339" s="989" t="n">
        <v>0.0</v>
      </c>
      <c r="K339" s="989" t="n">
        <v>0.0</v>
      </c>
      <c r="L339" s="989" t="n">
        <v>0.0</v>
      </c>
      <c r="M339" s="989" t="n">
        <v>0.0</v>
      </c>
      <c r="N339" s="989" t="n">
        <v>0.0</v>
      </c>
      <c r="O339" s="989" t="n">
        <v>0.0</v>
      </c>
      <c r="P339" s="989" t="n">
        <v>0.0</v>
      </c>
      <c r="Q339" s="989" t="n">
        <v>0.0</v>
      </c>
      <c r="R339" s="989" t="n">
        <v>0.0</v>
      </c>
      <c r="S339" s="989" t="n">
        <v>0.0</v>
      </c>
      <c r="T339" t="n">
        <v>0.0</v>
      </c>
      <c r="U339" t="n">
        <v>0.0</v>
      </c>
      <c r="V339" t="n">
        <v>0.0</v>
      </c>
      <c r="W339" t="n">
        <v>0.0</v>
      </c>
      <c r="X339" t="n">
        <v>0.0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n">
        <v>0.0</v>
      </c>
      <c r="AI339" t="n">
        <v>0.0</v>
      </c>
      <c r="AJ339" t="n">
        <v>0.0</v>
      </c>
    </row>
    <row r="340" spans="1:20">
      <c r="A340" t="s">
        <v>2938</v>
      </c>
      <c r="B340" t="s">
        <v>3885</v>
      </c>
      <c r="C340" s="989" t="n">
        <v>0.0</v>
      </c>
      <c r="D340" s="989" t="n">
        <v>0.0</v>
      </c>
      <c r="E340" s="989" t="n">
        <v>0.0</v>
      </c>
      <c r="F340" s="989" t="n">
        <v>0.0</v>
      </c>
      <c r="G340" s="989" t="n">
        <v>0.0</v>
      </c>
      <c r="H340" s="989" t="n">
        <v>0.0</v>
      </c>
      <c r="I340" s="989" t="n">
        <v>0.0</v>
      </c>
      <c r="J340" s="989" t="n">
        <v>0.0</v>
      </c>
      <c r="K340" s="989" t="n">
        <v>0.0</v>
      </c>
      <c r="L340" s="989" t="n">
        <v>0.0</v>
      </c>
      <c r="M340" s="989" t="n">
        <v>0.0</v>
      </c>
      <c r="N340" s="989" t="n">
        <v>0.0</v>
      </c>
      <c r="O340" s="989" t="n">
        <v>0.0</v>
      </c>
      <c r="P340" s="989" t="n">
        <v>0.0</v>
      </c>
      <c r="Q340" s="989" t="n">
        <v>0.0</v>
      </c>
      <c r="R340" s="989" t="n">
        <v>0.0</v>
      </c>
      <c r="S340" s="989" t="n">
        <v>0.0</v>
      </c>
      <c r="T340" t="n">
        <v>0.0</v>
      </c>
      <c r="U340" t="n">
        <v>0.0</v>
      </c>
      <c r="V340" t="n">
        <v>0.0</v>
      </c>
      <c r="W340" t="n">
        <v>0.0</v>
      </c>
      <c r="X340" t="n">
        <v>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n">
        <v>0.0</v>
      </c>
      <c r="AI340" t="n">
        <v>0.0</v>
      </c>
      <c r="AJ340" t="n">
        <v>0.0</v>
      </c>
    </row>
    <row r="341" spans="1:20">
      <c r="A341" t="s">
        <v>2936</v>
      </c>
      <c r="B341" t="s">
        <v>3887</v>
      </c>
      <c r="C341" t="n">
        <v>0.0</v>
      </c>
      <c r="D341" t="n">
        <v>0.0</v>
      </c>
      <c r="E341" t="n">
        <v>0.0</v>
      </c>
      <c r="F341" t="n">
        <v>0.0</v>
      </c>
      <c r="G341" t="n">
        <v>0.0</v>
      </c>
      <c r="H341" t="n">
        <v>0.0</v>
      </c>
      <c r="I341" t="n">
        <v>0.0</v>
      </c>
      <c r="J341" t="n">
        <v>0.0</v>
      </c>
      <c r="K341" t="n">
        <v>0.0</v>
      </c>
      <c r="L341" t="n">
        <v>0.0</v>
      </c>
      <c r="M341" t="n">
        <v>0.0</v>
      </c>
      <c r="N341" t="n">
        <v>0.0</v>
      </c>
      <c r="O341" t="n">
        <v>0.0</v>
      </c>
      <c r="P341" t="n">
        <v>0.0</v>
      </c>
      <c r="Q341" t="n">
        <v>0.0</v>
      </c>
      <c r="R341" t="n">
        <v>0.0</v>
      </c>
      <c r="S341" t="n">
        <v>0.0</v>
      </c>
      <c r="T341" t="n">
        <v>0.0</v>
      </c>
      <c r="U341" t="n">
        <v>0.0</v>
      </c>
      <c r="V341" t="n">
        <v>0.0</v>
      </c>
      <c r="W341" t="n">
        <v>0.0</v>
      </c>
      <c r="X341" t="n">
        <v>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n">
        <v>0.0</v>
      </c>
      <c r="AI341" t="n">
        <v>0.0</v>
      </c>
      <c r="AJ341" t="n">
        <v>0.0</v>
      </c>
    </row>
    <row r="342" spans="1:20">
      <c r="A342" t="s">
        <v>2925</v>
      </c>
      <c r="B342" t="s">
        <v>91</v>
      </c>
      <c r="C342" t="n">
        <v>0.0</v>
      </c>
      <c r="D342" t="n">
        <v>0.0</v>
      </c>
      <c r="E342" t="n">
        <v>0.0</v>
      </c>
      <c r="F342" t="n">
        <v>0.0</v>
      </c>
      <c r="G342" t="n">
        <v>0.0</v>
      </c>
      <c r="H342" t="n">
        <v>0.0</v>
      </c>
      <c r="I342" t="n">
        <v>0.0</v>
      </c>
      <c r="J342" t="n">
        <v>0.0</v>
      </c>
      <c r="K342" t="n">
        <v>0.0</v>
      </c>
      <c r="L342" t="n">
        <v>0.0</v>
      </c>
      <c r="M342" t="n">
        <v>0.0</v>
      </c>
      <c r="N342" t="n">
        <v>0.0</v>
      </c>
      <c r="O342" t="n">
        <v>0.0</v>
      </c>
      <c r="P342" t="n">
        <v>0.0</v>
      </c>
      <c r="Q342" t="n">
        <v>0.0</v>
      </c>
      <c r="R342" t="n">
        <v>0.0</v>
      </c>
      <c r="S342" t="n">
        <v>0.0</v>
      </c>
      <c r="T342" t="n">
        <v>0.0</v>
      </c>
      <c r="U342" t="n">
        <v>0.0</v>
      </c>
      <c r="V342" t="n">
        <v>0.0</v>
      </c>
      <c r="W342" t="n">
        <v>0.0</v>
      </c>
      <c r="X342" t="n">
        <v>0.0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0.0</v>
      </c>
      <c r="AE342" t="n">
        <v>0.0</v>
      </c>
      <c r="AF342" t="n">
        <v>0.0</v>
      </c>
      <c r="AG342" t="n">
        <v>0.0</v>
      </c>
      <c r="AH342" t="n">
        <v>0.0</v>
      </c>
      <c r="AI342" t="n">
        <v>0.0</v>
      </c>
      <c r="AJ342" t="n">
        <v>0.0</v>
      </c>
    </row>
    <row r="343" spans="1:20">
      <c r="A343" t="s">
        <v>2947</v>
      </c>
      <c r="B343" t="s">
        <v>81</v>
      </c>
      <c r="C343" t="n">
        <v>0.0</v>
      </c>
      <c r="D343" t="n">
        <v>0.0</v>
      </c>
      <c r="E343" t="n">
        <v>0.0</v>
      </c>
      <c r="F343" t="n">
        <v>0.0</v>
      </c>
      <c r="G343" t="n">
        <v>0.0</v>
      </c>
      <c r="H343" t="n">
        <v>0.0</v>
      </c>
      <c r="I343" t="n">
        <v>0.0</v>
      </c>
      <c r="J343" t="n">
        <v>0.0</v>
      </c>
      <c r="K343" t="n">
        <v>0.0</v>
      </c>
      <c r="L343" t="n">
        <v>0.0</v>
      </c>
      <c r="M343" t="n">
        <v>0.0</v>
      </c>
      <c r="N343" t="n">
        <v>0.0</v>
      </c>
      <c r="O343" t="n">
        <v>0.0</v>
      </c>
      <c r="P343" t="n">
        <v>0.0</v>
      </c>
      <c r="Q343" t="n">
        <v>0.0</v>
      </c>
      <c r="R343" t="n">
        <v>0.0</v>
      </c>
      <c r="S343" t="n">
        <v>0.0</v>
      </c>
      <c r="T343" t="n">
        <v>0.0</v>
      </c>
      <c r="U343" t="n">
        <v>0.0</v>
      </c>
      <c r="V343" t="n">
        <v>0.0</v>
      </c>
      <c r="W343" t="n">
        <v>0.0</v>
      </c>
      <c r="X343" t="n">
        <v>0.0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0.0</v>
      </c>
      <c r="AE343" t="n">
        <v>0.0</v>
      </c>
      <c r="AF343" t="n">
        <v>0.0</v>
      </c>
      <c r="AG343" t="n">
        <v>0.0</v>
      </c>
      <c r="AH343" t="n">
        <v>0.0</v>
      </c>
      <c r="AI343" t="n">
        <v>0.0</v>
      </c>
      <c r="AJ343" t="n">
        <v>0.0</v>
      </c>
    </row>
    <row r="344" spans="1:20">
      <c r="A344" t="s">
        <v>2949</v>
      </c>
      <c r="B344" t="s">
        <v>79</v>
      </c>
      <c r="C344" t="n">
        <v>0.0</v>
      </c>
      <c r="D344" t="n">
        <v>0.0</v>
      </c>
      <c r="E344" t="n">
        <v>0.0</v>
      </c>
      <c r="F344" t="n">
        <v>0.0</v>
      </c>
      <c r="G344" t="n">
        <v>0.0</v>
      </c>
      <c r="H344" t="n">
        <v>0.0</v>
      </c>
      <c r="I344" t="n">
        <v>0.0</v>
      </c>
      <c r="J344" t="n">
        <v>0.0</v>
      </c>
      <c r="K344" t="n">
        <v>0.0</v>
      </c>
      <c r="L344" t="n">
        <v>0.0</v>
      </c>
      <c r="M344" t="n">
        <v>0.0</v>
      </c>
      <c r="N344" t="n">
        <v>0.0</v>
      </c>
      <c r="O344" t="n">
        <v>0.0</v>
      </c>
      <c r="P344" t="n">
        <v>0.0</v>
      </c>
      <c r="Q344" t="n">
        <v>0.0</v>
      </c>
      <c r="R344" t="n">
        <v>0.0</v>
      </c>
      <c r="S344" t="n">
        <v>0.0</v>
      </c>
      <c r="T344" t="n">
        <v>0.0</v>
      </c>
      <c r="U344" t="n">
        <v>0.0</v>
      </c>
      <c r="V344" t="n">
        <v>0.0</v>
      </c>
      <c r="W344" t="n">
        <v>0.0</v>
      </c>
      <c r="X344" t="n">
        <v>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0.0</v>
      </c>
      <c r="AF344" t="n">
        <v>0.0</v>
      </c>
      <c r="AG344" t="n">
        <v>0.0</v>
      </c>
      <c r="AH344" t="n">
        <v>0.0</v>
      </c>
      <c r="AI344" t="n">
        <v>0.0</v>
      </c>
      <c r="AJ344" t="n">
        <v>0.0</v>
      </c>
    </row>
    <row r="345" spans="1:20">
      <c r="A345" t="s">
        <v>2735</v>
      </c>
      <c r="B345" t="s">
        <v>117</v>
      </c>
      <c r="C345" t="n" s="1145">
        <v>257.59</v>
      </c>
      <c r="D345" t="n" s="1145">
        <v>257.59</v>
      </c>
      <c r="E345" t="n" s="1145">
        <v>260.34</v>
      </c>
      <c r="F345" t="n" s="1145">
        <v>254.58</v>
      </c>
      <c r="G345" t="n" s="1145">
        <v>254.58</v>
      </c>
      <c r="H345" t="n" s="1145">
        <v>254.96</v>
      </c>
      <c r="I345" t="n" s="1145">
        <v>254.11</v>
      </c>
      <c r="J345" t="n" s="1145">
        <v>254.11</v>
      </c>
      <c r="K345" t="n" s="1145">
        <v>271.96</v>
      </c>
      <c r="L345" t="n" s="1145">
        <v>254.96</v>
      </c>
      <c r="M345" t="n" s="1145">
        <v>254.96</v>
      </c>
      <c r="N345" t="n" s="1145">
        <v>266.49</v>
      </c>
      <c r="O345" t="n" s="1145">
        <v>259.36</v>
      </c>
      <c r="P345" t="n" s="1145">
        <v>259.36</v>
      </c>
      <c r="Q345" t="n" s="1145">
        <v>263.99</v>
      </c>
      <c r="R345" t="n" s="1145">
        <v>254.59</v>
      </c>
      <c r="S345" t="n" s="1145">
        <v>254.59</v>
      </c>
      <c r="T345" t="n" s="1145">
        <v>252.44</v>
      </c>
      <c r="U345" t="n" s="1145">
        <v>263.86</v>
      </c>
      <c r="V345" t="n" s="1145">
        <v>263.86</v>
      </c>
      <c r="W345" t="n" s="1145">
        <v>262.67</v>
      </c>
      <c r="X345" t="n" s="1145">
        <v>262.67</v>
      </c>
      <c r="Y345" t="n" s="1145">
        <v>261.03</v>
      </c>
      <c r="Z345" t="n" s="1145">
        <v>261.03</v>
      </c>
      <c r="AA345" t="n" s="1145">
        <v>261.11</v>
      </c>
      <c r="AB345" t="n" s="1145">
        <v>261.11</v>
      </c>
      <c r="AC345" t="n" s="1145">
        <v>260.55</v>
      </c>
      <c r="AD345" t="n" s="1145">
        <v>260.55</v>
      </c>
      <c r="AE345" t="n" s="1145">
        <v>260.93</v>
      </c>
      <c r="AF345" t="n" s="1145">
        <v>260.93</v>
      </c>
      <c r="AG345" t="n" s="1145">
        <v>258.24</v>
      </c>
      <c r="AH345" t="n" s="1145">
        <v>258.24</v>
      </c>
      <c r="AI345" t="n" s="1145">
        <v>392.0</v>
      </c>
      <c r="AJ345" t="n" s="1145">
        <v>270.0</v>
      </c>
    </row>
    <row r="346" spans="1:20">
      <c r="A346" t="s">
        <v>3864</v>
      </c>
      <c r="B346" t="s">
        <v>72</v>
      </c>
      <c r="C346" t="n" s="1145">
        <v>6547.36</v>
      </c>
      <c r="D346" t="n" s="1145">
        <v>6547.36</v>
      </c>
      <c r="E346" t="n" s="1145">
        <v>6512.17</v>
      </c>
      <c r="F346" t="n" s="1145">
        <v>6465.01</v>
      </c>
      <c r="G346" t="n" s="1145">
        <v>6465.01</v>
      </c>
      <c r="H346" t="n" s="1145">
        <v>6581.81</v>
      </c>
      <c r="I346" t="n" s="1145">
        <v>6324.16</v>
      </c>
      <c r="J346" t="n" s="1145">
        <v>6324.16</v>
      </c>
      <c r="K346" t="n" s="1145">
        <v>7282.31</v>
      </c>
      <c r="L346" t="n" s="1145">
        <v>6581.81</v>
      </c>
      <c r="M346" t="n" s="1145">
        <v>6581.81</v>
      </c>
      <c r="N346" t="n" s="1145">
        <v>7332.06</v>
      </c>
      <c r="O346" t="n" s="1145">
        <v>6355.49</v>
      </c>
      <c r="P346" t="n" s="1145">
        <v>6355.49</v>
      </c>
      <c r="Q346" t="n" s="1145">
        <v>7043.77</v>
      </c>
      <c r="R346" t="n" s="1145">
        <v>5924.36</v>
      </c>
      <c r="S346" t="n" s="1145">
        <v>5924.36</v>
      </c>
      <c r="T346" t="n" s="1145">
        <v>9005.85</v>
      </c>
      <c r="U346" t="n" s="1145">
        <v>7579.48</v>
      </c>
      <c r="V346" t="n" s="1145">
        <v>7579.48</v>
      </c>
      <c r="W346" t="n" s="1145">
        <v>7642.12</v>
      </c>
      <c r="X346" t="n" s="1145">
        <v>7642.12</v>
      </c>
      <c r="Y346" t="n" s="1145">
        <v>7617.1</v>
      </c>
      <c r="Z346" t="n" s="1145">
        <v>7617.1</v>
      </c>
      <c r="AA346" t="n" s="1145">
        <v>7692.82</v>
      </c>
      <c r="AB346" t="n" s="1145">
        <v>7692.82</v>
      </c>
      <c r="AC346" t="n" s="1145">
        <v>7781.27</v>
      </c>
      <c r="AD346" t="n" s="1145">
        <v>7781.27</v>
      </c>
      <c r="AE346" t="n" s="1145">
        <v>7789.37</v>
      </c>
      <c r="AF346" t="n" s="1145">
        <v>7789.37</v>
      </c>
      <c r="AG346" t="n" s="1145">
        <v>7905.27</v>
      </c>
      <c r="AH346" t="n" s="1145">
        <v>7905.27</v>
      </c>
      <c r="AI346" t="n" s="1145">
        <v>83606.0</v>
      </c>
      <c r="AJ346" t="n" s="1145">
        <v>71550.0</v>
      </c>
    </row>
    <row r="347" spans="1:20">
      <c r="A347" t="s">
        <v>2743</v>
      </c>
      <c r="B347" t="s">
        <v>446</v>
      </c>
      <c r="C347" t="n" s="1145">
        <v>665476.22</v>
      </c>
      <c r="D347" t="n" s="1145">
        <v>665476.22</v>
      </c>
      <c r="E347" t="n" s="1145">
        <v>319563.13</v>
      </c>
      <c r="F347" t="n" s="1145">
        <v>530177.67</v>
      </c>
      <c r="G347" t="n" s="1145">
        <v>530177.67</v>
      </c>
      <c r="H347" t="n" s="1145">
        <v>345913.09</v>
      </c>
      <c r="I347" t="n" s="1145">
        <v>423985.05</v>
      </c>
      <c r="J347" t="n" s="1145">
        <v>423985.05</v>
      </c>
      <c r="K347" t="n" s="1145">
        <v>457289.23</v>
      </c>
      <c r="L347" t="n" s="1145">
        <v>345913.09</v>
      </c>
      <c r="M347" t="n" s="1145">
        <v>345913.09</v>
      </c>
      <c r="N347" t="n" s="1145">
        <v>378684.32</v>
      </c>
      <c r="O347" t="n" s="1145">
        <v>205779.93</v>
      </c>
      <c r="P347" t="n" s="1145">
        <v>205779.93</v>
      </c>
      <c r="Q347" t="n" s="1145">
        <v>361543.54</v>
      </c>
      <c r="R347" t="n" s="1145">
        <v>95560.69</v>
      </c>
      <c r="S347" t="n" s="1145">
        <v>95560.69</v>
      </c>
      <c r="T347" t="n" s="1145">
        <v>294267.7</v>
      </c>
      <c r="U347" t="n" s="1145">
        <v>1491784.79</v>
      </c>
      <c r="V347" t="n" s="1145">
        <v>1491784.79</v>
      </c>
      <c r="W347" t="n" s="1145">
        <v>1393777.27</v>
      </c>
      <c r="X347" t="n" s="1145">
        <v>1393777.27</v>
      </c>
      <c r="Y347" t="n" s="1145">
        <v>1259743.82</v>
      </c>
      <c r="Z347" t="n" s="1145">
        <v>1259743.82</v>
      </c>
      <c r="AA347" t="n" s="1145">
        <v>1034495.56</v>
      </c>
      <c r="AB347" t="n" s="1145">
        <v>1034495.56</v>
      </c>
      <c r="AC347" t="n" s="1145">
        <v>878679.76</v>
      </c>
      <c r="AD347" t="n" s="1145">
        <v>878679.76</v>
      </c>
      <c r="AE347" t="n" s="1145">
        <v>748894.09</v>
      </c>
      <c r="AF347" t="n" s="1145">
        <v>748894.09</v>
      </c>
      <c r="AG347" t="n" s="1145">
        <v>655811.24</v>
      </c>
      <c r="AH347" t="n" s="1145">
        <v>655811.24</v>
      </c>
      <c r="AI347" t="n">
        <v>0.0</v>
      </c>
      <c r="AJ347" t="n">
        <v>0.0</v>
      </c>
    </row>
    <row r="348" spans="1:20">
      <c r="A348" t="s">
        <v>4546</v>
      </c>
      <c r="B348" t="s">
        <v>4547</v>
      </c>
      <c r="C348" t="n" s="1145">
        <v>4619.08</v>
      </c>
      <c r="D348" t="n" s="1145">
        <v>4619.08</v>
      </c>
      <c r="E348" t="n" s="1145">
        <v>4658.55</v>
      </c>
      <c r="F348" t="n" s="1145">
        <v>4351.98</v>
      </c>
      <c r="G348" t="n" s="1145">
        <v>4351.98</v>
      </c>
      <c r="H348" t="n" s="1145">
        <v>4579.6</v>
      </c>
      <c r="I348" t="n" s="1145">
        <v>4368.93</v>
      </c>
      <c r="J348" t="n" s="1145">
        <v>4368.93</v>
      </c>
      <c r="K348" t="n" s="1145">
        <v>6178.07</v>
      </c>
      <c r="L348" t="n" s="1145">
        <v>4579.6</v>
      </c>
      <c r="M348" t="n" s="1145">
        <v>4579.6</v>
      </c>
      <c r="N348" t="n" s="1145">
        <v>4970.62</v>
      </c>
      <c r="O348" t="n" s="1145">
        <v>4224.33</v>
      </c>
      <c r="P348" t="n" s="1145">
        <v>4224.33</v>
      </c>
      <c r="Q348" t="n" s="1145">
        <v>5171.88</v>
      </c>
      <c r="R348" t="n" s="1145">
        <v>4152.49</v>
      </c>
      <c r="S348" t="n" s="1145">
        <v>4152.49</v>
      </c>
      <c r="T348" t="n" s="1145">
        <v>4848.58</v>
      </c>
      <c r="U348" t="n" s="1145">
        <v>5292.28</v>
      </c>
      <c r="V348" t="n" s="1145">
        <v>5292.28</v>
      </c>
      <c r="W348" t="n" s="1145">
        <v>5281.65</v>
      </c>
      <c r="X348" t="n" s="1145">
        <v>5281.65</v>
      </c>
      <c r="Y348" t="n" s="1145">
        <v>5254.14</v>
      </c>
      <c r="Z348" t="n" s="1145">
        <v>5254.14</v>
      </c>
      <c r="AA348" t="n" s="1145">
        <v>4997.02</v>
      </c>
      <c r="AB348" t="n" s="1145">
        <v>4997.02</v>
      </c>
      <c r="AC348" t="n" s="1145">
        <v>4864.86</v>
      </c>
      <c r="AD348" t="n" s="1145">
        <v>4864.86</v>
      </c>
      <c r="AE348" t="n" s="1145">
        <v>5055.89</v>
      </c>
      <c r="AF348" t="n" s="1145">
        <v>5055.89</v>
      </c>
      <c r="AG348" t="n" s="1145">
        <v>5010.23</v>
      </c>
      <c r="AH348" t="n" s="1145">
        <v>5010.23</v>
      </c>
      <c r="AI348" t="n">
        <v>0.0</v>
      </c>
      <c r="AJ348" t="n">
        <v>0.0</v>
      </c>
    </row>
    <row r="349" spans="1:20">
      <c r="A349" t="s">
        <v>3141</v>
      </c>
      <c r="B349" t="s">
        <v>365</v>
      </c>
      <c r="C349" t="n" s="1145">
        <v>226364.95</v>
      </c>
      <c r="D349" t="n" s="1145">
        <v>226364.95</v>
      </c>
      <c r="E349" t="n" s="1145">
        <v>93900.11</v>
      </c>
      <c r="F349" t="n" s="1145">
        <v>186025.55</v>
      </c>
      <c r="G349" t="n" s="1145">
        <v>186025.55</v>
      </c>
      <c r="H349" t="n" s="1145">
        <v>132464.84</v>
      </c>
      <c r="I349" t="n" s="1145">
        <v>148426.29</v>
      </c>
      <c r="J349" t="n" s="1145">
        <v>148426.29</v>
      </c>
      <c r="K349" t="n" s="1145">
        <v>110717.34</v>
      </c>
      <c r="L349" t="n" s="1145">
        <v>132464.84</v>
      </c>
      <c r="M349" t="n" s="1145">
        <v>132464.84</v>
      </c>
      <c r="N349" t="n" s="1145">
        <v>105297.99</v>
      </c>
      <c r="O349" t="n" s="1145">
        <v>83576.05</v>
      </c>
      <c r="P349" t="n" s="1145">
        <v>83576.05</v>
      </c>
      <c r="Q349" t="n" s="1145">
        <v>102822.15</v>
      </c>
      <c r="R349" t="n" s="1145">
        <v>40317.39</v>
      </c>
      <c r="S349" t="n" s="1145">
        <v>40317.39</v>
      </c>
      <c r="T349" t="n" s="1145">
        <v>84017.13</v>
      </c>
      <c r="U349" t="n" s="1145">
        <v>402854.61</v>
      </c>
      <c r="V349" t="n" s="1145">
        <v>402854.61</v>
      </c>
      <c r="W349" t="n" s="1145">
        <v>373089.26</v>
      </c>
      <c r="X349" t="n" s="1145">
        <v>373089.26</v>
      </c>
      <c r="Y349" t="n" s="1145">
        <v>337440.2</v>
      </c>
      <c r="Z349" t="n" s="1145">
        <v>337440.2</v>
      </c>
      <c r="AA349" t="n" s="1145">
        <v>292137.27</v>
      </c>
      <c r="AB349" t="n" s="1145">
        <v>292137.27</v>
      </c>
      <c r="AC349" t="n" s="1145">
        <v>255838.41</v>
      </c>
      <c r="AD349" t="n" s="1145">
        <v>255838.41</v>
      </c>
      <c r="AE349" t="n" s="1145">
        <v>219472.39</v>
      </c>
      <c r="AF349" t="n" s="1145">
        <v>219472.39</v>
      </c>
      <c r="AG349" t="n" s="1145">
        <v>186839.28</v>
      </c>
      <c r="AH349" t="n" s="1145">
        <v>186839.28</v>
      </c>
      <c r="AI349" t="n">
        <v>0.0</v>
      </c>
      <c r="AJ349" t="n">
        <v>0.0</v>
      </c>
    </row>
    <row r="350" spans="1:20">
      <c r="A350" t="s">
        <v>3153</v>
      </c>
      <c r="B350" t="s">
        <v>18</v>
      </c>
      <c r="C350" t="n">
        <v>0.34015483</v>
      </c>
      <c r="D350" t="n">
        <v>0.34015483</v>
      </c>
      <c r="E350" t="n">
        <v>0.293839</v>
      </c>
      <c r="F350" t="n">
        <v>0.35087398000000003</v>
      </c>
      <c r="G350" t="n">
        <v>0.35087398000000003</v>
      </c>
      <c r="H350" t="n">
        <v>0.38294255</v>
      </c>
      <c r="I350" t="n">
        <v>0.35007435000000003</v>
      </c>
      <c r="J350" t="n">
        <v>0.35007435000000003</v>
      </c>
      <c r="K350" t="n">
        <v>0.24211666</v>
      </c>
      <c r="L350" t="n">
        <v>0.38294255</v>
      </c>
      <c r="M350" t="n">
        <v>0.38294255</v>
      </c>
      <c r="N350" t="n">
        <v>0.27806271</v>
      </c>
      <c r="O350" t="n">
        <v>0.40614286</v>
      </c>
      <c r="P350" t="n">
        <v>0.40614286</v>
      </c>
      <c r="Q350" t="n">
        <v>0.2843977</v>
      </c>
      <c r="R350" t="n">
        <v>0.42190350000000004</v>
      </c>
      <c r="S350" t="n">
        <v>0.42190350000000004</v>
      </c>
      <c r="T350" t="n">
        <v>0.28551258</v>
      </c>
      <c r="U350" t="n">
        <v>0.27004874</v>
      </c>
      <c r="V350" t="n">
        <v>0.27004874</v>
      </c>
      <c r="W350" t="n">
        <v>0.26768211999999997</v>
      </c>
      <c r="X350" t="n">
        <v>0.26768211999999997</v>
      </c>
      <c r="Y350" t="n">
        <v>0.26786414000000003</v>
      </c>
      <c r="Z350" t="n">
        <v>0.26786414000000003</v>
      </c>
      <c r="AA350" t="n">
        <v>0.28239587</v>
      </c>
      <c r="AB350" t="n">
        <v>0.28239587</v>
      </c>
      <c r="AC350" t="n">
        <v>0.29116229</v>
      </c>
      <c r="AD350" t="n">
        <v>0.29116229</v>
      </c>
      <c r="AE350" t="n">
        <v>0.29306199</v>
      </c>
      <c r="AF350" t="n">
        <v>0.29306199</v>
      </c>
      <c r="AG350" t="n">
        <v>0.28489795</v>
      </c>
      <c r="AH350" t="n">
        <v>0.28489795</v>
      </c>
      <c r="AI350" t="n">
        <v>0.599</v>
      </c>
      <c r="AJ350" t="n">
        <v>0.45990000000000003</v>
      </c>
    </row>
    <row r="351" spans="1:20">
      <c r="A351" t="s">
        <v>3012</v>
      </c>
      <c r="B351" t="s">
        <v>477</v>
      </c>
      <c r="C351" t="n" s="1145">
        <v>206586.67</v>
      </c>
      <c r="D351" t="n" s="1145">
        <v>206586.67</v>
      </c>
      <c r="E351" t="n" s="1145">
        <v>100571.51</v>
      </c>
      <c r="F351" t="n" s="1145">
        <v>172074.08</v>
      </c>
      <c r="G351" t="n" s="1145">
        <v>172074.08</v>
      </c>
      <c r="H351" t="n" s="1145">
        <v>106015.16</v>
      </c>
      <c r="I351" t="n" s="1145">
        <v>134969.7</v>
      </c>
      <c r="J351" t="n" s="1145">
        <v>134969.7</v>
      </c>
      <c r="K351" t="n" s="1145">
        <v>107610.57</v>
      </c>
      <c r="L351" t="n" s="1145">
        <v>106015.16</v>
      </c>
      <c r="M351" t="n" s="1145">
        <v>106015.16</v>
      </c>
      <c r="N351" t="n" s="1145">
        <v>108493.38</v>
      </c>
      <c r="O351" t="n" s="1145">
        <v>71908.07</v>
      </c>
      <c r="P351" t="n" s="1145">
        <v>71908.07</v>
      </c>
      <c r="Q351" t="n" s="1145">
        <v>109622.6</v>
      </c>
      <c r="R351" t="n" s="1145">
        <v>35675.06</v>
      </c>
      <c r="S351" t="n" s="1145">
        <v>35675.06</v>
      </c>
      <c r="T351" t="n" s="1145">
        <v>94219.84</v>
      </c>
      <c r="U351" t="n" s="1145">
        <v>419946.39</v>
      </c>
      <c r="V351" t="n" s="1145">
        <v>419946.39</v>
      </c>
      <c r="W351" t="n" s="1145">
        <v>385211.86</v>
      </c>
      <c r="X351" t="n" s="1145">
        <v>385211.86</v>
      </c>
      <c r="Y351" t="n" s="1145">
        <v>347559.63</v>
      </c>
      <c r="Z351" t="n" s="1145">
        <v>347559.63</v>
      </c>
      <c r="AA351" t="n" s="1145">
        <v>312335.82</v>
      </c>
      <c r="AB351" t="n" s="1145">
        <v>312335.82</v>
      </c>
      <c r="AC351" t="n" s="1145">
        <v>273894.99</v>
      </c>
      <c r="AD351" t="n" s="1145">
        <v>273894.99</v>
      </c>
      <c r="AE351" t="n" s="1145">
        <v>237910.15</v>
      </c>
      <c r="AF351" t="n" s="1145">
        <v>237910.15</v>
      </c>
      <c r="AG351" t="n" s="1145">
        <v>203842.44</v>
      </c>
      <c r="AH351" t="n" s="1145">
        <v>203842.44</v>
      </c>
      <c r="AI351" t="n">
        <v>0.0</v>
      </c>
      <c r="AJ351" t="n">
        <v>0.0</v>
      </c>
    </row>
    <row r="352" spans="1:20">
      <c r="A352" t="s">
        <v>3002</v>
      </c>
      <c r="B352" t="s">
        <v>3728</v>
      </c>
      <c r="C352" s="1145" t="n">
        <v>121354.3</v>
      </c>
      <c r="D352" s="1145" t="n">
        <v>121354.3</v>
      </c>
      <c r="E352" s="1145" t="n">
        <v>60023.91</v>
      </c>
      <c r="F352" s="1145" t="n">
        <v>98709.6</v>
      </c>
      <c r="G352" s="1145" t="n">
        <v>98709.6</v>
      </c>
      <c r="H352" s="1145" t="n">
        <v>61330.39</v>
      </c>
      <c r="I352" s="1145" t="n">
        <v>76963.97</v>
      </c>
      <c r="J352" s="1145" t="n">
        <v>76963.97</v>
      </c>
      <c r="K352" s="1145" t="n">
        <v>63419.94</v>
      </c>
      <c r="L352" s="1145" t="n">
        <v>61330.39</v>
      </c>
      <c r="M352" s="1145" t="n">
        <v>61330.39</v>
      </c>
      <c r="N352" s="1145" t="n">
        <v>65853.59</v>
      </c>
      <c r="O352" s="1145" t="n">
        <v>40367.04</v>
      </c>
      <c r="P352" s="1145" t="n">
        <v>40367.04</v>
      </c>
      <c r="Q352" s="1145" t="n">
        <v>63494.33</v>
      </c>
      <c r="R352" t="n" s="1145">
        <v>19687.34</v>
      </c>
      <c r="S352" t="n" s="1145">
        <v>19687.34</v>
      </c>
      <c r="T352" t="n" s="1145">
        <v>56786.74</v>
      </c>
      <c r="U352" t="n" s="1145">
        <v>249554.6</v>
      </c>
      <c r="V352" t="n" s="1145">
        <v>249554.6</v>
      </c>
      <c r="W352" t="n" s="1145">
        <v>227752.05</v>
      </c>
      <c r="X352" t="n" s="1145">
        <v>227752.05</v>
      </c>
      <c r="Y352" t="n" s="1145">
        <v>205498.9</v>
      </c>
      <c r="Z352" t="n" s="1145">
        <v>205498.9</v>
      </c>
      <c r="AA352" t="n" s="1145">
        <v>186134.66</v>
      </c>
      <c r="AB352" t="n" s="1145">
        <v>186134.66</v>
      </c>
      <c r="AC352" t="n" s="1145">
        <v>162981.1</v>
      </c>
      <c r="AD352" t="n" s="1145">
        <v>162981.1</v>
      </c>
      <c r="AE352" t="n" s="1145">
        <v>141270.24</v>
      </c>
      <c r="AF352" t="n" s="1145">
        <v>141270.24</v>
      </c>
      <c r="AG352" t="n" s="1145">
        <v>120281.07</v>
      </c>
      <c r="AH352" t="n" s="1145">
        <v>120281.07</v>
      </c>
      <c r="AI352" t="n">
        <v>0.0</v>
      </c>
      <c r="AJ352" t="n">
        <v>0.0</v>
      </c>
    </row>
    <row r="353" spans="1:20">
      <c r="A353" t="s">
        <v>4548</v>
      </c>
      <c r="B353" t="s">
        <v>3858</v>
      </c>
      <c r="C353" t="n">
        <v>0.0</v>
      </c>
      <c r="D353" t="n">
        <v>0.0</v>
      </c>
      <c r="E353" t="n">
        <v>0.0</v>
      </c>
      <c r="F353" t="n">
        <v>0.0</v>
      </c>
      <c r="G353" t="n">
        <v>0.0</v>
      </c>
      <c r="H353" t="n">
        <v>0.0</v>
      </c>
      <c r="I353" t="n">
        <v>0.0</v>
      </c>
      <c r="J353" t="n">
        <v>0.0</v>
      </c>
      <c r="K353" t="n">
        <v>0.0</v>
      </c>
      <c r="L353" t="n">
        <v>0.0</v>
      </c>
      <c r="M353" t="n">
        <v>0.0</v>
      </c>
      <c r="N353" t="n">
        <v>0.0</v>
      </c>
      <c r="O353" t="n">
        <v>0.0</v>
      </c>
      <c r="P353" t="n">
        <v>0.0</v>
      </c>
      <c r="Q353" t="n">
        <v>0.0</v>
      </c>
      <c r="R353" t="n">
        <v>0.0</v>
      </c>
      <c r="S353" t="n">
        <v>0.0</v>
      </c>
      <c r="T353" t="n">
        <v>0.0</v>
      </c>
      <c r="U353" t="n">
        <v>0.0</v>
      </c>
      <c r="V353" t="n">
        <v>0.0</v>
      </c>
      <c r="W353" t="n">
        <v>0.0</v>
      </c>
      <c r="X353" t="n">
        <v>0.0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n">
        <v>0.0</v>
      </c>
      <c r="AI353" t="n">
        <v>0.0</v>
      </c>
      <c r="AJ353" t="n">
        <v>0.0</v>
      </c>
    </row>
    <row r="354" spans="1:20">
      <c r="A354" t="s">
        <v>4549</v>
      </c>
      <c r="B354" t="s">
        <v>4550</v>
      </c>
      <c r="C354" t="n" s="1145">
        <v>0.0</v>
      </c>
      <c r="D354" t="n" s="1145">
        <v>0.0</v>
      </c>
      <c r="E354" t="n" s="1145">
        <v>0.0</v>
      </c>
      <c r="F354" t="n" s="1145">
        <v>0.0</v>
      </c>
      <c r="G354" t="n" s="1145">
        <v>0.0</v>
      </c>
      <c r="H354" t="n" s="1145">
        <v>0.0</v>
      </c>
      <c r="I354" t="n" s="1145">
        <v>0.0</v>
      </c>
      <c r="J354" t="n" s="1145">
        <v>0.0</v>
      </c>
      <c r="K354" t="n" s="1145">
        <v>0.0</v>
      </c>
      <c r="L354" t="n" s="1145">
        <v>0.0</v>
      </c>
      <c r="M354" t="n" s="1145">
        <v>0.0</v>
      </c>
      <c r="N354" t="n" s="1145">
        <v>0.0</v>
      </c>
      <c r="O354" t="n" s="1145">
        <v>0.0</v>
      </c>
      <c r="P354" t="n" s="1145">
        <v>0.0</v>
      </c>
      <c r="Q354" t="n" s="1145">
        <v>0.0</v>
      </c>
      <c r="R354" t="n" s="1145">
        <v>0.0</v>
      </c>
      <c r="S354" t="n" s="1145">
        <v>0.0</v>
      </c>
      <c r="T354" t="n" s="1145">
        <v>0.0</v>
      </c>
      <c r="U354" t="n" s="1145">
        <v>0.0</v>
      </c>
      <c r="V354" t="n" s="1145">
        <v>0.0</v>
      </c>
      <c r="W354" t="n" s="1145">
        <v>0.0</v>
      </c>
      <c r="X354" t="n" s="1145">
        <v>0.0</v>
      </c>
      <c r="Y354" t="n" s="1145">
        <v>0.0</v>
      </c>
      <c r="Z354" t="n" s="1145">
        <v>0.0</v>
      </c>
      <c r="AA354" t="n" s="1145">
        <v>0.0</v>
      </c>
      <c r="AB354" t="n" s="1145">
        <v>0.0</v>
      </c>
      <c r="AC354" t="n" s="1145">
        <v>0.0</v>
      </c>
      <c r="AD354" t="n" s="1145">
        <v>0.0</v>
      </c>
      <c r="AE354" t="n" s="1145">
        <v>0.0</v>
      </c>
      <c r="AF354" t="n" s="1145">
        <v>0.0</v>
      </c>
      <c r="AG354" t="n" s="1145">
        <v>0.0</v>
      </c>
      <c r="AH354" t="n" s="1145">
        <v>0.0</v>
      </c>
      <c r="AI354" t="n">
        <v>0.0</v>
      </c>
      <c r="AJ354" t="n">
        <v>0.0</v>
      </c>
    </row>
    <row r="355" spans="1:20">
      <c r="A355" t="s">
        <v>2736</v>
      </c>
      <c r="B355" t="s">
        <v>1302</v>
      </c>
      <c r="C355" s="989" t="n">
        <v>0.0</v>
      </c>
      <c r="D355" s="989" t="n">
        <v>0.0</v>
      </c>
      <c r="E355" s="989" t="n">
        <v>0.0</v>
      </c>
      <c r="F355" s="989" t="n">
        <v>0.0</v>
      </c>
      <c r="G355" s="989" t="n">
        <v>0.0</v>
      </c>
      <c r="H355" s="989" t="n">
        <v>0.0</v>
      </c>
      <c r="I355" s="989" t="n">
        <v>0.0</v>
      </c>
      <c r="J355" s="989" t="n">
        <v>0.0</v>
      </c>
      <c r="K355" s="989" t="n">
        <v>0.0</v>
      </c>
      <c r="L355" s="989" t="n">
        <v>0.0</v>
      </c>
      <c r="M355" s="989" t="n">
        <v>0.0</v>
      </c>
      <c r="N355" s="989" t="n">
        <v>0.0</v>
      </c>
      <c r="O355" s="989" t="n">
        <v>0.0</v>
      </c>
      <c r="P355" s="989" t="n">
        <v>0.0</v>
      </c>
      <c r="Q355" s="989" t="n">
        <v>0.0</v>
      </c>
      <c r="R355" t="n">
        <v>0.0</v>
      </c>
      <c r="S355" t="n">
        <v>0.0</v>
      </c>
      <c r="T355" t="n">
        <v>0.0</v>
      </c>
      <c r="U355" t="n">
        <v>0.0</v>
      </c>
      <c r="V355" t="n">
        <v>0.0</v>
      </c>
      <c r="W355" t="n">
        <v>0.0</v>
      </c>
      <c r="X355" t="n">
        <v>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n">
        <v>0.0</v>
      </c>
      <c r="AI355" t="n">
        <v>0.0</v>
      </c>
      <c r="AJ355" t="n">
        <v>0.0</v>
      </c>
    </row>
    <row r="356" spans="1:20">
      <c r="A356" t="s">
        <v>3863</v>
      </c>
      <c r="B356" t="s">
        <v>500</v>
      </c>
      <c r="C356" s="1145" t="n">
        <v>21079.43</v>
      </c>
      <c r="D356" s="1145" t="n">
        <v>21079.43</v>
      </c>
      <c r="E356" s="1145" t="n">
        <v>20628.91</v>
      </c>
      <c r="F356" s="1145" t="n">
        <v>20493.85</v>
      </c>
      <c r="G356" s="1145" t="n">
        <v>20493.85</v>
      </c>
      <c r="H356" s="1145" t="n">
        <v>21529.95</v>
      </c>
      <c r="I356" s="1145" t="n">
        <v>20270.09</v>
      </c>
      <c r="J356" s="1145" t="n">
        <v>20270.09</v>
      </c>
      <c r="K356" s="1145" t="n">
        <v>21939.17</v>
      </c>
      <c r="L356" s="1145" t="n">
        <v>21529.95</v>
      </c>
      <c r="M356" s="1145" t="n">
        <v>21529.95</v>
      </c>
      <c r="N356" s="1145" t="n">
        <v>20784.86</v>
      </c>
      <c r="O356" s="1145" t="n">
        <v>20859.88</v>
      </c>
      <c r="P356" s="1145" t="n">
        <v>20859.88</v>
      </c>
      <c r="Q356" s="1145" t="n">
        <v>19960.74</v>
      </c>
      <c r="R356" t="n" s="1145">
        <v>20201.74</v>
      </c>
      <c r="S356" t="n" s="1145">
        <v>20201.74</v>
      </c>
      <c r="T356" t="n" s="1145">
        <v>16980.72</v>
      </c>
      <c r="U356" t="n" s="1145">
        <v>19916.37</v>
      </c>
      <c r="V356" t="n" s="1145">
        <v>19916.37</v>
      </c>
      <c r="W356" t="n" s="1145">
        <v>20013.83</v>
      </c>
      <c r="X356" t="n" s="1145">
        <v>20013.83</v>
      </c>
      <c r="Y356" t="n" s="1145">
        <v>19895.28</v>
      </c>
      <c r="Z356" t="n" s="1145">
        <v>19895.28</v>
      </c>
      <c r="AA356" t="n" s="1145">
        <v>19242.11</v>
      </c>
      <c r="AB356" t="n" s="1145">
        <v>19242.11</v>
      </c>
      <c r="AC356" t="n" s="1145">
        <v>18842.03</v>
      </c>
      <c r="AD356" t="n" s="1145">
        <v>18842.03</v>
      </c>
      <c r="AE356" t="n" s="1145">
        <v>18734.84</v>
      </c>
      <c r="AF356" t="n" s="1145">
        <v>18734.84</v>
      </c>
      <c r="AG356" t="n" s="1145">
        <v>18470.73</v>
      </c>
      <c r="AH356" t="n" s="1145">
        <v>18470.73</v>
      </c>
      <c r="AI356" t="n">
        <v>0.0</v>
      </c>
      <c r="AJ356" t="n">
        <v>0.0</v>
      </c>
    </row>
    <row r="357" spans="1:20">
      <c r="A357" t="s">
        <v>4551</v>
      </c>
      <c r="B357" t="s">
        <v>4552</v>
      </c>
      <c r="C357" t="n">
        <v>0.0</v>
      </c>
      <c r="D357" t="n">
        <v>0.0</v>
      </c>
      <c r="E357" t="n">
        <v>0.0</v>
      </c>
      <c r="F357" t="n">
        <v>0.0</v>
      </c>
      <c r="G357" t="n">
        <v>0.0</v>
      </c>
      <c r="H357" t="n">
        <v>0.0</v>
      </c>
      <c r="I357" t="n">
        <v>0.0</v>
      </c>
      <c r="J357" t="n">
        <v>0.0</v>
      </c>
      <c r="K357" t="n">
        <v>0.0</v>
      </c>
      <c r="L357" t="n">
        <v>0.0</v>
      </c>
      <c r="M357" t="n">
        <v>0.0</v>
      </c>
      <c r="N357" t="n">
        <v>0.0</v>
      </c>
      <c r="O357" t="n">
        <v>0.0</v>
      </c>
      <c r="P357" t="n">
        <v>0.0</v>
      </c>
      <c r="Q357" t="n">
        <v>0.0</v>
      </c>
      <c r="R357" t="n">
        <v>0.0</v>
      </c>
      <c r="S357" t="n">
        <v>0.0</v>
      </c>
      <c r="T357" t="n">
        <v>0.0</v>
      </c>
      <c r="U357" t="n">
        <v>0.0</v>
      </c>
      <c r="V357" t="n">
        <v>0.0</v>
      </c>
      <c r="W357" t="n">
        <v>0.0</v>
      </c>
      <c r="X357" t="n">
        <v>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n">
        <v>0.0</v>
      </c>
      <c r="AI357" t="n">
        <v>0.0</v>
      </c>
      <c r="AJ357" t="n">
        <v>0.0</v>
      </c>
    </row>
    <row r="358" spans="1:20">
      <c r="A358" t="s">
        <v>4553</v>
      </c>
      <c r="B358" t="s">
        <v>4554</v>
      </c>
      <c r="C358" t="n">
        <v>0.0</v>
      </c>
      <c r="D358" t="n">
        <v>0.0</v>
      </c>
      <c r="E358" t="n">
        <v>0.0</v>
      </c>
      <c r="F358" t="n">
        <v>0.0</v>
      </c>
      <c r="G358" t="n">
        <v>0.0</v>
      </c>
      <c r="H358" t="n">
        <v>0.0</v>
      </c>
      <c r="I358" t="n">
        <v>0.0</v>
      </c>
      <c r="J358" t="n">
        <v>0.0</v>
      </c>
      <c r="K358" t="n">
        <v>0.0</v>
      </c>
      <c r="L358" t="n">
        <v>0.0</v>
      </c>
      <c r="M358" t="n">
        <v>0.0</v>
      </c>
      <c r="N358" t="n">
        <v>0.0</v>
      </c>
      <c r="O358" t="n">
        <v>0.0</v>
      </c>
      <c r="P358" t="n">
        <v>0.0</v>
      </c>
      <c r="Q358" t="n">
        <v>0.0</v>
      </c>
      <c r="R358" t="n">
        <v>0.0</v>
      </c>
      <c r="S358" t="n">
        <v>0.0</v>
      </c>
      <c r="T358" t="n">
        <v>0.0</v>
      </c>
      <c r="U358" t="n">
        <v>0.0</v>
      </c>
      <c r="V358" t="n">
        <v>0.0</v>
      </c>
      <c r="W358" t="n">
        <v>0.0</v>
      </c>
      <c r="X358" t="n">
        <v>0.0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n">
        <v>0.0</v>
      </c>
      <c r="AI358" t="n">
        <v>0.0</v>
      </c>
      <c r="AJ358" t="n">
        <v>0.0</v>
      </c>
    </row>
    <row r="359" spans="1:20">
      <c r="A359" t="s">
        <v>4555</v>
      </c>
      <c r="B359" t="s">
        <v>93</v>
      </c>
      <c r="C359" s="1145" t="n">
        <v>0.71</v>
      </c>
      <c r="D359" s="1145" t="n">
        <v>0.71</v>
      </c>
      <c r="E359" s="1145" t="n">
        <v>0.59</v>
      </c>
      <c r="F359" s="1145" t="n">
        <v>0.78</v>
      </c>
      <c r="G359" s="1145" t="n">
        <v>0.78</v>
      </c>
      <c r="H359" s="1145" t="n">
        <v>0.89</v>
      </c>
      <c r="I359" s="1145" t="n">
        <v>0.89</v>
      </c>
      <c r="J359" s="1145" t="n">
        <v>0.89</v>
      </c>
      <c r="K359" s="1145" t="n">
        <v>0.89</v>
      </c>
      <c r="L359" s="1145" t="n">
        <v>0.89</v>
      </c>
      <c r="M359" s="1145" t="n">
        <v>0.89</v>
      </c>
      <c r="N359" s="1145" t="n">
        <v>0.84</v>
      </c>
      <c r="O359" s="1145" t="n">
        <v>0.89</v>
      </c>
      <c r="P359" s="1145" t="n">
        <v>0.89</v>
      </c>
      <c r="Q359" s="1145" t="n">
        <v>0.85</v>
      </c>
      <c r="R359" t="n" s="1145">
        <v>0.9</v>
      </c>
      <c r="S359" t="n" s="1145">
        <v>0.9</v>
      </c>
      <c r="T359" t="n" s="1145">
        <v>0.9</v>
      </c>
      <c r="U359" t="n" s="1145">
        <v>0.87</v>
      </c>
      <c r="V359" t="n" s="1145">
        <v>0.87</v>
      </c>
      <c r="W359" t="n" s="1145">
        <v>0.87</v>
      </c>
      <c r="X359" t="n" s="1145">
        <v>0.87</v>
      </c>
      <c r="Y359" t="n" s="1145">
        <v>0.87</v>
      </c>
      <c r="Z359" t="n" s="1145">
        <v>0.87</v>
      </c>
      <c r="AA359" t="n" s="1145">
        <v>0.86</v>
      </c>
      <c r="AB359" t="n" s="1145">
        <v>0.86</v>
      </c>
      <c r="AC359" t="n" s="1145">
        <v>0.86</v>
      </c>
      <c r="AD359" t="n" s="1145">
        <v>0.86</v>
      </c>
      <c r="AE359" t="n" s="1145">
        <v>0.87</v>
      </c>
      <c r="AF359" t="n" s="1145">
        <v>0.87</v>
      </c>
      <c r="AG359" t="n" s="1145">
        <v>0.87</v>
      </c>
      <c r="AH359" t="n" s="1145">
        <v>0.87</v>
      </c>
      <c r="AI359" t="n" s="1145">
        <v>1.58</v>
      </c>
      <c r="AJ359" t="n" s="1145">
        <v>1.28</v>
      </c>
    </row>
    <row r="360" spans="1:20">
      <c r="A360" t="s">
        <v>4556</v>
      </c>
      <c r="B360" t="s">
        <v>93</v>
      </c>
      <c r="C360" s="1145" t="n">
        <v>0.49</v>
      </c>
      <c r="D360" s="1145" t="n">
        <v>0.49</v>
      </c>
      <c r="E360" s="1145" t="n">
        <v>0.49</v>
      </c>
      <c r="F360" s="1145" t="n">
        <v>0.52</v>
      </c>
      <c r="G360" s="1145" t="n">
        <v>0.52</v>
      </c>
      <c r="H360" s="1145" t="n">
        <v>0.88</v>
      </c>
      <c r="I360" s="1145" t="n">
        <v>0.88</v>
      </c>
      <c r="J360" s="1145" t="n">
        <v>0.88</v>
      </c>
      <c r="K360" s="1145" t="n">
        <v>0.87</v>
      </c>
      <c r="L360" s="1145" t="n">
        <v>0.88</v>
      </c>
      <c r="M360" s="1145" t="n">
        <v>0.88</v>
      </c>
      <c r="N360" s="1145" t="n">
        <v>0.87</v>
      </c>
      <c r="O360" s="1145" t="n">
        <v>0.88</v>
      </c>
      <c r="P360" s="1145" t="n">
        <v>0.88</v>
      </c>
      <c r="Q360" s="1145" t="n">
        <v>0.81</v>
      </c>
      <c r="R360" t="n" s="1145">
        <v>0.9</v>
      </c>
      <c r="S360" t="n" s="1145">
        <v>0.9</v>
      </c>
      <c r="T360" t="n" s="1145">
        <v>0.92</v>
      </c>
      <c r="U360" t="n" s="1145">
        <v>0.87</v>
      </c>
      <c r="V360" t="n" s="1145">
        <v>0.87</v>
      </c>
      <c r="W360" t="n" s="1145">
        <v>0.87</v>
      </c>
      <c r="X360" t="n" s="1145">
        <v>0.87</v>
      </c>
      <c r="Y360" t="n" s="1145">
        <v>0.92</v>
      </c>
      <c r="Z360" t="n" s="1145">
        <v>0.92</v>
      </c>
      <c r="AA360" t="n" s="1145">
        <v>0.87</v>
      </c>
      <c r="AB360" t="n" s="1145">
        <v>0.87</v>
      </c>
      <c r="AC360" t="n" s="1145">
        <v>0.83</v>
      </c>
      <c r="AD360" t="n" s="1145">
        <v>0.83</v>
      </c>
      <c r="AE360" t="n" s="1145">
        <v>0.83</v>
      </c>
      <c r="AF360" t="n" s="1145">
        <v>0.83</v>
      </c>
      <c r="AG360" t="n" s="1145">
        <v>0.81</v>
      </c>
      <c r="AH360" t="n" s="1145">
        <v>0.81</v>
      </c>
      <c r="AI360" t="n" s="1145">
        <v>1.58</v>
      </c>
      <c r="AJ360" t="n" s="1145">
        <v>1.28</v>
      </c>
    </row>
    <row r="361" spans="1:20">
      <c r="A361" t="s">
        <v>3940</v>
      </c>
      <c r="B361" t="s">
        <v>388</v>
      </c>
      <c r="C361" s="1145" t="n">
        <v>47029.63</v>
      </c>
      <c r="D361" s="1145" t="n">
        <v>47029.63</v>
      </c>
      <c r="E361" s="1145" t="n">
        <v>46894.03</v>
      </c>
      <c r="F361" s="1145" t="n">
        <v>46090.76</v>
      </c>
      <c r="G361" s="1145" t="n">
        <v>46090.76</v>
      </c>
      <c r="H361" s="1145" t="n">
        <v>47171.12</v>
      </c>
      <c r="I361" s="1145" t="n">
        <v>45517.84</v>
      </c>
      <c r="J361" s="1145" t="n">
        <v>45517.84</v>
      </c>
      <c r="K361" s="1145" t="n">
        <v>70528.68</v>
      </c>
      <c r="L361" s="1145" t="n">
        <v>47171.12</v>
      </c>
      <c r="M361" s="1145" t="n">
        <v>47171.12</v>
      </c>
      <c r="N361" s="1145" t="n">
        <v>69206.77</v>
      </c>
      <c r="O361" s="1145" t="n">
        <v>46293.87</v>
      </c>
      <c r="P361" s="1145" t="n">
        <v>46293.87</v>
      </c>
      <c r="Q361" s="1145" t="n">
        <v>66975.11</v>
      </c>
      <c r="R361" t="n" s="1145">
        <v>48413.42</v>
      </c>
      <c r="S361" t="n" s="1145">
        <v>48413.42</v>
      </c>
      <c r="T361" t="n" s="1145">
        <v>71077.75</v>
      </c>
      <c r="U361" t="n" s="1145">
        <v>69411.49</v>
      </c>
      <c r="V361" t="n" s="1145">
        <v>69411.49</v>
      </c>
      <c r="W361" t="n" s="1145">
        <v>68925.21</v>
      </c>
      <c r="X361" t="n" s="1145">
        <v>68925.21</v>
      </c>
      <c r="Y361" t="n" s="1145">
        <v>68101.9</v>
      </c>
      <c r="Z361" t="n" s="1145">
        <v>68101.9</v>
      </c>
      <c r="AA361" t="n" s="1145">
        <v>69009.3</v>
      </c>
      <c r="AB361" t="n" s="1145">
        <v>69009.3</v>
      </c>
      <c r="AC361" t="n" s="1145">
        <v>69779.33</v>
      </c>
      <c r="AD361" t="n" s="1145">
        <v>69779.33</v>
      </c>
      <c r="AE361" t="n" s="1145">
        <v>68350.8</v>
      </c>
      <c r="AF361" t="n" s="1145">
        <v>68350.8</v>
      </c>
      <c r="AG361" t="n" s="1145">
        <v>68898.22</v>
      </c>
      <c r="AH361" t="n" s="1145">
        <v>68898.22</v>
      </c>
      <c r="AI361" t="n">
        <v>0.0</v>
      </c>
      <c r="AJ361" t="n">
        <v>0.0</v>
      </c>
    </row>
    <row r="362" spans="1:20">
      <c r="A362" t="s">
        <v>3846</v>
      </c>
      <c r="B362" t="s">
        <v>61</v>
      </c>
      <c r="C362" t="n" s="1145">
        <v>4813.48</v>
      </c>
      <c r="D362" t="n" s="1145">
        <v>4813.48</v>
      </c>
      <c r="E362" t="n" s="1145">
        <v>4338.08</v>
      </c>
      <c r="F362" t="n" s="1145">
        <v>4766.43</v>
      </c>
      <c r="G362" t="n" s="1145">
        <v>4766.43</v>
      </c>
      <c r="H362" t="n" s="1145">
        <v>5419.8</v>
      </c>
      <c r="I362" t="n" s="1145">
        <v>5130.0</v>
      </c>
      <c r="J362" t="n" s="1145">
        <v>5130.0</v>
      </c>
      <c r="K362" t="n" s="1145">
        <v>6194.48</v>
      </c>
      <c r="L362" t="n" s="1145">
        <v>5419.8</v>
      </c>
      <c r="M362" t="n" s="1145">
        <v>5419.8</v>
      </c>
      <c r="N362" t="n" s="1145">
        <v>6153.61</v>
      </c>
      <c r="O362" t="n" s="1145">
        <v>5374.17</v>
      </c>
      <c r="P362" t="n" s="1145">
        <v>5374.17</v>
      </c>
      <c r="Q362" t="n" s="1145">
        <v>6785.56</v>
      </c>
      <c r="R362" t="n" s="1145">
        <v>5680.06</v>
      </c>
      <c r="S362" t="n" s="1145">
        <v>5680.06</v>
      </c>
      <c r="T362" t="n" s="1145">
        <v>7373.65</v>
      </c>
      <c r="U362" t="n" s="1145">
        <v>6580.3</v>
      </c>
      <c r="V362" t="n" s="1145">
        <v>6580.3</v>
      </c>
      <c r="W362" t="n" s="1145">
        <v>6585.85</v>
      </c>
      <c r="X362" t="n" s="1145">
        <v>6585.85</v>
      </c>
      <c r="Y362" t="n" s="1145">
        <v>6585.89</v>
      </c>
      <c r="Z362" t="n" s="1145">
        <v>6585.89</v>
      </c>
      <c r="AA362" t="n" s="1145">
        <v>6721.12</v>
      </c>
      <c r="AB362" t="n" s="1145">
        <v>6721.12</v>
      </c>
      <c r="AC362" t="n" s="1145">
        <v>6733.78</v>
      </c>
      <c r="AD362" t="n" s="1145">
        <v>6733.78</v>
      </c>
      <c r="AE362" t="n" s="1145">
        <v>6844.64</v>
      </c>
      <c r="AF362" t="n" s="1145">
        <v>6844.64</v>
      </c>
      <c r="AG362" t="n" s="1145">
        <v>7050.64</v>
      </c>
      <c r="AH362" t="n" s="1145">
        <v>7050.64</v>
      </c>
      <c r="AI362" t="n" s="1145">
        <v>14648.0</v>
      </c>
      <c r="AJ362" t="n" s="1145">
        <v>11710.0</v>
      </c>
    </row>
    <row r="363" spans="1:20">
      <c r="A363" t="s">
        <v>3850</v>
      </c>
      <c r="B363" t="s">
        <v>63</v>
      </c>
      <c r="C363" t="n" s="1145">
        <v>11618.56</v>
      </c>
      <c r="D363" t="n" s="1145">
        <v>11618.56</v>
      </c>
      <c r="E363" t="n" s="1145">
        <v>11728.87</v>
      </c>
      <c r="F363" t="n" s="1145">
        <v>10910.75</v>
      </c>
      <c r="G363" t="n" s="1145">
        <v>10910.75</v>
      </c>
      <c r="H363" t="n" s="1145">
        <v>11508.07</v>
      </c>
      <c r="I363" t="n" s="1145">
        <v>10902.3</v>
      </c>
      <c r="J363" t="n" s="1145">
        <v>10902.3</v>
      </c>
      <c r="K363" t="n" s="1145">
        <v>13144.08</v>
      </c>
      <c r="L363" t="n" s="1145">
        <v>11508.07</v>
      </c>
      <c r="M363" t="n" s="1145">
        <v>11508.07</v>
      </c>
      <c r="N363" t="n" s="1145">
        <v>13468.74</v>
      </c>
      <c r="O363" t="n" s="1145">
        <v>11390.92</v>
      </c>
      <c r="P363" t="n" s="1145">
        <v>11390.92</v>
      </c>
      <c r="Q363" t="n" s="1145">
        <v>14796.75</v>
      </c>
      <c r="R363" t="n" s="1145">
        <v>11973.42</v>
      </c>
      <c r="S363" t="n" s="1145">
        <v>11973.42</v>
      </c>
      <c r="T363" t="n" s="1145">
        <v>15521.45</v>
      </c>
      <c r="U363" t="n" s="1145">
        <v>14152.33</v>
      </c>
      <c r="V363" t="n" s="1145">
        <v>14152.33</v>
      </c>
      <c r="W363" t="n" s="1145">
        <v>14169.31</v>
      </c>
      <c r="X363" t="n" s="1145">
        <v>14169.31</v>
      </c>
      <c r="Y363" t="n" s="1145">
        <v>14175.54</v>
      </c>
      <c r="Z363" t="n" s="1145">
        <v>14175.54</v>
      </c>
      <c r="AA363" t="n" s="1145">
        <v>14527.21</v>
      </c>
      <c r="AB363" t="n" s="1145">
        <v>14527.21</v>
      </c>
      <c r="AC363" t="n" s="1145">
        <v>14561.61</v>
      </c>
      <c r="AD363" t="n" s="1145">
        <v>14561.61</v>
      </c>
      <c r="AE363" t="n" s="1145">
        <v>14753.53</v>
      </c>
      <c r="AF363" t="n" s="1145">
        <v>14753.53</v>
      </c>
      <c r="AG363" t="n" s="1145">
        <v>15129.74</v>
      </c>
      <c r="AH363" t="n" s="1145">
        <v>15129.74</v>
      </c>
      <c r="AI363" t="n" s="1145">
        <v>26484.0</v>
      </c>
      <c r="AJ363" t="n" s="1145">
        <v>20761.0</v>
      </c>
    </row>
    <row r="364" spans="1:20">
      <c r="A364" t="s">
        <v>3853</v>
      </c>
      <c r="B364" t="s">
        <v>66</v>
      </c>
      <c r="C364" s="1145" t="n">
        <v>21853.41</v>
      </c>
      <c r="D364" s="1145" t="n">
        <v>21853.41</v>
      </c>
      <c r="E364" s="1145" t="n">
        <v>23509.22</v>
      </c>
      <c r="F364" s="1145" t="n">
        <v>19483.94</v>
      </c>
      <c r="G364" s="1145" t="n">
        <v>19483.94</v>
      </c>
      <c r="H364" s="1145" t="n">
        <v>20131.37</v>
      </c>
      <c r="I364" s="1145" t="n">
        <v>19417.26</v>
      </c>
      <c r="J364" s="1145" t="n">
        <v>19417.26</v>
      </c>
      <c r="K364" s="1145" t="n">
        <v>25295.28</v>
      </c>
      <c r="L364" s="1145" t="n">
        <v>20131.37</v>
      </c>
      <c r="M364" s="1145" t="n">
        <v>20131.37</v>
      </c>
      <c r="N364" s="1145" t="n">
        <v>24718.27</v>
      </c>
      <c r="O364" s="1145" t="n">
        <v>20173.13</v>
      </c>
      <c r="P364" s="1145" t="n">
        <v>20173.13</v>
      </c>
      <c r="Q364" s="1145" t="n">
        <v>32167.33</v>
      </c>
      <c r="R364" t="n" s="1145">
        <v>22352.53</v>
      </c>
      <c r="S364" t="n" s="1145">
        <v>22352.53</v>
      </c>
      <c r="T364" t="n" s="1145">
        <v>26445.54</v>
      </c>
      <c r="U364" t="n" s="1145">
        <v>27022.49</v>
      </c>
      <c r="V364" t="n" s="1145">
        <v>27022.49</v>
      </c>
      <c r="W364" t="n" s="1145">
        <v>26853.91</v>
      </c>
      <c r="X364" t="n" s="1145">
        <v>26853.91</v>
      </c>
      <c r="Y364" t="n" s="1145">
        <v>26831.43</v>
      </c>
      <c r="Z364" t="n" s="1145">
        <v>26831.43</v>
      </c>
      <c r="AA364" t="n" s="1145">
        <v>27654.03</v>
      </c>
      <c r="AB364" t="n" s="1145">
        <v>27654.03</v>
      </c>
      <c r="AC364" t="n" s="1145">
        <v>27301.71</v>
      </c>
      <c r="AD364" t="n" s="1145">
        <v>27301.71</v>
      </c>
      <c r="AE364" t="n" s="1145">
        <v>28406.88</v>
      </c>
      <c r="AF364" t="n" s="1145">
        <v>28406.88</v>
      </c>
      <c r="AG364" t="n" s="1145">
        <v>29346.17</v>
      </c>
      <c r="AH364" t="n" s="1145">
        <v>29346.17</v>
      </c>
      <c r="AI364" t="n" s="1145">
        <v>64976.0</v>
      </c>
      <c r="AJ364" t="n" s="1145">
        <v>40460.0</v>
      </c>
    </row>
    <row r="365" spans="1:20">
      <c r="A365" t="s">
        <v>3856</v>
      </c>
      <c r="B365" t="s">
        <v>69</v>
      </c>
      <c r="C365" s="1145" t="n">
        <v>4283.2</v>
      </c>
      <c r="D365" s="1145" t="n">
        <v>4283.2</v>
      </c>
      <c r="E365" s="1145" t="n">
        <v>3079.62</v>
      </c>
      <c r="F365" s="1145" t="n">
        <v>4039.61</v>
      </c>
      <c r="G365" s="1145" t="n">
        <v>4039.61</v>
      </c>
      <c r="H365" s="1145" t="n">
        <v>5499.34</v>
      </c>
      <c r="I365" s="1145" t="n">
        <v>4102.28</v>
      </c>
      <c r="J365" s="1145" t="n">
        <v>4102.28</v>
      </c>
      <c r="K365" s="1145" t="n">
        <v>5839.04</v>
      </c>
      <c r="L365" s="1145" t="n">
        <v>5499.34</v>
      </c>
      <c r="M365" s="1145" t="n">
        <v>5499.34</v>
      </c>
      <c r="N365" s="1145" t="n">
        <v>6785.82</v>
      </c>
      <c r="O365" s="1145" t="n">
        <v>5130.8</v>
      </c>
      <c r="P365" s="1145" t="n">
        <v>5130.8</v>
      </c>
      <c r="Q365" s="1145" t="n">
        <v>1764.59</v>
      </c>
      <c r="R365" t="n" s="1145">
        <v>5169.32</v>
      </c>
      <c r="S365" t="n" s="1145">
        <v>5169.32</v>
      </c>
      <c r="T365" t="n" s="1145">
        <v>11757.04</v>
      </c>
      <c r="U365" t="n" s="1145">
        <v>6317.96</v>
      </c>
      <c r="V365" t="n" s="1145">
        <v>6317.96</v>
      </c>
      <c r="W365" t="n" s="1145">
        <v>6126.51</v>
      </c>
      <c r="X365" t="n" s="1145">
        <v>6126.51</v>
      </c>
      <c r="Y365" t="n" s="1145">
        <v>6209.21</v>
      </c>
      <c r="Z365" t="n" s="1145">
        <v>6209.21</v>
      </c>
      <c r="AA365" t="n" s="1145">
        <v>6497.16</v>
      </c>
      <c r="AB365" t="n" s="1145">
        <v>6497.16</v>
      </c>
      <c r="AC365" t="n" s="1145">
        <v>6586.97</v>
      </c>
      <c r="AD365" t="n" s="1145">
        <v>6586.97</v>
      </c>
      <c r="AE365" t="n" s="1145">
        <v>6409.08</v>
      </c>
      <c r="AF365" t="n" s="1145">
        <v>6409.08</v>
      </c>
      <c r="AG365" t="n" s="1145">
        <v>6340.57</v>
      </c>
      <c r="AH365" t="n" s="1145">
        <v>6340.57</v>
      </c>
      <c r="AI365" t="n" s="1145">
        <v>28389.0</v>
      </c>
      <c r="AJ365" t="n" s="1145">
        <v>20190.0</v>
      </c>
    </row>
    <row r="366" spans="1:20">
      <c r="A366" t="s">
        <v>3852</v>
      </c>
      <c r="B366" t="s">
        <v>65</v>
      </c>
      <c r="C366" t="n" s="1145">
        <v>44881.68</v>
      </c>
      <c r="D366" t="n" s="1145">
        <v>44881.68</v>
      </c>
      <c r="E366" t="n" s="1145">
        <v>46356.02</v>
      </c>
      <c r="F366" t="n" s="1145">
        <v>41734.65</v>
      </c>
      <c r="G366" t="n" s="1145">
        <v>41734.65</v>
      </c>
      <c r="H366" t="n" s="1145">
        <v>43407.34</v>
      </c>
      <c r="I366" t="n" s="1145">
        <v>42434.59</v>
      </c>
      <c r="J366" t="n" s="1145">
        <v>42434.59</v>
      </c>
      <c r="K366" t="n" s="1145">
        <v>43668.34</v>
      </c>
      <c r="L366" t="n" s="1145">
        <v>43407.34</v>
      </c>
      <c r="M366" t="n" s="1145">
        <v>43407.34</v>
      </c>
      <c r="N366" t="n" s="1145">
        <v>48484.41</v>
      </c>
      <c r="O366" t="n" s="1145">
        <v>40195.52</v>
      </c>
      <c r="P366" t="n" s="1145">
        <v>40195.52</v>
      </c>
      <c r="Q366" t="n" s="1145">
        <v>49768.26</v>
      </c>
      <c r="R366" t="n" s="1145">
        <v>39347.2</v>
      </c>
      <c r="S366" t="n" s="1145">
        <v>39347.2</v>
      </c>
      <c r="T366" t="n" s="1145">
        <v>53790.42</v>
      </c>
      <c r="U366" t="n" s="1145">
        <v>48927.86</v>
      </c>
      <c r="V366" t="n" s="1145">
        <v>48927.86</v>
      </c>
      <c r="W366" t="n" s="1145">
        <v>49343.11</v>
      </c>
      <c r="X366" t="n" s="1145">
        <v>49343.11</v>
      </c>
      <c r="Y366" t="n" s="1145">
        <v>49586.49</v>
      </c>
      <c r="Z366" t="n" s="1145">
        <v>49586.49</v>
      </c>
      <c r="AA366" t="n" s="1145">
        <v>50681.03</v>
      </c>
      <c r="AB366" t="n" s="1145">
        <v>50681.03</v>
      </c>
      <c r="AC366" t="n" s="1145">
        <v>50491.09</v>
      </c>
      <c r="AD366" t="n" s="1145">
        <v>50491.09</v>
      </c>
      <c r="AE366" t="n" s="1145">
        <v>50426.02</v>
      </c>
      <c r="AF366" t="n" s="1145">
        <v>50426.02</v>
      </c>
      <c r="AG366" t="n" s="1145">
        <v>51779.34</v>
      </c>
      <c r="AH366" t="n" s="1145">
        <v>51779.34</v>
      </c>
      <c r="AI366" t="n" s="1145">
        <v>80831.0</v>
      </c>
      <c r="AJ366" t="n" s="1145">
        <v>53635.0</v>
      </c>
    </row>
    <row r="367" spans="1:20">
      <c r="A367" t="s">
        <v>3847</v>
      </c>
      <c r="B367" t="s">
        <v>62</v>
      </c>
      <c r="C367" s="1145" t="n">
        <v>60227.03</v>
      </c>
      <c r="D367" s="1145" t="n">
        <v>60227.03</v>
      </c>
      <c r="E367" s="1145" t="n">
        <v>59905.05</v>
      </c>
      <c r="F367" s="1145" t="n">
        <v>60948.72</v>
      </c>
      <c r="G367" s="1145" t="n">
        <v>60948.72</v>
      </c>
      <c r="H367" s="1145" t="n">
        <v>60549.01</v>
      </c>
      <c r="I367" s="1145" t="n">
        <v>63347.76</v>
      </c>
      <c r="J367" s="1145" t="n">
        <v>63347.76</v>
      </c>
      <c r="K367" s="1145" t="n">
        <v>65790.74</v>
      </c>
      <c r="L367" s="1145" t="n">
        <v>60549.01</v>
      </c>
      <c r="M367" s="1145" t="n">
        <v>60549.01</v>
      </c>
      <c r="N367" s="1145" t="n">
        <v>62580.09</v>
      </c>
      <c r="O367" s="1145" t="n">
        <v>63858.63</v>
      </c>
      <c r="P367" s="1145" t="n">
        <v>63858.63</v>
      </c>
      <c r="Q367" s="1145" t="n">
        <v>92456.51</v>
      </c>
      <c r="R367" t="n" s="1145">
        <v>70474.84</v>
      </c>
      <c r="S367" t="n" s="1145">
        <v>70474.84</v>
      </c>
      <c r="T367" t="n" s="1145">
        <v>37520.37</v>
      </c>
      <c r="U367" t="n" s="1145">
        <v>64586.93</v>
      </c>
      <c r="V367" t="n" s="1145">
        <v>64586.93</v>
      </c>
      <c r="W367" t="n" s="1145">
        <v>64540.4</v>
      </c>
      <c r="X367" t="n" s="1145">
        <v>64540.4</v>
      </c>
      <c r="Y367" t="n" s="1145">
        <v>63619.03</v>
      </c>
      <c r="Z367" t="n" s="1145">
        <v>63619.03</v>
      </c>
      <c r="AA367" t="n" s="1145">
        <v>64185.65</v>
      </c>
      <c r="AB367" t="n" s="1145">
        <v>64185.65</v>
      </c>
      <c r="AC367" t="n" s="1145">
        <v>64222.45</v>
      </c>
      <c r="AD367" t="n" s="1145">
        <v>64222.45</v>
      </c>
      <c r="AE367" t="n" s="1145">
        <v>63843.84</v>
      </c>
      <c r="AF367" t="n" s="1145">
        <v>63843.84</v>
      </c>
      <c r="AG367" t="n" s="1145">
        <v>64988.44</v>
      </c>
      <c r="AH367" t="n" s="1145">
        <v>64988.44</v>
      </c>
      <c r="AI367" t="n" s="1145">
        <v>51895.0</v>
      </c>
      <c r="AJ367" t="n" s="1145">
        <v>24293.0</v>
      </c>
    </row>
    <row r="368" spans="1:20">
      <c r="A368" t="s">
        <v>3854</v>
      </c>
      <c r="B368" t="s">
        <v>67</v>
      </c>
      <c r="C368" s="1145" t="n">
        <v>8139.77</v>
      </c>
      <c r="D368" s="1145" t="n">
        <v>8139.77</v>
      </c>
      <c r="E368" s="1145" t="n">
        <v>8221.49</v>
      </c>
      <c r="F368" s="1145" t="n">
        <v>8045.92</v>
      </c>
      <c r="G368" s="1145" t="n">
        <v>8045.92</v>
      </c>
      <c r="H368" s="1145" t="n">
        <v>8054.51</v>
      </c>
      <c r="I368" s="1145" t="n">
        <v>7690.74</v>
      </c>
      <c r="J368" s="1145" t="n">
        <v>7690.74</v>
      </c>
      <c r="K368" s="1145" t="n">
        <v>9576.1</v>
      </c>
      <c r="L368" s="1145" t="n">
        <v>8054.51</v>
      </c>
      <c r="M368" s="1145" t="n">
        <v>8054.51</v>
      </c>
      <c r="N368" s="1145" t="n">
        <v>9439.36</v>
      </c>
      <c r="O368" s="1145" t="n">
        <v>8096.64</v>
      </c>
      <c r="P368" s="1145" t="n">
        <v>8096.64</v>
      </c>
      <c r="Q368" s="1145" t="n">
        <v>11952.58</v>
      </c>
      <c r="R368" t="n" s="1145">
        <v>9188.43</v>
      </c>
      <c r="S368" t="n" s="1145">
        <v>9188.43</v>
      </c>
      <c r="T368" t="n" s="1145">
        <v>11434.45</v>
      </c>
      <c r="U368" t="n" s="1145">
        <v>10543.95</v>
      </c>
      <c r="V368" t="n" s="1145">
        <v>10543.95</v>
      </c>
      <c r="W368" t="n" s="1145">
        <v>10694.09</v>
      </c>
      <c r="X368" t="n" s="1145">
        <v>10694.09</v>
      </c>
      <c r="Y368" t="n" s="1145">
        <v>10609.69</v>
      </c>
      <c r="Z368" t="n" s="1145">
        <v>10609.69</v>
      </c>
      <c r="AA368" t="n" s="1145">
        <v>10892.38</v>
      </c>
      <c r="AB368" t="n" s="1145">
        <v>10892.38</v>
      </c>
      <c r="AC368" t="n" s="1145">
        <v>11255.3</v>
      </c>
      <c r="AD368" t="n" s="1145">
        <v>11255.3</v>
      </c>
      <c r="AE368" t="n" s="1145">
        <v>11323.0</v>
      </c>
      <c r="AF368" t="n" s="1145">
        <v>11323.0</v>
      </c>
      <c r="AG368" t="n" s="1145">
        <v>11709.71</v>
      </c>
      <c r="AH368" t="n" s="1145">
        <v>11709.71</v>
      </c>
      <c r="AI368" t="n" s="1145">
        <v>43254.0</v>
      </c>
      <c r="AJ368" t="n" s="1145">
        <v>27203.0</v>
      </c>
    </row>
    <row r="369" spans="1:20">
      <c r="A369" t="s">
        <v>3855</v>
      </c>
      <c r="B369" t="s">
        <v>68</v>
      </c>
      <c r="C369" t="n" s="1145">
        <v>6353.69</v>
      </c>
      <c r="D369" t="n" s="1145">
        <v>6353.69</v>
      </c>
      <c r="E369" t="n" s="1145">
        <v>6281.98</v>
      </c>
      <c r="F369" t="n" s="1145">
        <v>6177.34</v>
      </c>
      <c r="G369" t="n" s="1145">
        <v>6177.34</v>
      </c>
      <c r="H369" t="n" s="1145">
        <v>6423.91</v>
      </c>
      <c r="I369" t="n" s="1145">
        <v>6073.34</v>
      </c>
      <c r="J369" t="n" s="1145">
        <v>6073.34</v>
      </c>
      <c r="K369" t="n" s="1145">
        <v>7260.17</v>
      </c>
      <c r="L369" t="n" s="1145">
        <v>6423.91</v>
      </c>
      <c r="M369" t="n" s="1145">
        <v>6423.91</v>
      </c>
      <c r="N369" t="n" s="1145">
        <v>7379.17</v>
      </c>
      <c r="O369" t="n" s="1145">
        <v>6381.11</v>
      </c>
      <c r="P369" t="n" s="1145">
        <v>6381.11</v>
      </c>
      <c r="Q369" t="n" s="1145">
        <v>7514.4</v>
      </c>
      <c r="R369" t="n" s="1145">
        <v>6354.92</v>
      </c>
      <c r="S369" t="n" s="1145">
        <v>6354.92</v>
      </c>
      <c r="T369" t="n" s="1145">
        <v>8348.02</v>
      </c>
      <c r="U369" t="n" s="1145">
        <v>7574.68</v>
      </c>
      <c r="V369" t="n" s="1145">
        <v>7574.68</v>
      </c>
      <c r="W369" t="n" s="1145">
        <v>7638.45</v>
      </c>
      <c r="X369" t="n" s="1145">
        <v>7638.45</v>
      </c>
      <c r="Y369" t="n" s="1145">
        <v>7627.59</v>
      </c>
      <c r="Z369" t="n" s="1145">
        <v>7627.59</v>
      </c>
      <c r="AA369" t="n" s="1145">
        <v>7694.64</v>
      </c>
      <c r="AB369" t="n" s="1145">
        <v>7694.64</v>
      </c>
      <c r="AC369" t="n" s="1145">
        <v>7753.37</v>
      </c>
      <c r="AD369" t="n" s="1145">
        <v>7753.37</v>
      </c>
      <c r="AE369" t="n" s="1145">
        <v>7750.24</v>
      </c>
      <c r="AF369" t="n" s="1145">
        <v>7750.24</v>
      </c>
      <c r="AG369" t="n" s="1145">
        <v>7880.43</v>
      </c>
      <c r="AH369" t="n" s="1145">
        <v>7880.43</v>
      </c>
      <c r="AI369" t="n" s="1145">
        <v>12321.0</v>
      </c>
      <c r="AJ369" t="n" s="1145">
        <v>10408.0</v>
      </c>
    </row>
    <row r="370" spans="1:20">
      <c r="A370" t="s">
        <v>3851</v>
      </c>
      <c r="B370" t="s">
        <v>64</v>
      </c>
      <c r="C370" t="n" s="1145">
        <v>18863.75</v>
      </c>
      <c r="D370" t="n" s="1145">
        <v>18863.75</v>
      </c>
      <c r="E370" t="n" s="1145">
        <v>15650.02</v>
      </c>
      <c r="F370" t="n" s="1145">
        <v>18602.56</v>
      </c>
      <c r="G370" t="n" s="1145">
        <v>18602.56</v>
      </c>
      <c r="H370" t="n" s="1145">
        <v>22077.47</v>
      </c>
      <c r="I370" t="n" s="1145">
        <v>18553.29</v>
      </c>
      <c r="J370" t="n" s="1145">
        <v>18553.29</v>
      </c>
      <c r="K370" t="n" s="1145">
        <v>18452.89</v>
      </c>
      <c r="L370" t="n" s="1145">
        <v>22077.47</v>
      </c>
      <c r="M370" t="n" s="1145">
        <v>22077.47</v>
      </c>
      <c r="N370" t="n" s="1145">
        <v>17549.67</v>
      </c>
      <c r="O370" t="n" s="1145">
        <v>20894.01</v>
      </c>
      <c r="P370" t="n" s="1145">
        <v>20894.01</v>
      </c>
      <c r="Q370" t="n" s="1145">
        <v>17137.02</v>
      </c>
      <c r="R370" t="n" s="1145">
        <v>20158.7</v>
      </c>
      <c r="S370" t="n" s="1145">
        <v>20158.7</v>
      </c>
      <c r="T370" t="n" s="1145">
        <v>14002.85</v>
      </c>
      <c r="U370" t="n" s="1145">
        <v>16785.61</v>
      </c>
      <c r="V370" t="n" s="1145">
        <v>16785.61</v>
      </c>
      <c r="W370" t="n" s="1145">
        <v>16958.6</v>
      </c>
      <c r="X370" t="n" s="1145">
        <v>16958.6</v>
      </c>
      <c r="Y370" t="n" s="1145">
        <v>16872.01</v>
      </c>
      <c r="Z370" t="n" s="1145">
        <v>16872.01</v>
      </c>
      <c r="AA370" t="n" s="1145">
        <v>16229.85</v>
      </c>
      <c r="AB370" t="n" s="1145">
        <v>16229.85</v>
      </c>
      <c r="AC370" t="n" s="1145">
        <v>15989.9</v>
      </c>
      <c r="AD370" t="n" s="1145">
        <v>15989.9</v>
      </c>
      <c r="AE370" t="n" s="1145">
        <v>15676.6</v>
      </c>
      <c r="AF370" t="n" s="1145">
        <v>15676.6</v>
      </c>
      <c r="AG370" t="n" s="1145">
        <v>15569.94</v>
      </c>
      <c r="AH370" t="n" s="1145">
        <v>15569.94</v>
      </c>
      <c r="AI370" t="n" s="1145">
        <v>20621.0</v>
      </c>
      <c r="AJ370" t="n" s="1145">
        <v>20621.0</v>
      </c>
    </row>
    <row r="371" spans="1:20">
      <c r="A371" t="s">
        <v>4557</v>
      </c>
      <c r="B371" t="s">
        <v>4558</v>
      </c>
      <c r="C371" s="989" t="n">
        <v>0.0</v>
      </c>
      <c r="D371" s="989" t="n">
        <v>0.0</v>
      </c>
      <c r="E371" s="989" t="n">
        <v>0.0</v>
      </c>
      <c r="F371" s="989" t="n">
        <v>0.0</v>
      </c>
      <c r="G371" s="989" t="n">
        <v>0.0</v>
      </c>
      <c r="H371" s="989" t="n">
        <v>0.0</v>
      </c>
      <c r="I371" s="989" t="n">
        <v>0.0</v>
      </c>
      <c r="J371" s="989" t="n">
        <v>0.0</v>
      </c>
      <c r="K371" s="989" t="n">
        <v>0.0</v>
      </c>
      <c r="L371" s="989" t="n">
        <v>0.0</v>
      </c>
      <c r="M371" s="989" t="n">
        <v>0.0</v>
      </c>
      <c r="N371" s="989" t="n">
        <v>0.0</v>
      </c>
      <c r="O371" s="989" t="n">
        <v>0.0</v>
      </c>
      <c r="P371" s="989" t="n">
        <v>0.0</v>
      </c>
      <c r="Q371" s="989" t="n">
        <v>0.0</v>
      </c>
      <c r="R371" t="n">
        <v>0.0</v>
      </c>
      <c r="S371" t="n">
        <v>0.0</v>
      </c>
      <c r="T371" t="n">
        <v>0.0</v>
      </c>
      <c r="U371" t="n">
        <v>0.0</v>
      </c>
      <c r="V371" t="n">
        <v>0.0</v>
      </c>
      <c r="W371" t="n">
        <v>0.0</v>
      </c>
      <c r="X371" t="n">
        <v>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n">
        <v>0.0</v>
      </c>
      <c r="AI371" t="n">
        <v>0.0</v>
      </c>
      <c r="AJ371" t="n">
        <v>0.0</v>
      </c>
    </row>
    <row r="372" spans="1:20">
      <c r="A372" t="s">
        <v>3845</v>
      </c>
      <c r="B372" t="s">
        <v>60</v>
      </c>
      <c r="C372" s="1145" t="n">
        <v>0.92</v>
      </c>
      <c r="D372" s="1145" t="n">
        <v>0.92</v>
      </c>
      <c r="E372" s="1145" t="n">
        <v>-22.68</v>
      </c>
      <c r="F372" s="1145" t="n">
        <v>-179.17</v>
      </c>
      <c r="G372" s="1145" t="n">
        <v>-179.17</v>
      </c>
      <c r="H372" s="1145" t="n">
        <v>31.02</v>
      </c>
      <c r="I372" s="1145" t="n">
        <v>-122.24</v>
      </c>
      <c r="J372" s="1145" t="n">
        <v>-122.24</v>
      </c>
      <c r="K372" s="1145" t="n">
        <v>546.68</v>
      </c>
      <c r="L372" s="1145" t="n">
        <v>31.02</v>
      </c>
      <c r="M372" s="1145" t="n">
        <v>31.02</v>
      </c>
      <c r="N372" s="1145" t="n">
        <v>484.35</v>
      </c>
      <c r="O372" s="1145" t="n">
        <v>97.4</v>
      </c>
      <c r="P372" s="1145" t="n">
        <v>97.4</v>
      </c>
      <c r="Q372" s="1145" t="n">
        <v>655.12</v>
      </c>
      <c r="R372" t="n" s="1145">
        <v>94.15</v>
      </c>
      <c r="S372" t="n" s="1145">
        <v>94.15</v>
      </c>
      <c r="T372" t="n" s="1145">
        <v>378.01</v>
      </c>
      <c r="U372" t="n" s="1145">
        <v>522.28</v>
      </c>
      <c r="V372" t="n" s="1145">
        <v>522.28</v>
      </c>
      <c r="W372" t="n" s="1145">
        <v>449.11</v>
      </c>
      <c r="X372" t="n" s="1145">
        <v>449.11</v>
      </c>
      <c r="Y372" t="n" s="1145">
        <v>429.36</v>
      </c>
      <c r="Z372" t="n" s="1145">
        <v>429.36</v>
      </c>
      <c r="AA372" t="n" s="1145">
        <v>513.37</v>
      </c>
      <c r="AB372" t="n" s="1145">
        <v>513.37</v>
      </c>
      <c r="AC372" t="n" s="1145">
        <v>518.77</v>
      </c>
      <c r="AD372" t="n" s="1145">
        <v>518.77</v>
      </c>
      <c r="AE372" t="n" s="1145">
        <v>480.88</v>
      </c>
      <c r="AF372" t="n" s="1145">
        <v>480.88</v>
      </c>
      <c r="AG372" t="n" s="1145">
        <v>530.22</v>
      </c>
      <c r="AH372" t="n" s="1145">
        <v>530.22</v>
      </c>
      <c r="AI372" t="n" s="1145">
        <v>2919.0</v>
      </c>
      <c r="AJ372" t="n" s="1145">
        <v>1929.0</v>
      </c>
    </row>
    <row r="373" spans="1:20">
      <c r="A373" t="s">
        <v>4559</v>
      </c>
      <c r="B373" t="s">
        <v>351</v>
      </c>
      <c r="C373" t="n" s="1145">
        <v>281.3</v>
      </c>
      <c r="D373" t="n" s="1145">
        <v>281.3</v>
      </c>
      <c r="E373" t="n" s="1145">
        <v>281.3</v>
      </c>
      <c r="F373" t="n" s="1145">
        <v>279.6</v>
      </c>
      <c r="G373" t="n" s="1145">
        <v>279.6</v>
      </c>
      <c r="H373" t="n" s="1145">
        <v>202.7</v>
      </c>
      <c r="I373" t="n" s="1145">
        <v>202.7</v>
      </c>
      <c r="J373" t="n" s="1145">
        <v>202.7</v>
      </c>
      <c r="K373" t="n" s="1145">
        <v>194.6</v>
      </c>
      <c r="L373" t="n" s="1145">
        <v>202.7</v>
      </c>
      <c r="M373" t="n" s="1145">
        <v>202.7</v>
      </c>
      <c r="N373" t="n" s="1145">
        <v>195.6</v>
      </c>
      <c r="O373" t="n" s="1145">
        <v>202.7</v>
      </c>
      <c r="P373" t="n" s="1145">
        <v>202.7</v>
      </c>
      <c r="Q373" t="n" s="1145">
        <v>192.5</v>
      </c>
      <c r="R373" t="n" s="1145">
        <v>193.3</v>
      </c>
      <c r="S373" t="n" s="1145">
        <v>193.3</v>
      </c>
      <c r="T373" t="n" s="1145">
        <v>172.9</v>
      </c>
      <c r="U373" t="n" s="1145">
        <v>194.6</v>
      </c>
      <c r="V373" t="n" s="1145">
        <v>194.6</v>
      </c>
      <c r="W373" t="n" s="1145">
        <v>194.6</v>
      </c>
      <c r="X373" t="n" s="1145">
        <v>194.6</v>
      </c>
      <c r="Y373" t="n" s="1145">
        <v>195.6</v>
      </c>
      <c r="Z373" t="n" s="1145">
        <v>195.6</v>
      </c>
      <c r="AA373" t="n" s="1145">
        <v>195.6</v>
      </c>
      <c r="AB373" t="n" s="1145">
        <v>195.6</v>
      </c>
      <c r="AC373" t="n" s="1145">
        <v>196.5</v>
      </c>
      <c r="AD373" t="n" s="1145">
        <v>196.5</v>
      </c>
      <c r="AE373" t="n" s="1145">
        <v>196.5</v>
      </c>
      <c r="AF373" t="n" s="1145">
        <v>196.5</v>
      </c>
      <c r="AG373" t="n" s="1145">
        <v>192.5</v>
      </c>
      <c r="AH373" t="n" s="1145">
        <v>192.5</v>
      </c>
      <c r="AI373" t="n">
        <v>0.0</v>
      </c>
      <c r="AJ373" t="n">
        <v>0.0</v>
      </c>
    </row>
    <row r="374" spans="1:20">
      <c r="A374" t="s">
        <v>4560</v>
      </c>
      <c r="B374" t="s">
        <v>4561</v>
      </c>
      <c r="C374" s="1145" t="n">
        <v>92.2</v>
      </c>
      <c r="D374" s="1145" t="n">
        <v>92.2</v>
      </c>
      <c r="E374" s="1145" t="n">
        <v>92.2</v>
      </c>
      <c r="F374" s="1145" t="n">
        <v>95.2</v>
      </c>
      <c r="G374" s="1145" t="n">
        <v>95.2</v>
      </c>
      <c r="H374" s="1145" t="n">
        <v>95.2</v>
      </c>
      <c r="I374" s="1145" t="n">
        <v>95.2</v>
      </c>
      <c r="J374" s="1145" t="n">
        <v>95.2</v>
      </c>
      <c r="K374" s="1145" t="n">
        <v>90.8</v>
      </c>
      <c r="L374" s="1145" t="n">
        <v>95.2</v>
      </c>
      <c r="M374" s="1145" t="n">
        <v>95.2</v>
      </c>
      <c r="N374" s="1145" t="n">
        <v>90.8</v>
      </c>
      <c r="O374" s="1145" t="n">
        <v>95.2</v>
      </c>
      <c r="P374" s="1145" t="n">
        <v>95.2</v>
      </c>
      <c r="Q374" s="1145" t="n">
        <v>86.1</v>
      </c>
      <c r="R374" t="n" s="1145">
        <v>91.7</v>
      </c>
      <c r="S374" t="n" s="1145">
        <v>91.7</v>
      </c>
      <c r="T374" t="n" s="1145">
        <v>83.1</v>
      </c>
      <c r="U374" t="n" s="1145">
        <v>90.8</v>
      </c>
      <c r="V374" t="n" s="1145">
        <v>90.8</v>
      </c>
      <c r="W374" t="n" s="1145">
        <v>90.8</v>
      </c>
      <c r="X374" t="n" s="1145">
        <v>90.8</v>
      </c>
      <c r="Y374" t="n" s="1145">
        <v>94.0</v>
      </c>
      <c r="Z374" t="n" s="1145">
        <v>94.0</v>
      </c>
      <c r="AA374" t="n" s="1145">
        <v>90.8</v>
      </c>
      <c r="AB374" t="n" s="1145">
        <v>90.8</v>
      </c>
      <c r="AC374" t="n" s="1145">
        <v>89.1</v>
      </c>
      <c r="AD374" t="n" s="1145">
        <v>89.1</v>
      </c>
      <c r="AE374" t="n" s="1145">
        <v>89.1</v>
      </c>
      <c r="AF374" t="n" s="1145">
        <v>89.1</v>
      </c>
      <c r="AG374" t="n" s="1145">
        <v>86.1</v>
      </c>
      <c r="AH374" t="n" s="1145">
        <v>86.1</v>
      </c>
      <c r="AI374" t="n">
        <v>0.0</v>
      </c>
      <c r="AJ374" t="n">
        <v>0.0</v>
      </c>
    </row>
    <row r="375" spans="1:20">
      <c r="A375" t="s">
        <v>4562</v>
      </c>
      <c r="B375" t="s">
        <v>4563</v>
      </c>
      <c r="C375" s="1145" t="n">
        <v>189.2</v>
      </c>
      <c r="D375" s="1145" t="n">
        <v>189.2</v>
      </c>
      <c r="E375" s="1145" t="n">
        <v>189.2</v>
      </c>
      <c r="F375" s="1145" t="n">
        <v>184.5</v>
      </c>
      <c r="G375" s="1145" t="n">
        <v>184.5</v>
      </c>
      <c r="H375" s="1145" t="n">
        <v>107.6</v>
      </c>
      <c r="I375" s="1145" t="n">
        <v>107.6</v>
      </c>
      <c r="J375" s="1145" t="n">
        <v>107.6</v>
      </c>
      <c r="K375" s="1145" t="n">
        <v>103.8</v>
      </c>
      <c r="L375" s="1145" t="n">
        <v>107.6</v>
      </c>
      <c r="M375" s="1145" t="n">
        <v>107.6</v>
      </c>
      <c r="N375" s="1145" t="n">
        <v>104.8</v>
      </c>
      <c r="O375" s="1145" t="n">
        <v>107.6</v>
      </c>
      <c r="P375" s="1145" t="n">
        <v>107.6</v>
      </c>
      <c r="Q375" s="1145" t="n">
        <v>106.4</v>
      </c>
      <c r="R375" t="n" s="1145">
        <v>101.6</v>
      </c>
      <c r="S375" t="n" s="1145">
        <v>101.6</v>
      </c>
      <c r="T375" t="n" s="1145">
        <v>89.9</v>
      </c>
      <c r="U375" t="n" s="1145">
        <v>103.8</v>
      </c>
      <c r="V375" t="n" s="1145">
        <v>103.8</v>
      </c>
      <c r="W375" t="n" s="1145">
        <v>103.8</v>
      </c>
      <c r="X375" t="n" s="1145">
        <v>103.8</v>
      </c>
      <c r="Y375" t="n" s="1145">
        <v>101.6</v>
      </c>
      <c r="Z375" t="n" s="1145">
        <v>101.6</v>
      </c>
      <c r="AA375" t="n" s="1145">
        <v>104.8</v>
      </c>
      <c r="AB375" t="n" s="1145">
        <v>104.8</v>
      </c>
      <c r="AC375" t="n" s="1145">
        <v>107.4</v>
      </c>
      <c r="AD375" t="n" s="1145">
        <v>107.4</v>
      </c>
      <c r="AE375" t="n" s="1145">
        <v>107.4</v>
      </c>
      <c r="AF375" t="n" s="1145">
        <v>107.4</v>
      </c>
      <c r="AG375" t="n" s="1145">
        <v>106.4</v>
      </c>
      <c r="AH375" t="n" s="1145">
        <v>106.4</v>
      </c>
      <c r="AI375" t="n">
        <v>0.0</v>
      </c>
      <c r="AJ375" t="n">
        <v>0.0</v>
      </c>
    </row>
    <row r="376" spans="1:20">
      <c r="A376" t="s">
        <v>4564</v>
      </c>
      <c r="B376" t="s">
        <v>4565</v>
      </c>
      <c r="C376" s="1145" t="n">
        <v>123.6</v>
      </c>
      <c r="D376" s="1145" t="n">
        <v>123.6</v>
      </c>
      <c r="E376" s="1145" t="n">
        <v>123.6</v>
      </c>
      <c r="F376" s="1145" t="n">
        <v>122.6</v>
      </c>
      <c r="G376" s="1145" t="n">
        <v>122.6</v>
      </c>
      <c r="H376" s="1145" t="n">
        <v>45.7</v>
      </c>
      <c r="I376" s="1145" t="n">
        <v>45.7</v>
      </c>
      <c r="J376" s="1145" t="n">
        <v>45.7</v>
      </c>
      <c r="K376" s="1145" t="n">
        <v>42.2</v>
      </c>
      <c r="L376" s="1145" t="n">
        <v>45.7</v>
      </c>
      <c r="M376" s="1145" t="n">
        <v>45.7</v>
      </c>
      <c r="N376" s="1145" t="n">
        <v>43.2</v>
      </c>
      <c r="O376" s="1145" t="n">
        <v>45.7</v>
      </c>
      <c r="P376" s="1145" t="n">
        <v>45.7</v>
      </c>
      <c r="Q376" s="1145" t="n">
        <v>39.2</v>
      </c>
      <c r="R376" t="n" s="1145">
        <v>42.6</v>
      </c>
      <c r="S376" t="n" s="1145">
        <v>42.6</v>
      </c>
      <c r="T376" t="n" s="1145">
        <v>43.2</v>
      </c>
      <c r="U376" t="n" s="1145">
        <v>42.2</v>
      </c>
      <c r="V376" t="n" s="1145">
        <v>42.2</v>
      </c>
      <c r="W376" t="n" s="1145">
        <v>42.2</v>
      </c>
      <c r="X376" t="n" s="1145">
        <v>42.2</v>
      </c>
      <c r="Y376" t="n" s="1145">
        <v>43.2</v>
      </c>
      <c r="Z376" t="n" s="1145">
        <v>43.2</v>
      </c>
      <c r="AA376" t="n" s="1145">
        <v>43.2</v>
      </c>
      <c r="AB376" t="n" s="1145">
        <v>43.2</v>
      </c>
      <c r="AC376" t="n" s="1145">
        <v>43.2</v>
      </c>
      <c r="AD376" t="n" s="1145">
        <v>43.2</v>
      </c>
      <c r="AE376" t="n" s="1145">
        <v>43.2</v>
      </c>
      <c r="AF376" t="n" s="1145">
        <v>43.2</v>
      </c>
      <c r="AG376" t="n" s="1145">
        <v>39.2</v>
      </c>
      <c r="AH376" t="n" s="1145">
        <v>39.2</v>
      </c>
      <c r="AI376" t="n">
        <v>0.0</v>
      </c>
      <c r="AJ376" t="n">
        <v>0.0</v>
      </c>
    </row>
    <row r="377" spans="1:20">
      <c r="A377" t="s">
        <v>4566</v>
      </c>
      <c r="B377" t="s">
        <v>392</v>
      </c>
      <c r="C377" s="1145" t="n">
        <v>18.0</v>
      </c>
      <c r="D377" s="1145" t="n">
        <v>18.0</v>
      </c>
      <c r="E377" s="1145" t="n">
        <v>18.0</v>
      </c>
      <c r="F377" s="1145" t="n">
        <v>17.0</v>
      </c>
      <c r="G377" s="1145" t="n">
        <v>17.0</v>
      </c>
      <c r="H377" s="1145" t="n">
        <v>17.0</v>
      </c>
      <c r="I377" s="1145" t="n">
        <v>17.0</v>
      </c>
      <c r="J377" s="1145" t="n">
        <v>17.0</v>
      </c>
      <c r="K377" s="1145" t="n">
        <v>16.6</v>
      </c>
      <c r="L377" s="1145" t="n">
        <v>17.0</v>
      </c>
      <c r="M377" s="1145" t="n">
        <v>17.0</v>
      </c>
      <c r="N377" s="1145" t="n">
        <v>16.6</v>
      </c>
      <c r="O377" s="1145" t="n">
        <v>17.0</v>
      </c>
      <c r="P377" s="1145" t="n">
        <v>17.0</v>
      </c>
      <c r="Q377" s="1145" t="n">
        <v>12.6</v>
      </c>
      <c r="R377" t="n" s="1145">
        <v>16.0</v>
      </c>
      <c r="S377" t="n" s="1145">
        <v>16.0</v>
      </c>
      <c r="T377" t="n" s="1145">
        <v>16.6</v>
      </c>
      <c r="U377" t="n" s="1145">
        <v>16.6</v>
      </c>
      <c r="V377" t="n" s="1145">
        <v>16.6</v>
      </c>
      <c r="W377" t="n" s="1145">
        <v>16.6</v>
      </c>
      <c r="X377" t="n" s="1145">
        <v>16.6</v>
      </c>
      <c r="Y377" t="n" s="1145">
        <v>16.6</v>
      </c>
      <c r="Z377" t="n" s="1145">
        <v>16.6</v>
      </c>
      <c r="AA377" t="n" s="1145">
        <v>16.6</v>
      </c>
      <c r="AB377" t="n" s="1145">
        <v>16.6</v>
      </c>
      <c r="AC377" t="n" s="1145">
        <v>16.6</v>
      </c>
      <c r="AD377" t="n" s="1145">
        <v>16.6</v>
      </c>
      <c r="AE377" t="n" s="1145">
        <v>16.6</v>
      </c>
      <c r="AF377" t="n" s="1145">
        <v>16.6</v>
      </c>
      <c r="AG377" t="n" s="1145">
        <v>12.6</v>
      </c>
      <c r="AH377" t="n" s="1145">
        <v>12.6</v>
      </c>
      <c r="AI377" t="n">
        <v>0.0</v>
      </c>
      <c r="AJ377" t="n">
        <v>0.0</v>
      </c>
    </row>
    <row r="378" spans="1:20">
      <c r="A378" t="s">
        <v>4567</v>
      </c>
      <c r="B378" t="s">
        <v>3802</v>
      </c>
      <c r="C378" s="1145" t="n">
        <v>105.6</v>
      </c>
      <c r="D378" s="1145" t="n">
        <v>105.6</v>
      </c>
      <c r="E378" s="1145" t="n">
        <v>105.6</v>
      </c>
      <c r="F378" s="1145" t="n">
        <v>105.6</v>
      </c>
      <c r="G378" s="1145" t="n">
        <v>105.6</v>
      </c>
      <c r="H378" s="1145" t="n">
        <v>28.7</v>
      </c>
      <c r="I378" s="1145" t="n">
        <v>28.7</v>
      </c>
      <c r="J378" s="1145" t="n">
        <v>28.7</v>
      </c>
      <c r="K378" s="1145" t="n">
        <v>25.6</v>
      </c>
      <c r="L378" s="1145" t="n">
        <v>28.7</v>
      </c>
      <c r="M378" s="1145" t="n">
        <v>28.7</v>
      </c>
      <c r="N378" s="1145" t="n">
        <v>26.6</v>
      </c>
      <c r="O378" s="1145" t="n">
        <v>28.7</v>
      </c>
      <c r="P378" s="1145" t="n">
        <v>28.7</v>
      </c>
      <c r="Q378" s="1145" t="n">
        <v>26.6</v>
      </c>
      <c r="R378" t="n" s="1145">
        <v>26.6</v>
      </c>
      <c r="S378" t="n" s="1145">
        <v>26.6</v>
      </c>
      <c r="T378" t="n" s="1145">
        <v>26.6</v>
      </c>
      <c r="U378" t="n" s="1145">
        <v>25.6</v>
      </c>
      <c r="V378" t="n" s="1145">
        <v>25.6</v>
      </c>
      <c r="W378" t="n" s="1145">
        <v>25.6</v>
      </c>
      <c r="X378" t="n" s="1145">
        <v>25.6</v>
      </c>
      <c r="Y378" t="n" s="1145">
        <v>26.6</v>
      </c>
      <c r="Z378" t="n" s="1145">
        <v>26.6</v>
      </c>
      <c r="AA378" t="n" s="1145">
        <v>26.6</v>
      </c>
      <c r="AB378" t="n" s="1145">
        <v>26.6</v>
      </c>
      <c r="AC378" t="n" s="1145">
        <v>26.6</v>
      </c>
      <c r="AD378" t="n" s="1145">
        <v>26.6</v>
      </c>
      <c r="AE378" t="n" s="1145">
        <v>26.6</v>
      </c>
      <c r="AF378" t="n" s="1145">
        <v>26.6</v>
      </c>
      <c r="AG378" t="n" s="1145">
        <v>26.6</v>
      </c>
      <c r="AH378" t="n" s="1145">
        <v>26.6</v>
      </c>
      <c r="AI378" t="n">
        <v>0.0</v>
      </c>
      <c r="AJ378" t="n">
        <v>0.0</v>
      </c>
    </row>
    <row r="379" spans="1:20">
      <c r="A379" t="s">
        <v>4568</v>
      </c>
      <c r="B379" t="s">
        <v>4569</v>
      </c>
      <c r="C379" t="n" s="1145">
        <v>30.9</v>
      </c>
      <c r="D379" t="n" s="1145">
        <v>30.9</v>
      </c>
      <c r="E379" t="n" s="1145">
        <v>30.9</v>
      </c>
      <c r="F379" t="n" s="1145">
        <v>32.9</v>
      </c>
      <c r="G379" t="n" s="1145">
        <v>32.9</v>
      </c>
      <c r="H379" t="n" s="1145">
        <v>32.9</v>
      </c>
      <c r="I379" t="n" s="1145">
        <v>32.9</v>
      </c>
      <c r="J379" t="n" s="1145">
        <v>32.9</v>
      </c>
      <c r="K379" t="n" s="1145">
        <v>30.1</v>
      </c>
      <c r="L379" t="n" s="1145">
        <v>32.9</v>
      </c>
      <c r="M379" t="n" s="1145">
        <v>32.9</v>
      </c>
      <c r="N379" t="n" s="1145">
        <v>30.1</v>
      </c>
      <c r="O379" t="n" s="1145">
        <v>32.9</v>
      </c>
      <c r="P379" t="n" s="1145">
        <v>32.9</v>
      </c>
      <c r="Q379" t="n" s="1145">
        <v>31.0</v>
      </c>
      <c r="R379" t="n" s="1145">
        <v>29.5</v>
      </c>
      <c r="S379" t="n" s="1145">
        <v>29.5</v>
      </c>
      <c r="T379" t="n" s="1145">
        <v>30.7</v>
      </c>
      <c r="U379" t="n" s="1145">
        <v>30.1</v>
      </c>
      <c r="V379" t="n" s="1145">
        <v>30.1</v>
      </c>
      <c r="W379" t="n" s="1145">
        <v>30.1</v>
      </c>
      <c r="X379" t="n" s="1145">
        <v>30.1</v>
      </c>
      <c r="Y379" t="n" s="1145">
        <v>30.1</v>
      </c>
      <c r="Z379" t="n" s="1145">
        <v>30.1</v>
      </c>
      <c r="AA379" t="n" s="1145">
        <v>30.1</v>
      </c>
      <c r="AB379" t="n" s="1145">
        <v>30.1</v>
      </c>
      <c r="AC379" t="n" s="1145">
        <v>31.0</v>
      </c>
      <c r="AD379" t="n" s="1145">
        <v>31.0</v>
      </c>
      <c r="AE379" t="n" s="1145">
        <v>31.0</v>
      </c>
      <c r="AF379" t="n" s="1145">
        <v>31.0</v>
      </c>
      <c r="AG379" t="n" s="1145">
        <v>31.0</v>
      </c>
      <c r="AH379" t="n" s="1145">
        <v>31.0</v>
      </c>
      <c r="AI379" t="n">
        <v>0.0</v>
      </c>
      <c r="AJ379" t="n">
        <v>0.0</v>
      </c>
    </row>
    <row r="380" spans="1:20">
      <c r="A380" t="s">
        <v>4570</v>
      </c>
      <c r="B380" t="s">
        <v>407</v>
      </c>
      <c r="C380" t="n" s="1145">
        <v>13.5</v>
      </c>
      <c r="D380" t="n" s="1145">
        <v>13.5</v>
      </c>
      <c r="E380" t="n" s="1145">
        <v>13.5</v>
      </c>
      <c r="F380" t="n" s="1145">
        <v>15.5</v>
      </c>
      <c r="G380" t="n" s="1145">
        <v>15.5</v>
      </c>
      <c r="H380" t="n" s="1145">
        <v>15.5</v>
      </c>
      <c r="I380" t="n" s="1145">
        <v>15.5</v>
      </c>
      <c r="J380" t="n" s="1145">
        <v>15.5</v>
      </c>
      <c r="K380" t="n" s="1145">
        <v>14.0</v>
      </c>
      <c r="L380" t="n" s="1145">
        <v>15.5</v>
      </c>
      <c r="M380" t="n" s="1145">
        <v>15.5</v>
      </c>
      <c r="N380" t="n" s="1145">
        <v>14.0</v>
      </c>
      <c r="O380" t="n" s="1145">
        <v>15.5</v>
      </c>
      <c r="P380" t="n" s="1145">
        <v>15.5</v>
      </c>
      <c r="Q380" t="n" s="1145">
        <v>14.2</v>
      </c>
      <c r="R380" t="n" s="1145">
        <v>13.0</v>
      </c>
      <c r="S380" t="n" s="1145">
        <v>13.0</v>
      </c>
      <c r="T380" t="n" s="1145">
        <v>13.8</v>
      </c>
      <c r="U380" t="n" s="1145">
        <v>14.0</v>
      </c>
      <c r="V380" t="n" s="1145">
        <v>14.0</v>
      </c>
      <c r="W380" t="n" s="1145">
        <v>14.0</v>
      </c>
      <c r="X380" t="n" s="1145">
        <v>14.0</v>
      </c>
      <c r="Y380" t="n" s="1145">
        <v>17.1</v>
      </c>
      <c r="Z380" t="n" s="1145">
        <v>17.1</v>
      </c>
      <c r="AA380" t="n" s="1145">
        <v>14.0</v>
      </c>
      <c r="AB380" t="n" s="1145">
        <v>14.0</v>
      </c>
      <c r="AC380" t="n" s="1145">
        <v>14.2</v>
      </c>
      <c r="AD380" t="n" s="1145">
        <v>14.2</v>
      </c>
      <c r="AE380" t="n" s="1145">
        <v>14.2</v>
      </c>
      <c r="AF380" t="n" s="1145">
        <v>14.2</v>
      </c>
      <c r="AG380" t="n" s="1145">
        <v>14.2</v>
      </c>
      <c r="AH380" t="n" s="1145">
        <v>14.2</v>
      </c>
      <c r="AI380" t="n">
        <v>0.0</v>
      </c>
      <c r="AJ380" t="n">
        <v>0.0</v>
      </c>
    </row>
    <row r="381" spans="1:20">
      <c r="A381" t="s">
        <v>4571</v>
      </c>
      <c r="B381" t="s">
        <v>3808</v>
      </c>
      <c r="C381" t="n" s="1145">
        <v>17.4</v>
      </c>
      <c r="D381" t="n" s="1145">
        <v>17.4</v>
      </c>
      <c r="E381" t="n" s="1145">
        <v>17.4</v>
      </c>
      <c r="F381" t="n" s="1145">
        <v>17.4</v>
      </c>
      <c r="G381" t="n" s="1145">
        <v>17.4</v>
      </c>
      <c r="H381" t="n" s="1145">
        <v>17.4</v>
      </c>
      <c r="I381" t="n" s="1145">
        <v>17.4</v>
      </c>
      <c r="J381" t="n" s="1145">
        <v>17.4</v>
      </c>
      <c r="K381" t="n" s="1145">
        <v>16.2</v>
      </c>
      <c r="L381" t="n" s="1145">
        <v>17.4</v>
      </c>
      <c r="M381" t="n" s="1145">
        <v>17.4</v>
      </c>
      <c r="N381" t="n" s="1145">
        <v>16.2</v>
      </c>
      <c r="O381" t="n" s="1145">
        <v>17.4</v>
      </c>
      <c r="P381" t="n" s="1145">
        <v>17.4</v>
      </c>
      <c r="Q381" t="n" s="1145">
        <v>16.8</v>
      </c>
      <c r="R381" t="n" s="1145">
        <v>16.5</v>
      </c>
      <c r="S381" t="n" s="1145">
        <v>16.5</v>
      </c>
      <c r="T381" t="n" s="1145">
        <v>17.0</v>
      </c>
      <c r="U381" t="n" s="1145">
        <v>16.2</v>
      </c>
      <c r="V381" t="n" s="1145">
        <v>16.2</v>
      </c>
      <c r="W381" t="n" s="1145">
        <v>16.2</v>
      </c>
      <c r="X381" t="n" s="1145">
        <v>16.2</v>
      </c>
      <c r="Y381" t="n" s="1145">
        <v>13.0</v>
      </c>
      <c r="Z381" t="n" s="1145">
        <v>13.0</v>
      </c>
      <c r="AA381" t="n" s="1145">
        <v>16.2</v>
      </c>
      <c r="AB381" t="n" s="1145">
        <v>16.2</v>
      </c>
      <c r="AC381" t="n" s="1145">
        <v>16.8</v>
      </c>
      <c r="AD381" t="n" s="1145">
        <v>16.8</v>
      </c>
      <c r="AE381" t="n" s="1145">
        <v>16.8</v>
      </c>
      <c r="AF381" t="n" s="1145">
        <v>16.8</v>
      </c>
      <c r="AG381" t="n" s="1145">
        <v>16.8</v>
      </c>
      <c r="AH381" t="n" s="1145">
        <v>16.8</v>
      </c>
      <c r="AI381" t="n">
        <v>0.0</v>
      </c>
      <c r="AJ381" t="n">
        <v>0.0</v>
      </c>
    </row>
    <row r="382" spans="1:20">
      <c r="A382" t="s">
        <v>4572</v>
      </c>
      <c r="B382" t="s">
        <v>4573</v>
      </c>
      <c r="C382" t="n" s="1145">
        <v>3.0</v>
      </c>
      <c r="D382" t="n" s="1145">
        <v>3.0</v>
      </c>
      <c r="E382" t="n" s="1145">
        <v>3.0</v>
      </c>
      <c r="F382" t="n" s="1145">
        <v>3.0</v>
      </c>
      <c r="G382" t="n" s="1145">
        <v>3.0</v>
      </c>
      <c r="H382" t="n" s="1145">
        <v>3.0</v>
      </c>
      <c r="I382" t="n" s="1145">
        <v>3.0</v>
      </c>
      <c r="J382" t="n" s="1145">
        <v>3.0</v>
      </c>
      <c r="K382" t="n" s="1145">
        <v>3.0</v>
      </c>
      <c r="L382" t="n" s="1145">
        <v>3.0</v>
      </c>
      <c r="M382" t="n" s="1145">
        <v>3.0</v>
      </c>
      <c r="N382" t="n" s="1145">
        <v>3.0</v>
      </c>
      <c r="O382" t="n" s="1145">
        <v>3.0</v>
      </c>
      <c r="P382" t="n" s="1145">
        <v>3.0</v>
      </c>
      <c r="Q382" t="n" s="1145">
        <v>3.0</v>
      </c>
      <c r="R382" t="n" s="1145">
        <v>3.0</v>
      </c>
      <c r="S382" t="n" s="1145">
        <v>3.0</v>
      </c>
      <c r="T382" t="n" s="1145">
        <v>3.0</v>
      </c>
      <c r="U382" t="n" s="1145">
        <v>3.0</v>
      </c>
      <c r="V382" t="n" s="1145">
        <v>3.0</v>
      </c>
      <c r="W382" t="n" s="1145">
        <v>3.0</v>
      </c>
      <c r="X382" t="n" s="1145">
        <v>3.0</v>
      </c>
      <c r="Y382" t="n" s="1145">
        <v>3.0</v>
      </c>
      <c r="Z382" t="n" s="1145">
        <v>3.0</v>
      </c>
      <c r="AA382" t="n" s="1145">
        <v>3.0</v>
      </c>
      <c r="AB382" t="n" s="1145">
        <v>3.0</v>
      </c>
      <c r="AC382" t="n" s="1145">
        <v>3.0</v>
      </c>
      <c r="AD382" t="n" s="1145">
        <v>3.0</v>
      </c>
      <c r="AE382" t="n" s="1145">
        <v>3.0</v>
      </c>
      <c r="AF382" t="n" s="1145">
        <v>3.0</v>
      </c>
      <c r="AG382" t="n" s="1145">
        <v>3.0</v>
      </c>
      <c r="AH382" t="n" s="1145">
        <v>3.0</v>
      </c>
      <c r="AI382" t="n">
        <v>0.0</v>
      </c>
      <c r="AJ382" t="n">
        <v>0.0</v>
      </c>
    </row>
    <row r="383" spans="1:20">
      <c r="A383" t="s">
        <v>4574</v>
      </c>
      <c r="B383" t="s">
        <v>4575</v>
      </c>
      <c r="C383" t="n" s="1145">
        <v>3.0</v>
      </c>
      <c r="D383" t="n" s="1145">
        <v>3.0</v>
      </c>
      <c r="E383" t="n" s="1145">
        <v>3.0</v>
      </c>
      <c r="F383" t="n" s="1145">
        <v>3.0</v>
      </c>
      <c r="G383" t="n" s="1145">
        <v>3.0</v>
      </c>
      <c r="H383" t="n" s="1145">
        <v>3.0</v>
      </c>
      <c r="I383" t="n" s="1145">
        <v>3.0</v>
      </c>
      <c r="J383" t="n" s="1145">
        <v>3.0</v>
      </c>
      <c r="K383" t="n" s="1145">
        <v>3.0</v>
      </c>
      <c r="L383" t="n" s="1145">
        <v>3.0</v>
      </c>
      <c r="M383" t="n" s="1145">
        <v>3.0</v>
      </c>
      <c r="N383" t="n" s="1145">
        <v>3.0</v>
      </c>
      <c r="O383" t="n" s="1145">
        <v>3.0</v>
      </c>
      <c r="P383" t="n" s="1145">
        <v>3.0</v>
      </c>
      <c r="Q383" t="n" s="1145">
        <v>3.0</v>
      </c>
      <c r="R383" t="n" s="1145">
        <v>3.0</v>
      </c>
      <c r="S383" t="n" s="1145">
        <v>3.0</v>
      </c>
      <c r="T383" t="n" s="1145">
        <v>3.0</v>
      </c>
      <c r="U383" t="n" s="1145">
        <v>3.0</v>
      </c>
      <c r="V383" t="n" s="1145">
        <v>3.0</v>
      </c>
      <c r="W383" t="n" s="1145">
        <v>3.0</v>
      </c>
      <c r="X383" t="n" s="1145">
        <v>3.0</v>
      </c>
      <c r="Y383" t="n" s="1145">
        <v>3.0</v>
      </c>
      <c r="Z383" t="n" s="1145">
        <v>3.0</v>
      </c>
      <c r="AA383" t="n" s="1145">
        <v>3.0</v>
      </c>
      <c r="AB383" t="n" s="1145">
        <v>3.0</v>
      </c>
      <c r="AC383" t="n" s="1145">
        <v>3.0</v>
      </c>
      <c r="AD383" t="n" s="1145">
        <v>3.0</v>
      </c>
      <c r="AE383" t="n" s="1145">
        <v>3.0</v>
      </c>
      <c r="AF383" t="n" s="1145">
        <v>3.0</v>
      </c>
      <c r="AG383" t="n" s="1145">
        <v>3.0</v>
      </c>
      <c r="AH383" t="n" s="1145">
        <v>3.0</v>
      </c>
      <c r="AI383" t="n">
        <v>0.0</v>
      </c>
      <c r="AJ383" t="n">
        <v>0.0</v>
      </c>
    </row>
    <row r="384" spans="1:20">
      <c r="A384" t="s">
        <v>4576</v>
      </c>
      <c r="B384" t="s">
        <v>4577</v>
      </c>
      <c r="C384" t="n" s="1145">
        <v>26.7</v>
      </c>
      <c r="D384" t="n" s="1145">
        <v>26.7</v>
      </c>
      <c r="E384" t="n" s="1145">
        <v>26.7</v>
      </c>
      <c r="F384" t="n" s="1145">
        <v>26.5</v>
      </c>
      <c r="G384" t="n" s="1145">
        <v>26.5</v>
      </c>
      <c r="H384" t="n" s="1145">
        <v>26.5</v>
      </c>
      <c r="I384" t="n" s="1145">
        <v>26.5</v>
      </c>
      <c r="J384" t="n" s="1145">
        <v>26.5</v>
      </c>
      <c r="K384" t="n" s="1145">
        <v>24.5</v>
      </c>
      <c r="L384" t="n" s="1145">
        <v>26.5</v>
      </c>
      <c r="M384" t="n" s="1145">
        <v>26.5</v>
      </c>
      <c r="N384" t="n" s="1145">
        <v>24.5</v>
      </c>
      <c r="O384" t="n" s="1145">
        <v>26.5</v>
      </c>
      <c r="P384" t="n" s="1145">
        <v>26.5</v>
      </c>
      <c r="Q384" t="n" s="1145">
        <v>24.5</v>
      </c>
      <c r="R384" t="n" s="1145">
        <v>24.5</v>
      </c>
      <c r="S384" t="n" s="1145">
        <v>24.5</v>
      </c>
      <c r="T384" t="n" s="1145">
        <v>10.2</v>
      </c>
      <c r="U384" t="n" s="1145">
        <v>24.5</v>
      </c>
      <c r="V384" t="n" s="1145">
        <v>24.5</v>
      </c>
      <c r="W384" t="n" s="1145">
        <v>24.5</v>
      </c>
      <c r="X384" t="n" s="1145">
        <v>24.5</v>
      </c>
      <c r="Y384" t="n" s="1145">
        <v>24.5</v>
      </c>
      <c r="Z384" t="n" s="1145">
        <v>24.5</v>
      </c>
      <c r="AA384" t="n" s="1145">
        <v>24.5</v>
      </c>
      <c r="AB384" t="n" s="1145">
        <v>24.5</v>
      </c>
      <c r="AC384" t="n" s="1145">
        <v>24.5</v>
      </c>
      <c r="AD384" t="n" s="1145">
        <v>24.5</v>
      </c>
      <c r="AE384" t="n" s="1145">
        <v>24.5</v>
      </c>
      <c r="AF384" t="n" s="1145">
        <v>24.5</v>
      </c>
      <c r="AG384" t="n" s="1145">
        <v>24.5</v>
      </c>
      <c r="AH384" t="n" s="1145">
        <v>24.5</v>
      </c>
      <c r="AI384" t="n">
        <v>0.0</v>
      </c>
      <c r="AJ384" t="n">
        <v>0.0</v>
      </c>
    </row>
    <row r="385" spans="1:20">
      <c r="A385" t="s">
        <v>4578</v>
      </c>
      <c r="B385" t="s">
        <v>3822</v>
      </c>
      <c r="C385" t="n" s="1145">
        <v>8.0</v>
      </c>
      <c r="D385" t="n" s="1145">
        <v>8.0</v>
      </c>
      <c r="E385" t="n" s="1145">
        <v>8.0</v>
      </c>
      <c r="F385" t="n" s="1145">
        <v>8.0</v>
      </c>
      <c r="G385" t="n" s="1145">
        <v>8.0</v>
      </c>
      <c r="H385" t="n" s="1145">
        <v>8.0</v>
      </c>
      <c r="I385" t="n" s="1145">
        <v>8.0</v>
      </c>
      <c r="J385" t="n" s="1145">
        <v>8.0</v>
      </c>
      <c r="K385" t="n" s="1145">
        <v>6.0</v>
      </c>
      <c r="L385" t="n" s="1145">
        <v>8.0</v>
      </c>
      <c r="M385" t="n" s="1145">
        <v>8.0</v>
      </c>
      <c r="N385" t="n" s="1145">
        <v>6.0</v>
      </c>
      <c r="O385" t="n" s="1145">
        <v>8.0</v>
      </c>
      <c r="P385" t="n" s="1145">
        <v>8.0</v>
      </c>
      <c r="Q385" t="n" s="1145">
        <v>6.0</v>
      </c>
      <c r="R385" t="n" s="1145">
        <v>7.0</v>
      </c>
      <c r="S385" t="n" s="1145">
        <v>7.0</v>
      </c>
      <c r="T385" t="n" s="1145">
        <v>5.0</v>
      </c>
      <c r="U385" t="n" s="1145">
        <v>6.0</v>
      </c>
      <c r="V385" t="n" s="1145">
        <v>6.0</v>
      </c>
      <c r="W385" t="n" s="1145">
        <v>6.0</v>
      </c>
      <c r="X385" t="n" s="1145">
        <v>6.0</v>
      </c>
      <c r="Y385" t="n" s="1145">
        <v>6.0</v>
      </c>
      <c r="Z385" t="n" s="1145">
        <v>6.0</v>
      </c>
      <c r="AA385" t="n" s="1145">
        <v>6.0</v>
      </c>
      <c r="AB385" t="n" s="1145">
        <v>6.0</v>
      </c>
      <c r="AC385" t="n" s="1145">
        <v>6.0</v>
      </c>
      <c r="AD385" t="n" s="1145">
        <v>6.0</v>
      </c>
      <c r="AE385" t="n" s="1145">
        <v>6.0</v>
      </c>
      <c r="AF385" t="n" s="1145">
        <v>6.0</v>
      </c>
      <c r="AG385" t="n" s="1145">
        <v>6.0</v>
      </c>
      <c r="AH385" t="n" s="1145">
        <v>6.0</v>
      </c>
      <c r="AI385" t="n">
        <v>0.0</v>
      </c>
      <c r="AJ385" t="n">
        <v>0.0</v>
      </c>
    </row>
    <row r="386" spans="1:20">
      <c r="A386" t="s">
        <v>4579</v>
      </c>
      <c r="B386" t="s">
        <v>3804</v>
      </c>
      <c r="C386" t="n" s="1145">
        <v>18.7</v>
      </c>
      <c r="D386" t="n" s="1145">
        <v>18.7</v>
      </c>
      <c r="E386" t="n" s="1145">
        <v>18.7</v>
      </c>
      <c r="F386" t="n" s="1145">
        <v>18.5</v>
      </c>
      <c r="G386" t="n" s="1145">
        <v>18.5</v>
      </c>
      <c r="H386" t="n" s="1145">
        <v>18.5</v>
      </c>
      <c r="I386" t="n" s="1145">
        <v>18.5</v>
      </c>
      <c r="J386" t="n" s="1145">
        <v>18.5</v>
      </c>
      <c r="K386" t="n" s="1145">
        <v>18.5</v>
      </c>
      <c r="L386" t="n" s="1145">
        <v>18.5</v>
      </c>
      <c r="M386" t="n" s="1145">
        <v>18.5</v>
      </c>
      <c r="N386" t="n" s="1145">
        <v>18.5</v>
      </c>
      <c r="O386" t="n" s="1145">
        <v>18.5</v>
      </c>
      <c r="P386" t="n" s="1145">
        <v>18.5</v>
      </c>
      <c r="Q386" t="n" s="1145">
        <v>18.5</v>
      </c>
      <c r="R386" t="n" s="1145">
        <v>17.5</v>
      </c>
      <c r="S386" t="n" s="1145">
        <v>17.5</v>
      </c>
      <c r="T386" t="n" s="1145">
        <v>5.2</v>
      </c>
      <c r="U386" t="n" s="1145">
        <v>18.5</v>
      </c>
      <c r="V386" t="n" s="1145">
        <v>18.5</v>
      </c>
      <c r="W386" t="n" s="1145">
        <v>18.5</v>
      </c>
      <c r="X386" t="n" s="1145">
        <v>18.5</v>
      </c>
      <c r="Y386" t="n" s="1145">
        <v>18.5</v>
      </c>
      <c r="Z386" t="n" s="1145">
        <v>18.5</v>
      </c>
      <c r="AA386" t="n" s="1145">
        <v>18.5</v>
      </c>
      <c r="AB386" t="n" s="1145">
        <v>18.5</v>
      </c>
      <c r="AC386" t="n" s="1145">
        <v>18.5</v>
      </c>
      <c r="AD386" t="n" s="1145">
        <v>18.5</v>
      </c>
      <c r="AE386" t="n" s="1145">
        <v>18.5</v>
      </c>
      <c r="AF386" t="n" s="1145">
        <v>18.5</v>
      </c>
      <c r="AG386" t="n" s="1145">
        <v>18.5</v>
      </c>
      <c r="AH386" t="n" s="1145">
        <v>18.5</v>
      </c>
      <c r="AI386" t="n">
        <v>0.0</v>
      </c>
      <c r="AJ386" t="n">
        <v>0.0</v>
      </c>
    </row>
    <row r="387" spans="1:20">
      <c r="A387" t="s">
        <v>4580</v>
      </c>
      <c r="B387" t="s">
        <v>4581</v>
      </c>
      <c r="C387" t="n" s="1145">
        <v>71.5</v>
      </c>
      <c r="D387" t="n" s="1145">
        <v>71.5</v>
      </c>
      <c r="E387" t="n" s="1145">
        <v>71.5</v>
      </c>
      <c r="F387" t="n" s="1145">
        <v>68.0</v>
      </c>
      <c r="G387" t="n" s="1145">
        <v>68.0</v>
      </c>
      <c r="H387" t="n" s="1145">
        <v>68.0</v>
      </c>
      <c r="I387" t="n" s="1145">
        <v>68.0</v>
      </c>
      <c r="J387" t="n" s="1145">
        <v>68.0</v>
      </c>
      <c r="K387" t="n" s="1145">
        <v>66.6</v>
      </c>
      <c r="L387" t="n" s="1145">
        <v>68.0</v>
      </c>
      <c r="M387" t="n" s="1145">
        <v>68.0</v>
      </c>
      <c r="N387" t="n" s="1145">
        <v>66.6</v>
      </c>
      <c r="O387" t="n" s="1145">
        <v>68.0</v>
      </c>
      <c r="P387" t="n" s="1145">
        <v>68.0</v>
      </c>
      <c r="Q387" t="n" s="1145">
        <v>66.6</v>
      </c>
      <c r="R387" t="n" s="1145">
        <v>66.0</v>
      </c>
      <c r="S387" t="n" s="1145">
        <v>66.0</v>
      </c>
      <c r="T387" t="n" s="1145">
        <v>59.8</v>
      </c>
      <c r="U387" t="n" s="1145">
        <v>66.6</v>
      </c>
      <c r="V387" t="n" s="1145">
        <v>66.6</v>
      </c>
      <c r="W387" t="n" s="1145">
        <v>66.6</v>
      </c>
      <c r="X387" t="n" s="1145">
        <v>66.6</v>
      </c>
      <c r="Y387" t="n" s="1145">
        <v>66.6</v>
      </c>
      <c r="Z387" t="n" s="1145">
        <v>66.6</v>
      </c>
      <c r="AA387" t="n" s="1145">
        <v>66.6</v>
      </c>
      <c r="AB387" t="n" s="1145">
        <v>66.6</v>
      </c>
      <c r="AC387" t="n" s="1145">
        <v>66.6</v>
      </c>
      <c r="AD387" t="n" s="1145">
        <v>66.6</v>
      </c>
      <c r="AE387" t="n" s="1145">
        <v>66.6</v>
      </c>
      <c r="AF387" t="n" s="1145">
        <v>66.6</v>
      </c>
      <c r="AG387" t="n" s="1145">
        <v>66.6</v>
      </c>
      <c r="AH387" t="n" s="1145">
        <v>66.6</v>
      </c>
      <c r="AI387" t="n">
        <v>0.0</v>
      </c>
      <c r="AJ387" t="n">
        <v>0.0</v>
      </c>
    </row>
    <row r="388" spans="1:20">
      <c r="A388" t="s">
        <v>4582</v>
      </c>
      <c r="B388" t="s">
        <v>4583</v>
      </c>
      <c r="C388" s="1145" t="n">
        <v>45.7</v>
      </c>
      <c r="D388" s="1145" t="n">
        <v>45.7</v>
      </c>
      <c r="E388" s="1145" t="n">
        <v>45.7</v>
      </c>
      <c r="F388" s="1145" t="n">
        <v>47.7</v>
      </c>
      <c r="G388" s="1145" t="n">
        <v>47.7</v>
      </c>
      <c r="H388" s="1145" t="n">
        <v>47.7</v>
      </c>
      <c r="I388" s="1145" t="n">
        <v>47.7</v>
      </c>
      <c r="J388" s="1145" t="n">
        <v>47.7</v>
      </c>
      <c r="K388" s="1145" t="n">
        <v>47.3</v>
      </c>
      <c r="L388" s="1145" t="n">
        <v>47.7</v>
      </c>
      <c r="M388" s="1145" t="n">
        <v>47.7</v>
      </c>
      <c r="N388" s="1145" t="n">
        <v>47.3</v>
      </c>
      <c r="O388" s="1145" t="n">
        <v>47.7</v>
      </c>
      <c r="P388" s="1145" t="n">
        <v>47.7</v>
      </c>
      <c r="Q388" s="1145" t="n">
        <v>46.3</v>
      </c>
      <c r="R388" t="n" s="1145">
        <v>48.7</v>
      </c>
      <c r="S388" t="n" s="1145">
        <v>48.7</v>
      </c>
      <c r="T388" t="n" s="1145">
        <v>40.7</v>
      </c>
      <c r="U388" t="n" s="1145">
        <v>47.3</v>
      </c>
      <c r="V388" t="n" s="1145">
        <v>47.3</v>
      </c>
      <c r="W388" t="n" s="1145">
        <v>47.3</v>
      </c>
      <c r="X388" t="n" s="1145">
        <v>47.3</v>
      </c>
      <c r="Y388" t="n" s="1145">
        <v>47.3</v>
      </c>
      <c r="Z388" t="n" s="1145">
        <v>47.3</v>
      </c>
      <c r="AA388" t="n" s="1145">
        <v>47.3</v>
      </c>
      <c r="AB388" t="n" s="1145">
        <v>47.3</v>
      </c>
      <c r="AC388" t="n" s="1145">
        <v>45.3</v>
      </c>
      <c r="AD388" t="n" s="1145">
        <v>45.3</v>
      </c>
      <c r="AE388" t="n" s="1145">
        <v>45.3</v>
      </c>
      <c r="AF388" t="n" s="1145">
        <v>45.3</v>
      </c>
      <c r="AG388" t="n" s="1145">
        <v>46.3</v>
      </c>
      <c r="AH388" t="n" s="1145">
        <v>46.3</v>
      </c>
      <c r="AI388" t="n">
        <v>0.0</v>
      </c>
      <c r="AJ388" t="n">
        <v>0.0</v>
      </c>
    </row>
    <row r="389" spans="1:20">
      <c r="A389" t="s">
        <v>4584</v>
      </c>
      <c r="B389" t="s">
        <v>3806</v>
      </c>
      <c r="C389" s="1145" t="n">
        <v>25.8</v>
      </c>
      <c r="D389" s="1145" t="n">
        <v>25.8</v>
      </c>
      <c r="E389" s="1145" t="n">
        <v>25.8</v>
      </c>
      <c r="F389" s="1145" t="n">
        <v>20.3</v>
      </c>
      <c r="G389" s="1145" t="n">
        <v>20.3</v>
      </c>
      <c r="H389" s="1145" t="n">
        <v>20.3</v>
      </c>
      <c r="I389" s="1145" t="n">
        <v>20.3</v>
      </c>
      <c r="J389" s="1145" t="n">
        <v>20.3</v>
      </c>
      <c r="K389" s="1145" t="n">
        <v>19.3</v>
      </c>
      <c r="L389" s="1145" t="n">
        <v>20.3</v>
      </c>
      <c r="M389" s="1145" t="n">
        <v>20.3</v>
      </c>
      <c r="N389" s="1145" t="n">
        <v>19.3</v>
      </c>
      <c r="O389" s="1145" t="n">
        <v>20.3</v>
      </c>
      <c r="P389" s="1145" t="n">
        <v>20.3</v>
      </c>
      <c r="Q389" s="1145" t="n">
        <v>20.3</v>
      </c>
      <c r="R389" t="n" s="1145">
        <v>17.3</v>
      </c>
      <c r="S389" t="n" s="1145">
        <v>17.3</v>
      </c>
      <c r="T389" t="n" s="1145">
        <v>19.1</v>
      </c>
      <c r="U389" t="n" s="1145">
        <v>19.3</v>
      </c>
      <c r="V389" t="n" s="1145">
        <v>19.3</v>
      </c>
      <c r="W389" t="n" s="1145">
        <v>19.3</v>
      </c>
      <c r="X389" t="n" s="1145">
        <v>19.3</v>
      </c>
      <c r="Y389" t="n" s="1145">
        <v>19.3</v>
      </c>
      <c r="Z389" t="n" s="1145">
        <v>19.3</v>
      </c>
      <c r="AA389" t="n" s="1145">
        <v>19.3</v>
      </c>
      <c r="AB389" t="n" s="1145">
        <v>19.3</v>
      </c>
      <c r="AC389" t="n" s="1145">
        <v>21.3</v>
      </c>
      <c r="AD389" t="n" s="1145">
        <v>21.3</v>
      </c>
      <c r="AE389" t="n" s="1145">
        <v>21.3</v>
      </c>
      <c r="AF389" t="n" s="1145">
        <v>21.3</v>
      </c>
      <c r="AG389" t="n" s="1145">
        <v>20.3</v>
      </c>
      <c r="AH389" t="n" s="1145">
        <v>20.3</v>
      </c>
      <c r="AI389" t="n">
        <v>0.0</v>
      </c>
      <c r="AJ389" t="n">
        <v>0.0</v>
      </c>
    </row>
    <row r="390" spans="1:20">
      <c r="A390" t="s">
        <v>4585</v>
      </c>
      <c r="B390" t="s">
        <v>3947</v>
      </c>
      <c r="C390" s="1145" t="n">
        <v>5.0</v>
      </c>
      <c r="D390" s="1145" t="n">
        <v>5.0</v>
      </c>
      <c r="E390" s="1145" t="n">
        <v>5.0</v>
      </c>
      <c r="F390" s="1145" t="n">
        <v>5.0</v>
      </c>
      <c r="G390" s="1145" t="n">
        <v>5.0</v>
      </c>
      <c r="H390" s="1145" t="n">
        <v>5.0</v>
      </c>
      <c r="I390" s="1145" t="n">
        <v>5.0</v>
      </c>
      <c r="J390" s="1145" t="n">
        <v>5.0</v>
      </c>
      <c r="K390" s="1145" t="n">
        <v>5.0</v>
      </c>
      <c r="L390" s="1145" t="n">
        <v>5.0</v>
      </c>
      <c r="M390" s="1145" t="n">
        <v>5.0</v>
      </c>
      <c r="N390" s="1145" t="n">
        <v>5.0</v>
      </c>
      <c r="O390" s="1145" t="n">
        <v>5.0</v>
      </c>
      <c r="P390" s="1145" t="n">
        <v>5.0</v>
      </c>
      <c r="Q390" s="1145" t="n">
        <v>5.0</v>
      </c>
      <c r="R390" t="n" s="1145">
        <v>5.0</v>
      </c>
      <c r="S390" t="n" s="1145">
        <v>5.0</v>
      </c>
      <c r="T390" t="n" s="1145">
        <v>5.0</v>
      </c>
      <c r="U390" t="n" s="1145">
        <v>5.0</v>
      </c>
      <c r="V390" t="n" s="1145">
        <v>5.0</v>
      </c>
      <c r="W390" t="n" s="1145">
        <v>5.0</v>
      </c>
      <c r="X390" t="n" s="1145">
        <v>5.0</v>
      </c>
      <c r="Y390" t="n" s="1145">
        <v>5.0</v>
      </c>
      <c r="Z390" t="n" s="1145">
        <v>5.0</v>
      </c>
      <c r="AA390" t="n" s="1145">
        <v>5.0</v>
      </c>
      <c r="AB390" t="n" s="1145">
        <v>5.0</v>
      </c>
      <c r="AC390" t="n" s="1145">
        <v>5.0</v>
      </c>
      <c r="AD390" t="n" s="1145">
        <v>5.0</v>
      </c>
      <c r="AE390" t="n" s="1145">
        <v>5.0</v>
      </c>
      <c r="AF390" t="n" s="1145">
        <v>5.0</v>
      </c>
      <c r="AG390" t="n" s="1145">
        <v>5.0</v>
      </c>
      <c r="AH390" t="n" s="1145">
        <v>5.0</v>
      </c>
      <c r="AI390" t="n">
        <v>0.0</v>
      </c>
      <c r="AJ390" t="n">
        <v>0.0</v>
      </c>
    </row>
    <row r="391" spans="1:20">
      <c r="A391" t="s">
        <v>4586</v>
      </c>
      <c r="B391" t="s">
        <v>4587</v>
      </c>
      <c r="C391" t="n" s="1145">
        <v>4.0</v>
      </c>
      <c r="D391" t="n" s="1145">
        <v>4.0</v>
      </c>
      <c r="E391" t="n" s="1145">
        <v>4.0</v>
      </c>
      <c r="F391" t="n" s="1145">
        <v>4.0</v>
      </c>
      <c r="G391" t="n" s="1145">
        <v>4.0</v>
      </c>
      <c r="H391" t="n" s="1145">
        <v>4.0</v>
      </c>
      <c r="I391" t="n" s="1145">
        <v>4.0</v>
      </c>
      <c r="J391" t="n" s="1145">
        <v>4.0</v>
      </c>
      <c r="K391" t="n" s="1145">
        <v>4.0</v>
      </c>
      <c r="L391" t="n" s="1145">
        <v>4.0</v>
      </c>
      <c r="M391" t="n" s="1145">
        <v>4.0</v>
      </c>
      <c r="N391" t="n" s="1145">
        <v>4.0</v>
      </c>
      <c r="O391" t="n" s="1145">
        <v>4.0</v>
      </c>
      <c r="P391" t="n" s="1145">
        <v>4.0</v>
      </c>
      <c r="Q391" t="n" s="1145">
        <v>4.0</v>
      </c>
      <c r="R391" t="n" s="1145">
        <v>4.0</v>
      </c>
      <c r="S391" t="n" s="1145">
        <v>4.0</v>
      </c>
      <c r="T391" t="n" s="1145">
        <v>4.0</v>
      </c>
      <c r="U391" t="n" s="1145">
        <v>4.0</v>
      </c>
      <c r="V391" t="n" s="1145">
        <v>4.0</v>
      </c>
      <c r="W391" t="n" s="1145">
        <v>4.0</v>
      </c>
      <c r="X391" t="n" s="1145">
        <v>4.0</v>
      </c>
      <c r="Y391" t="n" s="1145">
        <v>4.0</v>
      </c>
      <c r="Z391" t="n" s="1145">
        <v>4.0</v>
      </c>
      <c r="AA391" t="n" s="1145">
        <v>4.0</v>
      </c>
      <c r="AB391" t="n" s="1145">
        <v>4.0</v>
      </c>
      <c r="AC391" t="n" s="1145">
        <v>4.0</v>
      </c>
      <c r="AD391" t="n" s="1145">
        <v>4.0</v>
      </c>
      <c r="AE391" t="n" s="1145">
        <v>4.0</v>
      </c>
      <c r="AF391" t="n" s="1145">
        <v>4.0</v>
      </c>
      <c r="AG391" t="n" s="1145">
        <v>4.0</v>
      </c>
      <c r="AH391" t="n" s="1145">
        <v>4.0</v>
      </c>
      <c r="AI391" t="n">
        <v>0.0</v>
      </c>
      <c r="AJ391" t="n">
        <v>0.0</v>
      </c>
    </row>
    <row r="392" spans="1:20">
      <c r="A392" t="s">
        <v>4588</v>
      </c>
      <c r="B392" t="s">
        <v>4589</v>
      </c>
      <c r="C392" s="1145" t="n">
        <v>2.0</v>
      </c>
      <c r="D392" s="1145" t="n">
        <v>2.0</v>
      </c>
      <c r="E392" s="1145" t="n">
        <v>2.0</v>
      </c>
      <c r="F392" s="1145" t="n">
        <v>2.0</v>
      </c>
      <c r="G392" s="1145" t="n">
        <v>2.0</v>
      </c>
      <c r="H392" s="1145" t="n">
        <v>2.0</v>
      </c>
      <c r="I392" s="1145" t="n">
        <v>2.0</v>
      </c>
      <c r="J392" s="1145" t="n">
        <v>2.0</v>
      </c>
      <c r="K392" s="1145" t="n">
        <v>2.0</v>
      </c>
      <c r="L392" s="1145" t="n">
        <v>2.0</v>
      </c>
      <c r="M392" s="1145" t="n">
        <v>2.0</v>
      </c>
      <c r="N392" s="1145" t="n">
        <v>2.0</v>
      </c>
      <c r="O392" s="1145" t="n">
        <v>2.0</v>
      </c>
      <c r="P392" s="1145" t="n">
        <v>2.0</v>
      </c>
      <c r="Q392" s="1145" t="n">
        <v>2.0</v>
      </c>
      <c r="R392" t="n" s="1145">
        <v>2.0</v>
      </c>
      <c r="S392" t="n" s="1145">
        <v>2.0</v>
      </c>
      <c r="T392" t="n" s="1145">
        <v>2.0</v>
      </c>
      <c r="U392" t="n" s="1145">
        <v>2.0</v>
      </c>
      <c r="V392" t="n" s="1145">
        <v>2.0</v>
      </c>
      <c r="W392" t="n" s="1145">
        <v>2.0</v>
      </c>
      <c r="X392" t="n" s="1145">
        <v>2.0</v>
      </c>
      <c r="Y392" t="n" s="1145">
        <v>2.0</v>
      </c>
      <c r="Z392" t="n" s="1145">
        <v>2.0</v>
      </c>
      <c r="AA392" t="n" s="1145">
        <v>2.0</v>
      </c>
      <c r="AB392" t="n" s="1145">
        <v>2.0</v>
      </c>
      <c r="AC392" t="n" s="1145">
        <v>2.0</v>
      </c>
      <c r="AD392" t="n" s="1145">
        <v>2.0</v>
      </c>
      <c r="AE392" t="n" s="1145">
        <v>2.0</v>
      </c>
      <c r="AF392" t="n" s="1145">
        <v>2.0</v>
      </c>
      <c r="AG392" t="n" s="1145">
        <v>2.0</v>
      </c>
      <c r="AH392" t="n" s="1145">
        <v>2.0</v>
      </c>
      <c r="AI392" t="n">
        <v>0.0</v>
      </c>
      <c r="AJ392" t="n">
        <v>0.0</v>
      </c>
    </row>
    <row r="393" spans="1:20">
      <c r="A393" t="s">
        <v>4590</v>
      </c>
      <c r="B393" t="s">
        <v>3798</v>
      </c>
      <c r="C393" s="1145" t="n">
        <v>2.0</v>
      </c>
      <c r="D393" s="1145" t="n">
        <v>2.0</v>
      </c>
      <c r="E393" s="1145" t="n">
        <v>2.0</v>
      </c>
      <c r="F393" s="1145" t="n">
        <v>2.0</v>
      </c>
      <c r="G393" s="1145" t="n">
        <v>2.0</v>
      </c>
      <c r="H393" s="1145" t="n">
        <v>2.0</v>
      </c>
      <c r="I393" s="1145" t="n">
        <v>2.0</v>
      </c>
      <c r="J393" s="1145" t="n">
        <v>2.0</v>
      </c>
      <c r="K393" s="1145" t="n">
        <v>2.0</v>
      </c>
      <c r="L393" s="1145" t="n">
        <v>2.0</v>
      </c>
      <c r="M393" s="1145" t="n">
        <v>2.0</v>
      </c>
      <c r="N393" s="1145" t="n">
        <v>2.0</v>
      </c>
      <c r="O393" s="1145" t="n">
        <v>2.0</v>
      </c>
      <c r="P393" s="1145" t="n">
        <v>2.0</v>
      </c>
      <c r="Q393" s="1145" t="n">
        <v>2.0</v>
      </c>
      <c r="R393" t="n" s="1145">
        <v>2.0</v>
      </c>
      <c r="S393" t="n" s="1145">
        <v>2.0</v>
      </c>
      <c r="T393" t="n" s="1145">
        <v>2.0</v>
      </c>
      <c r="U393" t="n" s="1145">
        <v>2.0</v>
      </c>
      <c r="V393" t="n" s="1145">
        <v>2.0</v>
      </c>
      <c r="W393" t="n" s="1145">
        <v>2.0</v>
      </c>
      <c r="X393" t="n" s="1145">
        <v>2.0</v>
      </c>
      <c r="Y393" t="n" s="1145">
        <v>2.0</v>
      </c>
      <c r="Z393" t="n" s="1145">
        <v>2.0</v>
      </c>
      <c r="AA393" t="n" s="1145">
        <v>2.0</v>
      </c>
      <c r="AB393" t="n" s="1145">
        <v>2.0</v>
      </c>
      <c r="AC393" t="n" s="1145">
        <v>2.0</v>
      </c>
      <c r="AD393" t="n" s="1145">
        <v>2.0</v>
      </c>
      <c r="AE393" t="n" s="1145">
        <v>2.0</v>
      </c>
      <c r="AF393" t="n" s="1145">
        <v>2.0</v>
      </c>
      <c r="AG393" t="n" s="1145">
        <v>2.0</v>
      </c>
      <c r="AH393" t="n" s="1145">
        <v>2.0</v>
      </c>
      <c r="AI393" t="n">
        <v>0.0</v>
      </c>
      <c r="AJ393" t="n">
        <v>0.0</v>
      </c>
    </row>
    <row r="394" spans="1:20">
      <c r="A394" t="s">
        <v>4591</v>
      </c>
      <c r="B394" t="s">
        <v>3945</v>
      </c>
      <c r="C394" s="989" t="n">
        <v>0.0</v>
      </c>
      <c r="D394" s="989" t="n">
        <v>0.0</v>
      </c>
      <c r="E394" s="989" t="n">
        <v>0.0</v>
      </c>
      <c r="F394" s="989" t="n">
        <v>0.0</v>
      </c>
      <c r="G394" s="989" t="n">
        <v>0.0</v>
      </c>
      <c r="H394" s="989" t="n">
        <v>0.0</v>
      </c>
      <c r="I394" s="989" t="n">
        <v>0.0</v>
      </c>
      <c r="J394" s="989" t="n">
        <v>0.0</v>
      </c>
      <c r="K394" s="989" t="n">
        <v>0.0</v>
      </c>
      <c r="L394" s="989" t="n">
        <v>0.0</v>
      </c>
      <c r="M394" s="989" t="n">
        <v>0.0</v>
      </c>
      <c r="N394" s="989" t="n">
        <v>0.0</v>
      </c>
      <c r="O394" s="989" t="n">
        <v>0.0</v>
      </c>
      <c r="P394" s="989" t="n">
        <v>0.0</v>
      </c>
      <c r="Q394" s="989" t="n">
        <v>0.0</v>
      </c>
      <c r="R394" t="n">
        <v>0.0</v>
      </c>
      <c r="S394" t="n">
        <v>0.0</v>
      </c>
      <c r="T394" t="n">
        <v>0.0</v>
      </c>
      <c r="U394" t="n">
        <v>0.0</v>
      </c>
      <c r="V394" t="n">
        <v>0.0</v>
      </c>
      <c r="W394" t="n">
        <v>0.0</v>
      </c>
      <c r="X394" t="n">
        <v>0.0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n">
        <v>0.0</v>
      </c>
      <c r="AI394" t="n">
        <v>0.0</v>
      </c>
      <c r="AJ394" t="n">
        <v>0.0</v>
      </c>
    </row>
    <row r="395" spans="1:20">
      <c r="A395" t="s">
        <v>4592</v>
      </c>
      <c r="B395" t="s">
        <v>3828</v>
      </c>
      <c r="C395" s="1145" t="n">
        <v>18.8</v>
      </c>
      <c r="D395" s="1145" t="n">
        <v>18.8</v>
      </c>
      <c r="E395" s="1145" t="n">
        <v>18.8</v>
      </c>
      <c r="F395" s="1145" t="n">
        <v>19.8</v>
      </c>
      <c r="G395" s="1145" t="n">
        <v>19.8</v>
      </c>
      <c r="H395" s="1145" t="n">
        <v>19.8</v>
      </c>
      <c r="I395" s="1145" t="n">
        <v>19.8</v>
      </c>
      <c r="J395" s="1145" t="n">
        <v>19.8</v>
      </c>
      <c r="K395" s="1145" t="n">
        <v>21.3</v>
      </c>
      <c r="L395" s="1145" t="n">
        <v>19.8</v>
      </c>
      <c r="M395" s="1145" t="n">
        <v>19.8</v>
      </c>
      <c r="N395" s="1145" t="n">
        <v>21.3</v>
      </c>
      <c r="O395" s="1145" t="n">
        <v>19.8</v>
      </c>
      <c r="P395" s="1145" t="n">
        <v>19.8</v>
      </c>
      <c r="Q395" s="1145" t="n">
        <v>21.3</v>
      </c>
      <c r="R395" t="n" s="1145">
        <v>20.8</v>
      </c>
      <c r="S395" t="n" s="1145">
        <v>20.8</v>
      </c>
      <c r="T395" t="n" s="1145">
        <v>19.0</v>
      </c>
      <c r="U395" t="n" s="1145">
        <v>21.3</v>
      </c>
      <c r="V395" t="n" s="1145">
        <v>21.3</v>
      </c>
      <c r="W395" t="n" s="1145">
        <v>21.3</v>
      </c>
      <c r="X395" t="n" s="1145">
        <v>21.3</v>
      </c>
      <c r="Y395" t="n" s="1145">
        <v>21.3</v>
      </c>
      <c r="Z395" t="n" s="1145">
        <v>21.3</v>
      </c>
      <c r="AA395" t="n" s="1145">
        <v>21.3</v>
      </c>
      <c r="AB395" t="n" s="1145">
        <v>21.3</v>
      </c>
      <c r="AC395" t="n" s="1145">
        <v>21.3</v>
      </c>
      <c r="AD395" t="n" s="1145">
        <v>21.3</v>
      </c>
      <c r="AE395" t="n" s="1145">
        <v>21.3</v>
      </c>
      <c r="AF395" t="n" s="1145">
        <v>21.3</v>
      </c>
      <c r="AG395" t="n" s="1145">
        <v>21.3</v>
      </c>
      <c r="AH395" t="n" s="1145">
        <v>21.3</v>
      </c>
      <c r="AI395" t="n">
        <v>0.0</v>
      </c>
      <c r="AJ395" t="n">
        <v>0.0</v>
      </c>
    </row>
    <row r="396" spans="1:20">
      <c r="A396" t="s">
        <v>4593</v>
      </c>
      <c r="B396" t="s">
        <v>4594</v>
      </c>
      <c r="C396" t="n">
        <v>0.0</v>
      </c>
      <c r="D396" t="n">
        <v>0.0</v>
      </c>
      <c r="E396" t="n">
        <v>0.0</v>
      </c>
      <c r="F396" t="n">
        <v>0.0</v>
      </c>
      <c r="G396" t="n">
        <v>0.0</v>
      </c>
      <c r="H396" t="n">
        <v>0.0</v>
      </c>
      <c r="I396" t="n">
        <v>0.0</v>
      </c>
      <c r="J396" t="n">
        <v>0.0</v>
      </c>
      <c r="K396" t="n">
        <v>0.0</v>
      </c>
      <c r="L396" t="n">
        <v>0.0</v>
      </c>
      <c r="M396" t="n">
        <v>0.0</v>
      </c>
      <c r="N396" t="n">
        <v>0.0</v>
      </c>
      <c r="O396" t="n">
        <v>0.0</v>
      </c>
      <c r="P396" t="n">
        <v>0.0</v>
      </c>
      <c r="Q396" t="n">
        <v>0.0</v>
      </c>
      <c r="R396" t="n">
        <v>0.0</v>
      </c>
      <c r="S396" t="n">
        <v>0.0</v>
      </c>
      <c r="T396" t="n">
        <v>0.0</v>
      </c>
      <c r="U396" t="n">
        <v>0.0</v>
      </c>
      <c r="V396" t="n">
        <v>0.0</v>
      </c>
      <c r="W396" t="n">
        <v>0.0</v>
      </c>
      <c r="X396" t="n">
        <v>0.0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n">
        <v>0.0</v>
      </c>
      <c r="AI396" t="n">
        <v>0.0</v>
      </c>
      <c r="AJ396" t="n">
        <v>0.0</v>
      </c>
    </row>
    <row r="397" spans="1:20">
      <c r="A397" t="s">
        <v>3829</v>
      </c>
      <c r="B397" t="s">
        <v>351</v>
      </c>
      <c r="C397" t="n" s="1145">
        <v>227.1</v>
      </c>
      <c r="D397" t="n" s="1145">
        <v>227.1</v>
      </c>
      <c r="E397" t="n" s="1145">
        <v>254.6</v>
      </c>
      <c r="F397" t="n" s="1145">
        <v>216.2</v>
      </c>
      <c r="G397" t="n" s="1145">
        <v>216.2</v>
      </c>
      <c r="H397" t="n" s="1145">
        <v>199.6</v>
      </c>
      <c r="I397" t="n" s="1145">
        <v>200.4</v>
      </c>
      <c r="J397" t="n" s="1145">
        <v>200.4</v>
      </c>
      <c r="K397" t="n" s="1145">
        <v>195.0</v>
      </c>
      <c r="L397" t="n" s="1145">
        <v>199.6</v>
      </c>
      <c r="M397" t="n" s="1145">
        <v>199.6</v>
      </c>
      <c r="N397" t="n" s="1145">
        <v>196.2</v>
      </c>
      <c r="O397" t="n" s="1145">
        <v>198.0</v>
      </c>
      <c r="P397" t="n" s="1145">
        <v>198.0</v>
      </c>
      <c r="Q397" t="n" s="1145">
        <v>185.6</v>
      </c>
      <c r="R397" t="n" s="1145">
        <v>193.3</v>
      </c>
      <c r="S397" t="n" s="1145">
        <v>193.3</v>
      </c>
      <c r="T397" t="n" s="1145">
        <v>152.3</v>
      </c>
      <c r="U397" t="n" s="1145">
        <v>182.3</v>
      </c>
      <c r="V397" t="n" s="1145">
        <v>182.3</v>
      </c>
      <c r="W397" t="n" s="1145">
        <v>181.1</v>
      </c>
      <c r="X397" t="n" s="1145">
        <v>181.1</v>
      </c>
      <c r="Y397" t="n" s="1145">
        <v>179.8</v>
      </c>
      <c r="Z397" t="n" s="1145">
        <v>179.8</v>
      </c>
      <c r="AA397" t="n" s="1145">
        <v>178.0</v>
      </c>
      <c r="AB397" t="n" s="1145">
        <v>178.0</v>
      </c>
      <c r="AC397" t="n" s="1145">
        <v>175.8</v>
      </c>
      <c r="AD397" t="n" s="1145">
        <v>175.8</v>
      </c>
      <c r="AE397" t="n" s="1145">
        <v>172.9</v>
      </c>
      <c r="AF397" t="n" s="1145">
        <v>172.9</v>
      </c>
      <c r="AG397" t="n" s="1145">
        <v>169.0</v>
      </c>
      <c r="AH397" t="n" s="1145">
        <v>169.0</v>
      </c>
      <c r="AI397" t="n">
        <v>0.0</v>
      </c>
      <c r="AJ397" t="n">
        <v>0.0</v>
      </c>
    </row>
    <row r="398" spans="1:20">
      <c r="A398" t="s">
        <v>4595</v>
      </c>
      <c r="B398" t="s">
        <v>4561</v>
      </c>
      <c r="C398" t="n" s="1145">
        <v>94.1</v>
      </c>
      <c r="D398" t="n" s="1145">
        <v>94.1</v>
      </c>
      <c r="E398" t="n" s="1145">
        <v>94.1</v>
      </c>
      <c r="F398" t="n" s="1145">
        <v>94.5</v>
      </c>
      <c r="G398" t="n" s="1145">
        <v>94.5</v>
      </c>
      <c r="H398" t="n" s="1145">
        <v>94.0</v>
      </c>
      <c r="I398" t="n" s="1145">
        <v>94.3</v>
      </c>
      <c r="J398" t="n" s="1145">
        <v>94.3</v>
      </c>
      <c r="K398" t="n" s="1145">
        <v>91.9</v>
      </c>
      <c r="L398" t="n" s="1145">
        <v>94.0</v>
      </c>
      <c r="M398" t="n" s="1145">
        <v>94.0</v>
      </c>
      <c r="N398" t="n" s="1145">
        <v>89.6</v>
      </c>
      <c r="O398" t="n" s="1145">
        <v>93.4</v>
      </c>
      <c r="P398" t="n" s="1145">
        <v>93.4</v>
      </c>
      <c r="Q398" t="n" s="1145">
        <v>85.1</v>
      </c>
      <c r="R398" t="n" s="1145">
        <v>91.7</v>
      </c>
      <c r="S398" t="n" s="1145">
        <v>91.7</v>
      </c>
      <c r="T398" t="n" s="1145">
        <v>72.4</v>
      </c>
      <c r="U398" t="n" s="1145">
        <v>84.7</v>
      </c>
      <c r="V398" t="n" s="1145">
        <v>84.7</v>
      </c>
      <c r="W398" t="n" s="1145">
        <v>84.2</v>
      </c>
      <c r="X398" t="n" s="1145">
        <v>84.2</v>
      </c>
      <c r="Y398" t="n" s="1145">
        <v>83.5</v>
      </c>
      <c r="Z398" t="n" s="1145">
        <v>83.5</v>
      </c>
      <c r="AA398" t="n" s="1145">
        <v>82.4</v>
      </c>
      <c r="AB398" t="n" s="1145">
        <v>82.4</v>
      </c>
      <c r="AC398" t="n" s="1145">
        <v>81.3</v>
      </c>
      <c r="AD398" t="n" s="1145">
        <v>81.3</v>
      </c>
      <c r="AE398" t="n" s="1145">
        <v>80.2</v>
      </c>
      <c r="AF398" t="n" s="1145">
        <v>80.2</v>
      </c>
      <c r="AG398" t="n" s="1145">
        <v>78.7</v>
      </c>
      <c r="AH398" t="n" s="1145">
        <v>78.7</v>
      </c>
      <c r="AI398" t="n">
        <v>0.0</v>
      </c>
      <c r="AJ398" t="n">
        <v>0.0</v>
      </c>
    </row>
    <row r="399" spans="1:20">
      <c r="A399" t="s">
        <v>4596</v>
      </c>
      <c r="B399" t="s">
        <v>4563</v>
      </c>
      <c r="C399" t="n" s="1145">
        <v>133.0</v>
      </c>
      <c r="D399" t="n" s="1145">
        <v>133.0</v>
      </c>
      <c r="E399" t="n" s="1145">
        <v>160.4</v>
      </c>
      <c r="F399" t="n" s="1145">
        <v>121.8</v>
      </c>
      <c r="G399" t="n" s="1145">
        <v>121.8</v>
      </c>
      <c r="H399" t="n" s="1145">
        <v>105.6</v>
      </c>
      <c r="I399" t="n" s="1145">
        <v>106.1</v>
      </c>
      <c r="J399" t="n" s="1145">
        <v>106.1</v>
      </c>
      <c r="K399" t="n" s="1145">
        <v>103.1</v>
      </c>
      <c r="L399" t="n" s="1145">
        <v>105.6</v>
      </c>
      <c r="M399" t="n" s="1145">
        <v>105.6</v>
      </c>
      <c r="N399" t="n" s="1145">
        <v>106.6</v>
      </c>
      <c r="O399" t="n" s="1145">
        <v>104.6</v>
      </c>
      <c r="P399" t="n" s="1145">
        <v>104.6</v>
      </c>
      <c r="Q399" t="n" s="1145">
        <v>100.5</v>
      </c>
      <c r="R399" t="n" s="1145">
        <v>101.6</v>
      </c>
      <c r="S399" t="n" s="1145">
        <v>101.6</v>
      </c>
      <c r="T399" t="n" s="1145">
        <v>80.0</v>
      </c>
      <c r="U399" t="n" s="1145">
        <v>97.5</v>
      </c>
      <c r="V399" t="n" s="1145">
        <v>97.5</v>
      </c>
      <c r="W399" t="n" s="1145">
        <v>96.9</v>
      </c>
      <c r="X399" t="n" s="1145">
        <v>96.9</v>
      </c>
      <c r="Y399" t="n" s="1145">
        <v>96.3</v>
      </c>
      <c r="Z399" t="n" s="1145">
        <v>96.3</v>
      </c>
      <c r="AA399" t="n" s="1145">
        <v>95.7</v>
      </c>
      <c r="AB399" t="n" s="1145">
        <v>95.7</v>
      </c>
      <c r="AC399" t="n" s="1145">
        <v>94.5</v>
      </c>
      <c r="AD399" t="n" s="1145">
        <v>94.5</v>
      </c>
      <c r="AE399" t="n" s="1145">
        <v>92.7</v>
      </c>
      <c r="AF399" t="n" s="1145">
        <v>92.7</v>
      </c>
      <c r="AG399" t="n" s="1145">
        <v>90.2</v>
      </c>
      <c r="AH399" t="n" s="1145">
        <v>90.2</v>
      </c>
      <c r="AI399" t="n">
        <v>0.0</v>
      </c>
      <c r="AJ399" t="n">
        <v>0.0</v>
      </c>
    </row>
    <row r="400" spans="1:20">
      <c r="A400" t="s">
        <v>4597</v>
      </c>
      <c r="B400" t="s">
        <v>4565</v>
      </c>
      <c r="C400" t="n" s="1145">
        <v>71.0</v>
      </c>
      <c r="D400" t="n" s="1145">
        <v>71.0</v>
      </c>
      <c r="E400" t="n" s="1145">
        <v>97.3</v>
      </c>
      <c r="F400" t="n" s="1145">
        <v>60.5</v>
      </c>
      <c r="G400" t="n" s="1145">
        <v>60.5</v>
      </c>
      <c r="H400" t="n" s="1145">
        <v>44.7</v>
      </c>
      <c r="I400" t="n" s="1145">
        <v>45.0</v>
      </c>
      <c r="J400" t="n" s="1145">
        <v>45.0</v>
      </c>
      <c r="K400" t="n" s="1145">
        <v>42.6</v>
      </c>
      <c r="L400" t="n" s="1145">
        <v>44.7</v>
      </c>
      <c r="M400" t="n" s="1145">
        <v>44.7</v>
      </c>
      <c r="N400" t="n" s="1145">
        <v>43.2</v>
      </c>
      <c r="O400" t="n" s="1145">
        <v>44.2</v>
      </c>
      <c r="P400" t="n" s="1145">
        <v>44.2</v>
      </c>
      <c r="Q400" t="n" s="1145">
        <v>40.4</v>
      </c>
      <c r="R400" t="n" s="1145">
        <v>42.6</v>
      </c>
      <c r="S400" t="n" s="1145">
        <v>42.6</v>
      </c>
      <c r="T400" t="n" s="1145">
        <v>39.7</v>
      </c>
      <c r="U400" t="n" s="1145">
        <v>41.5</v>
      </c>
      <c r="V400" t="n" s="1145">
        <v>41.5</v>
      </c>
      <c r="W400" t="n" s="1145">
        <v>41.4</v>
      </c>
      <c r="X400" t="n" s="1145">
        <v>41.4</v>
      </c>
      <c r="Y400" t="n" s="1145">
        <v>41.3</v>
      </c>
      <c r="Z400" t="n" s="1145">
        <v>41.3</v>
      </c>
      <c r="AA400" t="n" s="1145">
        <v>41.1</v>
      </c>
      <c r="AB400" t="n" s="1145">
        <v>41.1</v>
      </c>
      <c r="AC400" t="n" s="1145">
        <v>40.9</v>
      </c>
      <c r="AD400" t="n" s="1145">
        <v>40.9</v>
      </c>
      <c r="AE400" t="n" s="1145">
        <v>40.5</v>
      </c>
      <c r="AF400" t="n" s="1145">
        <v>40.5</v>
      </c>
      <c r="AG400" t="n" s="1145">
        <v>40.1</v>
      </c>
      <c r="AH400" t="n" s="1145">
        <v>40.1</v>
      </c>
      <c r="AI400" t="n">
        <v>0.0</v>
      </c>
      <c r="AJ400" t="n">
        <v>0.0</v>
      </c>
    </row>
    <row r="401" spans="1:20">
      <c r="A401" t="s">
        <v>3820</v>
      </c>
      <c r="B401" t="s">
        <v>392</v>
      </c>
      <c r="C401" t="n" s="1145">
        <v>17.0</v>
      </c>
      <c r="D401" t="n" s="1145">
        <v>17.0</v>
      </c>
      <c r="E401" t="n" s="1145">
        <v>17.3</v>
      </c>
      <c r="F401" t="n" s="1145">
        <v>16.8</v>
      </c>
      <c r="G401" t="n" s="1145">
        <v>16.8</v>
      </c>
      <c r="H401" t="n" s="1145">
        <v>16.7</v>
      </c>
      <c r="I401" t="n" s="1145">
        <v>16.8</v>
      </c>
      <c r="J401" t="n" s="1145">
        <v>16.8</v>
      </c>
      <c r="K401" t="n" s="1145">
        <v>16.6</v>
      </c>
      <c r="L401" t="n" s="1145">
        <v>16.7</v>
      </c>
      <c r="M401" t="n" s="1145">
        <v>16.7</v>
      </c>
      <c r="N401" t="n" s="1145">
        <v>16.6</v>
      </c>
      <c r="O401" t="n" s="1145">
        <v>16.5</v>
      </c>
      <c r="P401" t="n" s="1145">
        <v>16.5</v>
      </c>
      <c r="Q401" t="n" s="1145">
        <v>14.6</v>
      </c>
      <c r="R401" t="n" s="1145">
        <v>16.0</v>
      </c>
      <c r="S401" t="n" s="1145">
        <v>16.0</v>
      </c>
      <c r="T401" t="n" s="1145">
        <v>14.2</v>
      </c>
      <c r="U401" t="n" s="1145">
        <v>15.5</v>
      </c>
      <c r="V401" t="n" s="1145">
        <v>15.5</v>
      </c>
      <c r="W401" t="n" s="1145">
        <v>15.4</v>
      </c>
      <c r="X401" t="n" s="1145">
        <v>15.4</v>
      </c>
      <c r="Y401" t="n" s="1145">
        <v>15.3</v>
      </c>
      <c r="Z401" t="n" s="1145">
        <v>15.3</v>
      </c>
      <c r="AA401" t="n" s="1145">
        <v>15.1</v>
      </c>
      <c r="AB401" t="n" s="1145">
        <v>15.1</v>
      </c>
      <c r="AC401" t="n" s="1145">
        <v>15.0</v>
      </c>
      <c r="AD401" t="n" s="1145">
        <v>15.0</v>
      </c>
      <c r="AE401" t="n" s="1145">
        <v>14.7</v>
      </c>
      <c r="AF401" t="n" s="1145">
        <v>14.7</v>
      </c>
      <c r="AG401" t="n" s="1145">
        <v>14.4</v>
      </c>
      <c r="AH401" t="n" s="1145">
        <v>14.4</v>
      </c>
      <c r="AI401" t="n">
        <v>0.0</v>
      </c>
      <c r="AJ401" t="n">
        <v>0.0</v>
      </c>
    </row>
    <row r="402" spans="1:20">
      <c r="A402" t="s">
        <v>3801</v>
      </c>
      <c r="B402" t="s">
        <v>3802</v>
      </c>
      <c r="C402" t="n" s="1145">
        <v>54.0</v>
      </c>
      <c r="D402" t="n" s="1145">
        <v>54.0</v>
      </c>
      <c r="E402" t="n" s="1145">
        <v>80.0</v>
      </c>
      <c r="F402" t="n" s="1145">
        <v>43.7</v>
      </c>
      <c r="G402" t="n" s="1145">
        <v>43.7</v>
      </c>
      <c r="H402" t="n" s="1145">
        <v>28.0</v>
      </c>
      <c r="I402" t="n" s="1145">
        <v>28.2</v>
      </c>
      <c r="J402" t="n" s="1145">
        <v>28.2</v>
      </c>
      <c r="K402" t="n" s="1145">
        <v>26.0</v>
      </c>
      <c r="L402" t="n" s="1145">
        <v>28.0</v>
      </c>
      <c r="M402" t="n" s="1145">
        <v>28.0</v>
      </c>
      <c r="N402" t="n" s="1145">
        <v>26.6</v>
      </c>
      <c r="O402" t="n" s="1145">
        <v>27.7</v>
      </c>
      <c r="P402" t="n" s="1145">
        <v>27.7</v>
      </c>
      <c r="Q402" t="n" s="1145">
        <v>25.8</v>
      </c>
      <c r="R402" t="n" s="1145">
        <v>26.6</v>
      </c>
      <c r="S402" t="n" s="1145">
        <v>26.6</v>
      </c>
      <c r="T402" t="n" s="1145">
        <v>25.5</v>
      </c>
      <c r="U402" t="n" s="1145">
        <v>26.0</v>
      </c>
      <c r="V402" t="n" s="1145">
        <v>26.0</v>
      </c>
      <c r="W402" t="n" s="1145">
        <v>26.0</v>
      </c>
      <c r="X402" t="n" s="1145">
        <v>26.0</v>
      </c>
      <c r="Y402" t="n" s="1145">
        <v>26.1</v>
      </c>
      <c r="Z402" t="n" s="1145">
        <v>26.1</v>
      </c>
      <c r="AA402" t="n" s="1145">
        <v>26.0</v>
      </c>
      <c r="AB402" t="n" s="1145">
        <v>26.0</v>
      </c>
      <c r="AC402" t="n" s="1145">
        <v>25.9</v>
      </c>
      <c r="AD402" t="n" s="1145">
        <v>25.9</v>
      </c>
      <c r="AE402" t="n" s="1145">
        <v>25.8</v>
      </c>
      <c r="AF402" t="n" s="1145">
        <v>25.8</v>
      </c>
      <c r="AG402" t="n" s="1145">
        <v>25.7</v>
      </c>
      <c r="AH402" t="n" s="1145">
        <v>25.7</v>
      </c>
      <c r="AI402" t="n">
        <v>0.0</v>
      </c>
      <c r="AJ402" t="n">
        <v>0.0</v>
      </c>
    </row>
    <row r="403" spans="1:20">
      <c r="A403" t="s">
        <v>4598</v>
      </c>
      <c r="B403" t="s">
        <v>4569</v>
      </c>
      <c r="C403" t="n" s="1145">
        <v>32.0</v>
      </c>
      <c r="D403" t="n" s="1145">
        <v>32.0</v>
      </c>
      <c r="E403" t="n" s="1145">
        <v>32.2</v>
      </c>
      <c r="F403" t="n" s="1145">
        <v>32.2</v>
      </c>
      <c r="G403" t="n" s="1145">
        <v>32.2</v>
      </c>
      <c r="H403" t="n" s="1145">
        <v>31.7</v>
      </c>
      <c r="I403" t="n" s="1145">
        <v>32.0</v>
      </c>
      <c r="J403" t="n" s="1145">
        <v>32.0</v>
      </c>
      <c r="K403" t="n" s="1145">
        <v>30.1</v>
      </c>
      <c r="L403" t="n" s="1145">
        <v>31.7</v>
      </c>
      <c r="M403" t="n" s="1145">
        <v>31.7</v>
      </c>
      <c r="N403" t="n" s="1145">
        <v>30.7</v>
      </c>
      <c r="O403" t="n" s="1145">
        <v>31.2</v>
      </c>
      <c r="P403" t="n" s="1145">
        <v>31.2</v>
      </c>
      <c r="Q403" t="n" s="1145">
        <v>31.0</v>
      </c>
      <c r="R403" t="n" s="1145">
        <v>29.5</v>
      </c>
      <c r="S403" t="n" s="1145">
        <v>29.5</v>
      </c>
      <c r="T403" t="n" s="1145">
        <v>28.2</v>
      </c>
      <c r="U403" t="n" s="1145">
        <v>30.0</v>
      </c>
      <c r="V403" t="n" s="1145">
        <v>30.0</v>
      </c>
      <c r="W403" t="n" s="1145">
        <v>30.0</v>
      </c>
      <c r="X403" t="n" s="1145">
        <v>30.0</v>
      </c>
      <c r="Y403" t="n" s="1145">
        <v>30.0</v>
      </c>
      <c r="Z403" t="n" s="1145">
        <v>30.0</v>
      </c>
      <c r="AA403" t="n" s="1145">
        <v>30.0</v>
      </c>
      <c r="AB403" t="n" s="1145">
        <v>30.0</v>
      </c>
      <c r="AC403" t="n" s="1145">
        <v>30.0</v>
      </c>
      <c r="AD403" t="n" s="1145">
        <v>30.0</v>
      </c>
      <c r="AE403" t="n" s="1145">
        <v>29.8</v>
      </c>
      <c r="AF403" t="n" s="1145">
        <v>29.8</v>
      </c>
      <c r="AG403" t="n" s="1145">
        <v>29.6</v>
      </c>
      <c r="AH403" t="n" s="1145">
        <v>29.6</v>
      </c>
      <c r="AI403" t="n">
        <v>0.0</v>
      </c>
      <c r="AJ403" t="n">
        <v>0.0</v>
      </c>
    </row>
    <row r="404" spans="1:20">
      <c r="A404" t="s">
        <v>3824</v>
      </c>
      <c r="B404" t="s">
        <v>407</v>
      </c>
      <c r="C404" t="n" s="1145">
        <v>14.8</v>
      </c>
      <c r="D404" t="n" s="1145">
        <v>14.8</v>
      </c>
      <c r="E404" t="n" s="1145">
        <v>14.8</v>
      </c>
      <c r="F404" t="n" s="1145">
        <v>15.0</v>
      </c>
      <c r="G404" t="n" s="1145">
        <v>15.0</v>
      </c>
      <c r="H404" t="n" s="1145">
        <v>14.7</v>
      </c>
      <c r="I404" t="n" s="1145">
        <v>14.9</v>
      </c>
      <c r="J404" t="n" s="1145">
        <v>14.9</v>
      </c>
      <c r="K404" t="n" s="1145">
        <v>15.0</v>
      </c>
      <c r="L404" t="n" s="1145">
        <v>14.7</v>
      </c>
      <c r="M404" t="n" s="1145">
        <v>14.7</v>
      </c>
      <c r="N404" t="n" s="1145">
        <v>14.1</v>
      </c>
      <c r="O404" t="n" s="1145">
        <v>14.3</v>
      </c>
      <c r="P404" t="n" s="1145">
        <v>14.3</v>
      </c>
      <c r="Q404" t="n" s="1145">
        <v>14.1</v>
      </c>
      <c r="R404" t="n" s="1145">
        <v>13.0</v>
      </c>
      <c r="S404" t="n" s="1145">
        <v>13.0</v>
      </c>
      <c r="T404" t="n" s="1145">
        <v>11.9</v>
      </c>
      <c r="U404" t="n" s="1145">
        <v>13.8</v>
      </c>
      <c r="V404" t="n" s="1145">
        <v>13.8</v>
      </c>
      <c r="W404" t="n" s="1145">
        <v>13.8</v>
      </c>
      <c r="X404" t="n" s="1145">
        <v>13.8</v>
      </c>
      <c r="Y404" t="n" s="1145">
        <v>13.8</v>
      </c>
      <c r="Z404" t="n" s="1145">
        <v>13.8</v>
      </c>
      <c r="AA404" t="n" s="1145">
        <v>13.4</v>
      </c>
      <c r="AB404" t="n" s="1145">
        <v>13.4</v>
      </c>
      <c r="AC404" t="n" s="1145">
        <v>13.3</v>
      </c>
      <c r="AD404" t="n" s="1145">
        <v>13.3</v>
      </c>
      <c r="AE404" t="n" s="1145">
        <v>13.2</v>
      </c>
      <c r="AF404" t="n" s="1145">
        <v>13.2</v>
      </c>
      <c r="AG404" t="n" s="1145">
        <v>13.0</v>
      </c>
      <c r="AH404" t="n" s="1145">
        <v>13.0</v>
      </c>
      <c r="AI404" t="n">
        <v>0.0</v>
      </c>
      <c r="AJ404" t="n">
        <v>0.0</v>
      </c>
    </row>
    <row r="405" spans="1:20">
      <c r="A405" t="s">
        <v>3807</v>
      </c>
      <c r="B405" t="s">
        <v>3808</v>
      </c>
      <c r="C405" s="1145" t="n">
        <v>17.2</v>
      </c>
      <c r="D405" s="1145" t="n">
        <v>17.2</v>
      </c>
      <c r="E405" s="1145" t="n">
        <v>17.4</v>
      </c>
      <c r="F405" s="1145" t="n">
        <v>17.2</v>
      </c>
      <c r="G405" s="1145" t="n">
        <v>17.2</v>
      </c>
      <c r="H405" s="1145" t="n">
        <v>17.1</v>
      </c>
      <c r="I405" s="1145" t="n">
        <v>17.1</v>
      </c>
      <c r="J405" s="1145" t="n">
        <v>17.1</v>
      </c>
      <c r="K405" s="1145" t="n">
        <v>15.1</v>
      </c>
      <c r="L405" s="1145" t="n">
        <v>17.1</v>
      </c>
      <c r="M405" s="1145" t="n">
        <v>17.1</v>
      </c>
      <c r="N405" s="1145" t="n">
        <v>16.6</v>
      </c>
      <c r="O405" s="1145" t="n">
        <v>16.9</v>
      </c>
      <c r="P405" s="1145" t="n">
        <v>16.9</v>
      </c>
      <c r="Q405" s="1145" t="n">
        <v>16.9</v>
      </c>
      <c r="R405" t="n" s="1145">
        <v>16.5</v>
      </c>
      <c r="S405" t="n" s="1145">
        <v>16.5</v>
      </c>
      <c r="T405" t="n" s="1145">
        <v>16.3</v>
      </c>
      <c r="U405" t="n" s="1145">
        <v>16.2</v>
      </c>
      <c r="V405" t="n" s="1145">
        <v>16.2</v>
      </c>
      <c r="W405" t="n" s="1145">
        <v>16.2</v>
      </c>
      <c r="X405" t="n" s="1145">
        <v>16.2</v>
      </c>
      <c r="Y405" t="n" s="1145">
        <v>16.3</v>
      </c>
      <c r="Z405" t="n" s="1145">
        <v>16.3</v>
      </c>
      <c r="AA405" t="n" s="1145">
        <v>16.6</v>
      </c>
      <c r="AB405" t="n" s="1145">
        <v>16.6</v>
      </c>
      <c r="AC405" t="n" s="1145">
        <v>16.7</v>
      </c>
      <c r="AD405" t="n" s="1145">
        <v>16.7</v>
      </c>
      <c r="AE405" t="n" s="1145">
        <v>16.6</v>
      </c>
      <c r="AF405" t="n" s="1145">
        <v>16.6</v>
      </c>
      <c r="AG405" t="n" s="1145">
        <v>16.6</v>
      </c>
      <c r="AH405" t="n" s="1145">
        <v>16.6</v>
      </c>
      <c r="AI405" t="n">
        <v>0.0</v>
      </c>
      <c r="AJ405" t="n">
        <v>0.0</v>
      </c>
    </row>
    <row r="406" spans="1:20">
      <c r="A406" t="s">
        <v>4599</v>
      </c>
      <c r="B406" t="s">
        <v>4573</v>
      </c>
      <c r="C406" s="1145" t="n">
        <v>3.0</v>
      </c>
      <c r="D406" s="1145" t="n">
        <v>3.0</v>
      </c>
      <c r="E406" s="1145" t="n">
        <v>3.0</v>
      </c>
      <c r="F406" s="1145" t="n">
        <v>3.0</v>
      </c>
      <c r="G406" s="1145" t="n">
        <v>3.0</v>
      </c>
      <c r="H406" s="1145" t="n">
        <v>3.0</v>
      </c>
      <c r="I406" s="1145" t="n">
        <v>3.0</v>
      </c>
      <c r="J406" s="1145" t="n">
        <v>3.0</v>
      </c>
      <c r="K406" s="1145" t="n">
        <v>3.0</v>
      </c>
      <c r="L406" s="1145" t="n">
        <v>3.0</v>
      </c>
      <c r="M406" s="1145" t="n">
        <v>3.0</v>
      </c>
      <c r="N406" s="1145" t="n">
        <v>3.0</v>
      </c>
      <c r="O406" s="1145" t="n">
        <v>3.0</v>
      </c>
      <c r="P406" s="1145" t="n">
        <v>3.0</v>
      </c>
      <c r="Q406" s="1145" t="n">
        <v>3.0</v>
      </c>
      <c r="R406" t="n" s="1145">
        <v>3.0</v>
      </c>
      <c r="S406" t="n" s="1145">
        <v>3.0</v>
      </c>
      <c r="T406" t="n" s="1145">
        <v>3.0</v>
      </c>
      <c r="U406" t="n" s="1145">
        <v>3.0</v>
      </c>
      <c r="V406" t="n" s="1145">
        <v>3.0</v>
      </c>
      <c r="W406" t="n" s="1145">
        <v>3.0</v>
      </c>
      <c r="X406" t="n" s="1145">
        <v>3.0</v>
      </c>
      <c r="Y406" t="n" s="1145">
        <v>3.0</v>
      </c>
      <c r="Z406" t="n" s="1145">
        <v>3.0</v>
      </c>
      <c r="AA406" t="n" s="1145">
        <v>3.0</v>
      </c>
      <c r="AB406" t="n" s="1145">
        <v>3.0</v>
      </c>
      <c r="AC406" t="n" s="1145">
        <v>3.0</v>
      </c>
      <c r="AD406" t="n" s="1145">
        <v>3.0</v>
      </c>
      <c r="AE406" t="n" s="1145">
        <v>3.0</v>
      </c>
      <c r="AF406" t="n" s="1145">
        <v>3.0</v>
      </c>
      <c r="AG406" t="n" s="1145">
        <v>3.0</v>
      </c>
      <c r="AH406" t="n" s="1145">
        <v>3.0</v>
      </c>
      <c r="AI406" t="n">
        <v>0.0</v>
      </c>
      <c r="AJ406" t="n">
        <v>0.0</v>
      </c>
    </row>
    <row r="407" spans="1:20">
      <c r="A407" t="s">
        <v>4600</v>
      </c>
      <c r="B407" t="s">
        <v>4575</v>
      </c>
      <c r="C407" s="1145" t="n">
        <v>3.0</v>
      </c>
      <c r="D407" s="1145" t="n">
        <v>3.0</v>
      </c>
      <c r="E407" s="1145" t="n">
        <v>3.0</v>
      </c>
      <c r="F407" s="1145" t="n">
        <v>3.0</v>
      </c>
      <c r="G407" s="1145" t="n">
        <v>3.0</v>
      </c>
      <c r="H407" s="1145" t="n">
        <v>3.0</v>
      </c>
      <c r="I407" s="1145" t="n">
        <v>3.0</v>
      </c>
      <c r="J407" s="1145" t="n">
        <v>3.0</v>
      </c>
      <c r="K407" s="1145" t="n">
        <v>3.0</v>
      </c>
      <c r="L407" s="1145" t="n">
        <v>3.0</v>
      </c>
      <c r="M407" s="1145" t="n">
        <v>3.0</v>
      </c>
      <c r="N407" s="1145" t="n">
        <v>3.0</v>
      </c>
      <c r="O407" s="1145" t="n">
        <v>3.0</v>
      </c>
      <c r="P407" s="1145" t="n">
        <v>3.0</v>
      </c>
      <c r="Q407" s="1145" t="n">
        <v>3.0</v>
      </c>
      <c r="R407" t="n" s="1145">
        <v>3.0</v>
      </c>
      <c r="S407" t="n" s="1145">
        <v>3.0</v>
      </c>
      <c r="T407" t="n" s="1145">
        <v>3.0</v>
      </c>
      <c r="U407" t="n" s="1145">
        <v>3.0</v>
      </c>
      <c r="V407" t="n" s="1145">
        <v>3.0</v>
      </c>
      <c r="W407" t="n" s="1145">
        <v>3.0</v>
      </c>
      <c r="X407" t="n" s="1145">
        <v>3.0</v>
      </c>
      <c r="Y407" t="n" s="1145">
        <v>3.0</v>
      </c>
      <c r="Z407" t="n" s="1145">
        <v>3.0</v>
      </c>
      <c r="AA407" t="n" s="1145">
        <v>3.0</v>
      </c>
      <c r="AB407" t="n" s="1145">
        <v>3.0</v>
      </c>
      <c r="AC407" t="n" s="1145">
        <v>3.0</v>
      </c>
      <c r="AD407" t="n" s="1145">
        <v>3.0</v>
      </c>
      <c r="AE407" t="n" s="1145">
        <v>3.0</v>
      </c>
      <c r="AF407" t="n" s="1145">
        <v>3.0</v>
      </c>
      <c r="AG407" t="n" s="1145">
        <v>3.0</v>
      </c>
      <c r="AH407" t="n" s="1145">
        <v>3.0</v>
      </c>
      <c r="AI407" t="n">
        <v>0.0</v>
      </c>
      <c r="AJ407" t="n">
        <v>0.0</v>
      </c>
    </row>
    <row r="408" spans="1:20">
      <c r="A408" t="s">
        <v>4601</v>
      </c>
      <c r="B408" t="s">
        <v>4577</v>
      </c>
      <c r="C408" t="n" s="1145">
        <v>26.2</v>
      </c>
      <c r="D408" t="n" s="1145">
        <v>26.2</v>
      </c>
      <c r="E408" t="n" s="1145">
        <v>26.5</v>
      </c>
      <c r="F408" t="n" s="1145">
        <v>26.1</v>
      </c>
      <c r="G408" t="n" s="1145">
        <v>26.1</v>
      </c>
      <c r="H408" t="n" s="1145">
        <v>25.8</v>
      </c>
      <c r="I408" t="n" s="1145">
        <v>26.0</v>
      </c>
      <c r="J408" t="n" s="1145">
        <v>26.0</v>
      </c>
      <c r="K408" t="n" s="1145">
        <v>24.5</v>
      </c>
      <c r="L408" t="n" s="1145">
        <v>25.8</v>
      </c>
      <c r="M408" t="n" s="1145">
        <v>25.8</v>
      </c>
      <c r="N408" t="n" s="1145">
        <v>24.5</v>
      </c>
      <c r="O408" t="n" s="1145">
        <v>25.5</v>
      </c>
      <c r="P408" t="n" s="1145">
        <v>25.5</v>
      </c>
      <c r="Q408" t="n" s="1145">
        <v>19.7</v>
      </c>
      <c r="R408" t="n" s="1145">
        <v>24.5</v>
      </c>
      <c r="S408" t="n" s="1145">
        <v>24.5</v>
      </c>
      <c r="T408" t="n" s="1145">
        <v>10.7</v>
      </c>
      <c r="U408" t="n" s="1145">
        <v>19.8</v>
      </c>
      <c r="V408" t="n" s="1145">
        <v>19.8</v>
      </c>
      <c r="W408" t="n" s="1145">
        <v>19.4</v>
      </c>
      <c r="X408" t="n" s="1145">
        <v>19.4</v>
      </c>
      <c r="Y408" t="n" s="1145">
        <v>18.9</v>
      </c>
      <c r="Z408" t="n" s="1145">
        <v>18.9</v>
      </c>
      <c r="AA408" t="n" s="1145">
        <v>18.3</v>
      </c>
      <c r="AB408" t="n" s="1145">
        <v>18.3</v>
      </c>
      <c r="AC408" t="n" s="1145">
        <v>17.5</v>
      </c>
      <c r="AD408" t="n" s="1145">
        <v>17.5</v>
      </c>
      <c r="AE408" t="n" s="1145">
        <v>16.5</v>
      </c>
      <c r="AF408" t="n" s="1145">
        <v>16.5</v>
      </c>
      <c r="AG408" t="n" s="1145">
        <v>15.2</v>
      </c>
      <c r="AH408" t="n" s="1145">
        <v>15.2</v>
      </c>
      <c r="AI408" t="n">
        <v>0.0</v>
      </c>
      <c r="AJ408" t="n">
        <v>0.0</v>
      </c>
    </row>
    <row r="409" spans="1:20">
      <c r="A409" t="s">
        <v>3821</v>
      </c>
      <c r="B409" t="s">
        <v>3822</v>
      </c>
      <c r="C409" s="1145" t="n">
        <v>7.8</v>
      </c>
      <c r="D409" s="1145" t="n">
        <v>7.8</v>
      </c>
      <c r="E409" s="1145" t="n">
        <v>8.0</v>
      </c>
      <c r="F409" s="1145" t="n">
        <v>7.8</v>
      </c>
      <c r="G409" s="1145" t="n">
        <v>7.8</v>
      </c>
      <c r="H409" s="1145" t="n">
        <v>7.7</v>
      </c>
      <c r="I409" s="1145" t="n">
        <v>7.8</v>
      </c>
      <c r="J409" s="1145" t="n">
        <v>7.8</v>
      </c>
      <c r="K409" s="1145" t="n">
        <v>6.0</v>
      </c>
      <c r="L409" s="1145" t="n">
        <v>7.7</v>
      </c>
      <c r="M409" s="1145" t="n">
        <v>7.7</v>
      </c>
      <c r="N409" s="1145" t="n">
        <v>6.0</v>
      </c>
      <c r="O409" s="1145" t="n">
        <v>7.5</v>
      </c>
      <c r="P409" s="1145" t="n">
        <v>7.5</v>
      </c>
      <c r="Q409" s="1145" t="n">
        <v>5.7</v>
      </c>
      <c r="R409" t="n" s="1145">
        <v>7.0</v>
      </c>
      <c r="S409" t="n" s="1145">
        <v>7.0</v>
      </c>
      <c r="T409" t="n" s="1145">
        <v>5.0</v>
      </c>
      <c r="U409" t="n" s="1145">
        <v>5.7</v>
      </c>
      <c r="V409" t="n" s="1145">
        <v>5.7</v>
      </c>
      <c r="W409" t="n" s="1145">
        <v>5.6</v>
      </c>
      <c r="X409" t="n" s="1145">
        <v>5.6</v>
      </c>
      <c r="Y409" t="n" s="1145">
        <v>5.6</v>
      </c>
      <c r="Z409" t="n" s="1145">
        <v>5.6</v>
      </c>
      <c r="AA409" t="n" s="1145">
        <v>5.6</v>
      </c>
      <c r="AB409" t="n" s="1145">
        <v>5.6</v>
      </c>
      <c r="AC409" t="n" s="1145">
        <v>5.5</v>
      </c>
      <c r="AD409" t="n" s="1145">
        <v>5.5</v>
      </c>
      <c r="AE409" t="n" s="1145">
        <v>5.4</v>
      </c>
      <c r="AF409" t="n" s="1145">
        <v>5.4</v>
      </c>
      <c r="AG409" t="n" s="1145">
        <v>5.3</v>
      </c>
      <c r="AH409" t="n" s="1145">
        <v>5.3</v>
      </c>
      <c r="AI409" t="n">
        <v>0.0</v>
      </c>
      <c r="AJ409" t="n">
        <v>0.0</v>
      </c>
    </row>
    <row r="410" spans="1:20">
      <c r="A410" t="s">
        <v>3803</v>
      </c>
      <c r="B410" t="s">
        <v>3804</v>
      </c>
      <c r="C410" s="1145" t="n">
        <v>18.3</v>
      </c>
      <c r="D410" s="1145" t="n">
        <v>18.3</v>
      </c>
      <c r="E410" s="1145" t="n">
        <v>18.5</v>
      </c>
      <c r="F410" s="1145" t="n">
        <v>18.3</v>
      </c>
      <c r="G410" s="1145" t="n">
        <v>18.3</v>
      </c>
      <c r="H410" s="1145" t="n">
        <v>18.1</v>
      </c>
      <c r="I410" s="1145" t="n">
        <v>18.2</v>
      </c>
      <c r="J410" s="1145" t="n">
        <v>18.2</v>
      </c>
      <c r="K410" s="1145" t="n">
        <v>18.5</v>
      </c>
      <c r="L410" s="1145" t="n">
        <v>18.1</v>
      </c>
      <c r="M410" s="1145" t="n">
        <v>18.1</v>
      </c>
      <c r="N410" s="1145" t="n">
        <v>18.5</v>
      </c>
      <c r="O410" s="1145" t="n">
        <v>18.0</v>
      </c>
      <c r="P410" s="1145" t="n">
        <v>18.0</v>
      </c>
      <c r="Q410" s="1145" t="n">
        <v>14.0</v>
      </c>
      <c r="R410" t="n" s="1145">
        <v>17.5</v>
      </c>
      <c r="S410" t="n" s="1145">
        <v>17.5</v>
      </c>
      <c r="T410" t="n" s="1145">
        <v>5.7</v>
      </c>
      <c r="U410" t="n" s="1145">
        <v>14.2</v>
      </c>
      <c r="V410" t="n" s="1145">
        <v>14.2</v>
      </c>
      <c r="W410" t="n" s="1145">
        <v>13.8</v>
      </c>
      <c r="X410" t="n" s="1145">
        <v>13.8</v>
      </c>
      <c r="Y410" t="n" s="1145">
        <v>13.3</v>
      </c>
      <c r="Z410" t="n" s="1145">
        <v>13.3</v>
      </c>
      <c r="AA410" t="n" s="1145">
        <v>12.7</v>
      </c>
      <c r="AB410" t="n" s="1145">
        <v>12.7</v>
      </c>
      <c r="AC410" t="n" s="1145">
        <v>12.0</v>
      </c>
      <c r="AD410" t="n" s="1145">
        <v>12.0</v>
      </c>
      <c r="AE410" t="n" s="1145">
        <v>11.1</v>
      </c>
      <c r="AF410" t="n" s="1145">
        <v>11.1</v>
      </c>
      <c r="AG410" t="n" s="1145">
        <v>9.9</v>
      </c>
      <c r="AH410" t="n" s="1145">
        <v>9.9</v>
      </c>
      <c r="AI410" t="n">
        <v>0.0</v>
      </c>
      <c r="AJ410" t="n">
        <v>0.0</v>
      </c>
    </row>
    <row r="411" spans="1:20">
      <c r="A411" t="s">
        <v>4602</v>
      </c>
      <c r="B411" t="s">
        <v>4581</v>
      </c>
      <c r="C411" s="1145" t="n">
        <v>68.2</v>
      </c>
      <c r="D411" s="1145" t="n">
        <v>68.2</v>
      </c>
      <c r="E411" s="1145" t="n">
        <v>69.1</v>
      </c>
      <c r="F411" s="1145" t="n">
        <v>67.6</v>
      </c>
      <c r="G411" s="1145" t="n">
        <v>67.6</v>
      </c>
      <c r="H411" s="1145" t="n">
        <v>67.3</v>
      </c>
      <c r="I411" s="1145" t="n">
        <v>67.5</v>
      </c>
      <c r="J411" s="1145" t="n">
        <v>67.5</v>
      </c>
      <c r="K411" s="1145" t="n">
        <v>66.6</v>
      </c>
      <c r="L411" s="1145" t="n">
        <v>67.3</v>
      </c>
      <c r="M411" s="1145" t="n">
        <v>67.3</v>
      </c>
      <c r="N411" s="1145" t="n">
        <v>66.6</v>
      </c>
      <c r="O411" s="1145" t="n">
        <v>67.0</v>
      </c>
      <c r="P411" s="1145" t="n">
        <v>67.0</v>
      </c>
      <c r="Q411" s="1145" t="n">
        <v>64.0</v>
      </c>
      <c r="R411" t="n" s="1145">
        <v>66.0</v>
      </c>
      <c r="S411" t="n" s="1145">
        <v>66.0</v>
      </c>
      <c r="T411" t="n" s="1145">
        <v>49.3</v>
      </c>
      <c r="U411" t="n" s="1145">
        <v>61.6</v>
      </c>
      <c r="V411" t="n" s="1145">
        <v>61.6</v>
      </c>
      <c r="W411" t="n" s="1145">
        <v>61.1</v>
      </c>
      <c r="X411" t="n" s="1145">
        <v>61.1</v>
      </c>
      <c r="Y411" t="n" s="1145">
        <v>60.6</v>
      </c>
      <c r="Z411" t="n" s="1145">
        <v>60.6</v>
      </c>
      <c r="AA411" t="n" s="1145">
        <v>59.9</v>
      </c>
      <c r="AB411" t="n" s="1145">
        <v>59.9</v>
      </c>
      <c r="AC411" t="n" s="1145">
        <v>59.1</v>
      </c>
      <c r="AD411" t="n" s="1145">
        <v>59.1</v>
      </c>
      <c r="AE411" t="n" s="1145">
        <v>58.0</v>
      </c>
      <c r="AF411" t="n" s="1145">
        <v>58.0</v>
      </c>
      <c r="AG411" t="n" s="1145">
        <v>56.6</v>
      </c>
      <c r="AH411" t="n" s="1145">
        <v>56.6</v>
      </c>
      <c r="AI411" t="n">
        <v>0.0</v>
      </c>
      <c r="AJ411" t="n">
        <v>0.0</v>
      </c>
    </row>
    <row r="412" spans="1:20">
      <c r="A412" t="s">
        <v>4603</v>
      </c>
      <c r="B412" t="s">
        <v>4583</v>
      </c>
      <c r="C412" s="1145" t="n">
        <v>47.5</v>
      </c>
      <c r="D412" s="1145" t="n">
        <v>47.5</v>
      </c>
      <c r="E412" s="1145" t="n">
        <v>47.0</v>
      </c>
      <c r="F412" s="1145" t="n">
        <v>47.9</v>
      </c>
      <c r="G412" s="1145" t="n">
        <v>47.9</v>
      </c>
      <c r="H412" s="1145" t="n">
        <v>48.0</v>
      </c>
      <c r="I412" s="1145" t="n">
        <v>47.9</v>
      </c>
      <c r="J412" s="1145" t="n">
        <v>47.9</v>
      </c>
      <c r="K412" s="1145" t="n">
        <v>47.3</v>
      </c>
      <c r="L412" s="1145" t="n">
        <v>48.0</v>
      </c>
      <c r="M412" s="1145" t="n">
        <v>48.0</v>
      </c>
      <c r="N412" s="1145" t="n">
        <v>45.9</v>
      </c>
      <c r="O412" s="1145" t="n">
        <v>48.2</v>
      </c>
      <c r="P412" s="1145" t="n">
        <v>48.2</v>
      </c>
      <c r="Q412" s="1145" t="n">
        <v>43.7</v>
      </c>
      <c r="R412" t="n" s="1145">
        <v>48.7</v>
      </c>
      <c r="S412" t="n" s="1145">
        <v>48.7</v>
      </c>
      <c r="T412" t="n" s="1145">
        <v>34.2</v>
      </c>
      <c r="U412" t="n" s="1145">
        <v>42.8</v>
      </c>
      <c r="V412" t="n" s="1145">
        <v>42.8</v>
      </c>
      <c r="W412" t="n" s="1145">
        <v>42.4</v>
      </c>
      <c r="X412" t="n" s="1145">
        <v>42.4</v>
      </c>
      <c r="Y412" t="n" s="1145">
        <v>41.9</v>
      </c>
      <c r="Z412" t="n" s="1145">
        <v>41.9</v>
      </c>
      <c r="AA412" t="n" s="1145">
        <v>41.3</v>
      </c>
      <c r="AB412" t="n" s="1145">
        <v>41.3</v>
      </c>
      <c r="AC412" t="n" s="1145">
        <v>40.6</v>
      </c>
      <c r="AD412" t="n" s="1145">
        <v>40.6</v>
      </c>
      <c r="AE412" t="n" s="1145">
        <v>39.9</v>
      </c>
      <c r="AF412" t="n" s="1145">
        <v>39.9</v>
      </c>
      <c r="AG412" t="n" s="1145">
        <v>39.0</v>
      </c>
      <c r="AH412" t="n" s="1145">
        <v>39.0</v>
      </c>
      <c r="AI412" t="n">
        <v>0.0</v>
      </c>
      <c r="AJ412" t="n">
        <v>0.0</v>
      </c>
    </row>
    <row r="413" spans="1:20">
      <c r="A413" t="s">
        <v>3805</v>
      </c>
      <c r="B413" t="s">
        <v>3806</v>
      </c>
      <c r="C413" s="1145" t="n">
        <v>20.7</v>
      </c>
      <c r="D413" s="1145" t="n">
        <v>20.7</v>
      </c>
      <c r="E413" s="1145" t="n">
        <v>22.1</v>
      </c>
      <c r="F413" s="1145" t="n">
        <v>19.7</v>
      </c>
      <c r="G413" s="1145" t="n">
        <v>19.7</v>
      </c>
      <c r="H413" s="1145" t="n">
        <v>19.3</v>
      </c>
      <c r="I413" s="1145" t="n">
        <v>19.6</v>
      </c>
      <c r="J413" s="1145" t="n">
        <v>19.6</v>
      </c>
      <c r="K413" s="1145" t="n">
        <v>19.3</v>
      </c>
      <c r="L413" s="1145" t="n">
        <v>19.3</v>
      </c>
      <c r="M413" s="1145" t="n">
        <v>19.3</v>
      </c>
      <c r="N413" s="1145" t="n">
        <v>20.6</v>
      </c>
      <c r="O413" s="1145" t="n">
        <v>18.8</v>
      </c>
      <c r="P413" s="1145" t="n">
        <v>18.8</v>
      </c>
      <c r="Q413" s="1145" t="n">
        <v>20.2</v>
      </c>
      <c r="R413" t="n" s="1145">
        <v>17.3</v>
      </c>
      <c r="S413" t="n" s="1145">
        <v>17.3</v>
      </c>
      <c r="T413" t="n" s="1145">
        <v>15.0</v>
      </c>
      <c r="U413" t="n" s="1145">
        <v>18.8</v>
      </c>
      <c r="V413" t="n" s="1145">
        <v>18.8</v>
      </c>
      <c r="W413" t="n" s="1145">
        <v>18.8</v>
      </c>
      <c r="X413" t="n" s="1145">
        <v>18.8</v>
      </c>
      <c r="Y413" t="n" s="1145">
        <v>18.7</v>
      </c>
      <c r="Z413" t="n" s="1145">
        <v>18.7</v>
      </c>
      <c r="AA413" t="n" s="1145">
        <v>18.6</v>
      </c>
      <c r="AB413" t="n" s="1145">
        <v>18.6</v>
      </c>
      <c r="AC413" t="n" s="1145">
        <v>18.6</v>
      </c>
      <c r="AD413" t="n" s="1145">
        <v>18.6</v>
      </c>
      <c r="AE413" t="n" s="1145">
        <v>18.2</v>
      </c>
      <c r="AF413" t="n" s="1145">
        <v>18.2</v>
      </c>
      <c r="AG413" t="n" s="1145">
        <v>17.6</v>
      </c>
      <c r="AH413" t="n" s="1145">
        <v>17.6</v>
      </c>
      <c r="AI413" t="n">
        <v>0.0</v>
      </c>
      <c r="AJ413" t="n">
        <v>0.0</v>
      </c>
    </row>
    <row r="414" spans="1:20">
      <c r="A414" t="s">
        <v>3946</v>
      </c>
      <c r="B414" t="s">
        <v>3947</v>
      </c>
      <c r="C414" s="1145" t="n">
        <v>5.0</v>
      </c>
      <c r="D414" s="1145" t="n">
        <v>5.0</v>
      </c>
      <c r="E414" s="1145" t="n">
        <v>5.0</v>
      </c>
      <c r="F414" s="1145" t="n">
        <v>5.0</v>
      </c>
      <c r="G414" s="1145" t="n">
        <v>5.0</v>
      </c>
      <c r="H414" s="1145" t="n">
        <v>5.0</v>
      </c>
      <c r="I414" s="1145" t="n">
        <v>5.0</v>
      </c>
      <c r="J414" s="1145" t="n">
        <v>5.0</v>
      </c>
      <c r="K414" s="1145" t="n">
        <v>5.0</v>
      </c>
      <c r="L414" s="1145" t="n">
        <v>5.0</v>
      </c>
      <c r="M414" s="1145" t="n">
        <v>5.0</v>
      </c>
      <c r="N414" s="1145" t="n">
        <v>5.0</v>
      </c>
      <c r="O414" s="1145" t="n">
        <v>5.0</v>
      </c>
      <c r="P414" s="1145" t="n">
        <v>5.0</v>
      </c>
      <c r="Q414" s="1145" t="n">
        <v>5.0</v>
      </c>
      <c r="R414" s="1145" t="n">
        <v>5.0</v>
      </c>
      <c r="S414" s="1145" t="n">
        <v>5.0</v>
      </c>
      <c r="T414" t="n" s="1145">
        <v>5.0</v>
      </c>
      <c r="U414" t="n" s="1145">
        <v>5.0</v>
      </c>
      <c r="V414" t="n" s="1145">
        <v>5.0</v>
      </c>
      <c r="W414" t="n" s="1145">
        <v>5.0</v>
      </c>
      <c r="X414" t="n" s="1145">
        <v>5.0</v>
      </c>
      <c r="Y414" t="n" s="1145">
        <v>5.0</v>
      </c>
      <c r="Z414" t="n" s="1145">
        <v>5.0</v>
      </c>
      <c r="AA414" t="n" s="1145">
        <v>5.0</v>
      </c>
      <c r="AB414" t="n" s="1145">
        <v>5.0</v>
      </c>
      <c r="AC414" t="n" s="1145">
        <v>5.0</v>
      </c>
      <c r="AD414" t="n" s="1145">
        <v>5.0</v>
      </c>
      <c r="AE414" t="n" s="1145">
        <v>5.0</v>
      </c>
      <c r="AF414" t="n" s="1145">
        <v>5.0</v>
      </c>
      <c r="AG414" t="n" s="1145">
        <v>5.0</v>
      </c>
      <c r="AH414" t="n" s="1145">
        <v>5.0</v>
      </c>
      <c r="AI414" t="n">
        <v>0.0</v>
      </c>
      <c r="AJ414" t="n">
        <v>0.0</v>
      </c>
    </row>
    <row r="415" spans="1:20">
      <c r="A415" t="s">
        <v>4604</v>
      </c>
      <c r="B415" t="s">
        <v>4587</v>
      </c>
      <c r="C415" s="1145" t="n">
        <v>4.0</v>
      </c>
      <c r="D415" s="1145" t="n">
        <v>4.0</v>
      </c>
      <c r="E415" s="1145" t="n">
        <v>4.0</v>
      </c>
      <c r="F415" s="1145" t="n">
        <v>4.0</v>
      </c>
      <c r="G415" s="1145" t="n">
        <v>4.0</v>
      </c>
      <c r="H415" s="1145" t="n">
        <v>4.0</v>
      </c>
      <c r="I415" s="1145" t="n">
        <v>4.0</v>
      </c>
      <c r="J415" s="1145" t="n">
        <v>4.0</v>
      </c>
      <c r="K415" s="1145" t="n">
        <v>4.0</v>
      </c>
      <c r="L415" s="1145" t="n">
        <v>4.0</v>
      </c>
      <c r="M415" s="1145" t="n">
        <v>4.0</v>
      </c>
      <c r="N415" s="1145" t="n">
        <v>4.0</v>
      </c>
      <c r="O415" s="1145" t="n">
        <v>4.0</v>
      </c>
      <c r="P415" s="1145" t="n">
        <v>4.0</v>
      </c>
      <c r="Q415" s="1145" t="n">
        <v>4.0</v>
      </c>
      <c r="R415" t="n" s="1145">
        <v>4.0</v>
      </c>
      <c r="S415" t="n" s="1145">
        <v>4.0</v>
      </c>
      <c r="T415" t="n" s="1145">
        <v>4.0</v>
      </c>
      <c r="U415" t="n" s="1145">
        <v>4.0</v>
      </c>
      <c r="V415" t="n" s="1145">
        <v>4.0</v>
      </c>
      <c r="W415" t="n" s="1145">
        <v>4.0</v>
      </c>
      <c r="X415" t="n" s="1145">
        <v>4.0</v>
      </c>
      <c r="Y415" t="n" s="1145">
        <v>4.0</v>
      </c>
      <c r="Z415" t="n" s="1145">
        <v>4.0</v>
      </c>
      <c r="AA415" t="n" s="1145">
        <v>4.0</v>
      </c>
      <c r="AB415" t="n" s="1145">
        <v>4.0</v>
      </c>
      <c r="AC415" t="n" s="1145">
        <v>4.0</v>
      </c>
      <c r="AD415" t="n" s="1145">
        <v>4.0</v>
      </c>
      <c r="AE415" t="n" s="1145">
        <v>4.0</v>
      </c>
      <c r="AF415" t="n" s="1145">
        <v>4.0</v>
      </c>
      <c r="AG415" t="n" s="1145">
        <v>4.0</v>
      </c>
      <c r="AH415" t="n" s="1145">
        <v>4.0</v>
      </c>
      <c r="AI415" t="n">
        <v>0.0</v>
      </c>
      <c r="AJ415" t="n">
        <v>0.0</v>
      </c>
    </row>
    <row r="416" spans="1:20">
      <c r="A416" t="s">
        <v>4605</v>
      </c>
      <c r="B416" t="s">
        <v>4589</v>
      </c>
      <c r="C416" s="1145" t="n">
        <v>2.0</v>
      </c>
      <c r="D416" s="1145" t="n">
        <v>2.0</v>
      </c>
      <c r="E416" s="1145" t="n">
        <v>2.0</v>
      </c>
      <c r="F416" s="1145" t="n">
        <v>2.0</v>
      </c>
      <c r="G416" s="1145" t="n">
        <v>2.0</v>
      </c>
      <c r="H416" s="1145" t="n">
        <v>2.0</v>
      </c>
      <c r="I416" s="1145" t="n">
        <v>2.0</v>
      </c>
      <c r="J416" s="1145" t="n">
        <v>2.0</v>
      </c>
      <c r="K416" s="1145" t="n">
        <v>2.0</v>
      </c>
      <c r="L416" s="1145" t="n">
        <v>2.0</v>
      </c>
      <c r="M416" s="1145" t="n">
        <v>2.0</v>
      </c>
      <c r="N416" s="1145" t="n">
        <v>2.0</v>
      </c>
      <c r="O416" s="1145" t="n">
        <v>2.0</v>
      </c>
      <c r="P416" s="1145" t="n">
        <v>2.0</v>
      </c>
      <c r="Q416" s="1145" t="n">
        <v>2.0</v>
      </c>
      <c r="R416" t="n" s="1145">
        <v>2.0</v>
      </c>
      <c r="S416" t="n" s="1145">
        <v>2.0</v>
      </c>
      <c r="T416" t="n" s="1145">
        <v>2.0</v>
      </c>
      <c r="U416" t="n" s="1145">
        <v>2.0</v>
      </c>
      <c r="V416" t="n" s="1145">
        <v>2.0</v>
      </c>
      <c r="W416" t="n" s="1145">
        <v>2.0</v>
      </c>
      <c r="X416" t="n" s="1145">
        <v>2.0</v>
      </c>
      <c r="Y416" t="n" s="1145">
        <v>2.0</v>
      </c>
      <c r="Z416" t="n" s="1145">
        <v>2.0</v>
      </c>
      <c r="AA416" t="n" s="1145">
        <v>2.0</v>
      </c>
      <c r="AB416" t="n" s="1145">
        <v>2.0</v>
      </c>
      <c r="AC416" t="n" s="1145">
        <v>2.0</v>
      </c>
      <c r="AD416" t="n" s="1145">
        <v>2.0</v>
      </c>
      <c r="AE416" t="n" s="1145">
        <v>2.0</v>
      </c>
      <c r="AF416" t="n" s="1145">
        <v>2.0</v>
      </c>
      <c r="AG416" t="n" s="1145">
        <v>2.0</v>
      </c>
      <c r="AH416" t="n" s="1145">
        <v>2.0</v>
      </c>
      <c r="AI416" t="n">
        <v>0.0</v>
      </c>
      <c r="AJ416" t="n">
        <v>0.0</v>
      </c>
    </row>
    <row r="417" spans="1:20">
      <c r="A417" t="s">
        <v>3797</v>
      </c>
      <c r="B417" t="s">
        <v>3798</v>
      </c>
      <c r="C417" s="1145" t="n">
        <v>2.0</v>
      </c>
      <c r="D417" s="1145" t="n">
        <v>2.0</v>
      </c>
      <c r="E417" s="1145" t="n">
        <v>2.0</v>
      </c>
      <c r="F417" s="1145" t="n">
        <v>2.0</v>
      </c>
      <c r="G417" s="1145" t="n">
        <v>2.0</v>
      </c>
      <c r="H417" s="1145" t="n">
        <v>2.0</v>
      </c>
      <c r="I417" s="1145" t="n">
        <v>2.0</v>
      </c>
      <c r="J417" s="1145" t="n">
        <v>2.0</v>
      </c>
      <c r="K417" s="1145" t="n">
        <v>2.0</v>
      </c>
      <c r="L417" s="1145" t="n">
        <v>2.0</v>
      </c>
      <c r="M417" s="1145" t="n">
        <v>2.0</v>
      </c>
      <c r="N417" s="1145" t="n">
        <v>2.0</v>
      </c>
      <c r="O417" s="1145" t="n">
        <v>2.0</v>
      </c>
      <c r="P417" s="1145" t="n">
        <v>2.0</v>
      </c>
      <c r="Q417" s="1145" t="n">
        <v>2.0</v>
      </c>
      <c r="R417" t="n" s="1145">
        <v>2.0</v>
      </c>
      <c r="S417" t="n" s="1145">
        <v>2.0</v>
      </c>
      <c r="T417" t="n" s="1145">
        <v>2.0</v>
      </c>
      <c r="U417" t="n" s="1145">
        <v>2.0</v>
      </c>
      <c r="V417" t="n" s="1145">
        <v>2.0</v>
      </c>
      <c r="W417" t="n" s="1145">
        <v>2.0</v>
      </c>
      <c r="X417" t="n" s="1145">
        <v>2.0</v>
      </c>
      <c r="Y417" t="n" s="1145">
        <v>2.0</v>
      </c>
      <c r="Z417" t="n" s="1145">
        <v>2.0</v>
      </c>
      <c r="AA417" t="n" s="1145">
        <v>2.0</v>
      </c>
      <c r="AB417" t="n" s="1145">
        <v>2.0</v>
      </c>
      <c r="AC417" t="n" s="1145">
        <v>2.0</v>
      </c>
      <c r="AD417" t="n" s="1145">
        <v>2.0</v>
      </c>
      <c r="AE417" t="n" s="1145">
        <v>2.0</v>
      </c>
      <c r="AF417" t="n" s="1145">
        <v>2.0</v>
      </c>
      <c r="AG417" t="n" s="1145">
        <v>2.0</v>
      </c>
      <c r="AH417" t="n" s="1145">
        <v>2.0</v>
      </c>
      <c r="AI417" t="n">
        <v>0.0</v>
      </c>
      <c r="AJ417" t="n">
        <v>0.0</v>
      </c>
    </row>
    <row r="418" spans="1:20">
      <c r="A418" t="s">
        <v>3944</v>
      </c>
      <c r="B418" t="s">
        <v>3945</v>
      </c>
      <c r="C418" t="n" s="1145">
        <v>0.0</v>
      </c>
      <c r="D418" t="n" s="1145">
        <v>0.0</v>
      </c>
      <c r="E418" t="n" s="1145">
        <v>0.0</v>
      </c>
      <c r="F418" t="n" s="1145">
        <v>0.0</v>
      </c>
      <c r="G418" t="n" s="1145">
        <v>0.0</v>
      </c>
      <c r="H418" t="n" s="1145">
        <v>0.0</v>
      </c>
      <c r="I418" t="n" s="1145">
        <v>0.0</v>
      </c>
      <c r="J418" t="n" s="1145">
        <v>0.0</v>
      </c>
      <c r="K418" t="n" s="1145">
        <v>0.0</v>
      </c>
      <c r="L418" t="n" s="1145">
        <v>0.0</v>
      </c>
      <c r="M418" t="n" s="1145">
        <v>0.0</v>
      </c>
      <c r="N418" t="n" s="1145">
        <v>0.0</v>
      </c>
      <c r="O418" t="n" s="1145">
        <v>0.0</v>
      </c>
      <c r="P418" t="n" s="1145">
        <v>0.0</v>
      </c>
      <c r="Q418" t="n" s="1145">
        <v>0.0</v>
      </c>
      <c r="R418" t="n" s="1145">
        <v>0.0</v>
      </c>
      <c r="S418" t="n" s="1145">
        <v>0.0</v>
      </c>
      <c r="T418" t="n" s="1145">
        <v>0.0</v>
      </c>
      <c r="U418" t="n" s="1145">
        <v>0.0</v>
      </c>
      <c r="V418" t="n" s="1145">
        <v>0.0</v>
      </c>
      <c r="W418" t="n" s="1145">
        <v>0.0</v>
      </c>
      <c r="X418" t="n" s="1145">
        <v>0.0</v>
      </c>
      <c r="Y418" t="n" s="1145">
        <v>0.0</v>
      </c>
      <c r="Z418" t="n" s="1145">
        <v>0.0</v>
      </c>
      <c r="AA418" t="n" s="1145">
        <v>0.0</v>
      </c>
      <c r="AB418" t="n" s="1145">
        <v>0.0</v>
      </c>
      <c r="AC418" t="n" s="1145">
        <v>0.0</v>
      </c>
      <c r="AD418" t="n" s="1145">
        <v>0.0</v>
      </c>
      <c r="AE418" t="n" s="1145">
        <v>0.0</v>
      </c>
      <c r="AF418" t="n" s="1145">
        <v>0.0</v>
      </c>
      <c r="AG418" t="n" s="1145">
        <v>0.0</v>
      </c>
      <c r="AH418" t="n" s="1145">
        <v>0.0</v>
      </c>
      <c r="AI418" t="n">
        <v>0.0</v>
      </c>
      <c r="AJ418" t="n">
        <v>0.0</v>
      </c>
    </row>
    <row r="419" spans="1:20">
      <c r="A419" t="s">
        <v>3827</v>
      </c>
      <c r="B419" t="s">
        <v>3828</v>
      </c>
      <c r="C419" s="1145" t="n">
        <v>19.8</v>
      </c>
      <c r="D419" s="1145" t="n">
        <v>19.8</v>
      </c>
      <c r="E419" s="1145" t="n">
        <v>19.4</v>
      </c>
      <c r="F419" s="1145" t="n">
        <v>20.0</v>
      </c>
      <c r="G419" s="1145" t="n">
        <v>20.0</v>
      </c>
      <c r="H419" s="1145" t="n">
        <v>20.1</v>
      </c>
      <c r="I419" s="1145" t="n">
        <v>20.0</v>
      </c>
      <c r="J419" s="1145" t="n">
        <v>20.0</v>
      </c>
      <c r="K419" s="1145" t="n">
        <v>21.3</v>
      </c>
      <c r="L419" s="1145" t="n">
        <v>20.1</v>
      </c>
      <c r="M419" s="1145" t="n">
        <v>20.1</v>
      </c>
      <c r="N419" s="1145" t="n">
        <v>21.3</v>
      </c>
      <c r="O419" s="1145" t="n">
        <v>20.3</v>
      </c>
      <c r="P419" s="1145" t="n">
        <v>20.3</v>
      </c>
      <c r="Q419" s="1145" t="n">
        <v>20.5</v>
      </c>
      <c r="R419" t="n" s="1145">
        <v>20.8</v>
      </c>
      <c r="S419" t="n" s="1145">
        <v>20.8</v>
      </c>
      <c r="T419" t="n" s="1145">
        <v>14.3</v>
      </c>
      <c r="U419" t="n" s="1145">
        <v>19.3</v>
      </c>
      <c r="V419" t="n" s="1145">
        <v>19.3</v>
      </c>
      <c r="W419" t="n" s="1145">
        <v>19.2</v>
      </c>
      <c r="X419" t="n" s="1145">
        <v>19.2</v>
      </c>
      <c r="Y419" t="n" s="1145">
        <v>19.0</v>
      </c>
      <c r="Z419" t="n" s="1145">
        <v>19.0</v>
      </c>
      <c r="AA419" t="n" s="1145">
        <v>18.7</v>
      </c>
      <c r="AB419" t="n" s="1145">
        <v>18.7</v>
      </c>
      <c r="AC419" t="n" s="1145">
        <v>18.4</v>
      </c>
      <c r="AD419" t="n" s="1145">
        <v>18.4</v>
      </c>
      <c r="AE419" t="n" s="1145">
        <v>18.0</v>
      </c>
      <c r="AF419" t="n" s="1145">
        <v>18.0</v>
      </c>
      <c r="AG419" t="n" s="1145">
        <v>17.4</v>
      </c>
      <c r="AH419" t="n" s="1145">
        <v>17.4</v>
      </c>
      <c r="AI419" t="n">
        <v>0.0</v>
      </c>
      <c r="AJ419" t="n">
        <v>0.0</v>
      </c>
    </row>
    <row r="420" spans="1:20">
      <c r="A420" t="s">
        <v>4606</v>
      </c>
      <c r="B420" t="s">
        <v>4594</v>
      </c>
      <c r="C420" s="1145" t="n">
        <v>0.0</v>
      </c>
      <c r="D420" s="1145" t="n">
        <v>0.0</v>
      </c>
      <c r="E420" s="1145" t="n">
        <v>0.0</v>
      </c>
      <c r="F420" s="1145" t="n">
        <v>0.0</v>
      </c>
      <c r="G420" s="1145" t="n">
        <v>0.0</v>
      </c>
      <c r="H420" s="1145" t="n">
        <v>0.0</v>
      </c>
      <c r="I420" s="1145" t="n">
        <v>0.0</v>
      </c>
      <c r="J420" s="1145" t="n">
        <v>0.0</v>
      </c>
      <c r="K420" s="1145" t="n">
        <v>0.0</v>
      </c>
      <c r="L420" s="1145" t="n">
        <v>0.0</v>
      </c>
      <c r="M420" s="1145" t="n">
        <v>0.0</v>
      </c>
      <c r="N420" s="1145" t="n">
        <v>0.0</v>
      </c>
      <c r="O420" s="1145" t="n">
        <v>0.0</v>
      </c>
      <c r="P420" s="1145" t="n">
        <v>0.0</v>
      </c>
      <c r="Q420" s="1145" t="n">
        <v>0.0</v>
      </c>
      <c r="R420" t="n" s="1145">
        <v>0.0</v>
      </c>
      <c r="S420" t="n" s="1145">
        <v>0.0</v>
      </c>
      <c r="T420" t="n" s="1145">
        <v>0.0</v>
      </c>
      <c r="U420" t="n" s="1145">
        <v>0.0</v>
      </c>
      <c r="V420" t="n" s="1145">
        <v>0.0</v>
      </c>
      <c r="W420" t="n" s="1145">
        <v>0.0</v>
      </c>
      <c r="X420" t="n" s="1145">
        <v>0.0</v>
      </c>
      <c r="Y420" t="n" s="1145">
        <v>0.0</v>
      </c>
      <c r="Z420" t="n" s="1145">
        <v>0.0</v>
      </c>
      <c r="AA420" t="n" s="1145">
        <v>0.0</v>
      </c>
      <c r="AB420" t="n" s="1145">
        <v>0.0</v>
      </c>
      <c r="AC420" t="n" s="1145">
        <v>0.0</v>
      </c>
      <c r="AD420" t="n" s="1145">
        <v>0.0</v>
      </c>
      <c r="AE420" t="n" s="1145">
        <v>0.0</v>
      </c>
      <c r="AF420" t="n" s="1145">
        <v>0.0</v>
      </c>
      <c r="AG420" t="n" s="1145">
        <v>0.0</v>
      </c>
      <c r="AH420" t="n" s="1145">
        <v>0.0</v>
      </c>
      <c r="AI420" t="n">
        <v>0.0</v>
      </c>
      <c r="AJ420" t="n">
        <v>0.0</v>
      </c>
    </row>
    <row r="421" spans="1:20">
      <c r="A421" t="s">
        <v>4607</v>
      </c>
      <c r="B421" t="s">
        <v>351</v>
      </c>
      <c r="C421" t="n" s="1145">
        <v>1362.4</v>
      </c>
      <c r="D421" t="n" s="1145">
        <v>1362.4</v>
      </c>
      <c r="E421" t="n" s="1145">
        <v>763.7</v>
      </c>
      <c r="F421" t="n" s="1145">
        <v>1081.1</v>
      </c>
      <c r="G421" t="n" s="1145">
        <v>1081.1</v>
      </c>
      <c r="H421" t="n" s="1145">
        <v>598.8</v>
      </c>
      <c r="I421" t="n" s="1145">
        <v>801.5</v>
      </c>
      <c r="J421" t="n" s="1145">
        <v>801.5</v>
      </c>
      <c r="K421" t="n" s="1145">
        <v>584.9</v>
      </c>
      <c r="L421" t="n" s="1145">
        <v>598.8</v>
      </c>
      <c r="M421" t="n" s="1145">
        <v>598.8</v>
      </c>
      <c r="N421" t="n" s="1145">
        <v>588.6</v>
      </c>
      <c r="O421" t="n" s="1145">
        <v>396.0</v>
      </c>
      <c r="P421" t="n" s="1145">
        <v>396.0</v>
      </c>
      <c r="Q421" t="n" s="1145">
        <v>556.8</v>
      </c>
      <c r="R421" t="n" s="1145">
        <v>193.3</v>
      </c>
      <c r="S421" t="n" s="1145">
        <v>193.3</v>
      </c>
      <c r="T421" t="n" s="1145">
        <v>456.9</v>
      </c>
      <c r="U421" t="n" s="1145">
        <v>2187.2</v>
      </c>
      <c r="V421" t="n" s="1145">
        <v>2187.2</v>
      </c>
      <c r="W421" t="n" s="1145">
        <v>1992.6</v>
      </c>
      <c r="X421" t="n" s="1145">
        <v>1992.6</v>
      </c>
      <c r="Y421" t="n" s="1145">
        <v>1797.9</v>
      </c>
      <c r="Z421" t="n" s="1145">
        <v>1797.9</v>
      </c>
      <c r="AA421" t="n" s="1145">
        <v>1602.3</v>
      </c>
      <c r="AB421" t="n" s="1145">
        <v>1602.3</v>
      </c>
      <c r="AC421" t="n" s="1145">
        <v>1406.7</v>
      </c>
      <c r="AD421" t="n" s="1145">
        <v>1406.7</v>
      </c>
      <c r="AE421" t="n" s="1145">
        <v>1210.2</v>
      </c>
      <c r="AF421" t="n" s="1145">
        <v>1210.2</v>
      </c>
      <c r="AG421" t="n" s="1145">
        <v>1013.7</v>
      </c>
      <c r="AH421" t="n" s="1145">
        <v>1013.7</v>
      </c>
      <c r="AI421" t="n">
        <v>0.0</v>
      </c>
      <c r="AJ421" t="n">
        <v>0.0</v>
      </c>
    </row>
    <row r="422" spans="1:20">
      <c r="A422" t="s">
        <v>4608</v>
      </c>
      <c r="B422" t="s">
        <v>4565</v>
      </c>
      <c r="C422" s="1145" t="n">
        <v>426.0</v>
      </c>
      <c r="D422" s="1145" t="n">
        <v>426.0</v>
      </c>
      <c r="E422" s="1145" t="n">
        <v>291.9</v>
      </c>
      <c r="F422" s="1145" t="n">
        <v>302.4</v>
      </c>
      <c r="G422" s="1145" t="n">
        <v>302.4</v>
      </c>
      <c r="H422" s="1145" t="n">
        <v>134.1</v>
      </c>
      <c r="I422" s="1145" t="n">
        <v>179.8</v>
      </c>
      <c r="J422" s="1145" t="n">
        <v>179.8</v>
      </c>
      <c r="K422" s="1145" t="n">
        <v>127.7</v>
      </c>
      <c r="L422" s="1145" t="n">
        <v>134.1</v>
      </c>
      <c r="M422" s="1145" t="n">
        <v>134.1</v>
      </c>
      <c r="N422" s="1145" t="n">
        <v>129.7</v>
      </c>
      <c r="O422" s="1145" t="n">
        <v>88.4</v>
      </c>
      <c r="P422" s="1145" t="n">
        <v>88.4</v>
      </c>
      <c r="Q422" s="1145" t="n">
        <v>121.2</v>
      </c>
      <c r="R422" t="n" s="1145">
        <v>42.6</v>
      </c>
      <c r="S422" t="n" s="1145">
        <v>42.6</v>
      </c>
      <c r="T422" t="n" s="1145">
        <v>119.2</v>
      </c>
      <c r="U422" t="n" s="1145">
        <v>497.8</v>
      </c>
      <c r="V422" t="n" s="1145">
        <v>497.8</v>
      </c>
      <c r="W422" t="n" s="1145">
        <v>455.6</v>
      </c>
      <c r="X422" t="n" s="1145">
        <v>455.6</v>
      </c>
      <c r="Y422" t="n" s="1145">
        <v>413.3</v>
      </c>
      <c r="Z422" t="n" s="1145">
        <v>413.3</v>
      </c>
      <c r="AA422" t="n" s="1145">
        <v>370.1</v>
      </c>
      <c r="AB422" t="n" s="1145">
        <v>370.1</v>
      </c>
      <c r="AC422" t="n" s="1145">
        <v>326.9</v>
      </c>
      <c r="AD422" t="n" s="1145">
        <v>326.9</v>
      </c>
      <c r="AE422" t="n" s="1145">
        <v>283.6</v>
      </c>
      <c r="AF422" t="n" s="1145">
        <v>283.6</v>
      </c>
      <c r="AG422" t="n" s="1145">
        <v>240.4</v>
      </c>
      <c r="AH422" t="n" s="1145">
        <v>240.4</v>
      </c>
      <c r="AI422" t="n">
        <v>0.0</v>
      </c>
      <c r="AJ422" t="n">
        <v>0.0</v>
      </c>
    </row>
    <row r="423" spans="1:20">
      <c r="A423" t="s">
        <v>4609</v>
      </c>
      <c r="B423" t="s">
        <v>392</v>
      </c>
      <c r="C423" s="1145" t="n">
        <v>102.0</v>
      </c>
      <c r="D423" s="1145" t="n">
        <v>102.0</v>
      </c>
      <c r="E423" s="1145" t="n">
        <v>52.0</v>
      </c>
      <c r="F423" s="1145" t="n">
        <v>84.0</v>
      </c>
      <c r="G423" s="1145" t="n">
        <v>84.0</v>
      </c>
      <c r="H423" s="1145" t="n">
        <v>50.0</v>
      </c>
      <c r="I423" s="1145" t="n">
        <v>67.0</v>
      </c>
      <c r="J423" s="1145" t="n">
        <v>67.0</v>
      </c>
      <c r="K423" s="1145" t="n">
        <v>49.8</v>
      </c>
      <c r="L423" s="1145" t="n">
        <v>50.0</v>
      </c>
      <c r="M423" s="1145" t="n">
        <v>50.0</v>
      </c>
      <c r="N423" s="1145" t="n">
        <v>49.8</v>
      </c>
      <c r="O423" s="1145" t="n">
        <v>33.0</v>
      </c>
      <c r="P423" s="1145" t="n">
        <v>33.0</v>
      </c>
      <c r="Q423" s="1145" t="n">
        <v>43.8</v>
      </c>
      <c r="R423" t="n" s="1145">
        <v>16.0</v>
      </c>
      <c r="S423" t="n" s="1145">
        <v>16.0</v>
      </c>
      <c r="T423" t="n" s="1145">
        <v>42.6</v>
      </c>
      <c r="U423" t="n" s="1145">
        <v>186.0</v>
      </c>
      <c r="V423" t="n" s="1145">
        <v>186.0</v>
      </c>
      <c r="W423" t="n" s="1145">
        <v>169.4</v>
      </c>
      <c r="X423" t="n" s="1145">
        <v>169.4</v>
      </c>
      <c r="Y423" t="n" s="1145">
        <v>152.8</v>
      </c>
      <c r="Z423" t="n" s="1145">
        <v>152.8</v>
      </c>
      <c r="AA423" t="n" s="1145">
        <v>136.2</v>
      </c>
      <c r="AB423" t="n" s="1145">
        <v>136.2</v>
      </c>
      <c r="AC423" t="n" s="1145">
        <v>119.6</v>
      </c>
      <c r="AD423" t="n" s="1145">
        <v>119.6</v>
      </c>
      <c r="AE423" t="n" s="1145">
        <v>103.0</v>
      </c>
      <c r="AF423" t="n" s="1145">
        <v>103.0</v>
      </c>
      <c r="AG423" t="n" s="1145">
        <v>86.4</v>
      </c>
      <c r="AH423" t="n" s="1145">
        <v>86.4</v>
      </c>
      <c r="AI423" t="n">
        <v>0.0</v>
      </c>
      <c r="AJ423" t="n">
        <v>0.0</v>
      </c>
    </row>
    <row r="424" spans="1:20">
      <c r="A424" t="s">
        <v>4610</v>
      </c>
      <c r="B424" t="s">
        <v>4569</v>
      </c>
      <c r="C424" s="1145" t="n">
        <v>191.8</v>
      </c>
      <c r="D424" s="1145" t="n">
        <v>191.8</v>
      </c>
      <c r="E424" s="1145" t="n">
        <v>96.6</v>
      </c>
      <c r="F424" s="1145" t="n">
        <v>160.9</v>
      </c>
      <c r="G424" s="1145" t="n">
        <v>160.9</v>
      </c>
      <c r="H424" s="1145" t="n">
        <v>95.2</v>
      </c>
      <c r="I424" s="1145" t="n">
        <v>128.1</v>
      </c>
      <c r="J424" s="1145" t="n">
        <v>128.1</v>
      </c>
      <c r="K424" s="1145" t="n">
        <v>90.4</v>
      </c>
      <c r="L424" s="1145" t="n">
        <v>95.2</v>
      </c>
      <c r="M424" s="1145" t="n">
        <v>95.2</v>
      </c>
      <c r="N424" s="1145" t="n">
        <v>92.2</v>
      </c>
      <c r="O424" s="1145" t="n">
        <v>62.4</v>
      </c>
      <c r="P424" s="1145" t="n">
        <v>62.4</v>
      </c>
      <c r="Q424" s="1145" t="n">
        <v>93.1</v>
      </c>
      <c r="R424" t="n" s="1145">
        <v>29.5</v>
      </c>
      <c r="S424" t="n" s="1145">
        <v>29.5</v>
      </c>
      <c r="T424" t="n" s="1145">
        <v>84.7</v>
      </c>
      <c r="U424" t="n" s="1145">
        <v>360.4</v>
      </c>
      <c r="V424" t="n" s="1145">
        <v>360.4</v>
      </c>
      <c r="W424" t="n" s="1145">
        <v>330.3</v>
      </c>
      <c r="X424" t="n" s="1145">
        <v>330.3</v>
      </c>
      <c r="Y424" t="n" s="1145">
        <v>300.1</v>
      </c>
      <c r="Z424" t="n" s="1145">
        <v>300.1</v>
      </c>
      <c r="AA424" t="n" s="1145">
        <v>270.0</v>
      </c>
      <c r="AB424" t="n" s="1145">
        <v>270.0</v>
      </c>
      <c r="AC424" t="n" s="1145">
        <v>239.8</v>
      </c>
      <c r="AD424" t="n" s="1145">
        <v>239.8</v>
      </c>
      <c r="AE424" t="n" s="1145">
        <v>208.8</v>
      </c>
      <c r="AF424" t="n" s="1145">
        <v>208.8</v>
      </c>
      <c r="AG424" t="n" s="1145">
        <v>177.8</v>
      </c>
      <c r="AH424" t="n" s="1145">
        <v>177.8</v>
      </c>
      <c r="AI424" t="n">
        <v>0.0</v>
      </c>
      <c r="AJ424" t="n">
        <v>0.0</v>
      </c>
    </row>
    <row r="425" spans="1:20">
      <c r="A425" t="s">
        <v>4611</v>
      </c>
      <c r="B425" t="s">
        <v>4573</v>
      </c>
      <c r="C425" s="1145" t="n">
        <v>18.0</v>
      </c>
      <c r="D425" s="1145" t="n">
        <v>18.0</v>
      </c>
      <c r="E425" s="1145" t="n">
        <v>9.0</v>
      </c>
      <c r="F425" s="1145" t="n">
        <v>15.0</v>
      </c>
      <c r="G425" s="1145" t="n">
        <v>15.0</v>
      </c>
      <c r="H425" s="1145" t="n">
        <v>9.0</v>
      </c>
      <c r="I425" s="1145" t="n">
        <v>12.0</v>
      </c>
      <c r="J425" s="1145" t="n">
        <v>12.0</v>
      </c>
      <c r="K425" s="1145" t="n">
        <v>9.0</v>
      </c>
      <c r="L425" s="1145" t="n">
        <v>9.0</v>
      </c>
      <c r="M425" s="1145" t="n">
        <v>9.0</v>
      </c>
      <c r="N425" s="1145" t="n">
        <v>9.0</v>
      </c>
      <c r="O425" s="1145" t="n">
        <v>6.0</v>
      </c>
      <c r="P425" s="1145" t="n">
        <v>6.0</v>
      </c>
      <c r="Q425" s="1145" t="n">
        <v>9.0</v>
      </c>
      <c r="R425" t="n" s="1145">
        <v>3.0</v>
      </c>
      <c r="S425" t="n" s="1145">
        <v>3.0</v>
      </c>
      <c r="T425" t="n" s="1145">
        <v>9.0</v>
      </c>
      <c r="U425" t="n" s="1145">
        <v>36.0</v>
      </c>
      <c r="V425" t="n" s="1145">
        <v>36.0</v>
      </c>
      <c r="W425" t="n" s="1145">
        <v>33.0</v>
      </c>
      <c r="X425" t="n" s="1145">
        <v>33.0</v>
      </c>
      <c r="Y425" t="n" s="1145">
        <v>30.0</v>
      </c>
      <c r="Z425" t="n" s="1145">
        <v>30.0</v>
      </c>
      <c r="AA425" t="n" s="1145">
        <v>27.0</v>
      </c>
      <c r="AB425" t="n" s="1145">
        <v>27.0</v>
      </c>
      <c r="AC425" t="n" s="1145">
        <v>24.0</v>
      </c>
      <c r="AD425" t="n" s="1145">
        <v>24.0</v>
      </c>
      <c r="AE425" t="n" s="1145">
        <v>21.0</v>
      </c>
      <c r="AF425" t="n" s="1145">
        <v>21.0</v>
      </c>
      <c r="AG425" t="n" s="1145">
        <v>18.0</v>
      </c>
      <c r="AH425" t="n" s="1145">
        <v>18.0</v>
      </c>
      <c r="AI425" t="n">
        <v>0.0</v>
      </c>
      <c r="AJ425" t="n">
        <v>0.0</v>
      </c>
    </row>
    <row r="426" spans="1:20">
      <c r="A426" t="s">
        <v>4612</v>
      </c>
      <c r="B426" t="s">
        <v>4575</v>
      </c>
      <c r="C426" s="1145" t="n">
        <v>18.0</v>
      </c>
      <c r="D426" s="1145" t="n">
        <v>18.0</v>
      </c>
      <c r="E426" s="1145" t="n">
        <v>9.0</v>
      </c>
      <c r="F426" s="1145" t="n">
        <v>15.0</v>
      </c>
      <c r="G426" s="1145" t="n">
        <v>15.0</v>
      </c>
      <c r="H426" s="1145" t="n">
        <v>9.0</v>
      </c>
      <c r="I426" s="1145" t="n">
        <v>12.0</v>
      </c>
      <c r="J426" s="1145" t="n">
        <v>12.0</v>
      </c>
      <c r="K426" s="1145" t="n">
        <v>9.0</v>
      </c>
      <c r="L426" s="1145" t="n">
        <v>9.0</v>
      </c>
      <c r="M426" s="1145" t="n">
        <v>9.0</v>
      </c>
      <c r="N426" s="1145" t="n">
        <v>9.0</v>
      </c>
      <c r="O426" s="1145" t="n">
        <v>6.0</v>
      </c>
      <c r="P426" s="1145" t="n">
        <v>6.0</v>
      </c>
      <c r="Q426" s="1145" t="n">
        <v>9.0</v>
      </c>
      <c r="R426" t="n" s="1145">
        <v>3.0</v>
      </c>
      <c r="S426" t="n" s="1145">
        <v>3.0</v>
      </c>
      <c r="T426" t="n" s="1145">
        <v>9.0</v>
      </c>
      <c r="U426" t="n" s="1145">
        <v>36.0</v>
      </c>
      <c r="V426" t="n" s="1145">
        <v>36.0</v>
      </c>
      <c r="W426" t="n" s="1145">
        <v>33.0</v>
      </c>
      <c r="X426" t="n" s="1145">
        <v>33.0</v>
      </c>
      <c r="Y426" t="n" s="1145">
        <v>30.0</v>
      </c>
      <c r="Z426" t="n" s="1145">
        <v>30.0</v>
      </c>
      <c r="AA426" t="n" s="1145">
        <v>27.0</v>
      </c>
      <c r="AB426" t="n" s="1145">
        <v>27.0</v>
      </c>
      <c r="AC426" t="n" s="1145">
        <v>24.0</v>
      </c>
      <c r="AD426" t="n" s="1145">
        <v>24.0</v>
      </c>
      <c r="AE426" t="n" s="1145">
        <v>21.0</v>
      </c>
      <c r="AF426" t="n" s="1145">
        <v>21.0</v>
      </c>
      <c r="AG426" t="n" s="1145">
        <v>18.0</v>
      </c>
      <c r="AH426" t="n" s="1145">
        <v>18.0</v>
      </c>
      <c r="AI426" t="n">
        <v>0.0</v>
      </c>
      <c r="AJ426" t="n">
        <v>0.0</v>
      </c>
    </row>
    <row r="427" spans="1:20">
      <c r="A427" t="s">
        <v>4613</v>
      </c>
      <c r="B427" t="s">
        <v>4577</v>
      </c>
      <c r="C427" s="1145" t="n">
        <v>156.9</v>
      </c>
      <c r="D427" s="1145" t="n">
        <v>156.9</v>
      </c>
      <c r="E427" s="1145" t="n">
        <v>79.6</v>
      </c>
      <c r="F427" s="1145" t="n">
        <v>130.3</v>
      </c>
      <c r="G427" s="1145" t="n">
        <v>130.3</v>
      </c>
      <c r="H427" s="1145" t="n">
        <v>77.4</v>
      </c>
      <c r="I427" s="1145" t="n">
        <v>103.8</v>
      </c>
      <c r="J427" s="1145" t="n">
        <v>103.8</v>
      </c>
      <c r="K427" s="1145" t="n">
        <v>73.4</v>
      </c>
      <c r="L427" s="1145" t="n">
        <v>77.4</v>
      </c>
      <c r="M427" s="1145" t="n">
        <v>77.4</v>
      </c>
      <c r="N427" s="1145" t="n">
        <v>73.4</v>
      </c>
      <c r="O427" s="1145" t="n">
        <v>50.9</v>
      </c>
      <c r="P427" s="1145" t="n">
        <v>50.9</v>
      </c>
      <c r="Q427" s="1145" t="n">
        <v>59.1</v>
      </c>
      <c r="R427" t="n" s="1145">
        <v>24.5</v>
      </c>
      <c r="S427" t="n" s="1145">
        <v>24.5</v>
      </c>
      <c r="T427" t="n" s="1145">
        <v>32.2</v>
      </c>
      <c r="U427" t="n" s="1145">
        <v>238.0</v>
      </c>
      <c r="V427" t="n" s="1145">
        <v>238.0</v>
      </c>
      <c r="W427" t="n" s="1145">
        <v>213.5</v>
      </c>
      <c r="X427" t="n" s="1145">
        <v>213.5</v>
      </c>
      <c r="Y427" t="n" s="1145">
        <v>189.1</v>
      </c>
      <c r="Z427" t="n" s="1145">
        <v>189.1</v>
      </c>
      <c r="AA427" t="n" s="1145">
        <v>164.7</v>
      </c>
      <c r="AB427" t="n" s="1145">
        <v>164.7</v>
      </c>
      <c r="AC427" t="n" s="1145">
        <v>140.2</v>
      </c>
      <c r="AD427" t="n" s="1145">
        <v>140.2</v>
      </c>
      <c r="AE427" t="n" s="1145">
        <v>115.8</v>
      </c>
      <c r="AF427" t="n" s="1145">
        <v>115.8</v>
      </c>
      <c r="AG427" t="n" s="1145">
        <v>91.3</v>
      </c>
      <c r="AH427" t="n" s="1145">
        <v>91.3</v>
      </c>
      <c r="AI427" t="n">
        <v>0.0</v>
      </c>
      <c r="AJ427" t="n">
        <v>0.0</v>
      </c>
    </row>
    <row r="428" spans="1:20">
      <c r="A428" t="s">
        <v>4614</v>
      </c>
      <c r="B428" t="s">
        <v>4583</v>
      </c>
      <c r="C428" t="n" s="1145">
        <v>284.9</v>
      </c>
      <c r="D428" t="n" s="1145">
        <v>284.9</v>
      </c>
      <c r="E428" t="n" s="1145">
        <v>141.0</v>
      </c>
      <c r="F428" t="n" s="1145">
        <v>239.3</v>
      </c>
      <c r="G428" t="n" s="1145">
        <v>239.3</v>
      </c>
      <c r="H428" t="n" s="1145">
        <v>144.0</v>
      </c>
      <c r="I428" t="n" s="1145">
        <v>191.6</v>
      </c>
      <c r="J428" t="n" s="1145">
        <v>191.6</v>
      </c>
      <c r="K428" t="n" s="1145">
        <v>141.8</v>
      </c>
      <c r="L428" t="n" s="1145">
        <v>144.0</v>
      </c>
      <c r="M428" t="n" s="1145">
        <v>144.0</v>
      </c>
      <c r="N428" t="n" s="1145">
        <v>137.8</v>
      </c>
      <c r="O428" t="n" s="1145">
        <v>96.3</v>
      </c>
      <c r="P428" t="n" s="1145">
        <v>96.3</v>
      </c>
      <c r="Q428" t="n" s="1145">
        <v>131.2</v>
      </c>
      <c r="R428" t="n" s="1145">
        <v>48.7</v>
      </c>
      <c r="S428" t="n" s="1145">
        <v>48.7</v>
      </c>
      <c r="T428" t="n" s="1145">
        <v>102.7</v>
      </c>
      <c r="U428" t="n" s="1145">
        <v>513.4</v>
      </c>
      <c r="V428" t="n" s="1145">
        <v>513.4</v>
      </c>
      <c r="W428" t="n" s="1145">
        <v>466.2</v>
      </c>
      <c r="X428" t="n" s="1145">
        <v>466.2</v>
      </c>
      <c r="Y428" t="n" s="1145">
        <v>418.9</v>
      </c>
      <c r="Z428" t="n" s="1145">
        <v>418.9</v>
      </c>
      <c r="AA428" t="n" s="1145">
        <v>371.7</v>
      </c>
      <c r="AB428" t="n" s="1145">
        <v>371.7</v>
      </c>
      <c r="AC428" t="n" s="1145">
        <v>324.4</v>
      </c>
      <c r="AD428" t="n" s="1145">
        <v>324.4</v>
      </c>
      <c r="AE428" t="n" s="1145">
        <v>279.2</v>
      </c>
      <c r="AF428" t="n" s="1145">
        <v>279.2</v>
      </c>
      <c r="AG428" t="n" s="1145">
        <v>233.9</v>
      </c>
      <c r="AH428" t="n" s="1145">
        <v>233.9</v>
      </c>
      <c r="AI428" t="n">
        <v>0.0</v>
      </c>
      <c r="AJ428" t="n">
        <v>0.0</v>
      </c>
    </row>
    <row r="429" spans="1:20">
      <c r="A429" t="s">
        <v>4615</v>
      </c>
      <c r="B429" t="s">
        <v>3806</v>
      </c>
      <c r="C429" s="1145" t="n">
        <v>124.3</v>
      </c>
      <c r="D429" s="1145" t="n">
        <v>124.3</v>
      </c>
      <c r="E429" s="1145" t="n">
        <v>66.4</v>
      </c>
      <c r="F429" s="1145" t="n">
        <v>98.5</v>
      </c>
      <c r="G429" s="1145" t="n">
        <v>98.5</v>
      </c>
      <c r="H429" s="1145" t="n">
        <v>57.9</v>
      </c>
      <c r="I429" s="1145" t="n">
        <v>78.2</v>
      </c>
      <c r="J429" s="1145" t="n">
        <v>78.2</v>
      </c>
      <c r="K429" s="1145" t="n">
        <v>57.9</v>
      </c>
      <c r="L429" s="1145" t="n">
        <v>57.9</v>
      </c>
      <c r="M429" s="1145" t="n">
        <v>57.9</v>
      </c>
      <c r="N429" s="1145" t="n">
        <v>61.9</v>
      </c>
      <c r="O429" s="1145" t="n">
        <v>37.6</v>
      </c>
      <c r="P429" s="1145" t="n">
        <v>37.6</v>
      </c>
      <c r="Q429" s="1145" t="n">
        <v>60.7</v>
      </c>
      <c r="R429" t="n" s="1145">
        <v>17.3</v>
      </c>
      <c r="S429" t="n" s="1145">
        <v>17.3</v>
      </c>
      <c r="T429" t="n" s="1145">
        <v>45.1</v>
      </c>
      <c r="U429" t="n" s="1145">
        <v>225.6</v>
      </c>
      <c r="V429" t="n" s="1145">
        <v>225.6</v>
      </c>
      <c r="W429" t="n" s="1145">
        <v>206.3</v>
      </c>
      <c r="X429" t="n" s="1145">
        <v>206.3</v>
      </c>
      <c r="Y429" t="n" s="1145">
        <v>187.0</v>
      </c>
      <c r="Z429" t="n" s="1145">
        <v>187.0</v>
      </c>
      <c r="AA429" t="n" s="1145">
        <v>167.7</v>
      </c>
      <c r="AB429" t="n" s="1145">
        <v>167.7</v>
      </c>
      <c r="AC429" t="n" s="1145">
        <v>148.4</v>
      </c>
      <c r="AD429" t="n" s="1145">
        <v>148.4</v>
      </c>
      <c r="AE429" t="n" s="1145">
        <v>127.1</v>
      </c>
      <c r="AF429" t="n" s="1145">
        <v>127.1</v>
      </c>
      <c r="AG429" t="n" s="1145">
        <v>105.8</v>
      </c>
      <c r="AH429" t="n" s="1145">
        <v>105.8</v>
      </c>
      <c r="AI429" t="n">
        <v>0.0</v>
      </c>
      <c r="AJ429" t="n">
        <v>0.0</v>
      </c>
    </row>
    <row r="430" spans="1:20">
      <c r="A430" t="s">
        <v>4616</v>
      </c>
      <c r="B430" t="s">
        <v>4589</v>
      </c>
      <c r="C430" s="1145" t="n">
        <v>12.0</v>
      </c>
      <c r="D430" s="1145" t="n">
        <v>12.0</v>
      </c>
      <c r="E430" s="1145" t="n">
        <v>6.0</v>
      </c>
      <c r="F430" s="1145" t="n">
        <v>10.0</v>
      </c>
      <c r="G430" s="1145" t="n">
        <v>10.0</v>
      </c>
      <c r="H430" s="1145" t="n">
        <v>6.0</v>
      </c>
      <c r="I430" s="1145" t="n">
        <v>8.0</v>
      </c>
      <c r="J430" s="1145" t="n">
        <v>8.0</v>
      </c>
      <c r="K430" s="1145" t="n">
        <v>6.0</v>
      </c>
      <c r="L430" s="1145" t="n">
        <v>6.0</v>
      </c>
      <c r="M430" s="1145" t="n">
        <v>6.0</v>
      </c>
      <c r="N430" s="1145" t="n">
        <v>6.0</v>
      </c>
      <c r="O430" s="1145" t="n">
        <v>4.0</v>
      </c>
      <c r="P430" s="1145" t="n">
        <v>4.0</v>
      </c>
      <c r="Q430" s="1145" t="n">
        <v>6.0</v>
      </c>
      <c r="R430" t="n" s="1145">
        <v>2.0</v>
      </c>
      <c r="S430" t="n" s="1145">
        <v>2.0</v>
      </c>
      <c r="T430" t="n" s="1145">
        <v>6.0</v>
      </c>
      <c r="U430" t="n" s="1145">
        <v>24.0</v>
      </c>
      <c r="V430" t="n" s="1145">
        <v>24.0</v>
      </c>
      <c r="W430" t="n" s="1145">
        <v>22.0</v>
      </c>
      <c r="X430" t="n" s="1145">
        <v>22.0</v>
      </c>
      <c r="Y430" t="n" s="1145">
        <v>20.0</v>
      </c>
      <c r="Z430" t="n" s="1145">
        <v>20.0</v>
      </c>
      <c r="AA430" t="n" s="1145">
        <v>18.0</v>
      </c>
      <c r="AB430" t="n" s="1145">
        <v>18.0</v>
      </c>
      <c r="AC430" t="n" s="1145">
        <v>16.0</v>
      </c>
      <c r="AD430" t="n" s="1145">
        <v>16.0</v>
      </c>
      <c r="AE430" t="n" s="1145">
        <v>14.0</v>
      </c>
      <c r="AF430" t="n" s="1145">
        <v>14.0</v>
      </c>
      <c r="AG430" t="n" s="1145">
        <v>12.0</v>
      </c>
      <c r="AH430" t="n" s="1145">
        <v>12.0</v>
      </c>
      <c r="AI430" t="n">
        <v>0.0</v>
      </c>
      <c r="AJ430" t="n">
        <v>0.0</v>
      </c>
    </row>
    <row r="431" spans="1:20">
      <c r="A431" t="s">
        <v>4617</v>
      </c>
      <c r="B431" t="s">
        <v>3798</v>
      </c>
      <c r="C431" s="1145" t="n">
        <v>12.0</v>
      </c>
      <c r="D431" s="1145" t="n">
        <v>12.0</v>
      </c>
      <c r="E431" s="1145" t="n">
        <v>6.0</v>
      </c>
      <c r="F431" s="1145" t="n">
        <v>10.0</v>
      </c>
      <c r="G431" s="1145" t="n">
        <v>10.0</v>
      </c>
      <c r="H431" s="1145" t="n">
        <v>6.0</v>
      </c>
      <c r="I431" s="1145" t="n">
        <v>8.0</v>
      </c>
      <c r="J431" s="1145" t="n">
        <v>8.0</v>
      </c>
      <c r="K431" s="1145" t="n">
        <v>6.0</v>
      </c>
      <c r="L431" s="1145" t="n">
        <v>6.0</v>
      </c>
      <c r="M431" s="1145" t="n">
        <v>6.0</v>
      </c>
      <c r="N431" s="1145" t="n">
        <v>6.0</v>
      </c>
      <c r="O431" s="1145" t="n">
        <v>4.0</v>
      </c>
      <c r="P431" s="1145" t="n">
        <v>4.0</v>
      </c>
      <c r="Q431" s="1145" t="n">
        <v>6.0</v>
      </c>
      <c r="R431" t="n" s="1145">
        <v>2.0</v>
      </c>
      <c r="S431" t="n" s="1145">
        <v>2.0</v>
      </c>
      <c r="T431" t="n" s="1145">
        <v>6.0</v>
      </c>
      <c r="U431" t="n" s="1145">
        <v>24.0</v>
      </c>
      <c r="V431" t="n" s="1145">
        <v>24.0</v>
      </c>
      <c r="W431" t="n" s="1145">
        <v>22.0</v>
      </c>
      <c r="X431" t="n" s="1145">
        <v>22.0</v>
      </c>
      <c r="Y431" t="n" s="1145">
        <v>20.0</v>
      </c>
      <c r="Z431" t="n" s="1145">
        <v>20.0</v>
      </c>
      <c r="AA431" t="n" s="1145">
        <v>18.0</v>
      </c>
      <c r="AB431" t="n" s="1145">
        <v>18.0</v>
      </c>
      <c r="AC431" t="n" s="1145">
        <v>16.0</v>
      </c>
      <c r="AD431" t="n" s="1145">
        <v>16.0</v>
      </c>
      <c r="AE431" t="n" s="1145">
        <v>14.0</v>
      </c>
      <c r="AF431" t="n" s="1145">
        <v>14.0</v>
      </c>
      <c r="AG431" t="n" s="1145">
        <v>12.0</v>
      </c>
      <c r="AH431" t="n" s="1145">
        <v>12.0</v>
      </c>
      <c r="AI431" t="n">
        <v>0.0</v>
      </c>
      <c r="AJ431" t="n">
        <v>0.0</v>
      </c>
    </row>
    <row r="432" spans="1:20">
      <c r="A432" t="s">
        <v>4618</v>
      </c>
      <c r="B432" t="s">
        <v>3828</v>
      </c>
      <c r="C432" t="n" s="1145">
        <v>118.5</v>
      </c>
      <c r="D432" t="n" s="1145">
        <v>118.5</v>
      </c>
      <c r="E432" t="n" s="1145">
        <v>58.3</v>
      </c>
      <c r="F432" t="n" s="1145">
        <v>99.8</v>
      </c>
      <c r="G432" t="n" s="1145">
        <v>99.8</v>
      </c>
      <c r="H432" t="n" s="1145">
        <v>60.3</v>
      </c>
      <c r="I432" t="n" s="1145">
        <v>80.0</v>
      </c>
      <c r="J432" t="n" s="1145">
        <v>80.0</v>
      </c>
      <c r="K432" t="n" s="1145">
        <v>63.8</v>
      </c>
      <c r="L432" t="n" s="1145">
        <v>60.3</v>
      </c>
      <c r="M432" t="n" s="1145">
        <v>60.3</v>
      </c>
      <c r="N432" t="n" s="1145">
        <v>63.8</v>
      </c>
      <c r="O432" t="n" s="1145">
        <v>40.5</v>
      </c>
      <c r="P432" t="n" s="1145">
        <v>40.5</v>
      </c>
      <c r="Q432" t="n" s="1145">
        <v>61.5</v>
      </c>
      <c r="R432" t="n" s="1145">
        <v>20.8</v>
      </c>
      <c r="S432" t="n" s="1145">
        <v>20.8</v>
      </c>
      <c r="T432" t="n" s="1145">
        <v>43.0</v>
      </c>
      <c r="U432" t="n" s="1145">
        <v>232.0</v>
      </c>
      <c r="V432" t="n" s="1145">
        <v>232.0</v>
      </c>
      <c r="W432" t="n" s="1145">
        <v>210.8</v>
      </c>
      <c r="X432" t="n" s="1145">
        <v>210.8</v>
      </c>
      <c r="Y432" t="n" s="1145">
        <v>189.5</v>
      </c>
      <c r="Z432" t="n" s="1145">
        <v>189.5</v>
      </c>
      <c r="AA432" t="n" s="1145">
        <v>168.3</v>
      </c>
      <c r="AB432" t="n" s="1145">
        <v>168.3</v>
      </c>
      <c r="AC432" t="n" s="1145">
        <v>147.0</v>
      </c>
      <c r="AD432" t="n" s="1145">
        <v>147.0</v>
      </c>
      <c r="AE432" t="n" s="1145">
        <v>125.8</v>
      </c>
      <c r="AF432" t="n" s="1145">
        <v>125.8</v>
      </c>
      <c r="AG432" t="n" s="1145">
        <v>104.5</v>
      </c>
      <c r="AH432" t="n" s="1145">
        <v>104.5</v>
      </c>
      <c r="AI432" t="n">
        <v>0.0</v>
      </c>
      <c r="AJ432" t="n">
        <v>0.0</v>
      </c>
    </row>
    <row r="433" spans="1:20">
      <c r="A433" t="s">
        <v>4619</v>
      </c>
      <c r="B433" t="s">
        <v>3725</v>
      </c>
      <c r="C433" t="n" s="1145">
        <v>3052.16</v>
      </c>
      <c r="D433" t="n" s="1145">
        <v>3052.16</v>
      </c>
      <c r="E433" t="n" s="1145">
        <v>2616.14</v>
      </c>
      <c r="F433" t="n" s="1145">
        <v>3192.26</v>
      </c>
      <c r="G433" t="n" s="1145">
        <v>3192.26</v>
      </c>
      <c r="H433" t="n" s="1145">
        <v>3651.29</v>
      </c>
      <c r="I433" t="n" s="1145">
        <v>3472.23</v>
      </c>
      <c r="J433" t="n" s="1145">
        <v>3472.23</v>
      </c>
      <c r="K433" t="n" s="1145">
        <v>3766.3</v>
      </c>
      <c r="L433" t="n" s="1145">
        <v>3651.29</v>
      </c>
      <c r="M433" t="n" s="1145">
        <v>3651.29</v>
      </c>
      <c r="N433" t="n" s="1145">
        <v>3906.0</v>
      </c>
      <c r="O433" t="n" s="1145">
        <v>3691.03</v>
      </c>
      <c r="P433" t="n" s="1145">
        <v>3691.03</v>
      </c>
      <c r="Q433" t="n" s="1145">
        <v>3994.46</v>
      </c>
      <c r="R433" t="n" s="1145">
        <v>3956.37</v>
      </c>
      <c r="S433" t="n" s="1145">
        <v>3956.37</v>
      </c>
      <c r="T433" t="n" s="1145">
        <v>4683.17</v>
      </c>
      <c r="U433" t="n" s="1145">
        <v>4055.53</v>
      </c>
      <c r="V433" t="n" s="1145">
        <v>4055.53</v>
      </c>
      <c r="W433" t="n" s="1145">
        <v>4110.67</v>
      </c>
      <c r="X433" t="n" s="1145">
        <v>4110.67</v>
      </c>
      <c r="Y433" t="n" s="1145">
        <v>4123.64</v>
      </c>
      <c r="Z433" t="n" s="1145">
        <v>4123.64</v>
      </c>
      <c r="AA433" t="n" s="1145">
        <v>4159.78</v>
      </c>
      <c r="AB433" t="n" s="1145">
        <v>4159.78</v>
      </c>
      <c r="AC433" t="n" s="1145">
        <v>4158.35</v>
      </c>
      <c r="AD433" t="n" s="1145">
        <v>4158.35</v>
      </c>
      <c r="AE433" t="n" s="1145">
        <v>4242.36</v>
      </c>
      <c r="AF433" t="n" s="1145">
        <v>4242.36</v>
      </c>
      <c r="AG433" t="n" s="1145">
        <v>4306.81</v>
      </c>
      <c r="AH433" t="n" s="1145">
        <v>4306.81</v>
      </c>
      <c r="AI433" t="n" s="1145">
        <v>39630.0</v>
      </c>
      <c r="AJ433" t="n" s="1145">
        <v>46868.0</v>
      </c>
    </row>
    <row r="434" spans="1:20">
      <c r="A434" t="s">
        <v>4620</v>
      </c>
      <c r="B434" t="s">
        <v>4621</v>
      </c>
      <c r="C434" t="n" s="1145">
        <v>2336.24</v>
      </c>
      <c r="D434" t="n" s="1145">
        <v>2336.24</v>
      </c>
      <c r="E434" t="n" s="1145">
        <v>1738.39</v>
      </c>
      <c r="F434" t="n" s="1145">
        <v>2637.54</v>
      </c>
      <c r="G434" t="n" s="1145">
        <v>2637.54</v>
      </c>
      <c r="H434" t="n" s="1145">
        <v>3637.82</v>
      </c>
      <c r="I434" t="n" s="1145">
        <v>3479.85</v>
      </c>
      <c r="J434" t="n" s="1145">
        <v>3479.85</v>
      </c>
      <c r="K434" t="n" s="1145">
        <v>3684.16</v>
      </c>
      <c r="L434" t="n" s="1145">
        <v>3637.82</v>
      </c>
      <c r="M434" t="n" s="1145">
        <v>3637.82</v>
      </c>
      <c r="N434" t="n" s="1145">
        <v>3981.25</v>
      </c>
      <c r="O434" t="n" s="1145">
        <v>3637.52</v>
      </c>
      <c r="P434" t="n" s="1145">
        <v>3637.52</v>
      </c>
      <c r="Q434" t="n" s="1145">
        <v>4379.81</v>
      </c>
      <c r="R434" t="n" s="1145">
        <v>3985.76</v>
      </c>
      <c r="S434" t="n" s="1145">
        <v>3985.76</v>
      </c>
      <c r="T434" t="n" s="1145">
        <v>4333.59</v>
      </c>
      <c r="U434" t="n" s="1145">
        <v>4086.45</v>
      </c>
      <c r="V434" t="n" s="1145">
        <v>4086.45</v>
      </c>
      <c r="W434" t="n" s="1145">
        <v>4181.43</v>
      </c>
      <c r="X434" t="n" s="1145">
        <v>4181.43</v>
      </c>
      <c r="Y434" t="n" s="1145">
        <v>4204.9</v>
      </c>
      <c r="Z434" t="n" s="1145">
        <v>4204.9</v>
      </c>
      <c r="AA434" t="n" s="1145">
        <v>4225.26</v>
      </c>
      <c r="AB434" t="n" s="1145">
        <v>4225.26</v>
      </c>
      <c r="AC434" t="n" s="1145">
        <v>4206.21</v>
      </c>
      <c r="AD434" t="n" s="1145">
        <v>4206.21</v>
      </c>
      <c r="AE434" t="n" s="1145">
        <v>4307.0</v>
      </c>
      <c r="AF434" t="n" s="1145">
        <v>4307.0</v>
      </c>
      <c r="AG434" t="n" s="1145">
        <v>4356.89</v>
      </c>
      <c r="AH434" t="n" s="1145">
        <v>4356.89</v>
      </c>
      <c r="AI434" t="n" s="1145">
        <v>32001.0</v>
      </c>
      <c r="AJ434" t="n" s="1145">
        <v>40275.0</v>
      </c>
    </row>
    <row r="435" spans="1:20">
      <c r="A435" t="s">
        <v>4622</v>
      </c>
      <c r="B435" t="s">
        <v>4623</v>
      </c>
      <c r="C435" t="n" s="1145">
        <v>2214.86</v>
      </c>
      <c r="D435" t="n" s="1145">
        <v>2214.86</v>
      </c>
      <c r="E435" t="n" s="1145">
        <v>2263.1</v>
      </c>
      <c r="F435" t="n" s="1145">
        <v>2026.13</v>
      </c>
      <c r="G435" t="n" s="1145">
        <v>2026.13</v>
      </c>
      <c r="H435" t="n" s="1145">
        <v>2165.94</v>
      </c>
      <c r="I435" t="n" s="1145">
        <v>2014.42</v>
      </c>
      <c r="J435" t="n" s="1145">
        <v>2014.42</v>
      </c>
      <c r="K435" t="n" s="1145">
        <v>2287.56</v>
      </c>
      <c r="L435" t="n" s="1145">
        <v>2165.94</v>
      </c>
      <c r="M435" t="n" s="1145">
        <v>2165.94</v>
      </c>
      <c r="N435" t="n" s="1145">
        <v>2613.32</v>
      </c>
      <c r="O435" t="n" s="1145">
        <v>2301.34</v>
      </c>
      <c r="P435" t="n" s="1145">
        <v>2301.34</v>
      </c>
      <c r="Q435" t="n" s="1145">
        <v>2443.35</v>
      </c>
      <c r="R435" t="n" s="1145">
        <v>2491.17</v>
      </c>
      <c r="S435" t="n" s="1145">
        <v>2491.17</v>
      </c>
      <c r="T435" t="n" s="1145">
        <v>2542.63</v>
      </c>
      <c r="U435" t="n" s="1145">
        <v>2471.07</v>
      </c>
      <c r="V435" t="n" s="1145">
        <v>2471.07</v>
      </c>
      <c r="W435" t="n" s="1145">
        <v>2493.51</v>
      </c>
      <c r="X435" t="n" s="1145">
        <v>2493.51</v>
      </c>
      <c r="Y435" t="n" s="1145">
        <v>2501.95</v>
      </c>
      <c r="Z435" t="n" s="1145">
        <v>2501.95</v>
      </c>
      <c r="AA435" t="n" s="1145">
        <v>2532.53</v>
      </c>
      <c r="AB435" t="n" s="1145">
        <v>2532.53</v>
      </c>
      <c r="AC435" t="n" s="1145">
        <v>2543.37</v>
      </c>
      <c r="AD435" t="n" s="1145">
        <v>2543.37</v>
      </c>
      <c r="AE435" t="n" s="1145">
        <v>2498.1</v>
      </c>
      <c r="AF435" t="n" s="1145">
        <v>2498.1</v>
      </c>
      <c r="AG435" t="n" s="1145">
        <v>2490.66</v>
      </c>
      <c r="AH435" t="n" s="1145">
        <v>2490.66</v>
      </c>
      <c r="AI435" t="n">
        <v>0.0</v>
      </c>
      <c r="AJ435" t="n">
        <v>0.0</v>
      </c>
    </row>
    <row r="436" spans="1:20">
      <c r="A436" t="s">
        <v>4624</v>
      </c>
      <c r="B436" t="s">
        <v>4625</v>
      </c>
      <c r="C436" t="n" s="1145">
        <v>2819.14</v>
      </c>
      <c r="D436" t="n" s="1145">
        <v>2819.14</v>
      </c>
      <c r="E436" t="n" s="1145">
        <v>2147.54</v>
      </c>
      <c r="F436" t="n" s="1145">
        <v>3382.97</v>
      </c>
      <c r="G436" t="n" s="1145">
        <v>3382.97</v>
      </c>
      <c r="H436" t="n" s="1145">
        <v>3490.74</v>
      </c>
      <c r="I436" t="n" s="1145">
        <v>3238.7</v>
      </c>
      <c r="J436" t="n" s="1145">
        <v>3238.7</v>
      </c>
      <c r="K436" t="n" s="1145">
        <v>3380.64</v>
      </c>
      <c r="L436" t="n" s="1145">
        <v>3490.74</v>
      </c>
      <c r="M436" t="n" s="1145">
        <v>3490.74</v>
      </c>
      <c r="N436" t="n" s="1145">
        <v>3752.28</v>
      </c>
      <c r="O436" t="n" s="1145">
        <v>3491.54</v>
      </c>
      <c r="P436" t="n" s="1145">
        <v>3491.54</v>
      </c>
      <c r="Q436" t="n" s="1145">
        <v>4564.89</v>
      </c>
      <c r="R436" t="n" s="1145">
        <v>3801.81</v>
      </c>
      <c r="S436" t="n" s="1145">
        <v>3801.81</v>
      </c>
      <c r="T436" t="n" s="1145">
        <v>3644.8</v>
      </c>
      <c r="U436" t="n" s="1145">
        <v>3835.65</v>
      </c>
      <c r="V436" t="n" s="1145">
        <v>3835.65</v>
      </c>
      <c r="W436" t="n" s="1145">
        <v>3824.19</v>
      </c>
      <c r="X436" t="n" s="1145">
        <v>3824.19</v>
      </c>
      <c r="Y436" t="n" s="1145">
        <v>3905.37</v>
      </c>
      <c r="Z436" t="n" s="1145">
        <v>3905.37</v>
      </c>
      <c r="AA436" t="n" s="1145">
        <v>3987.32</v>
      </c>
      <c r="AB436" t="n" s="1145">
        <v>3987.32</v>
      </c>
      <c r="AC436" t="n" s="1145">
        <v>3947.36</v>
      </c>
      <c r="AD436" t="n" s="1145">
        <v>3947.36</v>
      </c>
      <c r="AE436" t="n" s="1145">
        <v>4015.23</v>
      </c>
      <c r="AF436" t="n" s="1145">
        <v>4015.23</v>
      </c>
      <c r="AG436" t="n" s="1145">
        <v>4104.85</v>
      </c>
      <c r="AH436" t="n" s="1145">
        <v>4104.85</v>
      </c>
      <c r="AI436" t="n" s="1145">
        <v>25797.0</v>
      </c>
      <c r="AJ436" t="n" s="1145">
        <v>40310.0</v>
      </c>
    </row>
    <row r="437" spans="1:20">
      <c r="A437" t="s">
        <v>4626</v>
      </c>
      <c r="B437" t="s">
        <v>4627</v>
      </c>
      <c r="C437" t="n" s="1145">
        <v>4581.46</v>
      </c>
      <c r="D437" t="n" s="1145">
        <v>4581.46</v>
      </c>
      <c r="E437" t="n" s="1145">
        <v>4814.13</v>
      </c>
      <c r="F437" t="n" s="1145">
        <v>4390.22</v>
      </c>
      <c r="G437" t="n" s="1145">
        <v>4390.22</v>
      </c>
      <c r="H437" t="n" s="1145">
        <v>4348.78</v>
      </c>
      <c r="I437" t="n" s="1145">
        <v>4078.24</v>
      </c>
      <c r="J437" t="n" s="1145">
        <v>4078.24</v>
      </c>
      <c r="K437" t="n" s="1145">
        <v>5047.69</v>
      </c>
      <c r="L437" t="n" s="1145">
        <v>4348.78</v>
      </c>
      <c r="M437" t="n" s="1145">
        <v>4348.78</v>
      </c>
      <c r="N437" t="n" s="1145">
        <v>4830.6</v>
      </c>
      <c r="O437" t="n" s="1145">
        <v>4399.75</v>
      </c>
      <c r="P437" t="n" s="1145">
        <v>4399.75</v>
      </c>
      <c r="Q437" t="n" s="1145">
        <v>3804.65</v>
      </c>
      <c r="R437" t="n" s="1145">
        <v>4495.57</v>
      </c>
      <c r="S437" t="n" s="1145">
        <v>4495.57</v>
      </c>
      <c r="T437" t="n" s="1145">
        <v>4774.94</v>
      </c>
      <c r="U437" t="n" s="1145">
        <v>4614.47</v>
      </c>
      <c r="V437" t="n" s="1145">
        <v>4614.47</v>
      </c>
      <c r="W437" t="n" s="1145">
        <v>4565.84</v>
      </c>
      <c r="X437" t="n" s="1145">
        <v>4565.84</v>
      </c>
      <c r="Y437" t="n" s="1145">
        <v>4464.68</v>
      </c>
      <c r="Z437" t="n" s="1145">
        <v>4464.68</v>
      </c>
      <c r="AA437" t="n" s="1145">
        <v>4470.06</v>
      </c>
      <c r="AB437" t="n" s="1145">
        <v>4470.06</v>
      </c>
      <c r="AC437" t="n" s="1145">
        <v>4446.2</v>
      </c>
      <c r="AD437" t="n" s="1145">
        <v>4446.2</v>
      </c>
      <c r="AE437" t="n" s="1145">
        <v>4346.77</v>
      </c>
      <c r="AF437" t="n" s="1145">
        <v>4346.77</v>
      </c>
      <c r="AG437" t="n" s="1145">
        <v>4289.79</v>
      </c>
      <c r="AH437" t="n" s="1145">
        <v>4289.79</v>
      </c>
      <c r="AI437" t="n" s="1145">
        <v>27489.0</v>
      </c>
      <c r="AJ437" t="n" s="1145">
        <v>39862.0</v>
      </c>
    </row>
    <row r="438" spans="1:20">
      <c r="A438" t="s">
        <v>4628</v>
      </c>
      <c r="B438" t="s">
        <v>4629</v>
      </c>
      <c r="C438" t="n" s="1145">
        <v>1122.16</v>
      </c>
      <c r="D438" t="n" s="1145">
        <v>1122.16</v>
      </c>
      <c r="E438" t="n" s="1145">
        <v>1128.19</v>
      </c>
      <c r="F438" t="n" s="1145">
        <v>1098.09</v>
      </c>
      <c r="G438" t="n" s="1145">
        <v>1098.09</v>
      </c>
      <c r="H438" t="n" s="1145">
        <v>1115.96</v>
      </c>
      <c r="I438" t="n" s="1145">
        <v>1051.95</v>
      </c>
      <c r="J438" t="n" s="1145">
        <v>1051.95</v>
      </c>
      <c r="K438" t="n" s="1145">
        <v>960.36</v>
      </c>
      <c r="L438" t="n" s="1145">
        <v>1115.96</v>
      </c>
      <c r="M438" t="n" s="1145">
        <v>1115.96</v>
      </c>
      <c r="N438" t="n" s="1145">
        <v>997.63</v>
      </c>
      <c r="O438" t="n" s="1145">
        <v>979.6</v>
      </c>
      <c r="P438" t="n" s="1145">
        <v>979.6</v>
      </c>
      <c r="Q438" t="n" s="1145">
        <v>1221.96</v>
      </c>
      <c r="R438" t="n" s="1145">
        <v>1102.31</v>
      </c>
      <c r="S438" t="n" s="1145">
        <v>1102.31</v>
      </c>
      <c r="T438" t="n" s="1145">
        <v>2396.79</v>
      </c>
      <c r="U438" t="n" s="1145">
        <v>1231.15</v>
      </c>
      <c r="V438" t="n" s="1145">
        <v>1231.15</v>
      </c>
      <c r="W438" t="n" s="1145">
        <v>1287.03</v>
      </c>
      <c r="X438" t="n" s="1145">
        <v>1287.03</v>
      </c>
      <c r="Y438" t="n" s="1145">
        <v>1302.27</v>
      </c>
      <c r="Z438" t="n" s="1145">
        <v>1302.27</v>
      </c>
      <c r="AA438" t="n" s="1145">
        <v>1351.78</v>
      </c>
      <c r="AB438" t="n" s="1145">
        <v>1351.78</v>
      </c>
      <c r="AC438" t="n" s="1145">
        <v>1408.43</v>
      </c>
      <c r="AD438" t="n" s="1145">
        <v>1408.43</v>
      </c>
      <c r="AE438" t="n" s="1145">
        <v>1483.65</v>
      </c>
      <c r="AF438" t="n" s="1145">
        <v>1483.65</v>
      </c>
      <c r="AG438" t="n" s="1145">
        <v>1636.31</v>
      </c>
      <c r="AH438" t="n" s="1145">
        <v>1636.31</v>
      </c>
      <c r="AI438" t="n" s="1145">
        <v>27534.0</v>
      </c>
      <c r="AJ438" t="n" s="1145">
        <v>33713.0</v>
      </c>
    </row>
    <row r="439" spans="1:20">
      <c r="A439" t="s">
        <v>4630</v>
      </c>
      <c r="B439" t="s">
        <v>4631</v>
      </c>
      <c r="C439" t="n" s="1145">
        <v>8888.07</v>
      </c>
      <c r="D439" t="n" s="1145">
        <v>8888.07</v>
      </c>
      <c r="E439" t="n" s="1145">
        <v>8347.98</v>
      </c>
      <c r="F439" t="n" s="1145">
        <v>9227.11</v>
      </c>
      <c r="G439" t="n" s="1145">
        <v>9227.11</v>
      </c>
      <c r="H439" t="n" s="1145">
        <v>9507.44</v>
      </c>
      <c r="I439" t="n" s="1145">
        <v>9005.91</v>
      </c>
      <c r="J439" t="n" s="1145">
        <v>9005.91</v>
      </c>
      <c r="K439" t="n" s="1145">
        <v>10358.22</v>
      </c>
      <c r="L439" t="n" s="1145">
        <v>9507.44</v>
      </c>
      <c r="M439" t="n" s="1145">
        <v>9507.44</v>
      </c>
      <c r="N439" t="n" s="1145">
        <v>9465.84</v>
      </c>
      <c r="O439" t="n" s="1145">
        <v>9675.26</v>
      </c>
      <c r="P439" t="n" s="1145">
        <v>9675.26</v>
      </c>
      <c r="Q439" t="n" s="1145">
        <v>8515.9</v>
      </c>
      <c r="R439" t="n" s="1145">
        <v>11084.47</v>
      </c>
      <c r="S439" t="n" s="1145">
        <v>11084.47</v>
      </c>
      <c r="T439" t="n" s="1145">
        <v>10988.47</v>
      </c>
      <c r="U439" t="n" s="1145">
        <v>9743.67</v>
      </c>
      <c r="V439" t="n" s="1145">
        <v>9743.67</v>
      </c>
      <c r="W439" t="n" s="1145">
        <v>9669.59</v>
      </c>
      <c r="X439" t="n" s="1145">
        <v>9669.59</v>
      </c>
      <c r="Y439" t="n" s="1145">
        <v>9581.21</v>
      </c>
      <c r="Z439" t="n" s="1145">
        <v>9581.21</v>
      </c>
      <c r="AA439" t="n" s="1145">
        <v>9531.49</v>
      </c>
      <c r="AB439" t="n" s="1145">
        <v>9531.49</v>
      </c>
      <c r="AC439" t="n" s="1145">
        <v>9369.37</v>
      </c>
      <c r="AD439" t="n" s="1145">
        <v>9369.37</v>
      </c>
      <c r="AE439" t="n" s="1145">
        <v>9524.47</v>
      </c>
      <c r="AF439" t="n" s="1145">
        <v>9524.47</v>
      </c>
      <c r="AG439" t="n" s="1145">
        <v>9569.9</v>
      </c>
      <c r="AH439" t="n" s="1145">
        <v>9569.9</v>
      </c>
      <c r="AI439" t="n">
        <v>0.0</v>
      </c>
      <c r="AJ439" t="n">
        <v>0.0</v>
      </c>
    </row>
    <row r="440" spans="1:20">
      <c r="A440" t="s">
        <v>4632</v>
      </c>
      <c r="B440" t="s">
        <v>4633</v>
      </c>
      <c r="C440" t="n" s="1145">
        <v>17215.56</v>
      </c>
      <c r="D440" t="n" s="1145">
        <v>17215.56</v>
      </c>
      <c r="E440" t="n" s="1145">
        <v>16761.92</v>
      </c>
      <c r="F440" t="n" s="1145">
        <v>17207.41</v>
      </c>
      <c r="G440" t="n" s="1145">
        <v>17207.41</v>
      </c>
      <c r="H440" t="n" s="1145">
        <v>17669.19</v>
      </c>
      <c r="I440" t="n" s="1145">
        <v>16871.21</v>
      </c>
      <c r="J440" t="n" s="1145">
        <v>16871.21</v>
      </c>
      <c r="K440" t="n" s="1145">
        <v>17935.1</v>
      </c>
      <c r="L440" t="n" s="1145">
        <v>17669.19</v>
      </c>
      <c r="M440" t="n" s="1145">
        <v>17669.19</v>
      </c>
      <c r="N440" t="n" s="1145">
        <v>18082.23</v>
      </c>
      <c r="O440" t="n" s="1145">
        <v>17977.02</v>
      </c>
      <c r="P440" t="n" s="1145">
        <v>17977.02</v>
      </c>
      <c r="Q440" t="n" s="1145">
        <v>18270.43</v>
      </c>
      <c r="R440" t="n" s="1145">
        <v>17837.53</v>
      </c>
      <c r="S440" t="n" s="1145">
        <v>17837.53</v>
      </c>
      <c r="T440" t="n" s="1145">
        <v>15703.31</v>
      </c>
      <c r="U440" t="n" s="1145">
        <v>17497.77</v>
      </c>
      <c r="V440" t="n" s="1145">
        <v>17497.77</v>
      </c>
      <c r="W440" t="n" s="1145">
        <v>17509.63</v>
      </c>
      <c r="X440" t="n" s="1145">
        <v>17509.63</v>
      </c>
      <c r="Y440" t="n" s="1145">
        <v>17377.98</v>
      </c>
      <c r="Z440" t="n" s="1145">
        <v>17377.98</v>
      </c>
      <c r="AA440" t="n" s="1145">
        <v>17351.99</v>
      </c>
      <c r="AB440" t="n" s="1145">
        <v>17351.99</v>
      </c>
      <c r="AC440" t="n" s="1145">
        <v>17118.44</v>
      </c>
      <c r="AD440" t="n" s="1145">
        <v>17118.44</v>
      </c>
      <c r="AE440" t="n" s="1145">
        <v>16993.58</v>
      </c>
      <c r="AF440" t="n" s="1145">
        <v>16993.58</v>
      </c>
      <c r="AG440" t="n" s="1145">
        <v>16986.87</v>
      </c>
      <c r="AH440" t="n" s="1145">
        <v>16986.87</v>
      </c>
      <c r="AI440" t="n">
        <v>0.0</v>
      </c>
      <c r="AJ440" t="n">
        <v>0.0</v>
      </c>
    </row>
    <row r="441" spans="1:20">
      <c r="A441" t="s">
        <v>4634</v>
      </c>
      <c r="B441" t="s">
        <v>4635</v>
      </c>
      <c r="C441" t="n">
        <v>0.0</v>
      </c>
      <c r="D441" t="n">
        <v>0.0</v>
      </c>
      <c r="E441" t="n">
        <v>0.0</v>
      </c>
      <c r="F441" t="n">
        <v>0.0</v>
      </c>
      <c r="G441" t="n">
        <v>0.0</v>
      </c>
      <c r="H441" t="n">
        <v>0.0</v>
      </c>
      <c r="I441" t="n">
        <v>0.0</v>
      </c>
      <c r="J441" t="n">
        <v>0.0</v>
      </c>
      <c r="K441" t="n">
        <v>0.0</v>
      </c>
      <c r="L441" t="n">
        <v>0.0</v>
      </c>
      <c r="M441" t="n">
        <v>0.0</v>
      </c>
      <c r="N441" t="n">
        <v>0.0</v>
      </c>
      <c r="O441" t="n">
        <v>0.0</v>
      </c>
      <c r="P441" t="n">
        <v>0.0</v>
      </c>
      <c r="Q441" t="n">
        <v>0.0</v>
      </c>
      <c r="R441" t="n">
        <v>0.0</v>
      </c>
      <c r="S441" t="n">
        <v>0.0</v>
      </c>
      <c r="T441" t="n">
        <v>0.0</v>
      </c>
      <c r="U441" t="n">
        <v>0.0</v>
      </c>
      <c r="V441" t="n">
        <v>0.0</v>
      </c>
      <c r="W441" t="n">
        <v>0.0</v>
      </c>
      <c r="X441" t="n">
        <v>0.0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n">
        <v>0.0</v>
      </c>
      <c r="AI441" t="n">
        <v>0.0</v>
      </c>
      <c r="AJ441" t="n">
        <v>0.0</v>
      </c>
    </row>
    <row r="442" spans="1:20">
      <c r="A442" t="s">
        <v>4636</v>
      </c>
      <c r="B442" t="s">
        <v>4637</v>
      </c>
      <c r="C442" t="n" s="1145">
        <v>1783.88</v>
      </c>
      <c r="D442" t="n" s="1145">
        <v>1783.88</v>
      </c>
      <c r="E442" t="n" s="1145">
        <v>1374.47</v>
      </c>
      <c r="F442" t="n" s="1145">
        <v>1916.94</v>
      </c>
      <c r="G442" t="n" s="1145">
        <v>1916.94</v>
      </c>
      <c r="H442" t="n" s="1145">
        <v>2179.7</v>
      </c>
      <c r="I442" t="n" s="1145">
        <v>2124.42</v>
      </c>
      <c r="J442" t="n" s="1145">
        <v>2124.42</v>
      </c>
      <c r="K442" t="n" s="1145">
        <v>1809.69</v>
      </c>
      <c r="L442" t="n" s="1145">
        <v>2179.7</v>
      </c>
      <c r="M442" t="n" s="1145">
        <v>2179.7</v>
      </c>
      <c r="N442" t="n" s="1145">
        <v>2126.48</v>
      </c>
      <c r="O442" t="n" s="1145">
        <v>2313.11</v>
      </c>
      <c r="P442" t="n" s="1145">
        <v>2313.11</v>
      </c>
      <c r="Q442" t="n" s="1145">
        <v>2336.03</v>
      </c>
      <c r="R442" t="n" s="1145">
        <v>2005.55</v>
      </c>
      <c r="S442" t="n" s="1145">
        <v>2005.55</v>
      </c>
      <c r="T442" t="n" s="1145">
        <v>3629.81</v>
      </c>
      <c r="U442" t="n" s="1145">
        <v>2373.61</v>
      </c>
      <c r="V442" t="n" s="1145">
        <v>2373.61</v>
      </c>
      <c r="W442" t="n" s="1145">
        <v>2486.48</v>
      </c>
      <c r="X442" t="n" s="1145">
        <v>2486.48</v>
      </c>
      <c r="Y442" t="n" s="1145">
        <v>2526.38</v>
      </c>
      <c r="Z442" t="n" s="1145">
        <v>2526.38</v>
      </c>
      <c r="AA442" t="n" s="1145">
        <v>2587.29</v>
      </c>
      <c r="AB442" t="n" s="1145">
        <v>2587.29</v>
      </c>
      <c r="AC442" t="n" s="1145">
        <v>2625.88</v>
      </c>
      <c r="AD442" t="n" s="1145">
        <v>2625.88</v>
      </c>
      <c r="AE442" t="n" s="1145">
        <v>2794.7</v>
      </c>
      <c r="AF442" t="n" s="1145">
        <v>2794.7</v>
      </c>
      <c r="AG442" t="n" s="1145">
        <v>2868.4</v>
      </c>
      <c r="AH442" t="n" s="1145">
        <v>2868.4</v>
      </c>
      <c r="AI442" t="n" s="1145">
        <v>39197.0</v>
      </c>
      <c r="AJ442" t="n" s="1145">
        <v>64738.0</v>
      </c>
    </row>
    <row r="443" spans="1:20">
      <c r="A443" t="s">
        <v>4638</v>
      </c>
      <c r="B443" t="s">
        <v>3736</v>
      </c>
      <c r="C443" t="n" s="1145">
        <v>2074.64</v>
      </c>
      <c r="D443" t="n" s="1145">
        <v>2074.64</v>
      </c>
      <c r="E443" t="n" s="1145">
        <v>1858.41</v>
      </c>
      <c r="F443" t="n" s="1145">
        <v>2127.62</v>
      </c>
      <c r="G443" t="n" s="1145">
        <v>2127.62</v>
      </c>
      <c r="H443" t="n" s="1145">
        <v>2371.75</v>
      </c>
      <c r="I443" t="n" s="1145">
        <v>2261.71</v>
      </c>
      <c r="J443" t="n" s="1145">
        <v>2261.71</v>
      </c>
      <c r="K443" t="n" s="1145">
        <v>2420.34</v>
      </c>
      <c r="L443" t="n" s="1145">
        <v>2371.75</v>
      </c>
      <c r="M443" t="n" s="1145">
        <v>2371.75</v>
      </c>
      <c r="N443" t="n" s="1145">
        <v>2598.07</v>
      </c>
      <c r="O443" t="n" s="1145">
        <v>2400.4</v>
      </c>
      <c r="P443" t="n" s="1145">
        <v>2400.4</v>
      </c>
      <c r="Q443" t="n" s="1145">
        <v>2632.12</v>
      </c>
      <c r="R443" t="n" s="1145">
        <v>2498.68</v>
      </c>
      <c r="S443" t="n" s="1145">
        <v>2498.68</v>
      </c>
      <c r="T443" t="n" s="1145">
        <v>3054.88</v>
      </c>
      <c r="U443" t="n" s="1145">
        <v>2656.06</v>
      </c>
      <c r="V443" t="n" s="1145">
        <v>2656.06</v>
      </c>
      <c r="W443" t="n" s="1145">
        <v>2702.86</v>
      </c>
      <c r="X443" t="n" s="1145">
        <v>2702.86</v>
      </c>
      <c r="Y443" t="n" s="1145">
        <v>2714.21</v>
      </c>
      <c r="Z443" t="n" s="1145">
        <v>2714.21</v>
      </c>
      <c r="AA443" t="n" s="1145">
        <v>2741.03</v>
      </c>
      <c r="AB443" t="n" s="1145">
        <v>2741.03</v>
      </c>
      <c r="AC443" t="n" s="1145">
        <v>2725.27</v>
      </c>
      <c r="AD443" t="n" s="1145">
        <v>2725.27</v>
      </c>
      <c r="AE443" t="n" s="1145">
        <v>2775.11</v>
      </c>
      <c r="AF443" t="n" s="1145">
        <v>2775.11</v>
      </c>
      <c r="AG443" t="n" s="1145">
        <v>2823.85</v>
      </c>
      <c r="AH443" t="n" s="1145">
        <v>2823.85</v>
      </c>
      <c r="AI443" t="n">
        <v>0.0</v>
      </c>
      <c r="AJ443" t="n">
        <v>0.0</v>
      </c>
    </row>
    <row r="444" spans="1:20">
      <c r="A444" t="s">
        <v>4639</v>
      </c>
      <c r="B444" t="s">
        <v>4640</v>
      </c>
      <c r="C444" t="n" s="1145">
        <v>1702.09</v>
      </c>
      <c r="D444" t="n" s="1145">
        <v>1702.09</v>
      </c>
      <c r="E444" t="n" s="1145">
        <v>1296.56</v>
      </c>
      <c r="F444" t="n" s="1145">
        <v>1886.59</v>
      </c>
      <c r="G444" t="n" s="1145">
        <v>1886.59</v>
      </c>
      <c r="H444" t="n" s="1145">
        <v>2584.97</v>
      </c>
      <c r="I444" t="n" s="1145">
        <v>2471.41</v>
      </c>
      <c r="J444" t="n" s="1145">
        <v>2471.41</v>
      </c>
      <c r="K444" t="n" s="1145">
        <v>2647.44</v>
      </c>
      <c r="L444" t="n" s="1145">
        <v>2584.97</v>
      </c>
      <c r="M444" t="n" s="1145">
        <v>2584.97</v>
      </c>
      <c r="N444" t="n" s="1145">
        <v>2981.33</v>
      </c>
      <c r="O444" t="n" s="1145">
        <v>2553.61</v>
      </c>
      <c r="P444" t="n" s="1145">
        <v>2553.61</v>
      </c>
      <c r="Q444" t="n" s="1145">
        <v>3196.09</v>
      </c>
      <c r="R444" t="n" s="1145">
        <v>2591.71</v>
      </c>
      <c r="S444" t="n" s="1145">
        <v>2591.71</v>
      </c>
      <c r="T444" t="n" s="1145">
        <v>3142.78</v>
      </c>
      <c r="U444" t="n" s="1145">
        <v>2986.63</v>
      </c>
      <c r="V444" t="n" s="1145">
        <v>2986.63</v>
      </c>
      <c r="W444" t="n" s="1145">
        <v>3068.08</v>
      </c>
      <c r="X444" t="n" s="1145">
        <v>3068.08</v>
      </c>
      <c r="Y444" t="n" s="1145">
        <v>3090.02</v>
      </c>
      <c r="Z444" t="n" s="1145">
        <v>3090.02</v>
      </c>
      <c r="AA444" t="n" s="1145">
        <v>3103.66</v>
      </c>
      <c r="AB444" t="n" s="1145">
        <v>3103.66</v>
      </c>
      <c r="AC444" t="n" s="1145">
        <v>3061.88</v>
      </c>
      <c r="AD444" t="n" s="1145">
        <v>3061.88</v>
      </c>
      <c r="AE444" t="n" s="1145">
        <v>3135.21</v>
      </c>
      <c r="AF444" t="n" s="1145">
        <v>3135.21</v>
      </c>
      <c r="AG444" t="n" s="1145">
        <v>3169.66</v>
      </c>
      <c r="AH444" t="n" s="1145">
        <v>3169.66</v>
      </c>
      <c r="AI444" t="n" s="1145">
        <v>21459.0</v>
      </c>
      <c r="AJ444" t="n" s="1145">
        <v>28018.0</v>
      </c>
    </row>
    <row r="445" spans="1:20">
      <c r="A445" t="s">
        <v>4641</v>
      </c>
      <c r="B445" t="s">
        <v>4642</v>
      </c>
      <c r="C445" t="n" s="1145">
        <v>1596.81</v>
      </c>
      <c r="D445" t="n" s="1145">
        <v>1596.81</v>
      </c>
      <c r="E445" t="n" s="1145">
        <v>1671.29</v>
      </c>
      <c r="F445" t="n" s="1145">
        <v>1410.36</v>
      </c>
      <c r="G445" t="n" s="1145">
        <v>1410.36</v>
      </c>
      <c r="H445" t="n" s="1145">
        <v>1521.27</v>
      </c>
      <c r="I445" t="n" s="1145">
        <v>1399.76</v>
      </c>
      <c r="J445" t="n" s="1145">
        <v>1399.76</v>
      </c>
      <c r="K445" t="n" s="1145">
        <v>1633.01</v>
      </c>
      <c r="L445" t="n" s="1145">
        <v>1521.27</v>
      </c>
      <c r="M445" t="n" s="1145">
        <v>1521.27</v>
      </c>
      <c r="N445" t="n" s="1145">
        <v>1886.03</v>
      </c>
      <c r="O445" t="n" s="1145">
        <v>1616.01</v>
      </c>
      <c r="P445" t="n" s="1145">
        <v>1616.01</v>
      </c>
      <c r="Q445" t="n" s="1145">
        <v>1738.03</v>
      </c>
      <c r="R445" t="n" s="1145">
        <v>1729.55</v>
      </c>
      <c r="S445" t="n" s="1145">
        <v>1729.55</v>
      </c>
      <c r="T445" t="n" s="1145">
        <v>1719.18</v>
      </c>
      <c r="U445" t="n" s="1145">
        <v>1745.1</v>
      </c>
      <c r="V445" t="n" s="1145">
        <v>1745.1</v>
      </c>
      <c r="W445" t="n" s="1145">
        <v>1765.54</v>
      </c>
      <c r="X445" t="n" s="1145">
        <v>1765.54</v>
      </c>
      <c r="Y445" t="n" s="1145">
        <v>1764.09</v>
      </c>
      <c r="Z445" t="n" s="1145">
        <v>1764.09</v>
      </c>
      <c r="AA445" t="n" s="1145">
        <v>1782.63</v>
      </c>
      <c r="AB445" t="n" s="1145">
        <v>1782.63</v>
      </c>
      <c r="AC445" t="n" s="1145">
        <v>1779.69</v>
      </c>
      <c r="AD445" t="n" s="1145">
        <v>1779.69</v>
      </c>
      <c r="AE445" t="n" s="1145">
        <v>1732.72</v>
      </c>
      <c r="AF445" t="n" s="1145">
        <v>1732.72</v>
      </c>
      <c r="AG445" t="n" s="1145">
        <v>1729.05</v>
      </c>
      <c r="AH445" t="n" s="1145">
        <v>1729.05</v>
      </c>
      <c r="AI445" t="n">
        <v>0.0</v>
      </c>
      <c r="AJ445" t="n">
        <v>0.0</v>
      </c>
    </row>
    <row r="446" spans="1:20">
      <c r="A446" t="s">
        <v>4643</v>
      </c>
      <c r="B446" t="s">
        <v>4644</v>
      </c>
      <c r="C446" t="n" s="1145">
        <v>2819.14</v>
      </c>
      <c r="D446" t="n" s="1145">
        <v>2819.14</v>
      </c>
      <c r="E446" t="n" s="1145">
        <v>2147.54</v>
      </c>
      <c r="F446" t="n" s="1145">
        <v>3382.97</v>
      </c>
      <c r="G446" t="n" s="1145">
        <v>3382.97</v>
      </c>
      <c r="H446" t="n" s="1145">
        <v>3490.74</v>
      </c>
      <c r="I446" t="n" s="1145">
        <v>3238.7</v>
      </c>
      <c r="J446" t="n" s="1145">
        <v>3238.7</v>
      </c>
      <c r="K446" t="n" s="1145">
        <v>3380.64</v>
      </c>
      <c r="L446" t="n" s="1145">
        <v>3490.74</v>
      </c>
      <c r="M446" t="n" s="1145">
        <v>3490.74</v>
      </c>
      <c r="N446" t="n" s="1145">
        <v>3752.28</v>
      </c>
      <c r="O446" t="n" s="1145">
        <v>3491.54</v>
      </c>
      <c r="P446" t="n" s="1145">
        <v>3491.54</v>
      </c>
      <c r="Q446" t="n" s="1145">
        <v>4564.89</v>
      </c>
      <c r="R446" t="n" s="1145">
        <v>3801.81</v>
      </c>
      <c r="S446" t="n" s="1145">
        <v>3801.81</v>
      </c>
      <c r="T446" t="n" s="1145">
        <v>3644.8</v>
      </c>
      <c r="U446" t="n" s="1145">
        <v>3835.65</v>
      </c>
      <c r="V446" t="n" s="1145">
        <v>3835.65</v>
      </c>
      <c r="W446" t="n" s="1145">
        <v>3824.19</v>
      </c>
      <c r="X446" t="n" s="1145">
        <v>3824.19</v>
      </c>
      <c r="Y446" t="n" s="1145">
        <v>3905.37</v>
      </c>
      <c r="Z446" t="n" s="1145">
        <v>3905.37</v>
      </c>
      <c r="AA446" t="n" s="1145">
        <v>3987.32</v>
      </c>
      <c r="AB446" t="n" s="1145">
        <v>3987.32</v>
      </c>
      <c r="AC446" t="n" s="1145">
        <v>3947.36</v>
      </c>
      <c r="AD446" t="n" s="1145">
        <v>3947.36</v>
      </c>
      <c r="AE446" t="n" s="1145">
        <v>4015.23</v>
      </c>
      <c r="AF446" t="n" s="1145">
        <v>4015.23</v>
      </c>
      <c r="AG446" t="n" s="1145">
        <v>4104.85</v>
      </c>
      <c r="AH446" t="n" s="1145">
        <v>4104.85</v>
      </c>
      <c r="AI446" t="n" s="1145">
        <v>20769.0</v>
      </c>
      <c r="AJ446" t="n" s="1145">
        <v>26790.0</v>
      </c>
    </row>
    <row r="447" spans="1:20">
      <c r="A447" t="s">
        <v>4645</v>
      </c>
      <c r="B447" t="s">
        <v>4646</v>
      </c>
      <c r="C447" t="n" s="1145">
        <v>2943.88</v>
      </c>
      <c r="D447" t="n" s="1145">
        <v>2943.88</v>
      </c>
      <c r="E447" t="n" s="1145">
        <v>3175.61</v>
      </c>
      <c r="F447" t="n" s="1145">
        <v>3018.4</v>
      </c>
      <c r="G447" t="n" s="1145">
        <v>3018.4</v>
      </c>
      <c r="H447" t="n" s="1145">
        <v>2712.15</v>
      </c>
      <c r="I447" t="n" s="1145">
        <v>2764.33</v>
      </c>
      <c r="J447" t="n" s="1145">
        <v>2764.33</v>
      </c>
      <c r="K447" t="n" s="1145">
        <v>3036.06</v>
      </c>
      <c r="L447" t="n" s="1145">
        <v>2712.15</v>
      </c>
      <c r="M447" t="n" s="1145">
        <v>2712.15</v>
      </c>
      <c r="N447" t="n" s="1145">
        <v>2661.3</v>
      </c>
      <c r="O447" t="n" s="1145">
        <v>2906.62</v>
      </c>
      <c r="P447" t="n" s="1145">
        <v>2906.62</v>
      </c>
      <c r="Q447" t="n" s="1145">
        <v>2228.94</v>
      </c>
      <c r="R447" t="n" s="1145">
        <v>2947.44</v>
      </c>
      <c r="S447" t="n" s="1145">
        <v>2947.44</v>
      </c>
      <c r="T447" t="n" s="1145">
        <v>2947.41</v>
      </c>
      <c r="U447" t="n" s="1145">
        <v>2718.43</v>
      </c>
      <c r="V447" t="n" s="1145">
        <v>2718.43</v>
      </c>
      <c r="W447" t="n" s="1145">
        <v>2730.49</v>
      </c>
      <c r="X447" t="n" s="1145">
        <v>2730.49</v>
      </c>
      <c r="Y447" t="n" s="1145">
        <v>2612.34</v>
      </c>
      <c r="Z447" t="n" s="1145">
        <v>2612.34</v>
      </c>
      <c r="AA447" t="n" s="1145">
        <v>2612.55</v>
      </c>
      <c r="AB447" t="n" s="1145">
        <v>2612.55</v>
      </c>
      <c r="AC447" t="n" s="1145">
        <v>2577.34</v>
      </c>
      <c r="AD447" t="n" s="1145">
        <v>2577.34</v>
      </c>
      <c r="AE447" t="n" s="1145">
        <v>2555.42</v>
      </c>
      <c r="AF447" t="n" s="1145">
        <v>2555.42</v>
      </c>
      <c r="AG447" t="n" s="1145">
        <v>2588.18</v>
      </c>
      <c r="AH447" t="n" s="1145">
        <v>2588.18</v>
      </c>
      <c r="AI447" t="n" s="1145">
        <v>17663.0</v>
      </c>
      <c r="AJ447" t="n" s="1145">
        <v>22050.0</v>
      </c>
    </row>
    <row r="448" spans="1:20">
      <c r="A448" t="s">
        <v>4647</v>
      </c>
      <c r="B448" t="s">
        <v>4648</v>
      </c>
      <c r="C448" t="n" s="1145">
        <v>832.07</v>
      </c>
      <c r="D448" t="n" s="1145">
        <v>832.07</v>
      </c>
      <c r="E448" t="n" s="1145">
        <v>865.73</v>
      </c>
      <c r="F448" t="n" s="1145">
        <v>804.01</v>
      </c>
      <c r="G448" t="n" s="1145">
        <v>804.01</v>
      </c>
      <c r="H448" t="n" s="1145">
        <v>797.46</v>
      </c>
      <c r="I448" t="n" s="1145">
        <v>749.02</v>
      </c>
      <c r="J448" t="n" s="1145">
        <v>749.02</v>
      </c>
      <c r="K448" t="n" s="1145">
        <v>681.01</v>
      </c>
      <c r="L448" t="n" s="1145">
        <v>797.46</v>
      </c>
      <c r="M448" t="n" s="1145">
        <v>797.46</v>
      </c>
      <c r="N448" t="n" s="1145">
        <v>718.3</v>
      </c>
      <c r="O448" t="n" s="1145">
        <v>657.8</v>
      </c>
      <c r="P448" t="n" s="1145">
        <v>657.8</v>
      </c>
      <c r="Q448" t="n" s="1145">
        <v>850.56</v>
      </c>
      <c r="R448" t="n" s="1145">
        <v>726.14</v>
      </c>
      <c r="S448" t="n" s="1145">
        <v>726.14</v>
      </c>
      <c r="T448" t="n" s="1145">
        <v>1562.84</v>
      </c>
      <c r="U448" t="n" s="1145">
        <v>853.91</v>
      </c>
      <c r="V448" t="n" s="1145">
        <v>853.91</v>
      </c>
      <c r="W448" t="n" s="1145">
        <v>892.66</v>
      </c>
      <c r="X448" t="n" s="1145">
        <v>892.66</v>
      </c>
      <c r="Y448" t="n" s="1145">
        <v>896.82</v>
      </c>
      <c r="Z448" t="n" s="1145">
        <v>896.82</v>
      </c>
      <c r="AA448" t="n" s="1145">
        <v>930.94</v>
      </c>
      <c r="AB448" t="n" s="1145">
        <v>930.94</v>
      </c>
      <c r="AC448" t="n" s="1145">
        <v>963.38</v>
      </c>
      <c r="AD448" t="n" s="1145">
        <v>963.38</v>
      </c>
      <c r="AE448" t="n" s="1145">
        <v>1005.51</v>
      </c>
      <c r="AF448" t="n" s="1145">
        <v>1005.51</v>
      </c>
      <c r="AG448" t="n" s="1145">
        <v>1101.77</v>
      </c>
      <c r="AH448" t="n" s="1145">
        <v>1101.77</v>
      </c>
      <c r="AI448" t="n" s="1145">
        <v>20650.0</v>
      </c>
      <c r="AJ448" t="n" s="1145">
        <v>26535.0</v>
      </c>
    </row>
    <row r="449" spans="1:20">
      <c r="A449" t="s">
        <v>4649</v>
      </c>
      <c r="B449" t="s">
        <v>4650</v>
      </c>
      <c r="C449" t="n" s="1145">
        <v>4970.78</v>
      </c>
      <c r="D449" t="n" s="1145">
        <v>4970.78</v>
      </c>
      <c r="E449" t="n" s="1145">
        <v>4832.75</v>
      </c>
      <c r="F449" t="n" s="1145">
        <v>5131.06</v>
      </c>
      <c r="G449" t="n" s="1145">
        <v>5131.06</v>
      </c>
      <c r="H449" t="n" s="1145">
        <v>5129.08</v>
      </c>
      <c r="I449" t="n" s="1145">
        <v>4908.72</v>
      </c>
      <c r="J449" t="n" s="1145">
        <v>4908.72</v>
      </c>
      <c r="K449" t="n" s="1145">
        <v>5379.93</v>
      </c>
      <c r="L449" t="n" s="1145">
        <v>5129.08</v>
      </c>
      <c r="M449" t="n" s="1145">
        <v>5129.08</v>
      </c>
      <c r="N449" t="n" s="1145">
        <v>5107.61</v>
      </c>
      <c r="O449" t="n" s="1145">
        <v>5485.4</v>
      </c>
      <c r="P449" t="n" s="1145">
        <v>5485.4</v>
      </c>
      <c r="Q449" t="n" s="1145">
        <v>4515.35</v>
      </c>
      <c r="R449" t="n" s="1145">
        <v>6327.6</v>
      </c>
      <c r="S449" t="n" s="1145">
        <v>6327.6</v>
      </c>
      <c r="T449" t="n" s="1145">
        <v>6064.49</v>
      </c>
      <c r="U449" t="n" s="1145">
        <v>5209.44</v>
      </c>
      <c r="V449" t="n" s="1145">
        <v>5209.44</v>
      </c>
      <c r="W449" t="n" s="1145">
        <v>5180.76</v>
      </c>
      <c r="X449" t="n" s="1145">
        <v>5180.76</v>
      </c>
      <c r="Y449" t="n" s="1145">
        <v>5152.94</v>
      </c>
      <c r="Z449" t="n" s="1145">
        <v>5152.94</v>
      </c>
      <c r="AA449" t="n" s="1145">
        <v>5150.58</v>
      </c>
      <c r="AB449" t="n" s="1145">
        <v>5150.58</v>
      </c>
      <c r="AC449" t="n" s="1145">
        <v>5054.76</v>
      </c>
      <c r="AD449" t="n" s="1145">
        <v>5054.76</v>
      </c>
      <c r="AE449" t="n" s="1145">
        <v>5141.76</v>
      </c>
      <c r="AF449" t="n" s="1145">
        <v>5141.76</v>
      </c>
      <c r="AG449" t="n" s="1145">
        <v>5175.71</v>
      </c>
      <c r="AH449" t="n" s="1145">
        <v>5175.71</v>
      </c>
      <c r="AI449" t="n">
        <v>0.0</v>
      </c>
      <c r="AJ449" t="n">
        <v>0.0</v>
      </c>
    </row>
    <row r="450" spans="1:20">
      <c r="A450" t="s">
        <v>4651</v>
      </c>
      <c r="B450" t="s">
        <v>4652</v>
      </c>
      <c r="C450" t="n" s="1145">
        <v>10112.86</v>
      </c>
      <c r="D450" t="n" s="1145">
        <v>10112.86</v>
      </c>
      <c r="E450" t="n" s="1145">
        <v>10003.99</v>
      </c>
      <c r="F450" t="n" s="1145">
        <v>9870.96</v>
      </c>
      <c r="G450" t="n" s="1145">
        <v>9870.96</v>
      </c>
      <c r="H450" t="n" s="1145">
        <v>10221.73</v>
      </c>
      <c r="I450" t="n" s="1145">
        <v>9620.5</v>
      </c>
      <c r="J450" t="n" s="1145">
        <v>9620.5</v>
      </c>
      <c r="K450" t="n" s="1145">
        <v>10569.99</v>
      </c>
      <c r="L450" t="n" s="1145">
        <v>10221.73</v>
      </c>
      <c r="M450" t="n" s="1145">
        <v>10221.73</v>
      </c>
      <c r="N450" t="n" s="1145">
        <v>10975.6</v>
      </c>
      <c r="O450" t="n" s="1145">
        <v>10091.76</v>
      </c>
      <c r="P450" t="n" s="1145">
        <v>10091.76</v>
      </c>
      <c r="Q450" t="n" s="1145">
        <v>10582.39</v>
      </c>
      <c r="R450" t="n" s="1145">
        <v>9843.67</v>
      </c>
      <c r="S450" t="n" s="1145">
        <v>9843.67</v>
      </c>
      <c r="T450" t="n" s="1145">
        <v>9464.46</v>
      </c>
      <c r="U450" t="n" s="1145">
        <v>10398.11</v>
      </c>
      <c r="V450" t="n" s="1145">
        <v>10398.11</v>
      </c>
      <c r="W450" t="n" s="1145">
        <v>10352.37</v>
      </c>
      <c r="X450" t="n" s="1145">
        <v>10352.37</v>
      </c>
      <c r="Y450" t="n" s="1145">
        <v>10274.94</v>
      </c>
      <c r="Z450" t="n" s="1145">
        <v>10274.94</v>
      </c>
      <c r="AA450" t="n" s="1145">
        <v>10340.81</v>
      </c>
      <c r="AB450" t="n" s="1145">
        <v>10340.81</v>
      </c>
      <c r="AC450" t="n" s="1145">
        <v>10186.32</v>
      </c>
      <c r="AD450" t="n" s="1145">
        <v>10186.32</v>
      </c>
      <c r="AE450" t="n" s="1145">
        <v>10090.73</v>
      </c>
      <c r="AF450" t="n" s="1145">
        <v>10090.73</v>
      </c>
      <c r="AG450" t="n" s="1145">
        <v>10023.42</v>
      </c>
      <c r="AH450" t="n" s="1145">
        <v>10023.42</v>
      </c>
      <c r="AI450" t="n">
        <v>0.0</v>
      </c>
      <c r="AJ450" t="n">
        <v>0.0</v>
      </c>
    </row>
    <row r="451" spans="1:20">
      <c r="A451" t="s">
        <v>4653</v>
      </c>
      <c r="B451" t="s">
        <v>4654</v>
      </c>
      <c r="C451" t="n">
        <v>0.0</v>
      </c>
      <c r="D451" t="n">
        <v>0.0</v>
      </c>
      <c r="E451" t="n">
        <v>0.0</v>
      </c>
      <c r="F451" t="n">
        <v>0.0</v>
      </c>
      <c r="G451" t="n">
        <v>0.0</v>
      </c>
      <c r="H451" t="n">
        <v>0.0</v>
      </c>
      <c r="I451" t="n">
        <v>0.0</v>
      </c>
      <c r="J451" t="n">
        <v>0.0</v>
      </c>
      <c r="K451" t="n">
        <v>0.0</v>
      </c>
      <c r="L451" t="n">
        <v>0.0</v>
      </c>
      <c r="M451" t="n">
        <v>0.0</v>
      </c>
      <c r="N451" t="n">
        <v>0.0</v>
      </c>
      <c r="O451" t="n">
        <v>0.0</v>
      </c>
      <c r="P451" t="n">
        <v>0.0</v>
      </c>
      <c r="Q451" t="n">
        <v>0.0</v>
      </c>
      <c r="R451" t="n">
        <v>0.0</v>
      </c>
      <c r="S451" t="n">
        <v>0.0</v>
      </c>
      <c r="T451" t="n">
        <v>0.0</v>
      </c>
      <c r="U451" t="n">
        <v>0.0</v>
      </c>
      <c r="V451" t="n">
        <v>0.0</v>
      </c>
      <c r="W451" t="n">
        <v>0.0</v>
      </c>
      <c r="X451" t="n">
        <v>0.0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n">
        <v>0.0</v>
      </c>
      <c r="AI451" t="n">
        <v>0.0</v>
      </c>
      <c r="AJ451" t="n">
        <v>0.0</v>
      </c>
    </row>
    <row r="452" spans="1:20">
      <c r="A452" t="s">
        <v>4655</v>
      </c>
      <c r="B452" t="s">
        <v>4656</v>
      </c>
      <c r="C452" t="n" s="1145">
        <v>1735.6</v>
      </c>
      <c r="D452" t="n" s="1145">
        <v>1735.6</v>
      </c>
      <c r="E452" t="n" s="1145">
        <v>1862.49</v>
      </c>
      <c r="F452" t="n" s="1145">
        <v>1679.14</v>
      </c>
      <c r="G452" t="n" s="1145">
        <v>1679.14</v>
      </c>
      <c r="H452" t="n" s="1145">
        <v>1612.92</v>
      </c>
      <c r="I452" t="n" s="1145">
        <v>1587.8</v>
      </c>
      <c r="J452" t="n" s="1145">
        <v>1587.8</v>
      </c>
      <c r="K452" t="n" s="1145">
        <v>1405.91</v>
      </c>
      <c r="L452" t="n" s="1145">
        <v>1612.92</v>
      </c>
      <c r="M452" t="n" s="1145">
        <v>1612.92</v>
      </c>
      <c r="N452" t="n" s="1145">
        <v>1613.53</v>
      </c>
      <c r="O452" t="n" s="1145">
        <v>1603.65</v>
      </c>
      <c r="P452" t="n" s="1145">
        <v>1603.65</v>
      </c>
      <c r="Q452" t="n" s="1145">
        <v>1727.8</v>
      </c>
      <c r="R452" t="n" s="1145">
        <v>1336.11</v>
      </c>
      <c r="S452" t="n" s="1145">
        <v>1336.11</v>
      </c>
      <c r="T452" t="n" s="1145">
        <v>2408.87</v>
      </c>
      <c r="U452" t="n" s="1145">
        <v>1734.18</v>
      </c>
      <c r="V452" t="n" s="1145">
        <v>1734.18</v>
      </c>
      <c r="W452" t="n" s="1145">
        <v>1812.54</v>
      </c>
      <c r="X452" t="n" s="1145">
        <v>1812.54</v>
      </c>
      <c r="Y452" t="n" s="1145">
        <v>1835.93</v>
      </c>
      <c r="Z452" t="n" s="1145">
        <v>1835.93</v>
      </c>
      <c r="AA452" t="n" s="1145">
        <v>1858.57</v>
      </c>
      <c r="AB452" t="n" s="1145">
        <v>1858.57</v>
      </c>
      <c r="AC452" t="n" s="1145">
        <v>1860.87</v>
      </c>
      <c r="AD452" t="n" s="1145">
        <v>1860.87</v>
      </c>
      <c r="AE452" t="n" s="1145">
        <v>1946.04</v>
      </c>
      <c r="AF452" t="n" s="1145">
        <v>1946.04</v>
      </c>
      <c r="AG452" t="n" s="1145">
        <v>2008.05</v>
      </c>
      <c r="AH452" t="n" s="1145">
        <v>2008.05</v>
      </c>
      <c r="AI452" t="n" s="1145">
        <v>23285.0</v>
      </c>
      <c r="AJ452" t="n" s="1145">
        <v>35952.0</v>
      </c>
    </row>
    <row r="453" spans="1:20">
      <c r="A453" t="s">
        <v>4657</v>
      </c>
      <c r="B453" t="s">
        <v>4658</v>
      </c>
      <c r="C453" t="n">
        <v>3.97948718</v>
      </c>
      <c r="D453" t="n">
        <v>3.97948718</v>
      </c>
      <c r="E453" t="n">
        <v>4.0</v>
      </c>
      <c r="F453" t="n">
        <v>3.74683544</v>
      </c>
      <c r="G453" t="n">
        <v>3.74683544</v>
      </c>
      <c r="H453" t="n">
        <v>3.9595959599999997</v>
      </c>
      <c r="I453" t="n">
        <v>4.0</v>
      </c>
      <c r="J453" t="n">
        <v>4.0</v>
      </c>
      <c r="K453" t="n">
        <v>3.9459459500000005</v>
      </c>
      <c r="L453" t="n">
        <v>3.9595959599999997</v>
      </c>
      <c r="M453" t="n">
        <v>3.9595959599999997</v>
      </c>
      <c r="N453" t="n">
        <v>16.62162162</v>
      </c>
      <c r="O453" t="n">
        <v>3.92063492</v>
      </c>
      <c r="P453" t="n">
        <v>3.92063492</v>
      </c>
      <c r="Q453" t="n">
        <v>4.885416670000001</v>
      </c>
      <c r="R453" t="n">
        <v>6.82352941</v>
      </c>
      <c r="S453" t="n">
        <v>6.82352941</v>
      </c>
      <c r="T453" t="n">
        <v>4.36666667</v>
      </c>
      <c r="U453" t="n">
        <v>7.53535354</v>
      </c>
      <c r="V453" t="n">
        <v>7.53535354</v>
      </c>
      <c r="W453" t="n">
        <v>7.104377100000001</v>
      </c>
      <c r="X453" t="n">
        <v>7.104377100000001</v>
      </c>
      <c r="Y453" t="n">
        <v>8.16835017</v>
      </c>
      <c r="Z453" t="n">
        <v>8.16835017</v>
      </c>
      <c r="AA453" t="n">
        <v>8.04615385</v>
      </c>
      <c r="AB453" t="n">
        <v>8.04615385</v>
      </c>
      <c r="AC453" t="n">
        <v>6.288461539999999</v>
      </c>
      <c r="AD453" t="n">
        <v>6.288461539999999</v>
      </c>
      <c r="AE453" t="n">
        <v>5.3468468499999995</v>
      </c>
      <c r="AF453" t="n">
        <v>5.3468468499999995</v>
      </c>
      <c r="AG453" t="n">
        <v>4.6344085999999995</v>
      </c>
      <c r="AH453" t="n">
        <v>4.6344085999999995</v>
      </c>
      <c r="AI453" t="n">
        <v>0.0</v>
      </c>
      <c r="AJ453" t="n">
        <v>0.0</v>
      </c>
    </row>
    <row r="454" spans="1:20">
      <c r="A454" t="s">
        <v>3888</v>
      </c>
      <c r="B454" t="s">
        <v>3889</v>
      </c>
      <c r="C454" t="n" s="1145">
        <v>232.0</v>
      </c>
      <c r="D454" t="n" s="1145">
        <v>232.0</v>
      </c>
      <c r="E454" t="n" s="1145">
        <v>125.0</v>
      </c>
      <c r="F454" t="n" s="1145">
        <v>171.0</v>
      </c>
      <c r="G454" t="n" s="1145">
        <v>171.0</v>
      </c>
      <c r="H454" t="n" s="1145">
        <v>107.0</v>
      </c>
      <c r="I454" t="n" s="1145">
        <v>153.0</v>
      </c>
      <c r="J454" t="n" s="1145">
        <v>153.0</v>
      </c>
      <c r="K454" t="n" s="1145">
        <v>110.0</v>
      </c>
      <c r="L454" t="n" s="1145">
        <v>107.0</v>
      </c>
      <c r="M454" t="n" s="1145">
        <v>107.0</v>
      </c>
      <c r="N454" t="n" s="1145">
        <v>117.0</v>
      </c>
      <c r="O454" t="n" s="1145">
        <v>49.0</v>
      </c>
      <c r="P454" t="n" s="1145">
        <v>49.0</v>
      </c>
      <c r="Q454" t="n" s="1145">
        <v>109.0</v>
      </c>
      <c r="R454" t="n" s="1145">
        <v>26.0</v>
      </c>
      <c r="S454" t="n" s="1145">
        <v>26.0</v>
      </c>
      <c r="T454" t="n" s="1145">
        <v>116.0</v>
      </c>
      <c r="U454" t="n" s="1145">
        <v>452.0</v>
      </c>
      <c r="V454" t="n" s="1145">
        <v>452.0</v>
      </c>
      <c r="W454" t="n" s="1145">
        <v>419.0</v>
      </c>
      <c r="X454" t="n" s="1145">
        <v>419.0</v>
      </c>
      <c r="Y454" t="n" s="1145">
        <v>381.0</v>
      </c>
      <c r="Z454" t="n" s="1145">
        <v>381.0</v>
      </c>
      <c r="AA454" t="n" s="1145">
        <v>342.0</v>
      </c>
      <c r="AB454" t="n" s="1145">
        <v>342.0</v>
      </c>
      <c r="AC454" t="n" s="1145">
        <v>308.0</v>
      </c>
      <c r="AD454" t="n" s="1145">
        <v>308.0</v>
      </c>
      <c r="AE454" t="n" s="1145">
        <v>247.0</v>
      </c>
      <c r="AF454" t="n" s="1145">
        <v>247.0</v>
      </c>
      <c r="AG454" t="n" s="1145">
        <v>225.0</v>
      </c>
      <c r="AH454" t="n" s="1145">
        <v>225.0</v>
      </c>
      <c r="AI454" t="n">
        <v>0.0</v>
      </c>
      <c r="AJ454" t="n">
        <v>0.0</v>
      </c>
    </row>
    <row r="455" spans="1:20">
      <c r="A455" t="s">
        <v>4659</v>
      </c>
      <c r="B455" t="s">
        <v>4660</v>
      </c>
      <c r="C455" t="n">
        <v>0.0</v>
      </c>
      <c r="D455" t="n">
        <v>0.0</v>
      </c>
      <c r="E455" t="n">
        <v>0.0</v>
      </c>
      <c r="F455" t="n">
        <v>0.0</v>
      </c>
      <c r="G455" t="n">
        <v>0.0</v>
      </c>
      <c r="H455" t="n">
        <v>0.0</v>
      </c>
      <c r="I455" t="n">
        <v>0.0</v>
      </c>
      <c r="J455" t="n">
        <v>0.0</v>
      </c>
      <c r="K455" t="n">
        <v>0.0</v>
      </c>
      <c r="L455" t="n">
        <v>0.0</v>
      </c>
      <c r="M455" t="n">
        <v>0.0</v>
      </c>
      <c r="N455" t="n">
        <v>0.0</v>
      </c>
      <c r="O455" t="n">
        <v>0.0</v>
      </c>
      <c r="P455" t="n">
        <v>0.0</v>
      </c>
      <c r="Q455" t="n">
        <v>0.0</v>
      </c>
      <c r="R455" t="n">
        <v>0.0</v>
      </c>
      <c r="S455" t="n">
        <v>0.0</v>
      </c>
      <c r="T455" t="n">
        <v>0.0</v>
      </c>
      <c r="U455" t="n">
        <v>0.0</v>
      </c>
      <c r="V455" t="n">
        <v>0.0</v>
      </c>
      <c r="W455" t="n">
        <v>0.0</v>
      </c>
      <c r="X455" t="n">
        <v>0.0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n">
        <v>0.0</v>
      </c>
      <c r="AI455" t="n">
        <v>0.0</v>
      </c>
      <c r="AJ455" t="n">
        <v>0.0</v>
      </c>
    </row>
    <row r="456" spans="1:20">
      <c r="A456" t="s">
        <v>4661</v>
      </c>
      <c r="B456" t="s">
        <v>4662</v>
      </c>
      <c r="C456" t="n" s="1145">
        <v>886.66</v>
      </c>
      <c r="D456" t="n" s="1145">
        <v>886.66</v>
      </c>
      <c r="E456" t="n" s="1145">
        <v>746.33</v>
      </c>
      <c r="F456" t="n" s="1145">
        <v>852.93</v>
      </c>
      <c r="G456" t="n" s="1145">
        <v>852.93</v>
      </c>
      <c r="H456" t="n" s="1145">
        <v>1050.59</v>
      </c>
      <c r="I456" t="n" s="1145">
        <v>824.62</v>
      </c>
      <c r="J456" t="n" s="1145">
        <v>824.62</v>
      </c>
      <c r="K456" t="n" s="1145">
        <v>1827.87</v>
      </c>
      <c r="L456" t="n" s="1145">
        <v>1050.59</v>
      </c>
      <c r="M456" t="n" s="1145">
        <v>1050.59</v>
      </c>
      <c r="N456" t="n" s="1145">
        <v>1066.31</v>
      </c>
      <c r="O456" t="n" s="1145">
        <v>2232.12</v>
      </c>
      <c r="P456" t="n" s="1145">
        <v>2232.12</v>
      </c>
      <c r="Q456" t="n" s="1145">
        <v>998.96</v>
      </c>
      <c r="R456" t="n" s="1145">
        <v>1126.4</v>
      </c>
      <c r="S456" t="n" s="1145">
        <v>1126.4</v>
      </c>
      <c r="T456" t="n" s="1145">
        <v>477.95</v>
      </c>
      <c r="U456" t="n" s="1145">
        <v>1084.41</v>
      </c>
      <c r="V456" t="n" s="1145">
        <v>1084.41</v>
      </c>
      <c r="W456" t="n" s="1145">
        <v>906.94</v>
      </c>
      <c r="X456" t="n" s="1145">
        <v>906.94</v>
      </c>
      <c r="Y456" t="n" s="1145">
        <v>859.67</v>
      </c>
      <c r="Z456" t="n" s="1145">
        <v>859.67</v>
      </c>
      <c r="AA456" t="n" s="1145">
        <v>845.28</v>
      </c>
      <c r="AB456" t="n" s="1145">
        <v>845.28</v>
      </c>
      <c r="AC456" t="n" s="1145">
        <v>819.6</v>
      </c>
      <c r="AD456" t="n" s="1145">
        <v>819.6</v>
      </c>
      <c r="AE456" t="n" s="1145">
        <v>719.25</v>
      </c>
      <c r="AF456" t="n" s="1145">
        <v>719.25</v>
      </c>
      <c r="AG456" t="n" s="1145">
        <v>730.35</v>
      </c>
      <c r="AH456" t="n" s="1145">
        <v>730.35</v>
      </c>
      <c r="AI456" t="n">
        <v>0.0</v>
      </c>
      <c r="AJ456" t="n">
        <v>0.0</v>
      </c>
    </row>
    <row r="457" spans="1:20">
      <c r="A457" t="s">
        <v>4663</v>
      </c>
      <c r="B457" t="s">
        <v>4664</v>
      </c>
      <c r="C457" t="n">
        <v>0.02422255</v>
      </c>
      <c r="D457" t="n">
        <v>0.02422255</v>
      </c>
      <c r="E457" t="n">
        <v>0.020299130000000002</v>
      </c>
      <c r="F457" t="n">
        <v>0.02167375</v>
      </c>
      <c r="G457" t="n">
        <v>0.02167375</v>
      </c>
      <c r="H457" t="n">
        <v>0.02885025</v>
      </c>
      <c r="I457" t="n">
        <v>0.02311912</v>
      </c>
      <c r="J457" t="n">
        <v>0.02311912</v>
      </c>
      <c r="K457" t="n">
        <v>0.03925697</v>
      </c>
      <c r="L457" t="n">
        <v>0.02885025</v>
      </c>
      <c r="M457" t="n">
        <v>0.02885025</v>
      </c>
      <c r="N457" t="n">
        <v>0.03076096</v>
      </c>
      <c r="O457" t="n">
        <v>0.04610913</v>
      </c>
      <c r="P457" t="n">
        <v>0.04610913</v>
      </c>
      <c r="Q457" t="n">
        <v>0.030309149999999997</v>
      </c>
      <c r="R457" t="n">
        <v>0.020632329999999997</v>
      </c>
      <c r="S457" t="n">
        <v>0.020632329999999997</v>
      </c>
      <c r="T457" t="n">
        <v>0.01804418</v>
      </c>
      <c r="U457" t="n">
        <v>0.03093887</v>
      </c>
      <c r="V457" t="n">
        <v>0.03093887</v>
      </c>
      <c r="W457" t="n">
        <v>0.02707935</v>
      </c>
      <c r="X457" t="n">
        <v>0.02707935</v>
      </c>
      <c r="Y457" t="n">
        <v>0.02670407</v>
      </c>
      <c r="Z457" t="n">
        <v>0.02670407</v>
      </c>
      <c r="AA457" t="n">
        <v>0.026964969999999998</v>
      </c>
      <c r="AB457" t="n">
        <v>0.026964969999999998</v>
      </c>
      <c r="AC457" t="n">
        <v>0.026383990000000003</v>
      </c>
      <c r="AD457" t="n">
        <v>0.026383990000000003</v>
      </c>
      <c r="AE457" t="n">
        <v>0.023989069999999998</v>
      </c>
      <c r="AF457" t="n">
        <v>0.023989069999999998</v>
      </c>
      <c r="AG457" t="n">
        <v>0.02465509</v>
      </c>
      <c r="AH457" t="n">
        <v>0.02465509</v>
      </c>
      <c r="AI457" t="n">
        <v>0.0166</v>
      </c>
      <c r="AJ457" t="n">
        <v>-0.0019</v>
      </c>
    </row>
    <row r="458" spans="1:20">
      <c r="A458" t="s">
        <v>4665</v>
      </c>
      <c r="B458" t="s">
        <v>4666</v>
      </c>
      <c r="C458" t="n" s="1145">
        <v>4.0</v>
      </c>
      <c r="D458" t="n" s="1145">
        <v>4.0</v>
      </c>
      <c r="E458" t="n" s="1145">
        <v>1.0</v>
      </c>
      <c r="F458" t="n" s="1145">
        <v>4.0</v>
      </c>
      <c r="G458" t="n" s="1145">
        <v>4.0</v>
      </c>
      <c r="H458" t="n" s="1145">
        <v>3.0</v>
      </c>
      <c r="I458" t="n" s="1145">
        <v>4.0</v>
      </c>
      <c r="J458" t="n" s="1145">
        <v>4.0</v>
      </c>
      <c r="K458" t="n" s="1145">
        <v>2.0</v>
      </c>
      <c r="L458" t="n" s="1145">
        <v>3.0</v>
      </c>
      <c r="M458" t="n" s="1145">
        <v>3.0</v>
      </c>
      <c r="N458" t="n" s="1145">
        <v>2.0</v>
      </c>
      <c r="O458" t="n" s="1145">
        <v>3.0</v>
      </c>
      <c r="P458" t="n" s="1145">
        <v>3.0</v>
      </c>
      <c r="Q458" t="n" s="1145">
        <v>3.0</v>
      </c>
      <c r="R458" t="n" s="1145">
        <v>2.0</v>
      </c>
      <c r="S458" t="n" s="1145">
        <v>2.0</v>
      </c>
      <c r="T458" t="n" s="1145">
        <v>6.0</v>
      </c>
      <c r="U458" t="n" s="1145">
        <v>13.0</v>
      </c>
      <c r="V458" t="n" s="1145">
        <v>13.0</v>
      </c>
      <c r="W458" t="n" s="1145">
        <v>13.0</v>
      </c>
      <c r="X458" t="n" s="1145">
        <v>13.0</v>
      </c>
      <c r="Y458" t="n" s="1145">
        <v>11.0</v>
      </c>
      <c r="Z458" t="n" s="1145">
        <v>11.0</v>
      </c>
      <c r="AA458" t="n" s="1145">
        <v>11.0</v>
      </c>
      <c r="AB458" t="n" s="1145">
        <v>11.0</v>
      </c>
      <c r="AC458" t="n" s="1145">
        <v>10.0</v>
      </c>
      <c r="AD458" t="n" s="1145">
        <v>10.0</v>
      </c>
      <c r="AE458" t="n" s="1145">
        <v>10.0</v>
      </c>
      <c r="AF458" t="n" s="1145">
        <v>10.0</v>
      </c>
      <c r="AG458" t="n" s="1145">
        <v>9.0</v>
      </c>
      <c r="AH458" t="n" s="1145">
        <v>9.0</v>
      </c>
      <c r="AI458" t="n" s="1145">
        <v>12.0</v>
      </c>
      <c r="AJ458" t="n" s="1145">
        <v>6.0</v>
      </c>
    </row>
    <row r="459" spans="1:20">
      <c r="A459" t="s">
        <v>4667</v>
      </c>
      <c r="B459" t="s">
        <v>4668</v>
      </c>
      <c r="C459" t="n">
        <v>0.0</v>
      </c>
      <c r="D459" t="n">
        <v>0.0</v>
      </c>
      <c r="E459" t="n">
        <v>0.0</v>
      </c>
      <c r="F459" t="n">
        <v>0.0</v>
      </c>
      <c r="G459" t="n">
        <v>0.0</v>
      </c>
      <c r="H459" t="n">
        <v>0.0</v>
      </c>
      <c r="I459" t="n">
        <v>0.0</v>
      </c>
      <c r="J459" t="n">
        <v>0.0</v>
      </c>
      <c r="K459" t="n">
        <v>0.0</v>
      </c>
      <c r="L459" t="n">
        <v>0.0</v>
      </c>
      <c r="M459" t="n">
        <v>0.0</v>
      </c>
      <c r="N459" t="n">
        <v>0.0</v>
      </c>
      <c r="O459" t="n">
        <v>0.0</v>
      </c>
      <c r="P459" t="n">
        <v>0.0</v>
      </c>
      <c r="Q459" t="n">
        <v>0.0</v>
      </c>
      <c r="R459" t="n">
        <v>0.0</v>
      </c>
      <c r="S459" t="n">
        <v>0.0</v>
      </c>
      <c r="T459" t="n">
        <v>0.0</v>
      </c>
      <c r="U459" t="n">
        <v>0.0</v>
      </c>
      <c r="V459" t="n">
        <v>0.0</v>
      </c>
      <c r="W459" t="n">
        <v>0.0</v>
      </c>
      <c r="X459" t="n">
        <v>0.0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n">
        <v>0.0</v>
      </c>
      <c r="AI459" t="n">
        <v>0.0</v>
      </c>
      <c r="AJ459" t="n">
        <v>0.0</v>
      </c>
    </row>
    <row r="460" spans="1:20">
      <c r="A460" t="s">
        <v>4669</v>
      </c>
      <c r="B460" t="s">
        <v>4670</v>
      </c>
      <c r="C460" t="n" s="1145">
        <v>1052.88</v>
      </c>
      <c r="D460" t="n" s="1145">
        <v>1052.88</v>
      </c>
      <c r="E460" t="n" s="1145">
        <v>1217.48</v>
      </c>
      <c r="F460" t="n" s="1145">
        <v>1052.88</v>
      </c>
      <c r="G460" t="n" s="1145">
        <v>1052.88</v>
      </c>
      <c r="H460" t="n" s="1145">
        <v>998.01</v>
      </c>
      <c r="I460" t="n" s="1145">
        <v>1052.88</v>
      </c>
      <c r="J460" t="n" s="1145">
        <v>1052.88</v>
      </c>
      <c r="K460" t="n" s="1145">
        <v>64.03</v>
      </c>
      <c r="L460" t="n" s="1145">
        <v>998.01</v>
      </c>
      <c r="M460" t="n" s="1145">
        <v>998.01</v>
      </c>
      <c r="N460" t="n" s="1145">
        <v>649.29</v>
      </c>
      <c r="O460" t="n" s="1145">
        <v>998.01</v>
      </c>
      <c r="P460" t="n" s="1145">
        <v>998.01</v>
      </c>
      <c r="Q460" t="n" s="1145">
        <v>356.93</v>
      </c>
      <c r="R460" t="n" s="1145">
        <v>1169.04</v>
      </c>
      <c r="S460" t="n" s="1145">
        <v>1169.04</v>
      </c>
      <c r="T460" t="n" s="1145">
        <v>912.14</v>
      </c>
      <c r="U460" t="n" s="1145">
        <v>613.1</v>
      </c>
      <c r="V460" t="n" s="1145">
        <v>613.1</v>
      </c>
      <c r="W460" t="n" s="1145">
        <v>613.1</v>
      </c>
      <c r="X460" t="n" s="1145">
        <v>613.1</v>
      </c>
      <c r="Y460" t="n" s="1145">
        <v>706.04</v>
      </c>
      <c r="Z460" t="n" s="1145">
        <v>706.04</v>
      </c>
      <c r="AA460" t="n" s="1145">
        <v>712.93</v>
      </c>
      <c r="AB460" t="n" s="1145">
        <v>712.93</v>
      </c>
      <c r="AC460" t="n" s="1145">
        <v>710.54</v>
      </c>
      <c r="AD460" t="n" s="1145">
        <v>710.54</v>
      </c>
      <c r="AE460" t="n" s="1145">
        <v>710.54</v>
      </c>
      <c r="AF460" t="n" s="1145">
        <v>710.54</v>
      </c>
      <c r="AG460" t="n" s="1145">
        <v>727.07</v>
      </c>
      <c r="AH460" t="n" s="1145">
        <v>727.07</v>
      </c>
      <c r="AI460" t="n">
        <v>0.0</v>
      </c>
      <c r="AJ460" t="n">
        <v>0.0</v>
      </c>
    </row>
    <row r="461" spans="1:20">
      <c r="A461" t="s">
        <v>4671</v>
      </c>
      <c r="B461" t="s">
        <v>4672</v>
      </c>
      <c r="C461" t="n">
        <v>0.06196337</v>
      </c>
      <c r="D461" t="n">
        <v>0.06196337</v>
      </c>
      <c r="E461" t="n">
        <v>0.07609968</v>
      </c>
      <c r="F461" t="n">
        <v>0.06196337</v>
      </c>
      <c r="G461" t="n">
        <v>0.06196337</v>
      </c>
      <c r="H461" t="n">
        <v>0.05761155</v>
      </c>
      <c r="I461" t="n">
        <v>0.06196337</v>
      </c>
      <c r="J461" t="n">
        <v>0.06196337</v>
      </c>
      <c r="K461" t="n">
        <v>0.0038731399999999997</v>
      </c>
      <c r="L461" t="n">
        <v>0.05761155</v>
      </c>
      <c r="M461" t="n">
        <v>0.05761155</v>
      </c>
      <c r="N461" t="n">
        <v>0.03492257</v>
      </c>
      <c r="O461" t="n">
        <v>0.05761155</v>
      </c>
      <c r="P461" t="n">
        <v>0.05761155</v>
      </c>
      <c r="Q461" t="n">
        <v>0.02552429</v>
      </c>
      <c r="R461" t="n">
        <v>0.06613238</v>
      </c>
      <c r="S461" t="n">
        <v>0.06613238</v>
      </c>
      <c r="T461" t="n">
        <v>0.05126705</v>
      </c>
      <c r="U461" t="n">
        <v>0.03640198</v>
      </c>
      <c r="V461" t="n">
        <v>0.03640198</v>
      </c>
      <c r="W461" t="n">
        <v>0.03640198</v>
      </c>
      <c r="X461" t="n">
        <v>0.03640198</v>
      </c>
      <c r="Y461" t="n">
        <v>0.041780229999999995</v>
      </c>
      <c r="Z461" t="n">
        <v>0.041780229999999995</v>
      </c>
      <c r="AA461" t="n">
        <v>0.042187840000000004</v>
      </c>
      <c r="AB461" t="n">
        <v>0.042187840000000004</v>
      </c>
      <c r="AC461" t="n">
        <v>0.04170676</v>
      </c>
      <c r="AD461" t="n">
        <v>0.04170676</v>
      </c>
      <c r="AE461" t="n">
        <v>0.04170676</v>
      </c>
      <c r="AF461" t="n">
        <v>0.04170676</v>
      </c>
      <c r="AG461" t="n">
        <v>0.04400458</v>
      </c>
      <c r="AH461" t="n">
        <v>0.04400458</v>
      </c>
      <c r="AI461" t="n">
        <v>0.0</v>
      </c>
      <c r="AJ461" t="n">
        <v>0.0</v>
      </c>
    </row>
    <row r="462" spans="1:20">
      <c r="A462" t="s">
        <v>4673</v>
      </c>
      <c r="B462" t="s">
        <v>4674</v>
      </c>
      <c r="C462" t="n" s="1145">
        <v>17.0</v>
      </c>
      <c r="D462" t="n" s="1145">
        <v>17.0</v>
      </c>
      <c r="E462" t="n" s="1145">
        <v>7.0</v>
      </c>
      <c r="F462" t="n" s="1145">
        <v>17.0</v>
      </c>
      <c r="G462" t="n" s="1145">
        <v>17.0</v>
      </c>
      <c r="H462" t="n" s="1145">
        <v>10.0</v>
      </c>
      <c r="I462" t="n" s="1145">
        <v>14.0</v>
      </c>
      <c r="J462" t="n" s="1145">
        <v>14.0</v>
      </c>
      <c r="K462" t="n" s="1145">
        <v>10.0</v>
      </c>
      <c r="L462" t="n" s="1145">
        <v>10.0</v>
      </c>
      <c r="M462" t="n" s="1145">
        <v>10.0</v>
      </c>
      <c r="N462" t="n" s="1145">
        <v>9.0</v>
      </c>
      <c r="O462" t="n" s="1145">
        <v>7.0</v>
      </c>
      <c r="P462" t="n" s="1145">
        <v>7.0</v>
      </c>
      <c r="Q462" t="n" s="1145">
        <v>10.0</v>
      </c>
      <c r="R462" t="n" s="1145">
        <v>7.0</v>
      </c>
      <c r="S462" t="n" s="1145">
        <v>7.0</v>
      </c>
      <c r="T462" t="n" s="1145">
        <v>10.0</v>
      </c>
      <c r="U462" t="n" s="1145">
        <v>39.0</v>
      </c>
      <c r="V462" t="n" s="1145">
        <v>39.0</v>
      </c>
      <c r="W462" t="n" s="1145">
        <v>37.0</v>
      </c>
      <c r="X462" t="n" s="1145">
        <v>37.0</v>
      </c>
      <c r="Y462" t="n" s="1145">
        <v>30.0</v>
      </c>
      <c r="Z462" t="n" s="1145">
        <v>30.0</v>
      </c>
      <c r="AA462" t="n" s="1145">
        <v>29.0</v>
      </c>
      <c r="AB462" t="n" s="1145">
        <v>29.0</v>
      </c>
      <c r="AC462" t="n" s="1145">
        <v>24.0</v>
      </c>
      <c r="AD462" t="n" s="1145">
        <v>24.0</v>
      </c>
      <c r="AE462" t="n" s="1145">
        <v>22.0</v>
      </c>
      <c r="AF462" t="n" s="1145">
        <v>22.0</v>
      </c>
      <c r="AG462" t="n" s="1145">
        <v>20.0</v>
      </c>
      <c r="AH462" t="n" s="1145">
        <v>20.0</v>
      </c>
      <c r="AI462" t="n" s="1145">
        <v>32.0</v>
      </c>
      <c r="AJ462" t="n" s="1145">
        <v>17.0</v>
      </c>
    </row>
    <row r="463" spans="1:20">
      <c r="A463" t="s">
        <v>4675</v>
      </c>
      <c r="B463" t="s">
        <v>4676</v>
      </c>
      <c r="C463" t="n">
        <v>0.0</v>
      </c>
      <c r="D463" t="n">
        <v>0.0</v>
      </c>
      <c r="E463" t="n">
        <v>0.0</v>
      </c>
      <c r="F463" t="n">
        <v>0.0</v>
      </c>
      <c r="G463" t="n">
        <v>0.0</v>
      </c>
      <c r="H463" t="n">
        <v>0.0</v>
      </c>
      <c r="I463" t="n">
        <v>0.0</v>
      </c>
      <c r="J463" t="n">
        <v>0.0</v>
      </c>
      <c r="K463" t="n">
        <v>0.0</v>
      </c>
      <c r="L463" t="n">
        <v>0.0</v>
      </c>
      <c r="M463" t="n">
        <v>0.0</v>
      </c>
      <c r="N463" t="n">
        <v>0.0</v>
      </c>
      <c r="O463" t="n">
        <v>0.0</v>
      </c>
      <c r="P463" t="n">
        <v>0.0</v>
      </c>
      <c r="Q463" t="n">
        <v>0.0</v>
      </c>
      <c r="R463" t="n">
        <v>0.0</v>
      </c>
      <c r="S463" t="n">
        <v>0.0</v>
      </c>
      <c r="T463" t="n">
        <v>0.0</v>
      </c>
      <c r="U463" t="n">
        <v>0.0</v>
      </c>
      <c r="V463" t="n">
        <v>0.0</v>
      </c>
      <c r="W463" t="n">
        <v>0.0</v>
      </c>
      <c r="X463" t="n">
        <v>0.0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0.0</v>
      </c>
      <c r="AE463" t="n">
        <v>0.0</v>
      </c>
      <c r="AF463" t="n">
        <v>0.0</v>
      </c>
      <c r="AG463" t="n">
        <v>0.0</v>
      </c>
      <c r="AH463" t="n">
        <v>0.0</v>
      </c>
      <c r="AI463" t="n">
        <v>0.0</v>
      </c>
      <c r="AJ463" t="n">
        <v>0.0</v>
      </c>
    </row>
    <row r="464" spans="1:20">
      <c r="A464" t="s">
        <v>4677</v>
      </c>
      <c r="B464" t="s">
        <v>4678</v>
      </c>
      <c r="C464" t="n" s="1145">
        <v>1150.77</v>
      </c>
      <c r="D464" t="n" s="1145">
        <v>1150.77</v>
      </c>
      <c r="E464" t="n" s="1145">
        <v>975.87</v>
      </c>
      <c r="F464" t="n" s="1145">
        <v>1150.77</v>
      </c>
      <c r="G464" t="n" s="1145">
        <v>1150.77</v>
      </c>
      <c r="H464" t="n" s="1145">
        <v>1273.2</v>
      </c>
      <c r="I464" t="n" s="1145">
        <v>1220.26</v>
      </c>
      <c r="J464" t="n" s="1145">
        <v>1220.26</v>
      </c>
      <c r="K464" t="n" s="1145">
        <v>1556.7</v>
      </c>
      <c r="L464" t="n" s="1145">
        <v>1273.2</v>
      </c>
      <c r="M464" t="n" s="1145">
        <v>1273.2</v>
      </c>
      <c r="N464" t="n" s="1145">
        <v>1436.51</v>
      </c>
      <c r="O464" t="n" s="1145">
        <v>1670.44</v>
      </c>
      <c r="P464" t="n" s="1145">
        <v>1670.44</v>
      </c>
      <c r="Q464" t="n" s="1145">
        <v>994.65</v>
      </c>
      <c r="R464" t="n" s="1145">
        <v>1670.44</v>
      </c>
      <c r="S464" t="n" s="1145">
        <v>1670.44</v>
      </c>
      <c r="T464" t="n" s="1145">
        <v>534.78</v>
      </c>
      <c r="U464" t="n" s="1145">
        <v>1122.82</v>
      </c>
      <c r="V464" t="n" s="1145">
        <v>1122.82</v>
      </c>
      <c r="W464" t="n" s="1145">
        <v>1131.45</v>
      </c>
      <c r="X464" t="n" s="1145">
        <v>1131.45</v>
      </c>
      <c r="Y464" t="n" s="1145">
        <v>982.73</v>
      </c>
      <c r="Z464" t="n" s="1145">
        <v>982.73</v>
      </c>
      <c r="AA464" t="n" s="1145">
        <v>973.2</v>
      </c>
      <c r="AB464" t="n" s="1145">
        <v>973.2</v>
      </c>
      <c r="AC464" t="n" s="1145">
        <v>1015.68</v>
      </c>
      <c r="AD464" t="n" s="1145">
        <v>1015.68</v>
      </c>
      <c r="AE464" t="n" s="1145">
        <v>786.62</v>
      </c>
      <c r="AF464" t="n" s="1145">
        <v>786.62</v>
      </c>
      <c r="AG464" t="n" s="1145">
        <v>764.72</v>
      </c>
      <c r="AH464" t="n" s="1145">
        <v>764.72</v>
      </c>
      <c r="AI464" t="n">
        <v>0.0</v>
      </c>
      <c r="AJ464" t="n">
        <v>0.0</v>
      </c>
    </row>
    <row r="465" spans="1:20">
      <c r="A465" t="s">
        <v>4679</v>
      </c>
      <c r="B465" t="s">
        <v>4680</v>
      </c>
      <c r="C465" t="n">
        <v>0.042523790000000006</v>
      </c>
      <c r="D465" t="n">
        <v>0.042523790000000006</v>
      </c>
      <c r="E465" t="n">
        <v>0.03784088</v>
      </c>
      <c r="F465" t="n">
        <v>0.042523790000000006</v>
      </c>
      <c r="G465" t="n">
        <v>0.042523790000000006</v>
      </c>
      <c r="H465" t="n">
        <v>0.04554805</v>
      </c>
      <c r="I465" t="n">
        <v>0.04308845</v>
      </c>
      <c r="J465" t="n">
        <v>0.04308845</v>
      </c>
      <c r="K465" t="n">
        <v>0.056904529999999995</v>
      </c>
      <c r="L465" t="n">
        <v>0.04554805</v>
      </c>
      <c r="M465" t="n">
        <v>0.04554805</v>
      </c>
      <c r="N465" t="n">
        <v>0.05275517</v>
      </c>
      <c r="O465" t="n">
        <v>0.05433363</v>
      </c>
      <c r="P465" t="n">
        <v>0.05433363</v>
      </c>
      <c r="Q465" t="n">
        <v>0.046242359999999996</v>
      </c>
      <c r="R465" t="n">
        <v>0.05433363</v>
      </c>
      <c r="S465" t="n">
        <v>0.05433363</v>
      </c>
      <c r="T465" t="n">
        <v>0.02366311</v>
      </c>
      <c r="U465" t="n">
        <v>0.04562761</v>
      </c>
      <c r="V465" t="n">
        <v>0.04562761</v>
      </c>
      <c r="W465" t="n">
        <v>0.0455323</v>
      </c>
      <c r="X465" t="n">
        <v>0.0455323</v>
      </c>
      <c r="Y465" t="n">
        <v>0.04162796</v>
      </c>
      <c r="Z465" t="n">
        <v>0.04162796</v>
      </c>
      <c r="AA465" t="n">
        <v>0.041131650000000006</v>
      </c>
      <c r="AB465" t="n">
        <v>0.041131650000000006</v>
      </c>
      <c r="AC465" t="n">
        <v>0.04237271</v>
      </c>
      <c r="AD465" t="n">
        <v>0.04237271</v>
      </c>
      <c r="AE465" t="n">
        <v>0.03481365</v>
      </c>
      <c r="AF465" t="n">
        <v>0.03481365</v>
      </c>
      <c r="AG465" t="n">
        <v>0.03467373</v>
      </c>
      <c r="AH465" t="n">
        <v>0.03467373</v>
      </c>
      <c r="AI465" t="n">
        <v>0.0</v>
      </c>
      <c r="AJ465" t="n">
        <v>0.0</v>
      </c>
    </row>
    <row r="466" spans="1:20">
      <c r="A466" t="s">
        <v>4681</v>
      </c>
      <c r="B466" t="s">
        <v>4682</v>
      </c>
      <c r="C466" t="n">
        <v>0.0</v>
      </c>
      <c r="D466" t="n">
        <v>0.0</v>
      </c>
      <c r="E466" t="n">
        <v>0.0</v>
      </c>
      <c r="F466" t="n">
        <v>0.0</v>
      </c>
      <c r="G466" t="n">
        <v>0.0</v>
      </c>
      <c r="H466" t="n">
        <v>0.0</v>
      </c>
      <c r="I466" t="n">
        <v>0.0</v>
      </c>
      <c r="J466" t="n">
        <v>0.0</v>
      </c>
      <c r="K466" t="n">
        <v>0.0</v>
      </c>
      <c r="L466" t="n">
        <v>0.0</v>
      </c>
      <c r="M466" t="n">
        <v>0.0</v>
      </c>
      <c r="N466" t="n">
        <v>0.0</v>
      </c>
      <c r="O466" t="n">
        <v>0.0</v>
      </c>
      <c r="P466" t="n">
        <v>0.0</v>
      </c>
      <c r="Q466" t="n">
        <v>0.0</v>
      </c>
      <c r="R466" t="n">
        <v>0.0</v>
      </c>
      <c r="S466" t="n">
        <v>0.0</v>
      </c>
      <c r="T466" t="n">
        <v>0.0</v>
      </c>
      <c r="U466" t="n">
        <v>0.0</v>
      </c>
      <c r="V466" t="n">
        <v>0.0</v>
      </c>
      <c r="W466" t="n">
        <v>0.0</v>
      </c>
      <c r="X466" t="n">
        <v>0.0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n">
        <v>0.0</v>
      </c>
      <c r="AI466" t="n">
        <v>0.0</v>
      </c>
      <c r="AJ466" t="n">
        <v>0.0</v>
      </c>
    </row>
    <row r="467" spans="1:20">
      <c r="A467" t="s">
        <v>4683</v>
      </c>
      <c r="B467" t="s">
        <v>4684</v>
      </c>
      <c r="C467" t="n">
        <v>0.0</v>
      </c>
      <c r="D467" t="n">
        <v>0.0</v>
      </c>
      <c r="E467" t="n">
        <v>0.0</v>
      </c>
      <c r="F467" t="n">
        <v>0.0</v>
      </c>
      <c r="G467" t="n">
        <v>0.0</v>
      </c>
      <c r="H467" t="n">
        <v>0.0</v>
      </c>
      <c r="I467" t="n">
        <v>0.0</v>
      </c>
      <c r="J467" t="n">
        <v>0.0</v>
      </c>
      <c r="K467" t="n">
        <v>0.0</v>
      </c>
      <c r="L467" t="n">
        <v>0.0</v>
      </c>
      <c r="M467" t="n">
        <v>0.0</v>
      </c>
      <c r="N467" t="n">
        <v>0.0</v>
      </c>
      <c r="O467" t="n">
        <v>0.0</v>
      </c>
      <c r="P467" t="n">
        <v>0.0</v>
      </c>
      <c r="Q467" t="n">
        <v>0.0</v>
      </c>
      <c r="R467" t="n">
        <v>0.0</v>
      </c>
      <c r="S467" t="n">
        <v>0.0</v>
      </c>
      <c r="T467" t="n">
        <v>0.0</v>
      </c>
      <c r="U467" t="n">
        <v>0.0</v>
      </c>
      <c r="V467" t="n">
        <v>0.0</v>
      </c>
      <c r="W467" t="n">
        <v>0.0</v>
      </c>
      <c r="X467" t="n">
        <v>0.0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n">
        <v>0.0</v>
      </c>
      <c r="AI467" t="n">
        <v>0.0</v>
      </c>
      <c r="AJ467" t="n">
        <v>0.0</v>
      </c>
    </row>
    <row r="468" spans="1:20">
      <c r="A468" t="s">
        <v>4685</v>
      </c>
      <c r="B468" t="s">
        <v>4686</v>
      </c>
      <c r="C468" t="n">
        <v>0.0</v>
      </c>
      <c r="D468" t="n">
        <v>0.0</v>
      </c>
      <c r="E468" t="n">
        <v>0.0</v>
      </c>
      <c r="F468" t="n">
        <v>0.0</v>
      </c>
      <c r="G468" t="n">
        <v>0.0</v>
      </c>
      <c r="H468" t="n">
        <v>0.0</v>
      </c>
      <c r="I468" t="n">
        <v>0.0</v>
      </c>
      <c r="J468" t="n">
        <v>0.0</v>
      </c>
      <c r="K468" t="n">
        <v>0.0</v>
      </c>
      <c r="L468" t="n">
        <v>0.0</v>
      </c>
      <c r="M468" t="n">
        <v>0.0</v>
      </c>
      <c r="N468" t="n">
        <v>0.0</v>
      </c>
      <c r="O468" t="n">
        <v>0.0</v>
      </c>
      <c r="P468" t="n">
        <v>0.0</v>
      </c>
      <c r="Q468" t="n">
        <v>0.0</v>
      </c>
      <c r="R468" t="n">
        <v>0.0</v>
      </c>
      <c r="S468" t="n">
        <v>0.0</v>
      </c>
      <c r="T468" t="n">
        <v>0.0</v>
      </c>
      <c r="U468" t="n">
        <v>0.0</v>
      </c>
      <c r="V468" t="n">
        <v>0.0</v>
      </c>
      <c r="W468" t="n">
        <v>0.0</v>
      </c>
      <c r="X468" t="n">
        <v>0.0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n">
        <v>0.0</v>
      </c>
      <c r="AI468" t="n">
        <v>0.0</v>
      </c>
      <c r="AJ468" t="n">
        <v>0.0</v>
      </c>
    </row>
    <row r="469" spans="1:20">
      <c r="A469" t="s">
        <v>4687</v>
      </c>
      <c r="B469" t="s">
        <v>4688</v>
      </c>
      <c r="C469" t="n">
        <v>0.0</v>
      </c>
      <c r="D469" t="n">
        <v>0.0</v>
      </c>
      <c r="E469" t="n">
        <v>0.0</v>
      </c>
      <c r="F469" t="n">
        <v>0.0</v>
      </c>
      <c r="G469" t="n">
        <v>0.0</v>
      </c>
      <c r="H469" t="n">
        <v>0.0</v>
      </c>
      <c r="I469" t="n">
        <v>0.0</v>
      </c>
      <c r="J469" t="n">
        <v>0.0</v>
      </c>
      <c r="K469" t="n">
        <v>0.0</v>
      </c>
      <c r="L469" t="n">
        <v>0.0</v>
      </c>
      <c r="M469" t="n">
        <v>0.0</v>
      </c>
      <c r="N469" t="n">
        <v>0.0</v>
      </c>
      <c r="O469" t="n">
        <v>0.0</v>
      </c>
      <c r="P469" t="n">
        <v>0.0</v>
      </c>
      <c r="Q469" t="n">
        <v>0.0</v>
      </c>
      <c r="R469" t="n">
        <v>0.0</v>
      </c>
      <c r="S469" t="n">
        <v>0.0</v>
      </c>
      <c r="T469" t="n">
        <v>0.0</v>
      </c>
      <c r="U469" t="n">
        <v>0.0</v>
      </c>
      <c r="V469" t="n">
        <v>0.0</v>
      </c>
      <c r="W469" t="n">
        <v>0.0</v>
      </c>
      <c r="X469" t="n">
        <v>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n">
        <v>0.0</v>
      </c>
      <c r="AI469" t="n">
        <v>0.0</v>
      </c>
      <c r="AJ469" t="n">
        <v>0.0</v>
      </c>
    </row>
    <row r="470" spans="1:20">
      <c r="A470" t="s">
        <v>4689</v>
      </c>
      <c r="B470" t="s">
        <v>4690</v>
      </c>
      <c r="C470" t="n" s="1145">
        <v>1.0</v>
      </c>
      <c r="D470" t="n" s="1145">
        <v>1.0</v>
      </c>
      <c r="E470" t="n" s="1145">
        <v>1.0</v>
      </c>
      <c r="F470" t="n">
        <v>0.0</v>
      </c>
      <c r="G470" t="n">
        <v>0.0</v>
      </c>
      <c r="H470" t="n">
        <v>0.0</v>
      </c>
      <c r="I470" t="n">
        <v>0.0</v>
      </c>
      <c r="J470" t="n">
        <v>0.0</v>
      </c>
      <c r="K470" t="n" s="1145">
        <v>1.0</v>
      </c>
      <c r="L470" t="n">
        <v>0.0</v>
      </c>
      <c r="M470" t="n">
        <v>0.0</v>
      </c>
      <c r="N470" t="n" s="1145">
        <v>0.0</v>
      </c>
      <c r="O470" t="n">
        <v>0.0</v>
      </c>
      <c r="P470" t="n">
        <v>0.0</v>
      </c>
      <c r="Q470" t="n" s="1145">
        <v>3.0</v>
      </c>
      <c r="R470" t="n">
        <v>0.0</v>
      </c>
      <c r="S470" t="n">
        <v>0.0</v>
      </c>
      <c r="T470" t="n" s="1145">
        <v>3.0</v>
      </c>
      <c r="U470" t="n" s="1145">
        <v>7.0</v>
      </c>
      <c r="V470" t="n" s="1145">
        <v>7.0</v>
      </c>
      <c r="W470" t="n" s="1145">
        <v>7.0</v>
      </c>
      <c r="X470" t="n" s="1145">
        <v>7.0</v>
      </c>
      <c r="Y470" t="n" s="1145">
        <v>7.0</v>
      </c>
      <c r="Z470" t="n" s="1145">
        <v>7.0</v>
      </c>
      <c r="AA470" t="n" s="1145">
        <v>6.0</v>
      </c>
      <c r="AB470" t="n" s="1145">
        <v>6.0</v>
      </c>
      <c r="AC470" t="n" s="1145">
        <v>6.0</v>
      </c>
      <c r="AD470" t="n" s="1145">
        <v>6.0</v>
      </c>
      <c r="AE470" t="n" s="1145">
        <v>6.0</v>
      </c>
      <c r="AF470" t="n" s="1145">
        <v>6.0</v>
      </c>
      <c r="AG470" t="n" s="1145">
        <v>6.0</v>
      </c>
      <c r="AH470" t="n" s="1145">
        <v>6.0</v>
      </c>
      <c r="AI470" t="n" s="1145">
        <v>5.0</v>
      </c>
      <c r="AJ470" t="n" s="1145">
        <v>3.0</v>
      </c>
    </row>
    <row r="471" spans="1:20">
      <c r="A471" t="s">
        <v>4691</v>
      </c>
      <c r="B471" t="s">
        <v>4692</v>
      </c>
      <c r="C471" t="n">
        <v>0.0</v>
      </c>
      <c r="D471" t="n">
        <v>0.0</v>
      </c>
      <c r="E471" t="n">
        <v>0.0</v>
      </c>
      <c r="F471" t="n">
        <v>0.0</v>
      </c>
      <c r="G471" t="n">
        <v>0.0</v>
      </c>
      <c r="H471" t="n">
        <v>0.0</v>
      </c>
      <c r="I471" t="n">
        <v>0.0</v>
      </c>
      <c r="J471" t="n">
        <v>0.0</v>
      </c>
      <c r="K471" t="n">
        <v>0.0</v>
      </c>
      <c r="L471" t="n">
        <v>0.0</v>
      </c>
      <c r="M471" t="n">
        <v>0.0</v>
      </c>
      <c r="N471" t="n">
        <v>0.0</v>
      </c>
      <c r="O471" t="n">
        <v>0.0</v>
      </c>
      <c r="P471" t="n">
        <v>0.0</v>
      </c>
      <c r="Q471" t="n">
        <v>0.0</v>
      </c>
      <c r="R471" t="n">
        <v>0.0</v>
      </c>
      <c r="S471" t="n">
        <v>0.0</v>
      </c>
      <c r="T471" t="n">
        <v>0.0</v>
      </c>
      <c r="U471" t="n">
        <v>0.0</v>
      </c>
      <c r="V471" t="n">
        <v>0.0</v>
      </c>
      <c r="W471" t="n">
        <v>0.0</v>
      </c>
      <c r="X471" t="n">
        <v>0.0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n">
        <v>0.0</v>
      </c>
      <c r="AI471" t="n">
        <v>0.0</v>
      </c>
      <c r="AJ471" t="n">
        <v>0.0</v>
      </c>
    </row>
    <row r="472" spans="1:20">
      <c r="A472" t="s">
        <v>4693</v>
      </c>
      <c r="B472" t="s">
        <v>4694</v>
      </c>
      <c r="C472" t="n" s="1145">
        <v>3739.37</v>
      </c>
      <c r="D472" t="n" s="1145">
        <v>3739.37</v>
      </c>
      <c r="E472" t="n" s="1145">
        <v>3739.37</v>
      </c>
      <c r="F472" t="n">
        <v>0.0</v>
      </c>
      <c r="G472" t="n">
        <v>0.0</v>
      </c>
      <c r="H472" t="n">
        <v>0.0</v>
      </c>
      <c r="I472" t="n">
        <v>0.0</v>
      </c>
      <c r="J472" t="n">
        <v>0.0</v>
      </c>
      <c r="K472" t="n" s="1145">
        <v>278.92</v>
      </c>
      <c r="L472" t="n">
        <v>0.0</v>
      </c>
      <c r="M472" t="n">
        <v>0.0</v>
      </c>
      <c r="N472" t="n">
        <v>0.0</v>
      </c>
      <c r="O472" t="n">
        <v>0.0</v>
      </c>
      <c r="P472" t="n">
        <v>0.0</v>
      </c>
      <c r="Q472" t="n" s="1145">
        <v>698.48</v>
      </c>
      <c r="R472" t="n">
        <v>0.0</v>
      </c>
      <c r="S472" t="n">
        <v>0.0</v>
      </c>
      <c r="T472" t="n" s="1145">
        <v>2255.49</v>
      </c>
      <c r="U472" t="n" s="1145">
        <v>1305.83</v>
      </c>
      <c r="V472" t="n" s="1145">
        <v>1305.83</v>
      </c>
      <c r="W472" t="n" s="1145">
        <v>1305.83</v>
      </c>
      <c r="X472" t="n" s="1145">
        <v>1305.83</v>
      </c>
      <c r="Y472" t="n" s="1145">
        <v>1305.83</v>
      </c>
      <c r="Z472" t="n" s="1145">
        <v>1305.83</v>
      </c>
      <c r="AA472" t="n" s="1145">
        <v>1476.98</v>
      </c>
      <c r="AB472" t="n" s="1145">
        <v>1476.98</v>
      </c>
      <c r="AC472" t="n" s="1145">
        <v>1476.98</v>
      </c>
      <c r="AD472" t="n" s="1145">
        <v>1476.98</v>
      </c>
      <c r="AE472" t="n" s="1145">
        <v>1476.98</v>
      </c>
      <c r="AF472" t="n" s="1145">
        <v>1476.98</v>
      </c>
      <c r="AG472" t="n" s="1145">
        <v>1476.98</v>
      </c>
      <c r="AH472" t="n" s="1145">
        <v>1476.98</v>
      </c>
      <c r="AI472" t="n">
        <v>0.0</v>
      </c>
      <c r="AJ472" t="n">
        <v>0.0</v>
      </c>
    </row>
    <row r="473" spans="1:20">
      <c r="A473" t="s">
        <v>4695</v>
      </c>
      <c r="B473" t="s">
        <v>4696</v>
      </c>
      <c r="C473" t="n">
        <v>0.09231769999999999</v>
      </c>
      <c r="D473" t="n">
        <v>0.09231769999999999</v>
      </c>
      <c r="E473" t="n">
        <v>0.09231769999999999</v>
      </c>
      <c r="F473" t="n">
        <v>0.0</v>
      </c>
      <c r="G473" t="n">
        <v>0.0</v>
      </c>
      <c r="H473" t="n">
        <v>0.0</v>
      </c>
      <c r="I473" t="n">
        <v>0.0</v>
      </c>
      <c r="J473" t="n">
        <v>0.0</v>
      </c>
      <c r="K473" t="n">
        <v>0.0070694</v>
      </c>
      <c r="L473" t="n">
        <v>0.0</v>
      </c>
      <c r="M473" t="n">
        <v>0.0</v>
      </c>
      <c r="N473" t="n">
        <v>0.0</v>
      </c>
      <c r="O473" t="n">
        <v>0.0</v>
      </c>
      <c r="P473" t="n">
        <v>0.0</v>
      </c>
      <c r="Q473" t="n">
        <v>0.018847179999999998</v>
      </c>
      <c r="R473" t="n">
        <v>0.0</v>
      </c>
      <c r="S473" t="n">
        <v>0.0</v>
      </c>
      <c r="T473" t="n">
        <v>0.05831419</v>
      </c>
      <c r="U473" t="n">
        <v>0.03427773</v>
      </c>
      <c r="V473" t="n">
        <v>0.03427773</v>
      </c>
      <c r="W473" t="n">
        <v>0.03427773</v>
      </c>
      <c r="X473" t="n">
        <v>0.03427773</v>
      </c>
      <c r="Y473" t="n">
        <v>0.03427773</v>
      </c>
      <c r="Z473" t="n">
        <v>0.03427773</v>
      </c>
      <c r="AA473" t="n">
        <v>0.039002300000000004</v>
      </c>
      <c r="AB473" t="n">
        <v>0.039002300000000004</v>
      </c>
      <c r="AC473" t="n">
        <v>0.039002300000000004</v>
      </c>
      <c r="AD473" t="n">
        <v>0.039002300000000004</v>
      </c>
      <c r="AE473" t="n">
        <v>0.039002300000000004</v>
      </c>
      <c r="AF473" t="n">
        <v>0.039002300000000004</v>
      </c>
      <c r="AG473" t="n">
        <v>0.039002300000000004</v>
      </c>
      <c r="AH473" t="n">
        <v>0.039002300000000004</v>
      </c>
      <c r="AI473" t="n">
        <v>0.0</v>
      </c>
      <c r="AJ473" t="n">
        <v>0.0</v>
      </c>
    </row>
    <row r="474" spans="1:20">
      <c r="A474" t="s">
        <v>4697</v>
      </c>
      <c r="B474" t="s">
        <v>4698</v>
      </c>
      <c r="C474" t="n">
        <v>0.0</v>
      </c>
      <c r="D474" t="n">
        <v>0.0</v>
      </c>
      <c r="E474" t="n">
        <v>0.0</v>
      </c>
      <c r="F474" t="n">
        <v>0.0</v>
      </c>
      <c r="G474" t="n">
        <v>0.0</v>
      </c>
      <c r="H474" t="n">
        <v>0.0</v>
      </c>
      <c r="I474" t="n">
        <v>0.0</v>
      </c>
      <c r="J474" t="n">
        <v>0.0</v>
      </c>
      <c r="K474" t="n">
        <v>0.0</v>
      </c>
      <c r="L474" t="n">
        <v>0.0</v>
      </c>
      <c r="M474" t="n">
        <v>0.0</v>
      </c>
      <c r="N474" t="n">
        <v>0.0</v>
      </c>
      <c r="O474" t="n">
        <v>0.0</v>
      </c>
      <c r="P474" t="n">
        <v>0.0</v>
      </c>
      <c r="Q474" t="n">
        <v>0.0</v>
      </c>
      <c r="R474" t="n">
        <v>0.0</v>
      </c>
      <c r="S474" t="n">
        <v>0.0</v>
      </c>
      <c r="T474" t="n">
        <v>0.0</v>
      </c>
      <c r="U474" t="n">
        <v>0.0</v>
      </c>
      <c r="V474" t="n">
        <v>0.0</v>
      </c>
      <c r="W474" t="n">
        <v>0.0</v>
      </c>
      <c r="X474" t="n">
        <v>0.0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0.0</v>
      </c>
      <c r="AE474" t="n">
        <v>0.0</v>
      </c>
      <c r="AF474" t="n">
        <v>0.0</v>
      </c>
      <c r="AG474" t="n">
        <v>0.0</v>
      </c>
      <c r="AH474" t="n">
        <v>0.0</v>
      </c>
      <c r="AI474" t="n">
        <v>0.0</v>
      </c>
      <c r="AJ474" t="n">
        <v>0.0</v>
      </c>
    </row>
    <row r="475" spans="1:20">
      <c r="A475" t="s">
        <v>4699</v>
      </c>
      <c r="B475" t="s">
        <v>4700</v>
      </c>
      <c r="C475" s="989" t="n">
        <v>0.0</v>
      </c>
      <c r="D475" s="989" t="n">
        <v>0.0</v>
      </c>
      <c r="E475" s="989" t="n">
        <v>0.0</v>
      </c>
      <c r="F475" s="989" t="n">
        <v>0.0</v>
      </c>
      <c r="G475" s="989" t="n">
        <v>0.0</v>
      </c>
      <c r="H475" s="989" t="n">
        <v>0.0</v>
      </c>
      <c r="I475" s="989" t="n">
        <v>0.0</v>
      </c>
      <c r="J475" s="989" t="n">
        <v>0.0</v>
      </c>
      <c r="K475" s="989" t="n">
        <v>0.0</v>
      </c>
      <c r="L475" s="989" t="n">
        <v>0.0</v>
      </c>
      <c r="M475" s="989" t="n">
        <v>0.0</v>
      </c>
      <c r="N475" s="989" t="n">
        <v>0.0</v>
      </c>
      <c r="O475" s="989" t="n">
        <v>0.0</v>
      </c>
      <c r="P475" s="989" t="n">
        <v>0.0</v>
      </c>
      <c r="Q475" s="989" t="n">
        <v>0.0</v>
      </c>
      <c r="R475" t="n">
        <v>0.0</v>
      </c>
      <c r="S475" t="n">
        <v>0.0</v>
      </c>
      <c r="T475" t="n">
        <v>0.0</v>
      </c>
      <c r="U475" t="n">
        <v>0.0</v>
      </c>
      <c r="V475" t="n">
        <v>0.0</v>
      </c>
      <c r="W475" t="n">
        <v>0.0</v>
      </c>
      <c r="X475" t="n">
        <v>0.0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n">
        <v>0.0</v>
      </c>
      <c r="AI475" t="n">
        <v>0.0</v>
      </c>
      <c r="AJ475" t="n">
        <v>0.0</v>
      </c>
    </row>
    <row r="476" spans="1:20">
      <c r="A476" t="s">
        <v>4701</v>
      </c>
      <c r="B476" t="s">
        <v>4702</v>
      </c>
      <c r="C476" t="n">
        <v>0.0</v>
      </c>
      <c r="D476" t="n">
        <v>0.0</v>
      </c>
      <c r="E476" t="n">
        <v>0.0</v>
      </c>
      <c r="F476" t="n">
        <v>0.0</v>
      </c>
      <c r="G476" t="n">
        <v>0.0</v>
      </c>
      <c r="H476" t="n">
        <v>0.0</v>
      </c>
      <c r="I476" t="n">
        <v>0.0</v>
      </c>
      <c r="J476" t="n">
        <v>0.0</v>
      </c>
      <c r="K476" t="n">
        <v>0.0</v>
      </c>
      <c r="L476" t="n">
        <v>0.0</v>
      </c>
      <c r="M476" t="n">
        <v>0.0</v>
      </c>
      <c r="N476" t="n">
        <v>0.0</v>
      </c>
      <c r="O476" t="n">
        <v>0.0</v>
      </c>
      <c r="P476" t="n">
        <v>0.0</v>
      </c>
      <c r="Q476" t="n">
        <v>0.0</v>
      </c>
      <c r="R476" t="n">
        <v>0.0</v>
      </c>
      <c r="S476" t="n">
        <v>0.0</v>
      </c>
      <c r="T476" t="n">
        <v>0.0</v>
      </c>
      <c r="U476" t="n">
        <v>0.0</v>
      </c>
      <c r="V476" t="n">
        <v>0.0</v>
      </c>
      <c r="W476" t="n">
        <v>0.0</v>
      </c>
      <c r="X476" t="n">
        <v>0.0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0.0</v>
      </c>
      <c r="AE476" t="n">
        <v>0.0</v>
      </c>
      <c r="AF476" t="n">
        <v>0.0</v>
      </c>
      <c r="AG476" t="n">
        <v>0.0</v>
      </c>
      <c r="AH476" t="n">
        <v>0.0</v>
      </c>
      <c r="AI476" t="n">
        <v>0.0</v>
      </c>
      <c r="AJ476" t="n">
        <v>0.0</v>
      </c>
    </row>
    <row r="477" spans="1:20">
      <c r="A477" t="s">
        <v>4703</v>
      </c>
      <c r="B477" t="s">
        <v>4704</v>
      </c>
      <c r="C477" t="n">
        <v>0.0</v>
      </c>
      <c r="D477" t="n">
        <v>0.0</v>
      </c>
      <c r="E477" t="n">
        <v>0.0</v>
      </c>
      <c r="F477" t="n">
        <v>0.0</v>
      </c>
      <c r="G477" t="n">
        <v>0.0</v>
      </c>
      <c r="H477" t="n">
        <v>0.0</v>
      </c>
      <c r="I477" t="n">
        <v>0.0</v>
      </c>
      <c r="J477" t="n">
        <v>0.0</v>
      </c>
      <c r="K477" t="n">
        <v>0.0</v>
      </c>
      <c r="L477" t="n">
        <v>0.0</v>
      </c>
      <c r="M477" t="n">
        <v>0.0</v>
      </c>
      <c r="N477" t="n">
        <v>0.0</v>
      </c>
      <c r="O477" t="n">
        <v>0.0</v>
      </c>
      <c r="P477" t="n">
        <v>0.0</v>
      </c>
      <c r="Q477" t="n">
        <v>0.0</v>
      </c>
      <c r="R477" t="n">
        <v>0.0</v>
      </c>
      <c r="S477" t="n">
        <v>0.0</v>
      </c>
      <c r="T477" t="n">
        <v>0.0</v>
      </c>
      <c r="U477" t="n">
        <v>0.0</v>
      </c>
      <c r="V477" t="n">
        <v>0.0</v>
      </c>
      <c r="W477" t="n">
        <v>0.0</v>
      </c>
      <c r="X477" t="n">
        <v>0.0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0.0</v>
      </c>
      <c r="AF477" t="n">
        <v>0.0</v>
      </c>
      <c r="AG477" t="n">
        <v>0.0</v>
      </c>
      <c r="AH477" t="n">
        <v>0.0</v>
      </c>
      <c r="AI477" t="n">
        <v>0.0</v>
      </c>
      <c r="AJ477" t="n">
        <v>0.0</v>
      </c>
    </row>
    <row r="478" spans="1:20">
      <c r="A478" t="s">
        <v>4705</v>
      </c>
      <c r="B478" t="s">
        <v>4706</v>
      </c>
      <c r="C478" t="n" s="1145">
        <v>2.0</v>
      </c>
      <c r="D478" t="n" s="1145">
        <v>2.0</v>
      </c>
      <c r="E478" t="n" s="1145">
        <v>0.0</v>
      </c>
      <c r="F478" t="n" s="1145">
        <v>2.0</v>
      </c>
      <c r="G478" t="n" s="1145">
        <v>2.0</v>
      </c>
      <c r="H478" t="n" s="1145">
        <v>2.0</v>
      </c>
      <c r="I478" t="n" s="1145">
        <v>2.0</v>
      </c>
      <c r="J478" t="n" s="1145">
        <v>2.0</v>
      </c>
      <c r="K478" t="n" s="1145">
        <v>5.0</v>
      </c>
      <c r="L478" t="n" s="1145">
        <v>2.0</v>
      </c>
      <c r="M478" t="n" s="1145">
        <v>2.0</v>
      </c>
      <c r="N478" t="n" s="1145">
        <v>10.0</v>
      </c>
      <c r="O478" t="n" s="1145">
        <v>2.0</v>
      </c>
      <c r="P478" t="n" s="1145">
        <v>2.0</v>
      </c>
      <c r="Q478" t="n" s="1145">
        <v>3.0</v>
      </c>
      <c r="R478" t="n" s="1145">
        <v>1.0</v>
      </c>
      <c r="S478" t="n" s="1145">
        <v>1.0</v>
      </c>
      <c r="T478" t="n" s="1145">
        <v>5.0</v>
      </c>
      <c r="U478" t="n" s="1145">
        <v>23.0</v>
      </c>
      <c r="V478" t="n" s="1145">
        <v>23.0</v>
      </c>
      <c r="W478" t="n" s="1145">
        <v>20.0</v>
      </c>
      <c r="X478" t="n" s="1145">
        <v>20.0</v>
      </c>
      <c r="Y478" t="n" s="1145">
        <v>20.0</v>
      </c>
      <c r="Z478" t="n" s="1145">
        <v>20.0</v>
      </c>
      <c r="AA478" t="n" s="1145">
        <v>18.0</v>
      </c>
      <c r="AB478" t="n" s="1145">
        <v>18.0</v>
      </c>
      <c r="AC478" t="n" s="1145">
        <v>15.0</v>
      </c>
      <c r="AD478" t="n" s="1145">
        <v>15.0</v>
      </c>
      <c r="AE478" t="n" s="1145">
        <v>13.0</v>
      </c>
      <c r="AF478" t="n" s="1145">
        <v>13.0</v>
      </c>
      <c r="AG478" t="n" s="1145">
        <v>8.0</v>
      </c>
      <c r="AH478" t="n" s="1145">
        <v>8.0</v>
      </c>
      <c r="AI478" t="n" s="1145">
        <v>3.0</v>
      </c>
      <c r="AJ478" t="n" s="1145">
        <v>2.0</v>
      </c>
    </row>
    <row r="479" spans="1:20">
      <c r="A479" t="s">
        <v>4707</v>
      </c>
      <c r="B479" t="s">
        <v>4708</v>
      </c>
      <c r="C479" s="989" t="n">
        <v>0.0</v>
      </c>
      <c r="D479" s="989" t="n">
        <v>0.0</v>
      </c>
      <c r="E479" s="989" t="n">
        <v>0.0</v>
      </c>
      <c r="F479" s="989" t="n">
        <v>0.0</v>
      </c>
      <c r="G479" s="989" t="n">
        <v>0.0</v>
      </c>
      <c r="H479" s="989" t="n">
        <v>0.0</v>
      </c>
      <c r="I479" s="989" t="n">
        <v>0.0</v>
      </c>
      <c r="J479" s="989" t="n">
        <v>0.0</v>
      </c>
      <c r="K479" s="989" t="n">
        <v>0.0</v>
      </c>
      <c r="L479" s="989" t="n">
        <v>0.0</v>
      </c>
      <c r="M479" s="989" t="n">
        <v>0.0</v>
      </c>
      <c r="N479" s="989" t="n">
        <v>0.0</v>
      </c>
      <c r="O479" s="989" t="n">
        <v>0.0</v>
      </c>
      <c r="P479" s="989" t="n">
        <v>0.0</v>
      </c>
      <c r="Q479" s="989" t="n">
        <v>0.0</v>
      </c>
      <c r="R479" t="n">
        <v>0.0</v>
      </c>
      <c r="S479" t="n">
        <v>0.0</v>
      </c>
      <c r="T479" t="n">
        <v>0.0</v>
      </c>
      <c r="U479" t="n">
        <v>0.0</v>
      </c>
      <c r="V479" t="n">
        <v>0.0</v>
      </c>
      <c r="W479" t="n">
        <v>0.0</v>
      </c>
      <c r="X479" t="n">
        <v>0.0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n">
        <v>0.0</v>
      </c>
      <c r="AI479" t="n">
        <v>0.0</v>
      </c>
      <c r="AJ479" t="n">
        <v>0.0</v>
      </c>
    </row>
    <row r="480" spans="1:20">
      <c r="A480" t="s">
        <v>4709</v>
      </c>
      <c r="B480" t="s">
        <v>4710</v>
      </c>
      <c r="C480" t="n" s="1145">
        <v>2657.76</v>
      </c>
      <c r="D480" t="n" s="1145">
        <v>2657.76</v>
      </c>
      <c r="E480" t="n">
        <v>0.0</v>
      </c>
      <c r="F480" t="n" s="1145">
        <v>2657.76</v>
      </c>
      <c r="G480" t="n" s="1145">
        <v>2657.76</v>
      </c>
      <c r="H480" t="n" s="1145">
        <v>2578.22</v>
      </c>
      <c r="I480" t="n" s="1145">
        <v>2578.22</v>
      </c>
      <c r="J480" t="n" s="1145">
        <v>2578.22</v>
      </c>
      <c r="K480" t="n" s="1145">
        <v>3057.99</v>
      </c>
      <c r="L480" t="n" s="1145">
        <v>2578.22</v>
      </c>
      <c r="M480" t="n" s="1145">
        <v>2578.22</v>
      </c>
      <c r="N480" t="n" s="1145">
        <v>4421.19</v>
      </c>
      <c r="O480" t="n" s="1145">
        <v>2578.22</v>
      </c>
      <c r="P480" t="n" s="1145">
        <v>2578.22</v>
      </c>
      <c r="Q480" t="n" s="1145">
        <v>5599.26</v>
      </c>
      <c r="R480" t="n" s="1145">
        <v>4128.75</v>
      </c>
      <c r="S480" t="n" s="1145">
        <v>4128.75</v>
      </c>
      <c r="T480" t="n" s="1145">
        <v>1957.54</v>
      </c>
      <c r="U480" t="n" s="1145">
        <v>3742.93</v>
      </c>
      <c r="V480" t="n" s="1145">
        <v>3742.93</v>
      </c>
      <c r="W480" t="n" s="1145">
        <v>3956.19</v>
      </c>
      <c r="X480" t="n" s="1145">
        <v>3956.19</v>
      </c>
      <c r="Y480" t="n" s="1145">
        <v>3956.19</v>
      </c>
      <c r="Z480" t="n" s="1145">
        <v>3956.19</v>
      </c>
      <c r="AA480" t="n" s="1145">
        <v>3933.19</v>
      </c>
      <c r="AB480" t="n" s="1145">
        <v>3933.19</v>
      </c>
      <c r="AC480" t="n" s="1145">
        <v>3042.83</v>
      </c>
      <c r="AD480" t="n" s="1145">
        <v>3042.83</v>
      </c>
      <c r="AE480" t="n" s="1145">
        <v>2824.44</v>
      </c>
      <c r="AF480" t="n" s="1145">
        <v>2824.44</v>
      </c>
      <c r="AG480" t="n" s="1145">
        <v>3323.19</v>
      </c>
      <c r="AH480" t="n" s="1145">
        <v>3323.19</v>
      </c>
      <c r="AI480" t="n">
        <v>0.0</v>
      </c>
      <c r="AJ480" t="n">
        <v>0.0</v>
      </c>
    </row>
    <row r="481" spans="1:20">
      <c r="A481" t="s">
        <v>4711</v>
      </c>
      <c r="B481" t="s">
        <v>4712</v>
      </c>
      <c r="C481" s="989" t="n">
        <v>0.058824249999999995</v>
      </c>
      <c r="D481" s="989" t="n">
        <v>0.058824249999999995</v>
      </c>
      <c r="E481" s="989" t="n">
        <v>0.0</v>
      </c>
      <c r="F481" s="989" t="n">
        <v>0.058824249999999995</v>
      </c>
      <c r="G481" s="989" t="n">
        <v>0.058824249999999995</v>
      </c>
      <c r="H481" s="989" t="n">
        <v>0.057063680000000006</v>
      </c>
      <c r="I481" s="989" t="n">
        <v>0.057063680000000006</v>
      </c>
      <c r="J481" s="989" t="n">
        <v>0.057063680000000006</v>
      </c>
      <c r="K481" s="989" t="n">
        <v>0.0720606</v>
      </c>
      <c r="L481" s="989" t="n">
        <v>0.057063680000000006</v>
      </c>
      <c r="M481" s="989" t="n">
        <v>0.057063680000000006</v>
      </c>
      <c r="N481" s="989" t="n">
        <v>0.10190107</v>
      </c>
      <c r="O481" s="989" t="n">
        <v>0.05706379</v>
      </c>
      <c r="P481" s="989" t="n">
        <v>0.05706379</v>
      </c>
      <c r="Q481" s="989" t="n">
        <v>0.09111755</v>
      </c>
      <c r="R481" t="n">
        <v>0.08106280999999999</v>
      </c>
      <c r="S481" t="n">
        <v>0.08106280999999999</v>
      </c>
      <c r="T481" t="n">
        <v>0.05450969</v>
      </c>
      <c r="U481" t="n">
        <v>0.08523797999999999</v>
      </c>
      <c r="V481" t="n">
        <v>0.08523797999999999</v>
      </c>
      <c r="W481" t="n">
        <v>0.08831022000000001</v>
      </c>
      <c r="X481" t="n">
        <v>0.08831022000000001</v>
      </c>
      <c r="Y481" t="n">
        <v>0.08831022000000001</v>
      </c>
      <c r="Z481" t="n">
        <v>0.08831022000000001</v>
      </c>
      <c r="AA481" t="n">
        <v>0.08874269</v>
      </c>
      <c r="AB481" t="n">
        <v>0.08874269</v>
      </c>
      <c r="AC481" t="n">
        <v>0.07217772</v>
      </c>
      <c r="AD481" t="n">
        <v>0.07217772</v>
      </c>
      <c r="AE481" t="n">
        <v>0.06775693</v>
      </c>
      <c r="AF481" t="n">
        <v>0.06775693</v>
      </c>
      <c r="AG481" t="n">
        <v>0.07305473</v>
      </c>
      <c r="AH481" t="n">
        <v>0.07305473</v>
      </c>
      <c r="AI481" t="n">
        <v>0.0</v>
      </c>
      <c r="AJ481" t="n">
        <v>0.0</v>
      </c>
    </row>
    <row r="482" spans="1:20">
      <c r="A482" t="s">
        <v>4713</v>
      </c>
      <c r="B482" t="s">
        <v>4714</v>
      </c>
      <c r="C482" s="989" t="n">
        <v>0.0</v>
      </c>
      <c r="D482" s="989" t="n">
        <v>0.0</v>
      </c>
      <c r="E482" s="989" t="n">
        <v>0.0</v>
      </c>
      <c r="F482" s="989" t="n">
        <v>0.0</v>
      </c>
      <c r="G482" s="989" t="n">
        <v>0.0</v>
      </c>
      <c r="H482" s="989" t="n">
        <v>0.0</v>
      </c>
      <c r="I482" s="989" t="n">
        <v>0.0</v>
      </c>
      <c r="J482" s="989" t="n">
        <v>0.0</v>
      </c>
      <c r="K482" s="1145" t="n">
        <v>6.0</v>
      </c>
      <c r="L482" s="989" t="n">
        <v>0.0</v>
      </c>
      <c r="M482" s="989" t="n">
        <v>0.0</v>
      </c>
      <c r="N482" s="1145" t="n">
        <v>10.0</v>
      </c>
      <c r="O482" s="989" t="n">
        <v>0.0</v>
      </c>
      <c r="P482" s="989" t="n">
        <v>0.0</v>
      </c>
      <c r="Q482" s="1145" t="n">
        <v>11.0</v>
      </c>
      <c r="R482" t="n">
        <v>0.0</v>
      </c>
      <c r="S482" t="n">
        <v>0.0</v>
      </c>
      <c r="T482" t="n">
        <v>0.0</v>
      </c>
      <c r="U482" t="n" s="1145">
        <v>27.0</v>
      </c>
      <c r="V482" t="n" s="1145">
        <v>27.0</v>
      </c>
      <c r="W482" t="n" s="1145">
        <v>27.0</v>
      </c>
      <c r="X482" t="n" s="1145">
        <v>27.0</v>
      </c>
      <c r="Y482" t="n" s="1145">
        <v>27.0</v>
      </c>
      <c r="Z482" t="n" s="1145">
        <v>27.0</v>
      </c>
      <c r="AA482" t="n" s="1145">
        <v>21.0</v>
      </c>
      <c r="AB482" t="n" s="1145">
        <v>21.0</v>
      </c>
      <c r="AC482" t="n" s="1145">
        <v>21.0</v>
      </c>
      <c r="AD482" t="n" s="1145">
        <v>21.0</v>
      </c>
      <c r="AE482" t="n" s="1145">
        <v>0.0</v>
      </c>
      <c r="AF482" t="n" s="1145">
        <v>0.0</v>
      </c>
      <c r="AG482" t="n" s="1145">
        <v>11.0</v>
      </c>
      <c r="AH482" t="n" s="1145">
        <v>11.0</v>
      </c>
      <c r="AI482" t="n">
        <v>0.0</v>
      </c>
      <c r="AJ482" t="n">
        <v>0.0</v>
      </c>
    </row>
    <row r="483" spans="1:20">
      <c r="A483" t="s">
        <v>4715</v>
      </c>
      <c r="B483" t="s">
        <v>4716</v>
      </c>
      <c r="C483" t="n">
        <v>0.0</v>
      </c>
      <c r="D483" t="n">
        <v>0.0</v>
      </c>
      <c r="E483" t="n">
        <v>0.0</v>
      </c>
      <c r="F483" t="n">
        <v>0.0</v>
      </c>
      <c r="G483" t="n">
        <v>0.0</v>
      </c>
      <c r="H483" t="n">
        <v>0.0</v>
      </c>
      <c r="I483" t="n">
        <v>0.0</v>
      </c>
      <c r="J483" t="n">
        <v>0.0</v>
      </c>
      <c r="K483" t="n">
        <v>0.0</v>
      </c>
      <c r="L483" t="n">
        <v>0.0</v>
      </c>
      <c r="M483" t="n">
        <v>0.0</v>
      </c>
      <c r="N483" t="n">
        <v>0.0</v>
      </c>
      <c r="O483" t="n">
        <v>0.0</v>
      </c>
      <c r="P483" t="n">
        <v>0.0</v>
      </c>
      <c r="Q483" t="n">
        <v>0.0</v>
      </c>
      <c r="R483" t="n">
        <v>0.0</v>
      </c>
      <c r="S483" t="n">
        <v>0.0</v>
      </c>
      <c r="T483" t="n">
        <v>0.0</v>
      </c>
      <c r="U483" t="n">
        <v>0.0</v>
      </c>
      <c r="V483" t="n">
        <v>0.0</v>
      </c>
      <c r="W483" t="n">
        <v>0.0</v>
      </c>
      <c r="X483" t="n">
        <v>0.0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n">
        <v>0.0</v>
      </c>
      <c r="AI483" t="n">
        <v>0.0</v>
      </c>
      <c r="AJ483" t="n">
        <v>0.0</v>
      </c>
    </row>
    <row r="484" spans="1:20">
      <c r="A484" t="s">
        <v>4717</v>
      </c>
      <c r="B484" t="s">
        <v>4718</v>
      </c>
      <c r="C484" s="989" t="n">
        <v>0.0</v>
      </c>
      <c r="D484" s="989" t="n">
        <v>0.0</v>
      </c>
      <c r="E484" s="989" t="n">
        <v>0.0</v>
      </c>
      <c r="F484" s="989" t="n">
        <v>0.0</v>
      </c>
      <c r="G484" s="989" t="n">
        <v>0.0</v>
      </c>
      <c r="H484" s="989" t="n">
        <v>0.0</v>
      </c>
      <c r="I484" s="989" t="n">
        <v>0.0</v>
      </c>
      <c r="J484" s="989" t="n">
        <v>0.0</v>
      </c>
      <c r="K484" s="989" t="n">
        <v>0.0</v>
      </c>
      <c r="L484" s="989" t="n">
        <v>0.0</v>
      </c>
      <c r="M484" s="989" t="n">
        <v>0.0</v>
      </c>
      <c r="N484" s="989" t="n">
        <v>0.0</v>
      </c>
      <c r="O484" s="989" t="n">
        <v>0.0</v>
      </c>
      <c r="P484" s="989" t="n">
        <v>0.0</v>
      </c>
      <c r="Q484" s="989" t="n">
        <v>0.0</v>
      </c>
      <c r="R484" t="n">
        <v>0.0</v>
      </c>
      <c r="S484" t="n">
        <v>0.0</v>
      </c>
      <c r="T484" t="n">
        <v>0.0</v>
      </c>
      <c r="U484" t="n">
        <v>0.0</v>
      </c>
      <c r="V484" t="n">
        <v>0.0</v>
      </c>
      <c r="W484" t="n">
        <v>0.0</v>
      </c>
      <c r="X484" t="n">
        <v>0.0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n">
        <v>0.0</v>
      </c>
      <c r="AI484" t="n">
        <v>0.0</v>
      </c>
      <c r="AJ484" t="n">
        <v>0.0</v>
      </c>
    </row>
    <row r="485" spans="1:20">
      <c r="A485" t="s">
        <v>4719</v>
      </c>
      <c r="B485" t="s">
        <v>4720</v>
      </c>
      <c r="C485" t="n">
        <v>0.0</v>
      </c>
      <c r="D485" t="n">
        <v>0.0</v>
      </c>
      <c r="E485" t="n">
        <v>0.0</v>
      </c>
      <c r="F485" t="n">
        <v>0.0</v>
      </c>
      <c r="G485" t="n">
        <v>0.0</v>
      </c>
      <c r="H485" t="n">
        <v>0.0</v>
      </c>
      <c r="I485" t="n">
        <v>0.0</v>
      </c>
      <c r="J485" t="n">
        <v>0.0</v>
      </c>
      <c r="K485" t="n">
        <v>0.0</v>
      </c>
      <c r="L485" t="n">
        <v>0.0</v>
      </c>
      <c r="M485" t="n">
        <v>0.0</v>
      </c>
      <c r="N485" t="n">
        <v>0.0</v>
      </c>
      <c r="O485" t="n">
        <v>0.0</v>
      </c>
      <c r="P485" t="n">
        <v>0.0</v>
      </c>
      <c r="Q485" t="n">
        <v>0.0</v>
      </c>
      <c r="R485" t="n">
        <v>0.0</v>
      </c>
      <c r="S485" t="n">
        <v>0.0</v>
      </c>
      <c r="T485" t="n">
        <v>0.0</v>
      </c>
      <c r="U485" t="n">
        <v>0.0</v>
      </c>
      <c r="V485" t="n">
        <v>0.0</v>
      </c>
      <c r="W485" t="n">
        <v>0.0</v>
      </c>
      <c r="X485" t="n">
        <v>0.0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n">
        <v>0.0</v>
      </c>
      <c r="AI485" t="n">
        <v>0.0</v>
      </c>
      <c r="AJ485" t="n">
        <v>0.0</v>
      </c>
    </row>
    <row r="486" spans="1:20">
      <c r="A486" t="s">
        <v>4721</v>
      </c>
      <c r="B486" t="s">
        <v>4722</v>
      </c>
      <c r="C486" t="n">
        <v>0.0</v>
      </c>
      <c r="D486" t="n">
        <v>0.0</v>
      </c>
      <c r="E486" t="n">
        <v>0.0</v>
      </c>
      <c r="F486" t="n">
        <v>0.0</v>
      </c>
      <c r="G486" t="n">
        <v>0.0</v>
      </c>
      <c r="H486" t="n">
        <v>0.0</v>
      </c>
      <c r="I486" t="n">
        <v>0.0</v>
      </c>
      <c r="J486" t="n">
        <v>0.0</v>
      </c>
      <c r="K486" t="n">
        <v>0.0</v>
      </c>
      <c r="L486" t="n">
        <v>0.0</v>
      </c>
      <c r="M486" t="n">
        <v>0.0</v>
      </c>
      <c r="N486" t="n">
        <v>0.0</v>
      </c>
      <c r="O486" t="n">
        <v>0.0</v>
      </c>
      <c r="P486" t="n">
        <v>0.0</v>
      </c>
      <c r="Q486" t="n">
        <v>0.0</v>
      </c>
      <c r="R486" t="n">
        <v>0.0</v>
      </c>
      <c r="S486" t="n">
        <v>0.0</v>
      </c>
      <c r="T486" t="n">
        <v>0.0</v>
      </c>
      <c r="U486" t="n">
        <v>0.0</v>
      </c>
      <c r="V486" t="n">
        <v>0.0</v>
      </c>
      <c r="W486" t="n">
        <v>0.0</v>
      </c>
      <c r="X486" t="n">
        <v>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n">
        <v>0.0</v>
      </c>
      <c r="AI486" t="n">
        <v>0.0</v>
      </c>
      <c r="AJ486" t="n">
        <v>0.0</v>
      </c>
    </row>
    <row r="487" spans="1:20">
      <c r="A487" t="s">
        <v>4723</v>
      </c>
      <c r="B487" t="s">
        <v>4724</v>
      </c>
      <c r="C487" t="n">
        <v>0.0</v>
      </c>
      <c r="D487" t="n">
        <v>0.0</v>
      </c>
      <c r="E487" t="n">
        <v>0.0</v>
      </c>
      <c r="F487" t="n">
        <v>0.0</v>
      </c>
      <c r="G487" t="n">
        <v>0.0</v>
      </c>
      <c r="H487" t="n">
        <v>0.0</v>
      </c>
      <c r="I487" t="n">
        <v>0.0</v>
      </c>
      <c r="J487" t="n">
        <v>0.0</v>
      </c>
      <c r="K487" t="n">
        <v>0.0</v>
      </c>
      <c r="L487" t="n">
        <v>0.0</v>
      </c>
      <c r="M487" t="n">
        <v>0.0</v>
      </c>
      <c r="N487" t="n">
        <v>0.0</v>
      </c>
      <c r="O487" t="n">
        <v>0.0</v>
      </c>
      <c r="P487" t="n">
        <v>0.0</v>
      </c>
      <c r="Q487" t="n">
        <v>0.0</v>
      </c>
      <c r="R487" t="n">
        <v>0.0</v>
      </c>
      <c r="S487" t="n">
        <v>0.0</v>
      </c>
      <c r="T487" t="n">
        <v>0.0</v>
      </c>
      <c r="U487" t="n">
        <v>0.0</v>
      </c>
      <c r="V487" t="n">
        <v>0.0</v>
      </c>
      <c r="W487" t="n">
        <v>0.0</v>
      </c>
      <c r="X487" t="n">
        <v>0.0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0.0</v>
      </c>
      <c r="AE487" t="n">
        <v>0.0</v>
      </c>
      <c r="AF487" t="n">
        <v>0.0</v>
      </c>
      <c r="AG487" t="n">
        <v>0.0</v>
      </c>
      <c r="AH487" t="n">
        <v>0.0</v>
      </c>
      <c r="AI487" t="n">
        <v>0.0</v>
      </c>
      <c r="AJ487" t="n">
        <v>0.0</v>
      </c>
    </row>
    <row r="488" spans="1:20">
      <c r="A488" t="s">
        <v>4725</v>
      </c>
      <c r="B488" t="s">
        <v>4726</v>
      </c>
      <c r="C488" s="989" t="n">
        <v>0.0</v>
      </c>
      <c r="D488" s="989" t="n">
        <v>0.0</v>
      </c>
      <c r="E488" s="989" t="n">
        <v>0.0</v>
      </c>
      <c r="F488" s="989" t="n">
        <v>0.0</v>
      </c>
      <c r="G488" s="989" t="n">
        <v>0.0</v>
      </c>
      <c r="H488" s="989" t="n">
        <v>0.0</v>
      </c>
      <c r="I488" s="989" t="n">
        <v>0.0</v>
      </c>
      <c r="J488" s="989" t="n">
        <v>0.0</v>
      </c>
      <c r="K488" s="989" t="n">
        <v>0.0</v>
      </c>
      <c r="L488" s="989" t="n">
        <v>0.0</v>
      </c>
      <c r="M488" s="989" t="n">
        <v>0.0</v>
      </c>
      <c r="N488" s="989" t="n">
        <v>0.0</v>
      </c>
      <c r="O488" s="989" t="n">
        <v>0.0</v>
      </c>
      <c r="P488" s="989" t="n">
        <v>0.0</v>
      </c>
      <c r="Q488" s="989" t="n">
        <v>0.0</v>
      </c>
      <c r="R488" t="n">
        <v>0.0</v>
      </c>
      <c r="S488" t="n">
        <v>0.0</v>
      </c>
      <c r="T488" t="n">
        <v>0.0</v>
      </c>
      <c r="U488" t="n">
        <v>0.0</v>
      </c>
      <c r="V488" t="n">
        <v>0.0</v>
      </c>
      <c r="W488" t="n">
        <v>0.0</v>
      </c>
      <c r="X488" t="n">
        <v>0.0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0.0</v>
      </c>
      <c r="AF488" t="n">
        <v>0.0</v>
      </c>
      <c r="AG488" t="n">
        <v>0.0</v>
      </c>
      <c r="AH488" t="n">
        <v>0.0</v>
      </c>
      <c r="AI488" t="n">
        <v>0.0</v>
      </c>
      <c r="AJ488" t="n">
        <v>0.0</v>
      </c>
    </row>
    <row r="489" spans="1:20">
      <c r="A489" t="s">
        <v>4727</v>
      </c>
      <c r="B489" t="s">
        <v>4728</v>
      </c>
      <c r="C489" s="989" t="n">
        <v>0.0</v>
      </c>
      <c r="D489" s="989" t="n">
        <v>0.0</v>
      </c>
      <c r="E489" s="989" t="n">
        <v>0.0</v>
      </c>
      <c r="F489" s="989" t="n">
        <v>0.0</v>
      </c>
      <c r="G489" s="989" t="n">
        <v>0.0</v>
      </c>
      <c r="H489" s="989" t="n">
        <v>0.0</v>
      </c>
      <c r="I489" s="989" t="n">
        <v>0.0</v>
      </c>
      <c r="J489" s="989" t="n">
        <v>0.0</v>
      </c>
      <c r="K489" s="989" t="n">
        <v>0.0</v>
      </c>
      <c r="L489" s="989" t="n">
        <v>0.0</v>
      </c>
      <c r="M489" s="989" t="n">
        <v>0.0</v>
      </c>
      <c r="N489" s="989" t="n">
        <v>0.0</v>
      </c>
      <c r="O489" s="989" t="n">
        <v>0.0</v>
      </c>
      <c r="P489" s="989" t="n">
        <v>0.0</v>
      </c>
      <c r="Q489" s="989" t="n">
        <v>0.0</v>
      </c>
      <c r="R489" t="n">
        <v>0.0</v>
      </c>
      <c r="S489" t="n">
        <v>0.0</v>
      </c>
      <c r="T489" t="n">
        <v>0.0</v>
      </c>
      <c r="U489" t="n">
        <v>0.0</v>
      </c>
      <c r="V489" t="n">
        <v>0.0</v>
      </c>
      <c r="W489" t="n">
        <v>0.0</v>
      </c>
      <c r="X489" t="n">
        <v>0.0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0.0</v>
      </c>
      <c r="AF489" t="n">
        <v>0.0</v>
      </c>
      <c r="AG489" t="n">
        <v>0.0</v>
      </c>
      <c r="AH489" t="n">
        <v>0.0</v>
      </c>
      <c r="AI489" t="n">
        <v>0.0</v>
      </c>
      <c r="AJ489" t="n">
        <v>0.0</v>
      </c>
    </row>
    <row r="490" spans="1:20">
      <c r="A490" t="s">
        <v>4729</v>
      </c>
      <c r="B490" t="s">
        <v>4730</v>
      </c>
      <c r="C490" s="989" t="n">
        <v>0.0</v>
      </c>
      <c r="D490" s="989" t="n">
        <v>0.0</v>
      </c>
      <c r="E490" s="989" t="n">
        <v>0.0</v>
      </c>
      <c r="F490" s="989" t="n">
        <v>0.0</v>
      </c>
      <c r="G490" s="989" t="n">
        <v>0.0</v>
      </c>
      <c r="H490" s="989" t="n">
        <v>0.0</v>
      </c>
      <c r="I490" s="989" t="n">
        <v>0.0</v>
      </c>
      <c r="J490" s="989" t="n">
        <v>0.0</v>
      </c>
      <c r="K490" s="989" t="n">
        <v>0.0</v>
      </c>
      <c r="L490" s="989" t="n">
        <v>0.0</v>
      </c>
      <c r="M490" s="989" t="n">
        <v>0.0</v>
      </c>
      <c r="N490" s="989" t="n">
        <v>0.0</v>
      </c>
      <c r="O490" s="989" t="n">
        <v>0.0</v>
      </c>
      <c r="P490" s="989" t="n">
        <v>0.0</v>
      </c>
      <c r="Q490" s="989" t="n">
        <v>0.0</v>
      </c>
      <c r="R490" t="n">
        <v>0.0</v>
      </c>
      <c r="S490" t="n">
        <v>0.0</v>
      </c>
      <c r="T490" t="n">
        <v>0.0</v>
      </c>
      <c r="U490" t="n">
        <v>0.0</v>
      </c>
      <c r="V490" t="n">
        <v>0.0</v>
      </c>
      <c r="W490" t="n">
        <v>0.0</v>
      </c>
      <c r="X490" t="n">
        <v>0.0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0.0</v>
      </c>
      <c r="AF490" t="n">
        <v>0.0</v>
      </c>
      <c r="AG490" t="n">
        <v>0.0</v>
      </c>
      <c r="AH490" t="n">
        <v>0.0</v>
      </c>
      <c r="AI490" t="n">
        <v>0.0</v>
      </c>
      <c r="AJ490" t="n">
        <v>0.0</v>
      </c>
    </row>
    <row r="491" spans="1:20">
      <c r="A491" t="s">
        <v>4731</v>
      </c>
      <c r="B491" t="s">
        <v>4732</v>
      </c>
      <c r="C491" s="989" t="n">
        <v>0.0</v>
      </c>
      <c r="D491" s="989" t="n">
        <v>0.0</v>
      </c>
      <c r="E491" s="989" t="n">
        <v>0.0</v>
      </c>
      <c r="F491" s="989" t="n">
        <v>0.0</v>
      </c>
      <c r="G491" s="989" t="n">
        <v>0.0</v>
      </c>
      <c r="H491" s="989" t="n">
        <v>0.0</v>
      </c>
      <c r="I491" s="989" t="n">
        <v>0.0</v>
      </c>
      <c r="J491" s="989" t="n">
        <v>0.0</v>
      </c>
      <c r="K491" s="989" t="n">
        <v>0.0</v>
      </c>
      <c r="L491" s="989" t="n">
        <v>0.0</v>
      </c>
      <c r="M491" s="989" t="n">
        <v>0.0</v>
      </c>
      <c r="N491" s="989" t="n">
        <v>0.0</v>
      </c>
      <c r="O491" s="989" t="n">
        <v>0.0</v>
      </c>
      <c r="P491" s="989" t="n">
        <v>0.0</v>
      </c>
      <c r="Q491" s="989" t="n">
        <v>0.0</v>
      </c>
      <c r="R491" t="n">
        <v>0.0</v>
      </c>
      <c r="S491" t="n">
        <v>0.0</v>
      </c>
      <c r="T491" t="n">
        <v>0.0</v>
      </c>
      <c r="U491" t="n">
        <v>0.0</v>
      </c>
      <c r="V491" t="n">
        <v>0.0</v>
      </c>
      <c r="W491" t="n">
        <v>0.0</v>
      </c>
      <c r="X491" t="n">
        <v>0.0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0.0</v>
      </c>
      <c r="AE491" t="n">
        <v>0.0</v>
      </c>
      <c r="AF491" t="n">
        <v>0.0</v>
      </c>
      <c r="AG491" t="n">
        <v>0.0</v>
      </c>
      <c r="AH491" t="n">
        <v>0.0</v>
      </c>
      <c r="AI491" t="n">
        <v>0.0</v>
      </c>
      <c r="AJ491" t="n">
        <v>0.0</v>
      </c>
    </row>
    <row r="492" spans="1:20">
      <c r="A492" t="s">
        <v>4733</v>
      </c>
      <c r="B492" t="s">
        <v>4734</v>
      </c>
      <c r="C492" s="989" t="n">
        <v>0.0</v>
      </c>
      <c r="D492" s="989" t="n">
        <v>0.0</v>
      </c>
      <c r="E492" s="989" t="n">
        <v>0.0</v>
      </c>
      <c r="F492" s="989" t="n">
        <v>0.0</v>
      </c>
      <c r="G492" s="989" t="n">
        <v>0.0</v>
      </c>
      <c r="H492" s="989" t="n">
        <v>0.0</v>
      </c>
      <c r="I492" s="989" t="n">
        <v>0.0</v>
      </c>
      <c r="J492" s="989" t="n">
        <v>0.0</v>
      </c>
      <c r="K492" s="989" t="n">
        <v>0.0</v>
      </c>
      <c r="L492" s="989" t="n">
        <v>0.0</v>
      </c>
      <c r="M492" s="989" t="n">
        <v>0.0</v>
      </c>
      <c r="N492" s="989" t="n">
        <v>0.0</v>
      </c>
      <c r="O492" s="989" t="n">
        <v>0.0</v>
      </c>
      <c r="P492" s="989" t="n">
        <v>0.0</v>
      </c>
      <c r="Q492" s="989" t="n">
        <v>0.0</v>
      </c>
      <c r="R492" t="n">
        <v>0.0</v>
      </c>
      <c r="S492" t="n">
        <v>0.0</v>
      </c>
      <c r="T492" t="n">
        <v>0.0</v>
      </c>
      <c r="U492" t="n">
        <v>0.0</v>
      </c>
      <c r="V492" t="n">
        <v>0.0</v>
      </c>
      <c r="W492" t="n">
        <v>0.0</v>
      </c>
      <c r="X492" t="n">
        <v>0.0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n">
        <v>0.0</v>
      </c>
      <c r="AI492" t="n">
        <v>0.0</v>
      </c>
      <c r="AJ492" t="n">
        <v>0.0</v>
      </c>
    </row>
    <row r="493" spans="1:20">
      <c r="A493" t="s">
        <v>4735</v>
      </c>
      <c r="B493" t="s">
        <v>4736</v>
      </c>
      <c r="C493" t="n">
        <v>0.0</v>
      </c>
      <c r="D493" t="n">
        <v>0.0</v>
      </c>
      <c r="E493" t="n">
        <v>0.0</v>
      </c>
      <c r="F493" t="n">
        <v>0.0</v>
      </c>
      <c r="G493" t="n">
        <v>0.0</v>
      </c>
      <c r="H493" t="n">
        <v>0.0</v>
      </c>
      <c r="I493" t="n">
        <v>0.0</v>
      </c>
      <c r="J493" t="n">
        <v>0.0</v>
      </c>
      <c r="K493" t="n">
        <v>0.0</v>
      </c>
      <c r="L493" t="n">
        <v>0.0</v>
      </c>
      <c r="M493" t="n">
        <v>0.0</v>
      </c>
      <c r="N493" t="n">
        <v>0.0</v>
      </c>
      <c r="O493" t="n">
        <v>0.0</v>
      </c>
      <c r="P493" t="n">
        <v>0.0</v>
      </c>
      <c r="Q493" t="n">
        <v>0.0</v>
      </c>
      <c r="R493" t="n">
        <v>0.0</v>
      </c>
      <c r="S493" t="n">
        <v>0.0</v>
      </c>
      <c r="T493" t="n">
        <v>0.0</v>
      </c>
      <c r="U493" t="n">
        <v>0.0</v>
      </c>
      <c r="V493" t="n">
        <v>0.0</v>
      </c>
      <c r="W493" t="n">
        <v>0.0</v>
      </c>
      <c r="X493" t="n">
        <v>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0.0</v>
      </c>
      <c r="AE493" t="n">
        <v>0.0</v>
      </c>
      <c r="AF493" t="n">
        <v>0.0</v>
      </c>
      <c r="AG493" t="n">
        <v>0.0</v>
      </c>
      <c r="AH493" t="n">
        <v>0.0</v>
      </c>
      <c r="AI493" t="n">
        <v>0.0</v>
      </c>
      <c r="AJ493" t="n">
        <v>0.0</v>
      </c>
    </row>
    <row r="494" spans="1:20">
      <c r="A494" t="s">
        <v>4737</v>
      </c>
      <c r="B494" t="s">
        <v>4738</v>
      </c>
      <c r="C494" s="989" t="n">
        <v>0.0</v>
      </c>
      <c r="D494" s="989" t="n">
        <v>0.0</v>
      </c>
      <c r="E494" s="989" t="n">
        <v>0.0</v>
      </c>
      <c r="F494" s="989" t="n">
        <v>0.0</v>
      </c>
      <c r="G494" s="989" t="n">
        <v>0.0</v>
      </c>
      <c r="H494" s="989" t="n">
        <v>0.0</v>
      </c>
      <c r="I494" s="989" t="n">
        <v>0.0</v>
      </c>
      <c r="J494" s="989" t="n">
        <v>0.0</v>
      </c>
      <c r="K494" s="989" t="n">
        <v>0.0</v>
      </c>
      <c r="L494" s="989" t="n">
        <v>0.0</v>
      </c>
      <c r="M494" s="989" t="n">
        <v>0.0</v>
      </c>
      <c r="N494" s="989" t="n">
        <v>0.0</v>
      </c>
      <c r="O494" s="989" t="n">
        <v>0.0</v>
      </c>
      <c r="P494" s="989" t="n">
        <v>0.0</v>
      </c>
      <c r="Q494" s="989" t="n">
        <v>0.0</v>
      </c>
      <c r="R494" t="n">
        <v>0.0</v>
      </c>
      <c r="S494" t="n">
        <v>0.0</v>
      </c>
      <c r="T494" t="n">
        <v>0.0</v>
      </c>
      <c r="U494" t="n">
        <v>0.0</v>
      </c>
      <c r="V494" t="n">
        <v>0.0</v>
      </c>
      <c r="W494" t="n">
        <v>0.0</v>
      </c>
      <c r="X494" t="n">
        <v>0.0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0.0</v>
      </c>
      <c r="AE494" t="n">
        <v>0.0</v>
      </c>
      <c r="AF494" t="n">
        <v>0.0</v>
      </c>
      <c r="AG494" t="n">
        <v>0.0</v>
      </c>
      <c r="AH494" t="n">
        <v>0.0</v>
      </c>
      <c r="AI494" t="n">
        <v>0.0</v>
      </c>
      <c r="AJ494" t="n">
        <v>0.0</v>
      </c>
    </row>
    <row r="495" spans="1:20">
      <c r="A495" t="s">
        <v>4739</v>
      </c>
      <c r="B495" t="s">
        <v>4740</v>
      </c>
      <c r="C495" s="989" t="n">
        <v>0.0</v>
      </c>
      <c r="D495" s="989" t="n">
        <v>0.0</v>
      </c>
      <c r="E495" s="989" t="n">
        <v>0.0</v>
      </c>
      <c r="F495" s="989" t="n">
        <v>0.0</v>
      </c>
      <c r="G495" s="989" t="n">
        <v>0.0</v>
      </c>
      <c r="H495" s="989" t="n">
        <v>0.0</v>
      </c>
      <c r="I495" s="989" t="n">
        <v>0.0</v>
      </c>
      <c r="J495" s="989" t="n">
        <v>0.0</v>
      </c>
      <c r="K495" s="989" t="n">
        <v>0.0</v>
      </c>
      <c r="L495" s="989" t="n">
        <v>0.0</v>
      </c>
      <c r="M495" s="989" t="n">
        <v>0.0</v>
      </c>
      <c r="N495" s="989" t="n">
        <v>0.0</v>
      </c>
      <c r="O495" s="989" t="n">
        <v>0.0</v>
      </c>
      <c r="P495" s="989" t="n">
        <v>0.0</v>
      </c>
      <c r="Q495" s="989" t="n">
        <v>0.0</v>
      </c>
      <c r="R495" t="n">
        <v>0.0</v>
      </c>
      <c r="S495" t="n">
        <v>0.0</v>
      </c>
      <c r="T495" t="n">
        <v>0.0</v>
      </c>
      <c r="U495" t="n">
        <v>0.0</v>
      </c>
      <c r="V495" t="n">
        <v>0.0</v>
      </c>
      <c r="W495" t="n">
        <v>0.0</v>
      </c>
      <c r="X495" t="n">
        <v>0.0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0.0</v>
      </c>
      <c r="AF495" t="n">
        <v>0.0</v>
      </c>
      <c r="AG495" t="n">
        <v>0.0</v>
      </c>
      <c r="AH495" t="n">
        <v>0.0</v>
      </c>
      <c r="AI495" t="n">
        <v>0.0</v>
      </c>
      <c r="AJ495" t="n">
        <v>0.0</v>
      </c>
    </row>
    <row r="496" spans="1:20">
      <c r="A496" t="s">
        <v>4741</v>
      </c>
      <c r="B496" t="s">
        <v>4742</v>
      </c>
      <c r="C496" t="n">
        <v>0.0</v>
      </c>
      <c r="D496" t="n">
        <v>0.0</v>
      </c>
      <c r="E496" t="n">
        <v>0.0</v>
      </c>
      <c r="F496" t="n">
        <v>0.0</v>
      </c>
      <c r="G496" t="n">
        <v>0.0</v>
      </c>
      <c r="H496" t="n">
        <v>0.0</v>
      </c>
      <c r="I496" t="n">
        <v>0.0</v>
      </c>
      <c r="J496" t="n">
        <v>0.0</v>
      </c>
      <c r="K496" t="n">
        <v>0.0</v>
      </c>
      <c r="L496" t="n">
        <v>0.0</v>
      </c>
      <c r="M496" t="n">
        <v>0.0</v>
      </c>
      <c r="N496" t="n">
        <v>0.0</v>
      </c>
      <c r="O496" t="n">
        <v>0.0</v>
      </c>
      <c r="P496" t="n">
        <v>0.0</v>
      </c>
      <c r="Q496" t="n">
        <v>0.0</v>
      </c>
      <c r="R496" t="n">
        <v>0.0</v>
      </c>
      <c r="S496" t="n">
        <v>0.0</v>
      </c>
      <c r="T496" t="n">
        <v>0.0</v>
      </c>
      <c r="U496" t="n">
        <v>0.0</v>
      </c>
      <c r="V496" t="n">
        <v>0.0</v>
      </c>
      <c r="W496" t="n">
        <v>0.0</v>
      </c>
      <c r="X496" t="n">
        <v>0.0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0.0</v>
      </c>
      <c r="AE496" t="n">
        <v>0.0</v>
      </c>
      <c r="AF496" t="n">
        <v>0.0</v>
      </c>
      <c r="AG496" t="n">
        <v>0.0</v>
      </c>
      <c r="AH496" t="n">
        <v>0.0</v>
      </c>
      <c r="AI496" t="n">
        <v>0.0</v>
      </c>
      <c r="AJ496" t="n">
        <v>0.0</v>
      </c>
    </row>
    <row r="497" spans="1:20">
      <c r="A497" t="s">
        <v>4743</v>
      </c>
      <c r="B497" t="s">
        <v>4744</v>
      </c>
      <c r="C497" t="n">
        <v>0.0</v>
      </c>
      <c r="D497" t="n">
        <v>0.0</v>
      </c>
      <c r="E497" t="n">
        <v>0.0</v>
      </c>
      <c r="F497" t="n">
        <v>0.0</v>
      </c>
      <c r="G497" t="n">
        <v>0.0</v>
      </c>
      <c r="H497" t="n">
        <v>0.0</v>
      </c>
      <c r="I497" t="n">
        <v>0.0</v>
      </c>
      <c r="J497" t="n">
        <v>0.0</v>
      </c>
      <c r="K497" t="n">
        <v>0.0</v>
      </c>
      <c r="L497" t="n">
        <v>0.0</v>
      </c>
      <c r="M497" t="n">
        <v>0.0</v>
      </c>
      <c r="N497" t="n">
        <v>0.0</v>
      </c>
      <c r="O497" t="n">
        <v>0.0</v>
      </c>
      <c r="P497" t="n">
        <v>0.0</v>
      </c>
      <c r="Q497" t="n">
        <v>0.0</v>
      </c>
      <c r="R497" t="n">
        <v>0.0</v>
      </c>
      <c r="S497" t="n">
        <v>0.0</v>
      </c>
      <c r="T497" t="n">
        <v>0.0</v>
      </c>
      <c r="U497" t="n">
        <v>0.0</v>
      </c>
      <c r="V497" t="n">
        <v>0.0</v>
      </c>
      <c r="W497" t="n">
        <v>0.0</v>
      </c>
      <c r="X497" t="n">
        <v>0.0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0.0</v>
      </c>
      <c r="AF497" t="n">
        <v>0.0</v>
      </c>
      <c r="AG497" t="n">
        <v>0.0</v>
      </c>
      <c r="AH497" t="n">
        <v>0.0</v>
      </c>
      <c r="AI497" t="n">
        <v>0.0</v>
      </c>
      <c r="AJ497" t="n">
        <v>0.0</v>
      </c>
    </row>
    <row r="498" spans="1:20">
      <c r="A498" t="s">
        <v>4745</v>
      </c>
      <c r="B498" t="s">
        <v>4746</v>
      </c>
      <c r="C498" t="n">
        <v>0.0</v>
      </c>
      <c r="D498" t="n">
        <v>0.0</v>
      </c>
      <c r="E498" t="n">
        <v>0.0</v>
      </c>
      <c r="F498" t="n">
        <v>0.0</v>
      </c>
      <c r="G498" t="n">
        <v>0.0</v>
      </c>
      <c r="H498" t="n">
        <v>0.0</v>
      </c>
      <c r="I498" t="n">
        <v>0.0</v>
      </c>
      <c r="J498" t="n">
        <v>0.0</v>
      </c>
      <c r="K498" t="n">
        <v>0.0</v>
      </c>
      <c r="L498" t="n">
        <v>0.0</v>
      </c>
      <c r="M498" t="n">
        <v>0.0</v>
      </c>
      <c r="N498" t="n">
        <v>0.0</v>
      </c>
      <c r="O498" t="n">
        <v>0.0</v>
      </c>
      <c r="P498" t="n">
        <v>0.0</v>
      </c>
      <c r="Q498" t="n">
        <v>0.0</v>
      </c>
      <c r="R498" s="989" t="n">
        <v>0.0</v>
      </c>
      <c r="S498" s="989" t="n">
        <v>0.0</v>
      </c>
      <c r="T498" t="n">
        <v>0.0</v>
      </c>
      <c r="U498" t="n">
        <v>0.0</v>
      </c>
      <c r="V498" t="n">
        <v>0.0</v>
      </c>
      <c r="W498" t="n">
        <v>0.0</v>
      </c>
      <c r="X498" t="n">
        <v>0.0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0.0</v>
      </c>
      <c r="AE498" t="n">
        <v>0.0</v>
      </c>
      <c r="AF498" t="n">
        <v>0.0</v>
      </c>
      <c r="AG498" t="n">
        <v>0.0</v>
      </c>
      <c r="AH498" t="n">
        <v>0.0</v>
      </c>
      <c r="AI498" t="n">
        <v>0.0</v>
      </c>
      <c r="AJ498" t="n">
        <v>0.0</v>
      </c>
    </row>
    <row r="499" spans="1:20">
      <c r="A499" t="s">
        <v>4747</v>
      </c>
      <c r="B499" t="s">
        <v>4748</v>
      </c>
      <c r="C499" t="n">
        <v>0.0</v>
      </c>
      <c r="D499" t="n">
        <v>0.0</v>
      </c>
      <c r="E499" t="n">
        <v>0.0</v>
      </c>
      <c r="F499" t="n">
        <v>0.0</v>
      </c>
      <c r="G499" t="n">
        <v>0.0</v>
      </c>
      <c r="H499" t="n">
        <v>0.0</v>
      </c>
      <c r="I499" t="n">
        <v>0.0</v>
      </c>
      <c r="J499" t="n">
        <v>0.0</v>
      </c>
      <c r="K499" t="n">
        <v>0.0</v>
      </c>
      <c r="L499" t="n">
        <v>0.0</v>
      </c>
      <c r="M499" t="n">
        <v>0.0</v>
      </c>
      <c r="N499" t="n">
        <v>0.0</v>
      </c>
      <c r="O499" t="n">
        <v>0.0</v>
      </c>
      <c r="P499" t="n">
        <v>0.0</v>
      </c>
      <c r="Q499" t="n">
        <v>0.0</v>
      </c>
      <c r="R499" t="n">
        <v>0.0</v>
      </c>
      <c r="S499" t="n">
        <v>0.0</v>
      </c>
      <c r="T499" t="n">
        <v>0.0</v>
      </c>
      <c r="U499" t="n">
        <v>0.0</v>
      </c>
      <c r="V499" t="n">
        <v>0.0</v>
      </c>
      <c r="W499" t="n">
        <v>0.0</v>
      </c>
      <c r="X499" t="n">
        <v>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n">
        <v>0.0</v>
      </c>
      <c r="AI499" t="n">
        <v>0.0</v>
      </c>
      <c r="AJ499" t="n">
        <v>0.0</v>
      </c>
    </row>
    <row r="500" spans="1:20">
      <c r="A500" t="s">
        <v>4749</v>
      </c>
      <c r="B500" t="s">
        <v>4750</v>
      </c>
      <c r="C500" t="n">
        <v>0.0</v>
      </c>
      <c r="D500" t="n">
        <v>0.0</v>
      </c>
      <c r="E500" t="n">
        <v>0.0</v>
      </c>
      <c r="F500" t="n">
        <v>0.0</v>
      </c>
      <c r="G500" t="n">
        <v>0.0</v>
      </c>
      <c r="H500" t="n">
        <v>0.0</v>
      </c>
      <c r="I500" t="n">
        <v>0.0</v>
      </c>
      <c r="J500" t="n">
        <v>0.0</v>
      </c>
      <c r="K500" t="n">
        <v>0.0</v>
      </c>
      <c r="L500" t="n">
        <v>0.0</v>
      </c>
      <c r="M500" t="n">
        <v>0.0</v>
      </c>
      <c r="N500" t="n">
        <v>0.0</v>
      </c>
      <c r="O500" t="n">
        <v>0.0</v>
      </c>
      <c r="P500" t="n">
        <v>0.0</v>
      </c>
      <c r="Q500" t="n">
        <v>0.0</v>
      </c>
      <c r="R500" s="989" t="n">
        <v>0.0</v>
      </c>
      <c r="S500" s="989" t="n">
        <v>0.0</v>
      </c>
      <c r="T500" t="n">
        <v>0.0</v>
      </c>
      <c r="U500" t="n">
        <v>0.0</v>
      </c>
      <c r="V500" t="n">
        <v>0.0</v>
      </c>
      <c r="W500" t="n">
        <v>0.0</v>
      </c>
      <c r="X500" t="n">
        <v>0.0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0.0</v>
      </c>
      <c r="AE500" t="n">
        <v>0.0</v>
      </c>
      <c r="AF500" t="n">
        <v>0.0</v>
      </c>
      <c r="AG500" t="n">
        <v>0.0</v>
      </c>
      <c r="AH500" t="n">
        <v>0.0</v>
      </c>
      <c r="AI500" t="n">
        <v>0.0</v>
      </c>
      <c r="AJ500" t="n">
        <v>0.0</v>
      </c>
    </row>
    <row r="501" spans="1:20">
      <c r="A501" t="s">
        <v>4751</v>
      </c>
      <c r="B501" t="s">
        <v>4752</v>
      </c>
      <c r="C501" t="n">
        <v>0.0</v>
      </c>
      <c r="D501" t="n">
        <v>0.0</v>
      </c>
      <c r="E501" t="n">
        <v>0.0</v>
      </c>
      <c r="F501" t="n">
        <v>0.0</v>
      </c>
      <c r="G501" t="n">
        <v>0.0</v>
      </c>
      <c r="H501" t="n">
        <v>0.0</v>
      </c>
      <c r="I501" t="n">
        <v>0.0</v>
      </c>
      <c r="J501" t="n">
        <v>0.0</v>
      </c>
      <c r="K501" t="n">
        <v>0.0</v>
      </c>
      <c r="L501" t="n">
        <v>0.0</v>
      </c>
      <c r="M501" t="n">
        <v>0.0</v>
      </c>
      <c r="N501" t="n">
        <v>0.0</v>
      </c>
      <c r="O501" t="n">
        <v>0.0</v>
      </c>
      <c r="P501" t="n">
        <v>0.0</v>
      </c>
      <c r="Q501" t="n">
        <v>0.0</v>
      </c>
      <c r="R501" t="n">
        <v>0.0</v>
      </c>
      <c r="S501" t="n">
        <v>0.0</v>
      </c>
      <c r="T501" t="n">
        <v>0.0</v>
      </c>
      <c r="U501" t="n">
        <v>0.0</v>
      </c>
      <c r="V501" t="n">
        <v>0.0</v>
      </c>
      <c r="W501" t="n">
        <v>0.0</v>
      </c>
      <c r="X501" t="n">
        <v>0.0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0.0</v>
      </c>
      <c r="AE501" t="n">
        <v>0.0</v>
      </c>
      <c r="AF501" t="n">
        <v>0.0</v>
      </c>
      <c r="AG501" t="n">
        <v>0.0</v>
      </c>
      <c r="AH501" t="n">
        <v>0.0</v>
      </c>
      <c r="AI501" t="n">
        <v>0.0</v>
      </c>
      <c r="AJ501" t="n">
        <v>0.0</v>
      </c>
    </row>
    <row r="502" spans="1:20">
      <c r="A502" t="s">
        <v>4753</v>
      </c>
      <c r="B502" t="s">
        <v>4754</v>
      </c>
      <c r="C502" t="n">
        <v>0.0</v>
      </c>
      <c r="D502" t="n">
        <v>0.0</v>
      </c>
      <c r="E502" t="n">
        <v>0.0</v>
      </c>
      <c r="F502" t="n">
        <v>0.0</v>
      </c>
      <c r="G502" t="n">
        <v>0.0</v>
      </c>
      <c r="H502" t="n">
        <v>0.0</v>
      </c>
      <c r="I502" t="n">
        <v>0.0</v>
      </c>
      <c r="J502" t="n">
        <v>0.0</v>
      </c>
      <c r="K502" t="n">
        <v>0.0</v>
      </c>
      <c r="L502" t="n">
        <v>0.0</v>
      </c>
      <c r="M502" t="n">
        <v>0.0</v>
      </c>
      <c r="N502" t="n">
        <v>0.0</v>
      </c>
      <c r="O502" t="n">
        <v>0.0</v>
      </c>
      <c r="P502" t="n">
        <v>0.0</v>
      </c>
      <c r="Q502" t="n">
        <v>0.0</v>
      </c>
      <c r="R502" s="989" t="n">
        <v>0.0</v>
      </c>
      <c r="S502" s="989" t="n">
        <v>0.0</v>
      </c>
      <c r="T502" t="n">
        <v>0.0</v>
      </c>
      <c r="U502" t="n">
        <v>0.0</v>
      </c>
      <c r="V502" t="n">
        <v>0.0</v>
      </c>
      <c r="W502" t="n">
        <v>0.0</v>
      </c>
      <c r="X502" t="n">
        <v>0.0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n">
        <v>0.0</v>
      </c>
      <c r="AI502" t="n">
        <v>0.0</v>
      </c>
      <c r="AJ502" t="n">
        <v>0.0</v>
      </c>
    </row>
    <row r="503" spans="1:20">
      <c r="A503" t="s">
        <v>4755</v>
      </c>
      <c r="B503" t="s">
        <v>4756</v>
      </c>
      <c r="C503" t="n">
        <v>0.0</v>
      </c>
      <c r="D503" t="n">
        <v>0.0</v>
      </c>
      <c r="E503" t="n">
        <v>0.0</v>
      </c>
      <c r="F503" t="n">
        <v>0.0</v>
      </c>
      <c r="G503" t="n">
        <v>0.0</v>
      </c>
      <c r="H503" t="n">
        <v>0.0</v>
      </c>
      <c r="I503" t="n">
        <v>0.0</v>
      </c>
      <c r="J503" t="n">
        <v>0.0</v>
      </c>
      <c r="K503" t="n">
        <v>0.0</v>
      </c>
      <c r="L503" t="n">
        <v>0.0</v>
      </c>
      <c r="M503" t="n">
        <v>0.0</v>
      </c>
      <c r="N503" t="n">
        <v>0.0</v>
      </c>
      <c r="O503" t="n">
        <v>0.0</v>
      </c>
      <c r="P503" t="n">
        <v>0.0</v>
      </c>
      <c r="Q503" t="n">
        <v>0.0</v>
      </c>
      <c r="R503" t="n">
        <v>0.0</v>
      </c>
      <c r="S503" t="n">
        <v>0.0</v>
      </c>
      <c r="T503" t="n">
        <v>0.0</v>
      </c>
      <c r="U503" t="n">
        <v>0.0</v>
      </c>
      <c r="V503" t="n">
        <v>0.0</v>
      </c>
      <c r="W503" t="n">
        <v>0.0</v>
      </c>
      <c r="X503" t="n">
        <v>0.0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0.0</v>
      </c>
      <c r="AE503" t="n">
        <v>0.0</v>
      </c>
      <c r="AF503" t="n">
        <v>0.0</v>
      </c>
      <c r="AG503" t="n">
        <v>0.0</v>
      </c>
      <c r="AH503" t="n">
        <v>0.0</v>
      </c>
      <c r="AI503" t="n">
        <v>0.0</v>
      </c>
      <c r="AJ503" t="n">
        <v>0.0</v>
      </c>
    </row>
    <row r="504" spans="1:20">
      <c r="A504" t="s">
        <v>4757</v>
      </c>
      <c r="B504" t="s">
        <v>4758</v>
      </c>
      <c r="C504" t="n">
        <v>0.0</v>
      </c>
      <c r="D504" t="n">
        <v>0.0</v>
      </c>
      <c r="E504" t="n">
        <v>0.0</v>
      </c>
      <c r="F504" t="n">
        <v>0.0</v>
      </c>
      <c r="G504" t="n">
        <v>0.0</v>
      </c>
      <c r="H504" t="n">
        <v>0.0</v>
      </c>
      <c r="I504" t="n">
        <v>0.0</v>
      </c>
      <c r="J504" t="n">
        <v>0.0</v>
      </c>
      <c r="K504" t="n">
        <v>0.0</v>
      </c>
      <c r="L504" t="n">
        <v>0.0</v>
      </c>
      <c r="M504" t="n">
        <v>0.0</v>
      </c>
      <c r="N504" t="n">
        <v>0.0</v>
      </c>
      <c r="O504" t="n">
        <v>0.0</v>
      </c>
      <c r="P504" t="n">
        <v>0.0</v>
      </c>
      <c r="Q504" t="n">
        <v>0.0</v>
      </c>
      <c r="R504" s="989" t="n">
        <v>0.0</v>
      </c>
      <c r="S504" s="989" t="n">
        <v>0.0</v>
      </c>
      <c r="T504" t="n">
        <v>0.0</v>
      </c>
      <c r="U504" t="n">
        <v>0.0</v>
      </c>
      <c r="V504" t="n">
        <v>0.0</v>
      </c>
      <c r="W504" t="n">
        <v>0.0</v>
      </c>
      <c r="X504" t="n">
        <v>0.0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n">
        <v>0.0</v>
      </c>
      <c r="AI504" t="n">
        <v>0.0</v>
      </c>
      <c r="AJ504" t="n">
        <v>0.0</v>
      </c>
    </row>
    <row r="505" spans="1:20">
      <c r="A505" t="s">
        <v>4759</v>
      </c>
      <c r="B505" t="s">
        <v>4760</v>
      </c>
      <c r="C505" t="n">
        <v>0.0</v>
      </c>
      <c r="D505" t="n">
        <v>0.0</v>
      </c>
      <c r="E505" t="n">
        <v>0.0</v>
      </c>
      <c r="F505" t="n">
        <v>0.0</v>
      </c>
      <c r="G505" t="n">
        <v>0.0</v>
      </c>
      <c r="H505" t="n">
        <v>0.0</v>
      </c>
      <c r="I505" t="n">
        <v>0.0</v>
      </c>
      <c r="J505" t="n">
        <v>0.0</v>
      </c>
      <c r="K505" t="n">
        <v>0.0</v>
      </c>
      <c r="L505" t="n">
        <v>0.0</v>
      </c>
      <c r="M505" t="n">
        <v>0.0</v>
      </c>
      <c r="N505" t="n">
        <v>0.0</v>
      </c>
      <c r="O505" t="n">
        <v>0.0</v>
      </c>
      <c r="P505" t="n">
        <v>0.0</v>
      </c>
      <c r="Q505" t="n">
        <v>0.0</v>
      </c>
      <c r="R505" t="n">
        <v>0.0</v>
      </c>
      <c r="S505" t="n">
        <v>0.0</v>
      </c>
      <c r="T505" t="n">
        <v>0.0</v>
      </c>
      <c r="U505" t="n">
        <v>0.0</v>
      </c>
      <c r="V505" t="n">
        <v>0.0</v>
      </c>
      <c r="W505" t="n">
        <v>0.0</v>
      </c>
      <c r="X505" t="n">
        <v>0.0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n">
        <v>0.0</v>
      </c>
      <c r="AI505" t="n">
        <v>0.0</v>
      </c>
      <c r="AJ505" t="n">
        <v>0.0</v>
      </c>
    </row>
    <row r="506" spans="1:20">
      <c r="A506" t="s">
        <v>4761</v>
      </c>
      <c r="B506" t="s">
        <v>4762</v>
      </c>
      <c r="C506" t="n" s="1145">
        <v>4.0</v>
      </c>
      <c r="D506" t="n" s="1145">
        <v>4.0</v>
      </c>
      <c r="E506" t="n" s="1145">
        <v>1.0</v>
      </c>
      <c r="F506" t="n" s="1145">
        <v>4.0</v>
      </c>
      <c r="G506" t="n" s="1145">
        <v>4.0</v>
      </c>
      <c r="H506" t="n" s="1145">
        <v>3.0</v>
      </c>
      <c r="I506" t="n" s="1145">
        <v>4.0</v>
      </c>
      <c r="J506" t="n" s="1145">
        <v>4.0</v>
      </c>
      <c r="K506" t="n" s="1145">
        <v>2.0</v>
      </c>
      <c r="L506" t="n" s="1145">
        <v>3.0</v>
      </c>
      <c r="M506" t="n" s="1145">
        <v>3.0</v>
      </c>
      <c r="N506" t="n" s="1145">
        <v>1.0</v>
      </c>
      <c r="O506" t="n" s="1145">
        <v>2.0</v>
      </c>
      <c r="P506" t="n" s="1145">
        <v>2.0</v>
      </c>
      <c r="Q506" t="n" s="1145">
        <v>5.0</v>
      </c>
      <c r="R506" s="1145" t="n">
        <v>1.0</v>
      </c>
      <c r="S506" s="1145" t="n">
        <v>1.0</v>
      </c>
      <c r="T506" t="n" s="1145">
        <v>2.0</v>
      </c>
      <c r="U506" t="n" s="1145">
        <v>10.0</v>
      </c>
      <c r="V506" t="n" s="1145">
        <v>10.0</v>
      </c>
      <c r="W506" t="n" s="1145">
        <v>10.0</v>
      </c>
      <c r="X506" t="n" s="1145">
        <v>10.0</v>
      </c>
      <c r="Y506" t="n" s="1145">
        <v>9.0</v>
      </c>
      <c r="Z506" t="n" s="1145">
        <v>9.0</v>
      </c>
      <c r="AA506" t="n" s="1145">
        <v>8.0</v>
      </c>
      <c r="AB506" t="n" s="1145">
        <v>8.0</v>
      </c>
      <c r="AC506" t="n" s="1145">
        <v>7.0</v>
      </c>
      <c r="AD506" t="n" s="1145">
        <v>7.0</v>
      </c>
      <c r="AE506" t="n" s="1145">
        <v>7.0</v>
      </c>
      <c r="AF506" t="n" s="1145">
        <v>7.0</v>
      </c>
      <c r="AG506" t="n" s="1145">
        <v>7.0</v>
      </c>
      <c r="AH506" t="n" s="1145">
        <v>7.0</v>
      </c>
      <c r="AI506" t="n" s="1145">
        <v>7.0</v>
      </c>
      <c r="AJ506" t="n" s="1145">
        <v>4.0</v>
      </c>
    </row>
    <row r="507" spans="1:20">
      <c r="A507" t="s">
        <v>4763</v>
      </c>
      <c r="B507" t="s">
        <v>4764</v>
      </c>
      <c r="C507" s="989" t="n">
        <v>0.0</v>
      </c>
      <c r="D507" s="989" t="n">
        <v>0.0</v>
      </c>
      <c r="E507" s="989" t="n">
        <v>0.0</v>
      </c>
      <c r="F507" s="989" t="n">
        <v>0.0</v>
      </c>
      <c r="G507" s="989" t="n">
        <v>0.0</v>
      </c>
      <c r="H507" s="989" t="n">
        <v>0.0</v>
      </c>
      <c r="I507" s="989" t="n">
        <v>0.0</v>
      </c>
      <c r="J507" s="989" t="n">
        <v>0.0</v>
      </c>
      <c r="K507" s="989" t="n">
        <v>0.0</v>
      </c>
      <c r="L507" s="989" t="n">
        <v>0.0</v>
      </c>
      <c r="M507" s="989" t="n">
        <v>0.0</v>
      </c>
      <c r="N507" s="989" t="n">
        <v>0.0</v>
      </c>
      <c r="O507" s="989" t="n">
        <v>0.0</v>
      </c>
      <c r="P507" s="989" t="n">
        <v>0.0</v>
      </c>
      <c r="Q507" s="989" t="n">
        <v>0.0</v>
      </c>
      <c r="R507" s="989" t="n">
        <v>0.0</v>
      </c>
      <c r="S507" s="989" t="n">
        <v>0.0</v>
      </c>
      <c r="T507" t="n">
        <v>0.0</v>
      </c>
      <c r="U507" t="n">
        <v>0.0</v>
      </c>
      <c r="V507" t="n">
        <v>0.0</v>
      </c>
      <c r="W507" t="n">
        <v>0.0</v>
      </c>
      <c r="X507" t="n">
        <v>0.0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0.0</v>
      </c>
      <c r="AE507" t="n">
        <v>0.0</v>
      </c>
      <c r="AF507" t="n">
        <v>0.0</v>
      </c>
      <c r="AG507" t="n">
        <v>0.0</v>
      </c>
      <c r="AH507" t="n">
        <v>0.0</v>
      </c>
      <c r="AI507" t="n">
        <v>0.0</v>
      </c>
      <c r="AJ507" t="n">
        <v>0.0</v>
      </c>
    </row>
    <row r="508" spans="1:20">
      <c r="A508" t="s">
        <v>4765</v>
      </c>
      <c r="B508" t="s">
        <v>4766</v>
      </c>
      <c r="C508" s="1145" t="n">
        <v>1130.52</v>
      </c>
      <c r="D508" s="1145" t="n">
        <v>1130.52</v>
      </c>
      <c r="E508" s="1145" t="n">
        <v>1210.0</v>
      </c>
      <c r="F508" s="1145" t="n">
        <v>1130.52</v>
      </c>
      <c r="G508" s="1145" t="n">
        <v>1130.52</v>
      </c>
      <c r="H508" s="1145" t="n">
        <v>1104.03</v>
      </c>
      <c r="I508" s="1145" t="n">
        <v>1130.52</v>
      </c>
      <c r="J508" s="1145" t="n">
        <v>1130.52</v>
      </c>
      <c r="K508" s="1145" t="n">
        <v>727.59</v>
      </c>
      <c r="L508" s="1145" t="n">
        <v>1104.03</v>
      </c>
      <c r="M508" s="1145" t="n">
        <v>1104.03</v>
      </c>
      <c r="N508" s="1145" t="n">
        <v>1188.31</v>
      </c>
      <c r="O508" s="1145" t="n">
        <v>892.05</v>
      </c>
      <c r="P508" s="1145" t="n">
        <v>892.05</v>
      </c>
      <c r="Q508" s="1145" t="n">
        <v>528.34</v>
      </c>
      <c r="R508" s="1145" t="n">
        <v>1357.47</v>
      </c>
      <c r="S508" s="1145" t="n">
        <v>1357.47</v>
      </c>
      <c r="T508" t="n" s="1145">
        <v>497.8</v>
      </c>
      <c r="U508" t="n" s="1145">
        <v>628.08</v>
      </c>
      <c r="V508" t="n" s="1145">
        <v>628.08</v>
      </c>
      <c r="W508" t="n" s="1145">
        <v>628.08</v>
      </c>
      <c r="X508" t="n" s="1145">
        <v>628.08</v>
      </c>
      <c r="Y508" t="n" s="1145">
        <v>583.22</v>
      </c>
      <c r="Z508" t="n" s="1145">
        <v>583.22</v>
      </c>
      <c r="AA508" t="n" s="1145">
        <v>603.2</v>
      </c>
      <c r="AB508" t="n" s="1145">
        <v>603.2</v>
      </c>
      <c r="AC508" t="n" s="1145">
        <v>519.61</v>
      </c>
      <c r="AD508" t="n" s="1145">
        <v>519.61</v>
      </c>
      <c r="AE508" t="n" s="1145">
        <v>519.61</v>
      </c>
      <c r="AF508" t="n" s="1145">
        <v>519.61</v>
      </c>
      <c r="AG508" t="n" s="1145">
        <v>519.61</v>
      </c>
      <c r="AH508" t="n" s="1145">
        <v>519.61</v>
      </c>
      <c r="AI508" t="n">
        <v>0.0</v>
      </c>
      <c r="AJ508" t="n">
        <v>0.0</v>
      </c>
    </row>
    <row r="509" spans="1:20">
      <c r="A509" t="s">
        <v>4767</v>
      </c>
      <c r="B509" t="s">
        <v>4768</v>
      </c>
      <c r="C509" s="989" t="n">
        <v>0.061107829999999995</v>
      </c>
      <c r="D509" s="989" t="n">
        <v>0.061107829999999995</v>
      </c>
      <c r="E509" s="989" t="n">
        <v>0.06693152000000001</v>
      </c>
      <c r="F509" s="989" t="n">
        <v>0.061107829999999995</v>
      </c>
      <c r="G509" s="989" t="n">
        <v>0.061107829999999995</v>
      </c>
      <c r="H509" s="989" t="n">
        <v>0.05922523</v>
      </c>
      <c r="I509" s="989" t="n">
        <v>0.061107829999999995</v>
      </c>
      <c r="J509" s="989" t="n">
        <v>0.061107829999999995</v>
      </c>
      <c r="K509" s="989" t="n">
        <v>0.044512989999999995</v>
      </c>
      <c r="L509" s="989" t="n">
        <v>0.05922523</v>
      </c>
      <c r="M509" s="989" t="n">
        <v>0.05922523</v>
      </c>
      <c r="N509" s="989" t="n">
        <v>0.061178540000000003</v>
      </c>
      <c r="O509" s="989" t="n">
        <v>0.05148512</v>
      </c>
      <c r="P509" s="989" t="n">
        <v>0.05148512</v>
      </c>
      <c r="Q509" s="989" t="n">
        <v>0.03045912</v>
      </c>
      <c r="R509" s="989" t="n">
        <v>0.08239800000000001</v>
      </c>
      <c r="S509" s="989" t="n">
        <v>0.08239800000000001</v>
      </c>
      <c r="T509" t="n">
        <v>0.02854432</v>
      </c>
      <c r="U509" t="n">
        <v>0.03615399</v>
      </c>
      <c r="V509" t="n">
        <v>0.03615399</v>
      </c>
      <c r="W509" t="n">
        <v>0.03615399</v>
      </c>
      <c r="X509" t="n">
        <v>0.03615399</v>
      </c>
      <c r="Y509" t="n">
        <v>0.03374459</v>
      </c>
      <c r="Z509" t="n">
        <v>0.03374459</v>
      </c>
      <c r="AA509" t="n">
        <v>0.0342164</v>
      </c>
      <c r="AB509" t="n">
        <v>0.0342164</v>
      </c>
      <c r="AC509" t="n">
        <v>0.02990993</v>
      </c>
      <c r="AD509" t="n">
        <v>0.02990993</v>
      </c>
      <c r="AE509" t="n">
        <v>0.02990993</v>
      </c>
      <c r="AF509" t="n">
        <v>0.02990993</v>
      </c>
      <c r="AG509" t="n">
        <v>0.02990993</v>
      </c>
      <c r="AH509" t="n">
        <v>0.02990993</v>
      </c>
      <c r="AI509" t="n">
        <v>0.0</v>
      </c>
      <c r="AJ509" t="n">
        <v>0.0</v>
      </c>
    </row>
    <row r="510" spans="1:20">
      <c r="A510" t="s">
        <v>4769</v>
      </c>
      <c r="B510" t="s">
        <v>4770</v>
      </c>
      <c r="C510" t="n" s="1145">
        <v>2.0</v>
      </c>
      <c r="D510" t="n" s="1145">
        <v>2.0</v>
      </c>
      <c r="E510" t="n" s="1145">
        <v>0.0</v>
      </c>
      <c r="F510" t="n" s="1145">
        <v>2.0</v>
      </c>
      <c r="G510" t="n" s="1145">
        <v>2.0</v>
      </c>
      <c r="H510" t="n" s="1145">
        <v>2.0</v>
      </c>
      <c r="I510" t="n" s="1145">
        <v>2.0</v>
      </c>
      <c r="J510" t="n" s="1145">
        <v>2.0</v>
      </c>
      <c r="K510" t="n" s="1145">
        <v>2.0</v>
      </c>
      <c r="L510" t="n" s="1145">
        <v>2.0</v>
      </c>
      <c r="M510" t="n" s="1145">
        <v>2.0</v>
      </c>
      <c r="N510" t="n" s="1145">
        <v>5.0</v>
      </c>
      <c r="O510" t="n" s="1145">
        <v>2.0</v>
      </c>
      <c r="P510" t="n" s="1145">
        <v>2.0</v>
      </c>
      <c r="Q510" t="n" s="1145">
        <v>6.0</v>
      </c>
      <c r="R510" s="1145" t="n">
        <v>2.0</v>
      </c>
      <c r="S510" s="1145" t="n">
        <v>2.0</v>
      </c>
      <c r="T510" t="n" s="1145">
        <v>3.0</v>
      </c>
      <c r="U510" t="n" s="1145">
        <v>16.0</v>
      </c>
      <c r="V510" t="n" s="1145">
        <v>16.0</v>
      </c>
      <c r="W510" t="n" s="1145">
        <v>16.0</v>
      </c>
      <c r="X510" t="n" s="1145">
        <v>16.0</v>
      </c>
      <c r="Y510" t="n" s="1145">
        <v>15.0</v>
      </c>
      <c r="Z510" t="n" s="1145">
        <v>15.0</v>
      </c>
      <c r="AA510" t="n" s="1145">
        <v>14.0</v>
      </c>
      <c r="AB510" t="n" s="1145">
        <v>14.0</v>
      </c>
      <c r="AC510" t="n" s="1145">
        <v>12.0</v>
      </c>
      <c r="AD510" t="n" s="1145">
        <v>12.0</v>
      </c>
      <c r="AE510" t="n" s="1145">
        <v>10.0</v>
      </c>
      <c r="AF510" t="n" s="1145">
        <v>10.0</v>
      </c>
      <c r="AG510" t="n" s="1145">
        <v>9.0</v>
      </c>
      <c r="AH510" t="n" s="1145">
        <v>9.0</v>
      </c>
      <c r="AI510" t="n" s="1145">
        <v>15.0</v>
      </c>
      <c r="AJ510" t="n" s="1145">
        <v>7.0</v>
      </c>
    </row>
    <row r="511" spans="1:20">
      <c r="A511" t="s">
        <v>4771</v>
      </c>
      <c r="B511" t="s">
        <v>4772</v>
      </c>
      <c r="C511" s="989" t="n">
        <v>0.0</v>
      </c>
      <c r="D511" s="989" t="n">
        <v>0.0</v>
      </c>
      <c r="E511" s="989" t="n">
        <v>0.0</v>
      </c>
      <c r="F511" s="989" t="n">
        <v>0.0</v>
      </c>
      <c r="G511" s="989" t="n">
        <v>0.0</v>
      </c>
      <c r="H511" s="989" t="n">
        <v>0.0</v>
      </c>
      <c r="I511" s="989" t="n">
        <v>0.0</v>
      </c>
      <c r="J511" s="989" t="n">
        <v>0.0</v>
      </c>
      <c r="K511" s="989" t="n">
        <v>0.0</v>
      </c>
      <c r="L511" s="989" t="n">
        <v>0.0</v>
      </c>
      <c r="M511" s="989" t="n">
        <v>0.0</v>
      </c>
      <c r="N511" s="989" t="n">
        <v>0.0</v>
      </c>
      <c r="O511" s="989" t="n">
        <v>0.0</v>
      </c>
      <c r="P511" s="989" t="n">
        <v>0.0</v>
      </c>
      <c r="Q511" s="989" t="n">
        <v>0.0</v>
      </c>
      <c r="R511" s="989" t="n">
        <v>0.0</v>
      </c>
      <c r="S511" s="989" t="n">
        <v>0.0</v>
      </c>
      <c r="T511" t="n">
        <v>0.0</v>
      </c>
      <c r="U511" t="n">
        <v>0.0</v>
      </c>
      <c r="V511" t="n">
        <v>0.0</v>
      </c>
      <c r="W511" t="n">
        <v>0.0</v>
      </c>
      <c r="X511" t="n">
        <v>0.0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n">
        <v>0.0</v>
      </c>
      <c r="AI511" t="n">
        <v>0.0</v>
      </c>
      <c r="AJ511" t="n">
        <v>0.0</v>
      </c>
    </row>
    <row r="512" spans="1:20">
      <c r="A512" t="s">
        <v>4773</v>
      </c>
      <c r="B512" t="s">
        <v>4774</v>
      </c>
      <c r="C512" s="1145" t="n">
        <v>1848.12</v>
      </c>
      <c r="D512" s="1145" t="n">
        <v>1848.12</v>
      </c>
      <c r="E512" s="989" t="n">
        <v>0.0</v>
      </c>
      <c r="F512" s="1145" t="n">
        <v>1848.12</v>
      </c>
      <c r="G512" s="1145" t="n">
        <v>1848.12</v>
      </c>
      <c r="H512" s="1145" t="n">
        <v>1848.12</v>
      </c>
      <c r="I512" s="1145" t="n">
        <v>1848.12</v>
      </c>
      <c r="J512" s="1145" t="n">
        <v>1848.12</v>
      </c>
      <c r="K512" s="1145" t="n">
        <v>282.41</v>
      </c>
      <c r="L512" s="1145" t="n">
        <v>1848.12</v>
      </c>
      <c r="M512" s="1145" t="n">
        <v>1848.12</v>
      </c>
      <c r="N512" s="1145" t="n">
        <v>733.09</v>
      </c>
      <c r="O512" s="1145" t="n">
        <v>1848.12</v>
      </c>
      <c r="P512" s="1145" t="n">
        <v>1848.12</v>
      </c>
      <c r="Q512" s="1145" t="n">
        <v>2004.56</v>
      </c>
      <c r="R512" s="1145" t="n">
        <v>1889.12</v>
      </c>
      <c r="S512" s="1145" t="n">
        <v>1889.12</v>
      </c>
      <c r="T512" t="n" s="1145">
        <v>769.6</v>
      </c>
      <c r="U512" t="n" s="1145">
        <v>1160.4</v>
      </c>
      <c r="V512" t="n" s="1145">
        <v>1160.4</v>
      </c>
      <c r="W512" t="n" s="1145">
        <v>1160.4</v>
      </c>
      <c r="X512" t="n" s="1145">
        <v>1160.4</v>
      </c>
      <c r="Y512" t="n" s="1145">
        <v>1249.67</v>
      </c>
      <c r="Z512" t="n" s="1145">
        <v>1249.67</v>
      </c>
      <c r="AA512" t="n" s="1145">
        <v>1285.83</v>
      </c>
      <c r="AB512" t="n" s="1145">
        <v>1285.83</v>
      </c>
      <c r="AC512" t="n" s="1145">
        <v>1364.93</v>
      </c>
      <c r="AD512" t="n" s="1145">
        <v>1364.93</v>
      </c>
      <c r="AE512" t="n" s="1145">
        <v>1409.89</v>
      </c>
      <c r="AF512" t="n" s="1145">
        <v>1409.89</v>
      </c>
      <c r="AG512" t="n" s="1145">
        <v>1592.91</v>
      </c>
      <c r="AH512" t="n" s="1145">
        <v>1592.91</v>
      </c>
      <c r="AI512" t="n">
        <v>0.0</v>
      </c>
      <c r="AJ512" t="n">
        <v>0.0</v>
      </c>
    </row>
    <row r="513" spans="1:20">
      <c r="A513" t="s">
        <v>4775</v>
      </c>
      <c r="B513" t="s">
        <v>4776</v>
      </c>
      <c r="C513" t="n">
        <v>0.07189026</v>
      </c>
      <c r="D513" t="n">
        <v>0.07189026</v>
      </c>
      <c r="E513" t="n">
        <v>0.0</v>
      </c>
      <c r="F513" t="n">
        <v>0.07189026</v>
      </c>
      <c r="G513" t="n">
        <v>0.07189026</v>
      </c>
      <c r="H513" t="n">
        <v>0.07189026</v>
      </c>
      <c r="I513" t="n">
        <v>0.07189026</v>
      </c>
      <c r="J513" t="n">
        <v>0.07189026</v>
      </c>
      <c r="K513" t="n">
        <v>0.00879941</v>
      </c>
      <c r="L513" t="n">
        <v>0.07189026</v>
      </c>
      <c r="M513" t="n">
        <v>0.07189026</v>
      </c>
      <c r="N513" t="n">
        <v>0.02182004</v>
      </c>
      <c r="O513" t="n">
        <v>0.07189026</v>
      </c>
      <c r="P513" t="n">
        <v>0.07189026</v>
      </c>
      <c r="Q513" t="n">
        <v>0.06845195</v>
      </c>
      <c r="R513" s="989" t="n">
        <v>0.07348513</v>
      </c>
      <c r="S513" s="989" t="n">
        <v>0.07348513</v>
      </c>
      <c r="T513" t="n">
        <v>0.025682</v>
      </c>
      <c r="U513" t="n">
        <v>0.03729863</v>
      </c>
      <c r="V513" t="n">
        <v>0.03729863</v>
      </c>
      <c r="W513" t="n">
        <v>0.03729863</v>
      </c>
      <c r="X513" t="n">
        <v>0.03729863</v>
      </c>
      <c r="Y513" t="n">
        <v>0.0402557</v>
      </c>
      <c r="Z513" t="n">
        <v>0.0402557</v>
      </c>
      <c r="AA513" t="n">
        <v>0.04151754999999999</v>
      </c>
      <c r="AB513" t="n">
        <v>0.04151754999999999</v>
      </c>
      <c r="AC513" t="n">
        <v>0.04415279</v>
      </c>
      <c r="AD513" t="n">
        <v>0.04415279</v>
      </c>
      <c r="AE513" t="n">
        <v>0.047499719999999995</v>
      </c>
      <c r="AF513" t="n">
        <v>0.047499719999999995</v>
      </c>
      <c r="AG513" t="n">
        <v>0.05397557</v>
      </c>
      <c r="AH513" t="n">
        <v>0.05397557</v>
      </c>
      <c r="AI513" t="n">
        <v>0.0</v>
      </c>
      <c r="AJ513" t="n">
        <v>0.0</v>
      </c>
    </row>
    <row r="514" spans="1:20">
      <c r="A514" t="s">
        <v>4777</v>
      </c>
      <c r="B514" t="s">
        <v>4778</v>
      </c>
      <c r="C514" s="1145" t="n">
        <v>6.0</v>
      </c>
      <c r="D514" s="1145" t="n">
        <v>6.0</v>
      </c>
      <c r="E514" s="1145" t="n">
        <v>0.0</v>
      </c>
      <c r="F514" s="1145" t="n">
        <v>6.0</v>
      </c>
      <c r="G514" s="1145" t="n">
        <v>6.0</v>
      </c>
      <c r="H514" s="1145" t="n">
        <v>6.0</v>
      </c>
      <c r="I514" s="1145" t="n">
        <v>6.0</v>
      </c>
      <c r="J514" s="1145" t="n">
        <v>6.0</v>
      </c>
      <c r="K514" s="1145" t="n">
        <v>5.0</v>
      </c>
      <c r="L514" s="1145" t="n">
        <v>6.0</v>
      </c>
      <c r="M514" s="1145" t="n">
        <v>6.0</v>
      </c>
      <c r="N514" s="1145" t="n">
        <v>3.0</v>
      </c>
      <c r="O514" s="1145" t="n">
        <v>4.0</v>
      </c>
      <c r="P514" s="1145" t="n">
        <v>4.0</v>
      </c>
      <c r="Q514" s="1145" t="n">
        <v>1.0</v>
      </c>
      <c r="R514" s="1145" t="n">
        <v>2.0</v>
      </c>
      <c r="S514" s="1145" t="n">
        <v>2.0</v>
      </c>
      <c r="T514" t="n" s="1145">
        <v>5.0</v>
      </c>
      <c r="U514" t="n" s="1145">
        <v>14.0</v>
      </c>
      <c r="V514" t="n" s="1145">
        <v>14.0</v>
      </c>
      <c r="W514" t="n" s="1145">
        <v>13.0</v>
      </c>
      <c r="X514" t="n" s="1145">
        <v>13.0</v>
      </c>
      <c r="Y514" t="n" s="1145">
        <v>10.0</v>
      </c>
      <c r="Z514" t="n" s="1145">
        <v>10.0</v>
      </c>
      <c r="AA514" t="n" s="1145">
        <v>9.0</v>
      </c>
      <c r="AB514" t="n" s="1145">
        <v>9.0</v>
      </c>
      <c r="AC514" t="n" s="1145">
        <v>7.0</v>
      </c>
      <c r="AD514" t="n" s="1145">
        <v>7.0</v>
      </c>
      <c r="AE514" t="n" s="1145">
        <v>6.0</v>
      </c>
      <c r="AF514" t="n" s="1145">
        <v>6.0</v>
      </c>
      <c r="AG514" t="n" s="1145">
        <v>6.0</v>
      </c>
      <c r="AH514" t="n" s="1145">
        <v>6.0</v>
      </c>
      <c r="AI514" t="n" s="1145">
        <v>10.0</v>
      </c>
      <c r="AJ514" t="n" s="1145">
        <v>5.0</v>
      </c>
    </row>
    <row r="515" spans="1:20">
      <c r="A515" t="s">
        <v>4779</v>
      </c>
      <c r="B515" t="s">
        <v>4780</v>
      </c>
      <c r="C515" s="989" t="n">
        <v>0.0</v>
      </c>
      <c r="D515" s="989" t="n">
        <v>0.0</v>
      </c>
      <c r="E515" s="989" t="n">
        <v>0.0</v>
      </c>
      <c r="F515" s="989" t="n">
        <v>0.0</v>
      </c>
      <c r="G515" s="989" t="n">
        <v>0.0</v>
      </c>
      <c r="H515" s="989" t="n">
        <v>0.0</v>
      </c>
      <c r="I515" s="989" t="n">
        <v>0.0</v>
      </c>
      <c r="J515" s="989" t="n">
        <v>0.0</v>
      </c>
      <c r="K515" s="989" t="n">
        <v>0.0</v>
      </c>
      <c r="L515" s="989" t="n">
        <v>0.0</v>
      </c>
      <c r="M515" s="989" t="n">
        <v>0.0</v>
      </c>
      <c r="N515" s="989" t="n">
        <v>0.0</v>
      </c>
      <c r="O515" s="989" t="n">
        <v>0.0</v>
      </c>
      <c r="P515" s="989" t="n">
        <v>0.0</v>
      </c>
      <c r="Q515" s="989" t="n">
        <v>0.0</v>
      </c>
      <c r="R515" s="989" t="n">
        <v>0.0</v>
      </c>
      <c r="S515" s="989" t="n">
        <v>0.0</v>
      </c>
      <c r="T515" t="n">
        <v>0.0</v>
      </c>
      <c r="U515" t="n">
        <v>0.0</v>
      </c>
      <c r="V515" t="n">
        <v>0.0</v>
      </c>
      <c r="W515" t="n">
        <v>0.0</v>
      </c>
      <c r="X515" t="n">
        <v>0.0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n">
        <v>0.0</v>
      </c>
      <c r="AI515" t="n">
        <v>0.0</v>
      </c>
      <c r="AJ515" t="n">
        <v>0.0</v>
      </c>
    </row>
    <row r="516" spans="1:20">
      <c r="A516" t="s">
        <v>4781</v>
      </c>
      <c r="B516" t="s">
        <v>4782</v>
      </c>
      <c r="C516" s="1145" t="n">
        <v>149.56</v>
      </c>
      <c r="D516" s="1145" t="n">
        <v>149.56</v>
      </c>
      <c r="E516" s="989" t="n">
        <v>0.0</v>
      </c>
      <c r="F516" s="1145" t="n">
        <v>149.56</v>
      </c>
      <c r="G516" s="1145" t="n">
        <v>149.56</v>
      </c>
      <c r="H516" s="1145" t="n">
        <v>171.74</v>
      </c>
      <c r="I516" s="1145" t="n">
        <v>171.74</v>
      </c>
      <c r="J516" s="1145" t="n">
        <v>171.74</v>
      </c>
      <c r="K516" s="1145" t="n">
        <v>-317.71</v>
      </c>
      <c r="L516" s="1145" t="n">
        <v>171.74</v>
      </c>
      <c r="M516" s="1145" t="n">
        <v>171.74</v>
      </c>
      <c r="N516" s="1145" t="n">
        <v>727.05</v>
      </c>
      <c r="O516" s="1145" t="n">
        <v>116.59</v>
      </c>
      <c r="P516" s="1145" t="n">
        <v>116.59</v>
      </c>
      <c r="Q516" s="1145" t="n">
        <v>1359.17</v>
      </c>
      <c r="R516" s="1145" t="n">
        <v>381.67</v>
      </c>
      <c r="S516" s="1145" t="n">
        <v>381.67</v>
      </c>
      <c r="T516" t="n" s="1145">
        <v>1199.11</v>
      </c>
      <c r="U516" t="n" s="1145">
        <v>567.67</v>
      </c>
      <c r="V516" t="n" s="1145">
        <v>567.67</v>
      </c>
      <c r="W516" t="n" s="1145">
        <v>702.84</v>
      </c>
      <c r="X516" t="n" s="1145">
        <v>702.84</v>
      </c>
      <c r="Y516" t="n" s="1145">
        <v>992.46</v>
      </c>
      <c r="Z516" t="n" s="1145">
        <v>992.46</v>
      </c>
      <c r="AA516" t="n" s="1145">
        <v>1059.54</v>
      </c>
      <c r="AB516" t="n" s="1145">
        <v>1059.54</v>
      </c>
      <c r="AC516" t="n" s="1145">
        <v>1154.23</v>
      </c>
      <c r="AD516" t="n" s="1145">
        <v>1154.23</v>
      </c>
      <c r="AE516" t="n" s="1145">
        <v>1225.79</v>
      </c>
      <c r="AF516" t="n" s="1145">
        <v>1225.79</v>
      </c>
      <c r="AG516" t="n" s="1145">
        <v>1225.79</v>
      </c>
      <c r="AH516" t="n" s="1145">
        <v>1225.79</v>
      </c>
      <c r="AI516" t="n">
        <v>0.0</v>
      </c>
      <c r="AJ516" t="n">
        <v>0.0</v>
      </c>
    </row>
    <row r="517" spans="1:20">
      <c r="A517" t="s">
        <v>4783</v>
      </c>
      <c r="B517" t="s">
        <v>4784</v>
      </c>
      <c r="C517" s="989" t="n">
        <v>0.00435955</v>
      </c>
      <c r="D517" s="989" t="n">
        <v>0.00435955</v>
      </c>
      <c r="E517" s="989" t="n">
        <v>0.0</v>
      </c>
      <c r="F517" s="989" t="n">
        <v>0.00435955</v>
      </c>
      <c r="G517" s="989" t="n">
        <v>0.00435955</v>
      </c>
      <c r="H517" s="989" t="n">
        <v>0.005006119999999999</v>
      </c>
      <c r="I517" s="989" t="n">
        <v>0.005006119999999999</v>
      </c>
      <c r="J517" s="989" t="n">
        <v>0.005006119999999999</v>
      </c>
      <c r="K517" s="989" t="n">
        <v>-0.00801937</v>
      </c>
      <c r="L517" s="989" t="n">
        <v>0.005006119999999999</v>
      </c>
      <c r="M517" s="989" t="n">
        <v>0.005006119999999999</v>
      </c>
      <c r="N517" s="989" t="n">
        <v>0.01814642</v>
      </c>
      <c r="O517" s="989" t="n">
        <v>0.0033809</v>
      </c>
      <c r="P517" s="989" t="n">
        <v>0.0033809</v>
      </c>
      <c r="Q517" s="989" t="n">
        <v>0.02704278</v>
      </c>
      <c r="R517" s="989" t="n">
        <v>0.01095737</v>
      </c>
      <c r="S517" s="989" t="n">
        <v>0.01095737</v>
      </c>
      <c r="T517" t="n">
        <v>0.03219711</v>
      </c>
      <c r="U517" t="n">
        <v>0.01432571</v>
      </c>
      <c r="V517" t="n">
        <v>0.01432571</v>
      </c>
      <c r="W517" t="n">
        <v>0.01765595</v>
      </c>
      <c r="X517" t="n">
        <v>0.01765595</v>
      </c>
      <c r="Y517" t="n">
        <v>0.02475529</v>
      </c>
      <c r="Z517" t="n">
        <v>0.02475529</v>
      </c>
      <c r="AA517" t="n">
        <v>0.026735739999999997</v>
      </c>
      <c r="AB517" t="n">
        <v>0.026735739999999997</v>
      </c>
      <c r="AC517" t="n">
        <v>0.02867607</v>
      </c>
      <c r="AD517" t="n">
        <v>0.02867607</v>
      </c>
      <c r="AE517" t="n">
        <v>0.031101610000000002</v>
      </c>
      <c r="AF517" t="n">
        <v>0.031101610000000002</v>
      </c>
      <c r="AG517" t="n">
        <v>0.031101610000000002</v>
      </c>
      <c r="AH517" t="n">
        <v>0.031101610000000002</v>
      </c>
      <c r="AI517" t="n">
        <v>0.0</v>
      </c>
      <c r="AJ517" t="n">
        <v>0.0</v>
      </c>
    </row>
    <row r="518" spans="1:20">
      <c r="A518" t="s">
        <v>4785</v>
      </c>
      <c r="B518" t="s">
        <v>4786</v>
      </c>
      <c r="C518" s="989" t="n">
        <v>0.0</v>
      </c>
      <c r="D518" s="989" t="n">
        <v>0.0</v>
      </c>
      <c r="E518" s="989" t="n">
        <v>0.0</v>
      </c>
      <c r="F518" s="989" t="n">
        <v>0.0</v>
      </c>
      <c r="G518" s="989" t="n">
        <v>0.0</v>
      </c>
      <c r="H518" s="989" t="n">
        <v>0.0</v>
      </c>
      <c r="I518" s="989" t="n">
        <v>0.0</v>
      </c>
      <c r="J518" s="989" t="n">
        <v>0.0</v>
      </c>
      <c r="K518" s="989" t="n">
        <v>0.0</v>
      </c>
      <c r="L518" s="989" t="n">
        <v>0.0</v>
      </c>
      <c r="M518" s="989" t="n">
        <v>0.0</v>
      </c>
      <c r="N518" s="989" t="n">
        <v>0.0</v>
      </c>
      <c r="O518" s="989" t="n">
        <v>0.0</v>
      </c>
      <c r="P518" s="989" t="n">
        <v>0.0</v>
      </c>
      <c r="Q518" s="989" t="n">
        <v>0.0</v>
      </c>
      <c r="R518" s="989" t="n">
        <v>0.0</v>
      </c>
      <c r="S518" s="989" t="n">
        <v>0.0</v>
      </c>
      <c r="T518" t="n">
        <v>0.0</v>
      </c>
      <c r="U518" t="n">
        <v>0.0</v>
      </c>
      <c r="V518" t="n">
        <v>0.0</v>
      </c>
      <c r="W518" t="n">
        <v>0.0</v>
      </c>
      <c r="X518" t="n">
        <v>0.0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0.0</v>
      </c>
      <c r="AE518" t="n">
        <v>0.0</v>
      </c>
      <c r="AF518" t="n">
        <v>0.0</v>
      </c>
      <c r="AG518" t="n">
        <v>0.0</v>
      </c>
      <c r="AH518" t="n">
        <v>0.0</v>
      </c>
      <c r="AI518" t="n" s="1145">
        <v>9.0</v>
      </c>
      <c r="AJ518" t="n" s="1145">
        <v>4.0</v>
      </c>
    </row>
    <row r="519" spans="1:20">
      <c r="A519" t="s">
        <v>4787</v>
      </c>
      <c r="B519" t="s">
        <v>4788</v>
      </c>
      <c r="C519" t="n">
        <v>0.0</v>
      </c>
      <c r="D519" t="n">
        <v>0.0</v>
      </c>
      <c r="E519" t="n">
        <v>0.0</v>
      </c>
      <c r="F519" t="n">
        <v>0.0</v>
      </c>
      <c r="G519" t="n">
        <v>0.0</v>
      </c>
      <c r="H519" t="n">
        <v>0.0</v>
      </c>
      <c r="I519" t="n">
        <v>0.0</v>
      </c>
      <c r="J519" t="n">
        <v>0.0</v>
      </c>
      <c r="K519" t="n">
        <v>0.0</v>
      </c>
      <c r="L519" t="n">
        <v>0.0</v>
      </c>
      <c r="M519" t="n">
        <v>0.0</v>
      </c>
      <c r="N519" t="n">
        <v>0.0</v>
      </c>
      <c r="O519" t="n">
        <v>0.0</v>
      </c>
      <c r="P519" t="n">
        <v>0.0</v>
      </c>
      <c r="Q519" t="n">
        <v>0.0</v>
      </c>
      <c r="R519" s="989" t="n">
        <v>0.0</v>
      </c>
      <c r="S519" s="989" t="n">
        <v>0.0</v>
      </c>
      <c r="T519" t="n">
        <v>0.0</v>
      </c>
      <c r="U519" t="n">
        <v>0.0</v>
      </c>
      <c r="V519" t="n">
        <v>0.0</v>
      </c>
      <c r="W519" t="n">
        <v>0.0</v>
      </c>
      <c r="X519" t="n">
        <v>0.0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0.0</v>
      </c>
      <c r="AE519" t="n">
        <v>0.0</v>
      </c>
      <c r="AF519" t="n">
        <v>0.0</v>
      </c>
      <c r="AG519" t="n">
        <v>0.0</v>
      </c>
      <c r="AH519" t="n">
        <v>0.0</v>
      </c>
      <c r="AI519" t="n">
        <v>0.0</v>
      </c>
      <c r="AJ519" t="n">
        <v>0.0</v>
      </c>
    </row>
    <row r="520" spans="1:20">
      <c r="A520" t="s">
        <v>4789</v>
      </c>
      <c r="B520" t="s">
        <v>4790</v>
      </c>
      <c r="C520" s="989" t="n">
        <v>0.0</v>
      </c>
      <c r="D520" s="989" t="n">
        <v>0.0</v>
      </c>
      <c r="E520" s="989" t="n">
        <v>0.0</v>
      </c>
      <c r="F520" s="989" t="n">
        <v>0.0</v>
      </c>
      <c r="G520" s="989" t="n">
        <v>0.0</v>
      </c>
      <c r="H520" s="989" t="n">
        <v>0.0</v>
      </c>
      <c r="I520" s="989" t="n">
        <v>0.0</v>
      </c>
      <c r="J520" s="989" t="n">
        <v>0.0</v>
      </c>
      <c r="K520" s="989" t="n">
        <v>0.0</v>
      </c>
      <c r="L520" s="989" t="n">
        <v>0.0</v>
      </c>
      <c r="M520" s="989" t="n">
        <v>0.0</v>
      </c>
      <c r="N520" s="989" t="n">
        <v>0.0</v>
      </c>
      <c r="O520" s="989" t="n">
        <v>0.0</v>
      </c>
      <c r="P520" s="989" t="n">
        <v>0.0</v>
      </c>
      <c r="Q520" s="989" t="n">
        <v>0.0</v>
      </c>
      <c r="R520" s="989" t="n">
        <v>0.0</v>
      </c>
      <c r="S520" s="989" t="n">
        <v>0.0</v>
      </c>
      <c r="T520" t="n">
        <v>0.0</v>
      </c>
      <c r="U520" t="n">
        <v>0.0</v>
      </c>
      <c r="V520" t="n">
        <v>0.0</v>
      </c>
      <c r="W520" t="n">
        <v>0.0</v>
      </c>
      <c r="X520" t="n">
        <v>0.0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0.0</v>
      </c>
      <c r="AE520" t="n">
        <v>0.0</v>
      </c>
      <c r="AF520" t="n">
        <v>0.0</v>
      </c>
      <c r="AG520" t="n">
        <v>0.0</v>
      </c>
      <c r="AH520" t="n">
        <v>0.0</v>
      </c>
      <c r="AI520" t="n">
        <v>0.0</v>
      </c>
      <c r="AJ520" t="n">
        <v>0.0</v>
      </c>
    </row>
    <row r="521" spans="1:20">
      <c r="A521" t="s">
        <v>4791</v>
      </c>
      <c r="B521" t="s">
        <v>4792</v>
      </c>
      <c r="C521" t="n">
        <v>0.0</v>
      </c>
      <c r="D521" t="n">
        <v>0.0</v>
      </c>
      <c r="E521" t="n">
        <v>0.0</v>
      </c>
      <c r="F521" t="n">
        <v>0.0</v>
      </c>
      <c r="G521" t="n">
        <v>0.0</v>
      </c>
      <c r="H521" t="n">
        <v>0.0</v>
      </c>
      <c r="I521" t="n">
        <v>0.0</v>
      </c>
      <c r="J521" t="n">
        <v>0.0</v>
      </c>
      <c r="K521" t="n">
        <v>0.0</v>
      </c>
      <c r="L521" t="n">
        <v>0.0</v>
      </c>
      <c r="M521" t="n">
        <v>0.0</v>
      </c>
      <c r="N521" t="n">
        <v>0.0</v>
      </c>
      <c r="O521" t="n">
        <v>0.0</v>
      </c>
      <c r="P521" t="n">
        <v>0.0</v>
      </c>
      <c r="Q521" t="n">
        <v>0.0</v>
      </c>
      <c r="R521" s="989" t="n">
        <v>0.0</v>
      </c>
      <c r="S521" s="989" t="n">
        <v>0.0</v>
      </c>
      <c r="T521" t="n">
        <v>0.0</v>
      </c>
      <c r="U521" t="n">
        <v>0.0</v>
      </c>
      <c r="V521" t="n">
        <v>0.0</v>
      </c>
      <c r="W521" t="n">
        <v>0.0</v>
      </c>
      <c r="X521" t="n">
        <v>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n">
        <v>0.0</v>
      </c>
      <c r="AI521" t="n">
        <v>0.0</v>
      </c>
      <c r="AJ521" t="n">
        <v>0.0</v>
      </c>
    </row>
    <row r="522" spans="1:20">
      <c r="A522" t="s">
        <v>4793</v>
      </c>
      <c r="B522" t="s">
        <v>4794</v>
      </c>
      <c r="C522" s="1145" t="n">
        <v>5.0</v>
      </c>
      <c r="D522" s="1145" t="n">
        <v>5.0</v>
      </c>
      <c r="E522" s="1145" t="n">
        <v>4.0</v>
      </c>
      <c r="F522" s="1145" t="n">
        <v>3.0</v>
      </c>
      <c r="G522" s="1145" t="n">
        <v>3.0</v>
      </c>
      <c r="H522" s="1145" t="n">
        <v>1.0</v>
      </c>
      <c r="I522" s="1145" t="n">
        <v>3.0</v>
      </c>
      <c r="J522" s="1145" t="n">
        <v>3.0</v>
      </c>
      <c r="K522" s="1145" t="n">
        <v>2.0</v>
      </c>
      <c r="L522" s="1145" t="n">
        <v>1.0</v>
      </c>
      <c r="M522" s="1145" t="n">
        <v>1.0</v>
      </c>
      <c r="N522" s="1145" t="n">
        <v>2.0</v>
      </c>
      <c r="O522" s="989" t="n">
        <v>0.0</v>
      </c>
      <c r="P522" s="989" t="n">
        <v>0.0</v>
      </c>
      <c r="Q522" s="1145" t="n">
        <v>6.0</v>
      </c>
      <c r="R522" s="989" t="n">
        <v>0.0</v>
      </c>
      <c r="S522" s="989" t="n">
        <v>0.0</v>
      </c>
      <c r="T522" t="n" s="1145">
        <v>4.0</v>
      </c>
      <c r="U522" t="n" s="1145">
        <v>14.0</v>
      </c>
      <c r="V522" t="n" s="1145">
        <v>14.0</v>
      </c>
      <c r="W522" t="n" s="1145">
        <v>14.0</v>
      </c>
      <c r="X522" t="n" s="1145">
        <v>14.0</v>
      </c>
      <c r="Y522" t="n" s="1145">
        <v>13.0</v>
      </c>
      <c r="Z522" t="n" s="1145">
        <v>13.0</v>
      </c>
      <c r="AA522" t="n" s="1145">
        <v>12.0</v>
      </c>
      <c r="AB522" t="n" s="1145">
        <v>12.0</v>
      </c>
      <c r="AC522" t="n" s="1145">
        <v>11.0</v>
      </c>
      <c r="AD522" t="n" s="1145">
        <v>11.0</v>
      </c>
      <c r="AE522" t="n" s="1145">
        <v>10.0</v>
      </c>
      <c r="AF522" t="n" s="1145">
        <v>10.0</v>
      </c>
      <c r="AG522" t="n" s="1145">
        <v>10.0</v>
      </c>
      <c r="AH522" t="n" s="1145">
        <v>10.0</v>
      </c>
      <c r="AI522" t="n" s="1145">
        <v>17.0</v>
      </c>
      <c r="AJ522" t="n" s="1145">
        <v>10.0</v>
      </c>
    </row>
    <row r="523" spans="1:20">
      <c r="A523" t="s">
        <v>4795</v>
      </c>
      <c r="B523" t="s">
        <v>4796</v>
      </c>
      <c r="C523" t="n">
        <v>0.0</v>
      </c>
      <c r="D523" t="n">
        <v>0.0</v>
      </c>
      <c r="E523" t="n">
        <v>0.0</v>
      </c>
      <c r="F523" t="n">
        <v>0.0</v>
      </c>
      <c r="G523" t="n">
        <v>0.0</v>
      </c>
      <c r="H523" t="n">
        <v>0.0</v>
      </c>
      <c r="I523" t="n">
        <v>0.0</v>
      </c>
      <c r="J523" t="n">
        <v>0.0</v>
      </c>
      <c r="K523" t="n">
        <v>0.0</v>
      </c>
      <c r="L523" t="n">
        <v>0.0</v>
      </c>
      <c r="M523" t="n">
        <v>0.0</v>
      </c>
      <c r="N523" t="n">
        <v>0.0</v>
      </c>
      <c r="O523" t="n">
        <v>0.0</v>
      </c>
      <c r="P523" t="n">
        <v>0.0</v>
      </c>
      <c r="Q523" t="n">
        <v>0.0</v>
      </c>
      <c r="R523" t="n">
        <v>0.0</v>
      </c>
      <c r="S523" t="n">
        <v>0.0</v>
      </c>
      <c r="T523" t="n">
        <v>0.0</v>
      </c>
      <c r="U523" t="n">
        <v>0.0</v>
      </c>
      <c r="V523" t="n">
        <v>0.0</v>
      </c>
      <c r="W523" t="n">
        <v>0.0</v>
      </c>
      <c r="X523" t="n">
        <v>0.0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n">
        <v>0.0</v>
      </c>
      <c r="AI523" t="n">
        <v>0.0</v>
      </c>
      <c r="AJ523" t="n">
        <v>0.0</v>
      </c>
    </row>
    <row r="524" spans="1:20">
      <c r="A524" t="s">
        <v>4797</v>
      </c>
      <c r="B524" t="s">
        <v>4798</v>
      </c>
      <c r="C524" s="1145" t="n">
        <v>1869.83</v>
      </c>
      <c r="D524" s="1145" t="n">
        <v>1869.83</v>
      </c>
      <c r="E524" s="1145" t="n">
        <v>2213.42</v>
      </c>
      <c r="F524" s="1145" t="n">
        <v>1971.16</v>
      </c>
      <c r="G524" s="1145" t="n">
        <v>1971.16</v>
      </c>
      <c r="H524" s="1145" t="n">
        <v>495.48</v>
      </c>
      <c r="I524" s="1145" t="n">
        <v>1971.16</v>
      </c>
      <c r="J524" s="1145" t="n">
        <v>1971.16</v>
      </c>
      <c r="K524" s="1145" t="n">
        <v>6303.17</v>
      </c>
      <c r="L524" s="1145" t="n">
        <v>495.48</v>
      </c>
      <c r="M524" s="1145" t="n">
        <v>495.48</v>
      </c>
      <c r="N524" s="1145" t="n">
        <v>519.62</v>
      </c>
      <c r="O524" s="989" t="n">
        <v>0.0</v>
      </c>
      <c r="P524" s="989" t="n">
        <v>0.0</v>
      </c>
      <c r="Q524" s="1145" t="n">
        <v>2729.44</v>
      </c>
      <c r="R524" s="989" t="n">
        <v>0.0</v>
      </c>
      <c r="S524" s="989" t="n">
        <v>0.0</v>
      </c>
      <c r="T524" t="n" s="1145">
        <v>2683.04</v>
      </c>
      <c r="U524" t="n" s="1145">
        <v>2911.03</v>
      </c>
      <c r="V524" t="n" s="1145">
        <v>2911.03</v>
      </c>
      <c r="W524" t="n" s="1145">
        <v>2911.03</v>
      </c>
      <c r="X524" t="n" s="1145">
        <v>2911.03</v>
      </c>
      <c r="Y524" t="n" s="1145">
        <v>2731.18</v>
      </c>
      <c r="Z524" t="n" s="1145">
        <v>2731.18</v>
      </c>
      <c r="AA524" t="n" s="1145">
        <v>2345.67</v>
      </c>
      <c r="AB524" t="n" s="1145">
        <v>2345.67</v>
      </c>
      <c r="AC524" t="n" s="1145">
        <v>2517.24</v>
      </c>
      <c r="AD524" t="n" s="1145">
        <v>2517.24</v>
      </c>
      <c r="AE524" t="n" s="1145">
        <v>2710.88</v>
      </c>
      <c r="AF524" t="n" s="1145">
        <v>2710.88</v>
      </c>
      <c r="AG524" t="n" s="1145">
        <v>2710.88</v>
      </c>
      <c r="AH524" t="n" s="1145">
        <v>2710.88</v>
      </c>
      <c r="AI524" t="n">
        <v>0.0</v>
      </c>
      <c r="AJ524" t="n">
        <v>0.0</v>
      </c>
    </row>
    <row r="525" spans="1:20">
      <c r="A525" t="s">
        <v>4799</v>
      </c>
      <c r="B525" t="s">
        <v>4800</v>
      </c>
      <c r="C525" s="989" t="n">
        <v>0.03440017</v>
      </c>
      <c r="D525" s="989" t="n">
        <v>0.03440017</v>
      </c>
      <c r="E525" s="989" t="n">
        <v>0.040376760000000005</v>
      </c>
      <c r="F525" s="989" t="n">
        <v>0.0344219</v>
      </c>
      <c r="G525" s="989" t="n">
        <v>0.0344219</v>
      </c>
      <c r="H525" s="989" t="n">
        <v>0.00943771</v>
      </c>
      <c r="I525" s="989" t="n">
        <v>0.0344219</v>
      </c>
      <c r="J525" s="989" t="n">
        <v>0.0344219</v>
      </c>
      <c r="K525" s="989" t="n">
        <v>0.11199843</v>
      </c>
      <c r="L525" s="989" t="n">
        <v>0.00943771</v>
      </c>
      <c r="M525" s="989" t="n">
        <v>0.00943771</v>
      </c>
      <c r="N525" s="989" t="n">
        <v>0.01108835</v>
      </c>
      <c r="O525" s="989" t="n">
        <v>0.0</v>
      </c>
      <c r="P525" s="989" t="n">
        <v>0.0</v>
      </c>
      <c r="Q525" s="989" t="n">
        <v>0.04740628</v>
      </c>
      <c r="R525" t="n">
        <v>0.0</v>
      </c>
      <c r="S525" t="n">
        <v>0.0</v>
      </c>
      <c r="T525" t="n">
        <v>0.04788779</v>
      </c>
      <c r="U525" t="n">
        <v>0.05252905</v>
      </c>
      <c r="V525" t="n">
        <v>0.05252905</v>
      </c>
      <c r="W525" t="n">
        <v>0.05252905</v>
      </c>
      <c r="X525" t="n">
        <v>0.05252905</v>
      </c>
      <c r="Y525" t="n">
        <v>0.04924165999999999</v>
      </c>
      <c r="Z525" t="n">
        <v>0.04924165999999999</v>
      </c>
      <c r="AA525" t="n">
        <v>0.04243723</v>
      </c>
      <c r="AB525" t="n">
        <v>0.04243723</v>
      </c>
      <c r="AC525" t="n">
        <v>0.04461934</v>
      </c>
      <c r="AD525" t="n">
        <v>0.04461934</v>
      </c>
      <c r="AE525" t="n">
        <v>0.04759575</v>
      </c>
      <c r="AF525" t="n">
        <v>0.04759575</v>
      </c>
      <c r="AG525" t="n">
        <v>0.04759575</v>
      </c>
      <c r="AH525" t="n">
        <v>0.04759575</v>
      </c>
      <c r="AI525" t="n">
        <v>0.0</v>
      </c>
      <c r="AJ525" t="n">
        <v>0.0</v>
      </c>
    </row>
    <row r="526" spans="1:20">
      <c r="A526" t="s">
        <v>4801</v>
      </c>
      <c r="B526" t="s">
        <v>4802</v>
      </c>
      <c r="C526" t="n">
        <v>0.0</v>
      </c>
      <c r="D526" t="n">
        <v>0.0</v>
      </c>
      <c r="E526" t="n">
        <v>0.0</v>
      </c>
      <c r="F526" t="n">
        <v>0.0</v>
      </c>
      <c r="G526" t="n">
        <v>0.0</v>
      </c>
      <c r="H526" t="n">
        <v>0.0</v>
      </c>
      <c r="I526" t="n">
        <v>0.0</v>
      </c>
      <c r="J526" t="n">
        <v>0.0</v>
      </c>
      <c r="K526" t="n">
        <v>0.0</v>
      </c>
      <c r="L526" t="n">
        <v>0.0</v>
      </c>
      <c r="M526" t="n">
        <v>0.0</v>
      </c>
      <c r="N526" t="n">
        <v>0.0</v>
      </c>
      <c r="O526" t="n">
        <v>0.0</v>
      </c>
      <c r="P526" t="n">
        <v>0.0</v>
      </c>
      <c r="Q526" t="n">
        <v>0.0</v>
      </c>
      <c r="R526" t="n">
        <v>0.0</v>
      </c>
      <c r="S526" t="n">
        <v>0.0</v>
      </c>
      <c r="T526" t="n">
        <v>0.0</v>
      </c>
      <c r="U526" t="n">
        <v>0.0</v>
      </c>
      <c r="V526" t="n">
        <v>0.0</v>
      </c>
      <c r="W526" t="n">
        <v>0.0</v>
      </c>
      <c r="X526" t="n">
        <v>0.0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0.0</v>
      </c>
      <c r="AE526" t="n">
        <v>0.0</v>
      </c>
      <c r="AF526" t="n">
        <v>0.0</v>
      </c>
      <c r="AG526" t="n">
        <v>0.0</v>
      </c>
      <c r="AH526" t="n">
        <v>0.0</v>
      </c>
      <c r="AI526" t="n">
        <v>0.0</v>
      </c>
      <c r="AJ526" t="n">
        <v>0.0</v>
      </c>
    </row>
    <row r="527" spans="1:20">
      <c r="A527" t="s">
        <v>4803</v>
      </c>
      <c r="B527" t="s">
        <v>4804</v>
      </c>
      <c r="C527" s="989" t="n">
        <v>0.0</v>
      </c>
      <c r="D527" s="989" t="n">
        <v>0.0</v>
      </c>
      <c r="E527" s="989" t="n">
        <v>0.0</v>
      </c>
      <c r="F527" s="989" t="n">
        <v>0.0</v>
      </c>
      <c r="G527" s="989" t="n">
        <v>0.0</v>
      </c>
      <c r="H527" s="989" t="n">
        <v>0.0</v>
      </c>
      <c r="I527" s="989" t="n">
        <v>0.0</v>
      </c>
      <c r="J527" s="989" t="n">
        <v>0.0</v>
      </c>
      <c r="K527" s="989" t="n">
        <v>0.0</v>
      </c>
      <c r="L527" s="989" t="n">
        <v>0.0</v>
      </c>
      <c r="M527" s="989" t="n">
        <v>0.0</v>
      </c>
      <c r="N527" s="989" t="n">
        <v>0.0</v>
      </c>
      <c r="O527" s="989" t="n">
        <v>0.0</v>
      </c>
      <c r="P527" s="989" t="n">
        <v>0.0</v>
      </c>
      <c r="Q527" s="989" t="n">
        <v>0.0</v>
      </c>
      <c r="R527" s="989" t="n">
        <v>0.0</v>
      </c>
      <c r="S527" s="989" t="n">
        <v>0.0</v>
      </c>
      <c r="T527" t="n">
        <v>0.0</v>
      </c>
      <c r="U527" t="n">
        <v>0.0</v>
      </c>
      <c r="V527" t="n">
        <v>0.0</v>
      </c>
      <c r="W527" t="n">
        <v>0.0</v>
      </c>
      <c r="X527" t="n">
        <v>0.0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n">
        <v>0.0</v>
      </c>
      <c r="AI527" t="n">
        <v>0.0</v>
      </c>
      <c r="AJ527" t="n">
        <v>0.0</v>
      </c>
    </row>
    <row r="528" spans="1:20">
      <c r="A528" t="s">
        <v>4805</v>
      </c>
      <c r="B528" t="s">
        <v>4806</v>
      </c>
      <c r="C528" s="989" t="n">
        <v>0.0</v>
      </c>
      <c r="D528" s="989" t="n">
        <v>0.0</v>
      </c>
      <c r="E528" s="989" t="n">
        <v>0.0</v>
      </c>
      <c r="F528" s="989" t="n">
        <v>0.0</v>
      </c>
      <c r="G528" s="989" t="n">
        <v>0.0</v>
      </c>
      <c r="H528" s="989" t="n">
        <v>0.0</v>
      </c>
      <c r="I528" s="989" t="n">
        <v>0.0</v>
      </c>
      <c r="J528" s="989" t="n">
        <v>0.0</v>
      </c>
      <c r="K528" s="989" t="n">
        <v>0.0</v>
      </c>
      <c r="L528" s="989" t="n">
        <v>0.0</v>
      </c>
      <c r="M528" s="989" t="n">
        <v>0.0</v>
      </c>
      <c r="N528" s="989" t="n">
        <v>0.0</v>
      </c>
      <c r="O528" s="989" t="n">
        <v>0.0</v>
      </c>
      <c r="P528" s="989" t="n">
        <v>0.0</v>
      </c>
      <c r="Q528" s="989" t="n">
        <v>0.0</v>
      </c>
      <c r="R528" s="989" t="n">
        <v>0.0</v>
      </c>
      <c r="S528" s="989" t="n">
        <v>0.0</v>
      </c>
      <c r="T528" t="n">
        <v>0.0</v>
      </c>
      <c r="U528" t="n">
        <v>0.0</v>
      </c>
      <c r="V528" t="n">
        <v>0.0</v>
      </c>
      <c r="W528" t="n">
        <v>0.0</v>
      </c>
      <c r="X528" t="n">
        <v>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0.0</v>
      </c>
      <c r="AE528" t="n">
        <v>0.0</v>
      </c>
      <c r="AF528" t="n">
        <v>0.0</v>
      </c>
      <c r="AG528" t="n">
        <v>0.0</v>
      </c>
      <c r="AH528" t="n">
        <v>0.0</v>
      </c>
      <c r="AI528" t="n">
        <v>0.0</v>
      </c>
      <c r="AJ528" t="n">
        <v>0.0</v>
      </c>
    </row>
    <row r="529" spans="1:20">
      <c r="A529" t="s">
        <v>4807</v>
      </c>
      <c r="B529" t="s">
        <v>4808</v>
      </c>
      <c r="C529" t="n">
        <v>0.0</v>
      </c>
      <c r="D529" t="n">
        <v>0.0</v>
      </c>
      <c r="E529" t="n">
        <v>0.0</v>
      </c>
      <c r="F529" t="n">
        <v>0.0</v>
      </c>
      <c r="G529" t="n">
        <v>0.0</v>
      </c>
      <c r="H529" t="n">
        <v>0.0</v>
      </c>
      <c r="I529" t="n">
        <v>0.0</v>
      </c>
      <c r="J529" t="n">
        <v>0.0</v>
      </c>
      <c r="K529" t="n">
        <v>0.0</v>
      </c>
      <c r="L529" t="n">
        <v>0.0</v>
      </c>
      <c r="M529" t="n">
        <v>0.0</v>
      </c>
      <c r="N529" t="n">
        <v>0.0</v>
      </c>
      <c r="O529" t="n">
        <v>0.0</v>
      </c>
      <c r="P529" t="n">
        <v>0.0</v>
      </c>
      <c r="Q529" t="n">
        <v>0.0</v>
      </c>
      <c r="R529" t="n">
        <v>0.0</v>
      </c>
      <c r="S529" t="n">
        <v>0.0</v>
      </c>
      <c r="T529" t="n">
        <v>0.0</v>
      </c>
      <c r="U529" t="n">
        <v>0.0</v>
      </c>
      <c r="V529" t="n">
        <v>0.0</v>
      </c>
      <c r="W529" t="n">
        <v>0.0</v>
      </c>
      <c r="X529" t="n">
        <v>0.0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n">
        <v>0.0</v>
      </c>
      <c r="AI529" t="n">
        <v>0.0</v>
      </c>
      <c r="AJ529" t="n">
        <v>0.0</v>
      </c>
    </row>
    <row r="530" spans="1:20">
      <c r="A530" t="s">
        <v>4809</v>
      </c>
      <c r="B530" t="s">
        <v>4810</v>
      </c>
      <c r="C530" t="n">
        <v>0.0</v>
      </c>
      <c r="D530" t="n">
        <v>0.0</v>
      </c>
      <c r="E530" t="n">
        <v>0.0</v>
      </c>
      <c r="F530" t="n">
        <v>0.0</v>
      </c>
      <c r="G530" t="n">
        <v>0.0</v>
      </c>
      <c r="H530" t="n">
        <v>0.0</v>
      </c>
      <c r="I530" t="n">
        <v>0.0</v>
      </c>
      <c r="J530" t="n">
        <v>0.0</v>
      </c>
      <c r="K530" t="n">
        <v>0.0</v>
      </c>
      <c r="L530" t="n">
        <v>0.0</v>
      </c>
      <c r="M530" t="n">
        <v>0.0</v>
      </c>
      <c r="N530" t="n">
        <v>0.0</v>
      </c>
      <c r="O530" t="n">
        <v>0.0</v>
      </c>
      <c r="P530" t="n">
        <v>0.0</v>
      </c>
      <c r="Q530" t="n">
        <v>0.0</v>
      </c>
      <c r="R530" t="n">
        <v>0.0</v>
      </c>
      <c r="S530" t="n">
        <v>0.0</v>
      </c>
      <c r="T530" t="n">
        <v>0.0</v>
      </c>
      <c r="U530" t="n">
        <v>0.0</v>
      </c>
      <c r="V530" t="n">
        <v>0.0</v>
      </c>
      <c r="W530" t="n">
        <v>0.0</v>
      </c>
      <c r="X530" t="n">
        <v>0.0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0.0</v>
      </c>
      <c r="AE530" t="n">
        <v>0.0</v>
      </c>
      <c r="AF530" t="n">
        <v>0.0</v>
      </c>
      <c r="AG530" t="n">
        <v>0.0</v>
      </c>
      <c r="AH530" t="n">
        <v>0.0</v>
      </c>
      <c r="AI530" t="n">
        <v>0.0</v>
      </c>
      <c r="AJ530" t="n">
        <v>0.0</v>
      </c>
    </row>
    <row r="531" spans="1:20">
      <c r="A531" t="s">
        <v>4811</v>
      </c>
      <c r="B531" t="s">
        <v>4812</v>
      </c>
      <c r="C531" t="n">
        <v>0.0</v>
      </c>
      <c r="D531" t="n">
        <v>0.0</v>
      </c>
      <c r="E531" t="n">
        <v>0.0</v>
      </c>
      <c r="F531" t="n">
        <v>0.0</v>
      </c>
      <c r="G531" t="n">
        <v>0.0</v>
      </c>
      <c r="H531" t="n">
        <v>0.0</v>
      </c>
      <c r="I531" t="n">
        <v>0.0</v>
      </c>
      <c r="J531" t="n">
        <v>0.0</v>
      </c>
      <c r="K531" t="n">
        <v>0.0</v>
      </c>
      <c r="L531" t="n">
        <v>0.0</v>
      </c>
      <c r="M531" t="n">
        <v>0.0</v>
      </c>
      <c r="N531" t="n">
        <v>0.0</v>
      </c>
      <c r="O531" t="n">
        <v>0.0</v>
      </c>
      <c r="P531" t="n">
        <v>0.0</v>
      </c>
      <c r="Q531" t="n">
        <v>0.0</v>
      </c>
      <c r="R531" t="n">
        <v>0.0</v>
      </c>
      <c r="S531" t="n">
        <v>0.0</v>
      </c>
      <c r="T531" t="n">
        <v>0.0</v>
      </c>
      <c r="U531" t="n">
        <v>0.0</v>
      </c>
      <c r="V531" t="n">
        <v>0.0</v>
      </c>
      <c r="W531" t="n">
        <v>0.0</v>
      </c>
      <c r="X531" t="n">
        <v>0.0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0.0</v>
      </c>
      <c r="AE531" t="n">
        <v>0.0</v>
      </c>
      <c r="AF531" t="n">
        <v>0.0</v>
      </c>
      <c r="AG531" t="n">
        <v>0.0</v>
      </c>
      <c r="AH531" t="n">
        <v>0.0</v>
      </c>
      <c r="AI531" t="n">
        <v>0.0</v>
      </c>
      <c r="AJ531" t="n">
        <v>0.0</v>
      </c>
    </row>
    <row r="532" spans="1:20">
      <c r="A532" t="s">
        <v>4813</v>
      </c>
      <c r="B532" t="s">
        <v>4814</v>
      </c>
      <c r="C532" t="n">
        <v>0.0</v>
      </c>
      <c r="D532" t="n">
        <v>0.0</v>
      </c>
      <c r="E532" t="n">
        <v>0.0</v>
      </c>
      <c r="F532" t="n">
        <v>0.0</v>
      </c>
      <c r="G532" t="n">
        <v>0.0</v>
      </c>
      <c r="H532" t="n">
        <v>0.0</v>
      </c>
      <c r="I532" t="n">
        <v>0.0</v>
      </c>
      <c r="J532" t="n">
        <v>0.0</v>
      </c>
      <c r="K532" t="n">
        <v>0.0</v>
      </c>
      <c r="L532" t="n">
        <v>0.0</v>
      </c>
      <c r="M532" t="n">
        <v>0.0</v>
      </c>
      <c r="N532" t="n">
        <v>0.0</v>
      </c>
      <c r="O532" t="n">
        <v>0.0</v>
      </c>
      <c r="P532" t="n">
        <v>0.0</v>
      </c>
      <c r="Q532" t="n">
        <v>0.0</v>
      </c>
      <c r="R532" t="n">
        <v>0.0</v>
      </c>
      <c r="S532" t="n">
        <v>0.0</v>
      </c>
      <c r="T532" t="n">
        <v>0.0</v>
      </c>
      <c r="U532" t="n">
        <v>0.0</v>
      </c>
      <c r="V532" t="n">
        <v>0.0</v>
      </c>
      <c r="W532" t="n">
        <v>0.0</v>
      </c>
      <c r="X532" t="n">
        <v>0.0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n">
        <v>0.0</v>
      </c>
      <c r="AI532" t="n">
        <v>0.0</v>
      </c>
      <c r="AJ532" t="n">
        <v>0.0</v>
      </c>
    </row>
    <row r="533" spans="1:20">
      <c r="A533" t="s">
        <v>4815</v>
      </c>
      <c r="B533" t="s">
        <v>4816</v>
      </c>
      <c r="C533" t="n">
        <v>0.0</v>
      </c>
      <c r="D533" t="n">
        <v>0.0</v>
      </c>
      <c r="E533" t="n">
        <v>0.0</v>
      </c>
      <c r="F533" t="n">
        <v>0.0</v>
      </c>
      <c r="G533" t="n">
        <v>0.0</v>
      </c>
      <c r="H533" t="n">
        <v>0.0</v>
      </c>
      <c r="I533" t="n">
        <v>0.0</v>
      </c>
      <c r="J533" t="n">
        <v>0.0</v>
      </c>
      <c r="K533" t="n">
        <v>0.0</v>
      </c>
      <c r="L533" t="n">
        <v>0.0</v>
      </c>
      <c r="M533" t="n">
        <v>0.0</v>
      </c>
      <c r="N533" t="n">
        <v>0.0</v>
      </c>
      <c r="O533" t="n">
        <v>0.0</v>
      </c>
      <c r="P533" t="n">
        <v>0.0</v>
      </c>
      <c r="Q533" t="n">
        <v>0.0</v>
      </c>
      <c r="R533" t="n">
        <v>0.0</v>
      </c>
      <c r="S533" t="n">
        <v>0.0</v>
      </c>
      <c r="T533" t="n">
        <v>0.0</v>
      </c>
      <c r="U533" t="n">
        <v>0.0</v>
      </c>
      <c r="V533" t="n">
        <v>0.0</v>
      </c>
      <c r="W533" t="n">
        <v>0.0</v>
      </c>
      <c r="X533" t="n">
        <v>0.0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0.0</v>
      </c>
      <c r="AE533" t="n">
        <v>0.0</v>
      </c>
      <c r="AF533" t="n">
        <v>0.0</v>
      </c>
      <c r="AG533" t="n">
        <v>0.0</v>
      </c>
      <c r="AH533" t="n">
        <v>0.0</v>
      </c>
      <c r="AI533" t="n">
        <v>0.0</v>
      </c>
      <c r="AJ533" t="n">
        <v>0.0</v>
      </c>
    </row>
    <row r="534" spans="1:20">
      <c r="A534" t="s">
        <v>4817</v>
      </c>
      <c r="B534" t="s">
        <v>4818</v>
      </c>
      <c r="C534" t="n">
        <v>0.0</v>
      </c>
      <c r="D534" t="n">
        <v>0.0</v>
      </c>
      <c r="E534" t="n">
        <v>0.0</v>
      </c>
      <c r="F534" t="n">
        <v>0.0</v>
      </c>
      <c r="G534" t="n">
        <v>0.0</v>
      </c>
      <c r="H534" t="n">
        <v>0.0</v>
      </c>
      <c r="I534" t="n">
        <v>0.0</v>
      </c>
      <c r="J534" t="n">
        <v>0.0</v>
      </c>
      <c r="K534" t="n">
        <v>0.0</v>
      </c>
      <c r="L534" t="n">
        <v>0.0</v>
      </c>
      <c r="M534" t="n">
        <v>0.0</v>
      </c>
      <c r="N534" t="n">
        <v>0.0</v>
      </c>
      <c r="O534" t="n">
        <v>0.0</v>
      </c>
      <c r="P534" t="n">
        <v>0.0</v>
      </c>
      <c r="Q534" t="n">
        <v>0.0</v>
      </c>
      <c r="R534" t="n">
        <v>0.0</v>
      </c>
      <c r="S534" t="n">
        <v>0.0</v>
      </c>
      <c r="T534" t="n">
        <v>0.0</v>
      </c>
      <c r="U534" t="n">
        <v>0.0</v>
      </c>
      <c r="V534" t="n">
        <v>0.0</v>
      </c>
      <c r="W534" t="n">
        <v>0.0</v>
      </c>
      <c r="X534" t="n">
        <v>0.0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n">
        <v>0.0</v>
      </c>
      <c r="AI534" t="n">
        <v>0.0</v>
      </c>
      <c r="AJ534" t="n">
        <v>0.0</v>
      </c>
    </row>
    <row r="535" spans="1:20">
      <c r="A535" t="s">
        <v>4819</v>
      </c>
      <c r="B535" t="s">
        <v>4820</v>
      </c>
      <c r="C535" t="n">
        <v>0.0</v>
      </c>
      <c r="D535" t="n">
        <v>0.0</v>
      </c>
      <c r="E535" t="n">
        <v>0.0</v>
      </c>
      <c r="F535" t="n">
        <v>0.0</v>
      </c>
      <c r="G535" t="n">
        <v>0.0</v>
      </c>
      <c r="H535" t="n">
        <v>0.0</v>
      </c>
      <c r="I535" t="n">
        <v>0.0</v>
      </c>
      <c r="J535" t="n">
        <v>0.0</v>
      </c>
      <c r="K535" t="n">
        <v>0.0</v>
      </c>
      <c r="L535" t="n">
        <v>0.0</v>
      </c>
      <c r="M535" t="n">
        <v>0.0</v>
      </c>
      <c r="N535" t="n">
        <v>0.0</v>
      </c>
      <c r="O535" t="n">
        <v>0.0</v>
      </c>
      <c r="P535" t="n">
        <v>0.0</v>
      </c>
      <c r="Q535" t="n">
        <v>0.0</v>
      </c>
      <c r="R535" t="n">
        <v>0.0</v>
      </c>
      <c r="S535" t="n">
        <v>0.0</v>
      </c>
      <c r="T535" t="n">
        <v>0.0</v>
      </c>
      <c r="U535" t="n">
        <v>0.0</v>
      </c>
      <c r="V535" t="n">
        <v>0.0</v>
      </c>
      <c r="W535" t="n">
        <v>0.0</v>
      </c>
      <c r="X535" t="n">
        <v>0.0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0.0</v>
      </c>
      <c r="AE535" t="n">
        <v>0.0</v>
      </c>
      <c r="AF535" t="n">
        <v>0.0</v>
      </c>
      <c r="AG535" t="n">
        <v>0.0</v>
      </c>
      <c r="AH535" t="n">
        <v>0.0</v>
      </c>
      <c r="AI535" t="n">
        <v>0.0</v>
      </c>
      <c r="AJ535" t="n">
        <v>0.0</v>
      </c>
    </row>
    <row r="536" spans="1:20">
      <c r="A536" t="s">
        <v>4821</v>
      </c>
      <c r="B536" t="s">
        <v>4822</v>
      </c>
      <c r="C536" t="n">
        <v>0.0</v>
      </c>
      <c r="D536" t="n">
        <v>0.0</v>
      </c>
      <c r="E536" t="n">
        <v>0.0</v>
      </c>
      <c r="F536" t="n">
        <v>0.0</v>
      </c>
      <c r="G536" t="n">
        <v>0.0</v>
      </c>
      <c r="H536" t="n">
        <v>0.0</v>
      </c>
      <c r="I536" t="n">
        <v>0.0</v>
      </c>
      <c r="J536" t="n">
        <v>0.0</v>
      </c>
      <c r="K536" t="n">
        <v>0.0</v>
      </c>
      <c r="L536" t="n">
        <v>0.0</v>
      </c>
      <c r="M536" t="n">
        <v>0.0</v>
      </c>
      <c r="N536" t="n">
        <v>0.0</v>
      </c>
      <c r="O536" t="n">
        <v>0.0</v>
      </c>
      <c r="P536" t="n">
        <v>0.0</v>
      </c>
      <c r="Q536" t="n">
        <v>0.0</v>
      </c>
      <c r="R536" t="n">
        <v>0.0</v>
      </c>
      <c r="S536" t="n">
        <v>0.0</v>
      </c>
      <c r="T536" t="n">
        <v>0.0</v>
      </c>
      <c r="U536" t="n">
        <v>0.0</v>
      </c>
      <c r="V536" t="n">
        <v>0.0</v>
      </c>
      <c r="W536" t="n">
        <v>0.0</v>
      </c>
      <c r="X536" t="n">
        <v>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0.0</v>
      </c>
      <c r="AE536" t="n">
        <v>0.0</v>
      </c>
      <c r="AF536" t="n">
        <v>0.0</v>
      </c>
      <c r="AG536" t="n">
        <v>0.0</v>
      </c>
      <c r="AH536" t="n">
        <v>0.0</v>
      </c>
      <c r="AI536" t="n">
        <v>0.0</v>
      </c>
      <c r="AJ536" t="n">
        <v>0.0</v>
      </c>
    </row>
    <row r="537" spans="1:20">
      <c r="A537" t="s">
        <v>4823</v>
      </c>
      <c r="B537" t="s">
        <v>4824</v>
      </c>
      <c r="C537" t="n">
        <v>0.0</v>
      </c>
      <c r="D537" t="n">
        <v>0.0</v>
      </c>
      <c r="E537" t="n">
        <v>0.0</v>
      </c>
      <c r="F537" t="n">
        <v>0.0</v>
      </c>
      <c r="G537" t="n">
        <v>0.0</v>
      </c>
      <c r="H537" t="n">
        <v>0.0</v>
      </c>
      <c r="I537" t="n">
        <v>0.0</v>
      </c>
      <c r="J537" t="n">
        <v>0.0</v>
      </c>
      <c r="K537" t="n">
        <v>0.0</v>
      </c>
      <c r="L537" t="n">
        <v>0.0</v>
      </c>
      <c r="M537" t="n">
        <v>0.0</v>
      </c>
      <c r="N537" t="n">
        <v>0.0</v>
      </c>
      <c r="O537" t="n">
        <v>0.0</v>
      </c>
      <c r="P537" t="n">
        <v>0.0</v>
      </c>
      <c r="Q537" t="n">
        <v>0.0</v>
      </c>
      <c r="R537" t="n">
        <v>0.0</v>
      </c>
      <c r="S537" t="n">
        <v>0.0</v>
      </c>
      <c r="T537" t="n">
        <v>0.0</v>
      </c>
      <c r="U537" t="n">
        <v>0.0</v>
      </c>
      <c r="V537" t="n">
        <v>0.0</v>
      </c>
      <c r="W537" t="n">
        <v>0.0</v>
      </c>
      <c r="X537" t="n">
        <v>0.0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0.0</v>
      </c>
      <c r="AE537" t="n">
        <v>0.0</v>
      </c>
      <c r="AF537" t="n">
        <v>0.0</v>
      </c>
      <c r="AG537" t="n">
        <v>0.0</v>
      </c>
      <c r="AH537" t="n">
        <v>0.0</v>
      </c>
      <c r="AI537" t="n">
        <v>0.0</v>
      </c>
      <c r="AJ537" t="n">
        <v>0.0</v>
      </c>
    </row>
    <row r="538" spans="1:20">
      <c r="A538" t="s">
        <v>4825</v>
      </c>
      <c r="B538" t="s">
        <v>4826</v>
      </c>
      <c r="C538" t="n">
        <v>0.0</v>
      </c>
      <c r="D538" t="n">
        <v>0.0</v>
      </c>
      <c r="E538" t="n">
        <v>0.0</v>
      </c>
      <c r="F538" t="n">
        <v>0.0</v>
      </c>
      <c r="G538" t="n">
        <v>0.0</v>
      </c>
      <c r="H538" t="n">
        <v>0.0</v>
      </c>
      <c r="I538" t="n">
        <v>0.0</v>
      </c>
      <c r="J538" t="n">
        <v>0.0</v>
      </c>
      <c r="K538" t="n">
        <v>0.0</v>
      </c>
      <c r="L538" t="n">
        <v>0.0</v>
      </c>
      <c r="M538" t="n">
        <v>0.0</v>
      </c>
      <c r="N538" t="n">
        <v>0.0</v>
      </c>
      <c r="O538" t="n">
        <v>0.0</v>
      </c>
      <c r="P538" t="n">
        <v>0.0</v>
      </c>
      <c r="Q538" t="n">
        <v>0.0</v>
      </c>
      <c r="R538" t="n">
        <v>0.0</v>
      </c>
      <c r="S538" t="n">
        <v>0.0</v>
      </c>
      <c r="T538" t="n">
        <v>0.0</v>
      </c>
      <c r="U538" t="n">
        <v>0.0</v>
      </c>
      <c r="V538" t="n">
        <v>0.0</v>
      </c>
      <c r="W538" t="n">
        <v>0.0</v>
      </c>
      <c r="X538" t="n">
        <v>0.0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0.0</v>
      </c>
      <c r="AE538" t="n">
        <v>0.0</v>
      </c>
      <c r="AF538" t="n">
        <v>0.0</v>
      </c>
      <c r="AG538" t="n">
        <v>0.0</v>
      </c>
      <c r="AH538" t="n">
        <v>0.0</v>
      </c>
      <c r="AI538" t="n">
        <v>0.0</v>
      </c>
      <c r="AJ538" t="n">
        <v>0.0</v>
      </c>
    </row>
    <row r="539" spans="1:20">
      <c r="A539" t="s">
        <v>4827</v>
      </c>
      <c r="B539" t="s">
        <v>4828</v>
      </c>
      <c r="C539" t="n">
        <v>0.0</v>
      </c>
      <c r="D539" t="n">
        <v>0.0</v>
      </c>
      <c r="E539" t="n">
        <v>0.0</v>
      </c>
      <c r="F539" t="n">
        <v>0.0</v>
      </c>
      <c r="G539" t="n">
        <v>0.0</v>
      </c>
      <c r="H539" t="n">
        <v>0.0</v>
      </c>
      <c r="I539" t="n">
        <v>0.0</v>
      </c>
      <c r="J539" t="n">
        <v>0.0</v>
      </c>
      <c r="K539" t="n">
        <v>0.0</v>
      </c>
      <c r="L539" t="n">
        <v>0.0</v>
      </c>
      <c r="M539" t="n">
        <v>0.0</v>
      </c>
      <c r="N539" t="n">
        <v>0.0</v>
      </c>
      <c r="O539" t="n">
        <v>0.0</v>
      </c>
      <c r="P539" t="n">
        <v>0.0</v>
      </c>
      <c r="Q539" t="n">
        <v>0.0</v>
      </c>
      <c r="R539" t="n">
        <v>0.0</v>
      </c>
      <c r="S539" t="n">
        <v>0.0</v>
      </c>
      <c r="T539" t="n">
        <v>0.0</v>
      </c>
      <c r="U539" t="n">
        <v>0.0</v>
      </c>
      <c r="V539" t="n">
        <v>0.0</v>
      </c>
      <c r="W539" t="n">
        <v>0.0</v>
      </c>
      <c r="X539" t="n">
        <v>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n">
        <v>0.0</v>
      </c>
      <c r="AI539" t="n">
        <v>0.0</v>
      </c>
      <c r="AJ539" t="n">
        <v>0.0</v>
      </c>
    </row>
    <row r="540" spans="1:20">
      <c r="A540" t="s">
        <v>4829</v>
      </c>
      <c r="B540" t="s">
        <v>4830</v>
      </c>
      <c r="C540" s="989" t="n">
        <v>0.0</v>
      </c>
      <c r="D540" s="989" t="n">
        <v>0.0</v>
      </c>
      <c r="E540" s="989" t="n">
        <v>0.0</v>
      </c>
      <c r="F540" s="989" t="n">
        <v>0.0</v>
      </c>
      <c r="G540" s="989" t="n">
        <v>0.0</v>
      </c>
      <c r="H540" s="989" t="n">
        <v>0.0</v>
      </c>
      <c r="I540" s="989" t="n">
        <v>0.0</v>
      </c>
      <c r="J540" s="989" t="n">
        <v>0.0</v>
      </c>
      <c r="K540" s="989" t="n">
        <v>0.0</v>
      </c>
      <c r="L540" s="989" t="n">
        <v>0.0</v>
      </c>
      <c r="M540" s="989" t="n">
        <v>0.0</v>
      </c>
      <c r="N540" s="989" t="n">
        <v>0.0</v>
      </c>
      <c r="O540" s="989" t="n">
        <v>0.0</v>
      </c>
      <c r="P540" s="989" t="n">
        <v>0.0</v>
      </c>
      <c r="Q540" s="989" t="n">
        <v>0.0</v>
      </c>
      <c r="R540" s="989" t="n">
        <v>0.0</v>
      </c>
      <c r="S540" s="989" t="n">
        <v>0.0</v>
      </c>
      <c r="T540" t="n">
        <v>0.0</v>
      </c>
      <c r="U540" t="n">
        <v>0.0</v>
      </c>
      <c r="V540" t="n">
        <v>0.0</v>
      </c>
      <c r="W540" t="n">
        <v>0.0</v>
      </c>
      <c r="X540" t="n">
        <v>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0.0</v>
      </c>
      <c r="AE540" t="n">
        <v>0.0</v>
      </c>
      <c r="AF540" t="n">
        <v>0.0</v>
      </c>
      <c r="AG540" t="n">
        <v>0.0</v>
      </c>
      <c r="AH540" t="n">
        <v>0.0</v>
      </c>
      <c r="AI540" t="n">
        <v>0.0</v>
      </c>
      <c r="AJ540" t="n">
        <v>0.0</v>
      </c>
    </row>
    <row r="541" spans="1:20">
      <c r="A541" t="s">
        <v>4831</v>
      </c>
      <c r="B541" t="s">
        <v>4832</v>
      </c>
      <c r="C541" s="989" t="n">
        <v>0.0</v>
      </c>
      <c r="D541" s="989" t="n">
        <v>0.0</v>
      </c>
      <c r="E541" s="989" t="n">
        <v>0.0</v>
      </c>
      <c r="F541" s="989" t="n">
        <v>0.0</v>
      </c>
      <c r="G541" s="989" t="n">
        <v>0.0</v>
      </c>
      <c r="H541" s="989" t="n">
        <v>0.0</v>
      </c>
      <c r="I541" s="989" t="n">
        <v>0.0</v>
      </c>
      <c r="J541" s="989" t="n">
        <v>0.0</v>
      </c>
      <c r="K541" s="989" t="n">
        <v>0.0</v>
      </c>
      <c r="L541" s="989" t="n">
        <v>0.0</v>
      </c>
      <c r="M541" s="989" t="n">
        <v>0.0</v>
      </c>
      <c r="N541" s="989" t="n">
        <v>0.0</v>
      </c>
      <c r="O541" s="989" t="n">
        <v>0.0</v>
      </c>
      <c r="P541" s="989" t="n">
        <v>0.0</v>
      </c>
      <c r="Q541" s="989" t="n">
        <v>0.0</v>
      </c>
      <c r="R541" s="989" t="n">
        <v>0.0</v>
      </c>
      <c r="S541" s="989" t="n">
        <v>0.0</v>
      </c>
      <c r="T541" t="n">
        <v>0.0</v>
      </c>
      <c r="U541" t="n">
        <v>0.0</v>
      </c>
      <c r="V541" t="n">
        <v>0.0</v>
      </c>
      <c r="W541" t="n">
        <v>0.0</v>
      </c>
      <c r="X541" t="n">
        <v>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0.0</v>
      </c>
      <c r="AE541" t="n">
        <v>0.0</v>
      </c>
      <c r="AF541" t="n">
        <v>0.0</v>
      </c>
      <c r="AG541" t="n">
        <v>0.0</v>
      </c>
      <c r="AH541" t="n">
        <v>0.0</v>
      </c>
      <c r="AI541" t="n">
        <v>0.0</v>
      </c>
      <c r="AJ541" t="n">
        <v>0.0</v>
      </c>
    </row>
    <row r="542" spans="1:20">
      <c r="A542" t="s">
        <v>4833</v>
      </c>
      <c r="B542" t="s">
        <v>4834</v>
      </c>
      <c r="C542" s="989" t="n">
        <v>0.0</v>
      </c>
      <c r="D542" s="989" t="n">
        <v>0.0</v>
      </c>
      <c r="E542" s="989" t="n">
        <v>0.0</v>
      </c>
      <c r="F542" s="989" t="n">
        <v>0.0</v>
      </c>
      <c r="G542" s="989" t="n">
        <v>0.0</v>
      </c>
      <c r="H542" s="989" t="n">
        <v>0.0</v>
      </c>
      <c r="I542" s="989" t="n">
        <v>0.0</v>
      </c>
      <c r="J542" s="989" t="n">
        <v>0.0</v>
      </c>
      <c r="K542" s="1145" t="n">
        <v>0.0</v>
      </c>
      <c r="L542" s="989" t="n">
        <v>0.0</v>
      </c>
      <c r="M542" s="989" t="n">
        <v>0.0</v>
      </c>
      <c r="N542" s="1145" t="n">
        <v>0.0</v>
      </c>
      <c r="O542" s="989" t="n">
        <v>0.0</v>
      </c>
      <c r="P542" s="989" t="n">
        <v>0.0</v>
      </c>
      <c r="Q542" s="1145" t="n">
        <v>3.0</v>
      </c>
      <c r="R542" s="989" t="n">
        <v>0.0</v>
      </c>
      <c r="S542" s="989" t="n">
        <v>0.0</v>
      </c>
      <c r="T542" t="n" s="1145">
        <v>2.0</v>
      </c>
      <c r="U542" t="n" s="1145">
        <v>5.0</v>
      </c>
      <c r="V542" t="n" s="1145">
        <v>5.0</v>
      </c>
      <c r="W542" t="n" s="1145">
        <v>5.0</v>
      </c>
      <c r="X542" t="n" s="1145">
        <v>5.0</v>
      </c>
      <c r="Y542" t="n" s="1145">
        <v>5.0</v>
      </c>
      <c r="Z542" t="n" s="1145">
        <v>5.0</v>
      </c>
      <c r="AA542" t="n" s="1145">
        <v>5.0</v>
      </c>
      <c r="AB542" t="n" s="1145">
        <v>5.0</v>
      </c>
      <c r="AC542" t="n" s="1145">
        <v>5.0</v>
      </c>
      <c r="AD542" t="n" s="1145">
        <v>5.0</v>
      </c>
      <c r="AE542" t="n" s="1145">
        <v>5.0</v>
      </c>
      <c r="AF542" t="n" s="1145">
        <v>5.0</v>
      </c>
      <c r="AG542" t="n" s="1145">
        <v>5.0</v>
      </c>
      <c r="AH542" t="n" s="1145">
        <v>5.0</v>
      </c>
      <c r="AI542" t="n" s="1145">
        <v>2.0</v>
      </c>
      <c r="AJ542" t="n" s="1145">
        <v>1.0</v>
      </c>
    </row>
    <row r="543" spans="1:20">
      <c r="A543" t="s">
        <v>4835</v>
      </c>
      <c r="B543" t="s">
        <v>4836</v>
      </c>
      <c r="C543" t="n">
        <v>0.0</v>
      </c>
      <c r="D543" t="n">
        <v>0.0</v>
      </c>
      <c r="E543" t="n">
        <v>0.0</v>
      </c>
      <c r="F543" t="n">
        <v>0.0</v>
      </c>
      <c r="G543" t="n">
        <v>0.0</v>
      </c>
      <c r="H543" t="n">
        <v>0.0</v>
      </c>
      <c r="I543" t="n">
        <v>0.0</v>
      </c>
      <c r="J543" t="n">
        <v>0.0</v>
      </c>
      <c r="K543" t="n">
        <v>0.0</v>
      </c>
      <c r="L543" t="n">
        <v>0.0</v>
      </c>
      <c r="M543" t="n">
        <v>0.0</v>
      </c>
      <c r="N543" t="n">
        <v>0.0</v>
      </c>
      <c r="O543" t="n">
        <v>0.0</v>
      </c>
      <c r="P543" t="n">
        <v>0.0</v>
      </c>
      <c r="Q543" t="n">
        <v>0.0</v>
      </c>
      <c r="R543" t="n">
        <v>0.0</v>
      </c>
      <c r="S543" t="n">
        <v>0.0</v>
      </c>
      <c r="T543" t="n">
        <v>0.0</v>
      </c>
      <c r="U543" t="n">
        <v>0.0</v>
      </c>
      <c r="V543" t="n">
        <v>0.0</v>
      </c>
      <c r="W543" t="n">
        <v>0.0</v>
      </c>
      <c r="X543" t="n">
        <v>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n">
        <v>0.0</v>
      </c>
      <c r="AI543" t="n">
        <v>0.0</v>
      </c>
      <c r="AJ543" t="n">
        <v>0.0</v>
      </c>
    </row>
    <row r="544" spans="1:20">
      <c r="A544" t="s">
        <v>4837</v>
      </c>
      <c r="B544" t="s">
        <v>4838</v>
      </c>
      <c r="C544" s="989" t="n">
        <v>0.0</v>
      </c>
      <c r="D544" s="989" t="n">
        <v>0.0</v>
      </c>
      <c r="E544" s="989" t="n">
        <v>0.0</v>
      </c>
      <c r="F544" s="989" t="n">
        <v>0.0</v>
      </c>
      <c r="G544" s="989" t="n">
        <v>0.0</v>
      </c>
      <c r="H544" s="989" t="n">
        <v>0.0</v>
      </c>
      <c r="I544" s="989" t="n">
        <v>0.0</v>
      </c>
      <c r="J544" s="989" t="n">
        <v>0.0</v>
      </c>
      <c r="K544" s="989" t="n">
        <v>0.0</v>
      </c>
      <c r="L544" s="989" t="n">
        <v>0.0</v>
      </c>
      <c r="M544" s="989" t="n">
        <v>0.0</v>
      </c>
      <c r="N544" s="989" t="n">
        <v>0.0</v>
      </c>
      <c r="O544" s="989" t="n">
        <v>0.0</v>
      </c>
      <c r="P544" s="989" t="n">
        <v>0.0</v>
      </c>
      <c r="Q544" s="1145" t="n">
        <v>1076.14</v>
      </c>
      <c r="R544" t="n">
        <v>0.0</v>
      </c>
      <c r="S544" t="n">
        <v>0.0</v>
      </c>
      <c r="T544" t="n" s="1145">
        <v>664.48</v>
      </c>
      <c r="U544" t="n" s="1145">
        <v>911.48</v>
      </c>
      <c r="V544" t="n" s="1145">
        <v>911.48</v>
      </c>
      <c r="W544" t="n" s="1145">
        <v>911.48</v>
      </c>
      <c r="X544" t="n" s="1145">
        <v>911.48</v>
      </c>
      <c r="Y544" t="n" s="1145">
        <v>911.48</v>
      </c>
      <c r="Z544" t="n" s="1145">
        <v>911.48</v>
      </c>
      <c r="AA544" t="n" s="1145">
        <v>911.48</v>
      </c>
      <c r="AB544" t="n" s="1145">
        <v>911.48</v>
      </c>
      <c r="AC544" t="n" s="1145">
        <v>911.48</v>
      </c>
      <c r="AD544" t="n" s="1145">
        <v>911.48</v>
      </c>
      <c r="AE544" t="n" s="1145">
        <v>911.48</v>
      </c>
      <c r="AF544" t="n" s="1145">
        <v>911.48</v>
      </c>
      <c r="AG544" t="n" s="1145">
        <v>911.48</v>
      </c>
      <c r="AH544" t="n" s="1145">
        <v>911.48</v>
      </c>
      <c r="AI544" t="n">
        <v>0.0</v>
      </c>
      <c r="AJ544" t="n">
        <v>0.0</v>
      </c>
    </row>
    <row r="545" spans="1:20">
      <c r="A545" t="s">
        <v>4839</v>
      </c>
      <c r="B545" t="s">
        <v>4840</v>
      </c>
      <c r="C545" t="n">
        <v>0.0</v>
      </c>
      <c r="D545" t="n">
        <v>0.0</v>
      </c>
      <c r="E545" t="n">
        <v>0.0</v>
      </c>
      <c r="F545" t="n">
        <v>0.0</v>
      </c>
      <c r="G545" t="n">
        <v>0.0</v>
      </c>
      <c r="H545" t="n">
        <v>0.0</v>
      </c>
      <c r="I545" t="n">
        <v>0.0</v>
      </c>
      <c r="J545" t="n">
        <v>0.0</v>
      </c>
      <c r="K545" t="n">
        <v>0.0</v>
      </c>
      <c r="L545" t="n">
        <v>0.0</v>
      </c>
      <c r="M545" t="n">
        <v>0.0</v>
      </c>
      <c r="N545" t="n">
        <v>0.0</v>
      </c>
      <c r="O545" t="n">
        <v>0.0</v>
      </c>
      <c r="P545" t="n">
        <v>0.0</v>
      </c>
      <c r="Q545" t="n">
        <v>0.0502351</v>
      </c>
      <c r="R545" t="n">
        <v>0.0</v>
      </c>
      <c r="S545" t="n">
        <v>0.0</v>
      </c>
      <c r="T545" t="n">
        <v>0.025132050000000003</v>
      </c>
      <c r="U545" t="n">
        <v>0.03890367</v>
      </c>
      <c r="V545" t="n">
        <v>0.03890367</v>
      </c>
      <c r="W545" t="n">
        <v>0.03890367</v>
      </c>
      <c r="X545" t="n">
        <v>0.03890367</v>
      </c>
      <c r="Y545" t="n">
        <v>0.03890367</v>
      </c>
      <c r="Z545" t="n">
        <v>0.03890367</v>
      </c>
      <c r="AA545" t="n">
        <v>0.03890367</v>
      </c>
      <c r="AB545" t="n">
        <v>0.03890367</v>
      </c>
      <c r="AC545" t="n">
        <v>0.03890367</v>
      </c>
      <c r="AD545" t="n">
        <v>0.03890367</v>
      </c>
      <c r="AE545" t="n">
        <v>0.03890367</v>
      </c>
      <c r="AF545" t="n">
        <v>0.03890367</v>
      </c>
      <c r="AG545" t="n">
        <v>0.03890367</v>
      </c>
      <c r="AH545" t="n">
        <v>0.03890367</v>
      </c>
      <c r="AI545" t="n">
        <v>0.0</v>
      </c>
      <c r="AJ545" t="n">
        <v>0.0</v>
      </c>
    </row>
    <row r="546" spans="1:20">
      <c r="A546" t="s">
        <v>4841</v>
      </c>
      <c r="B546" t="s">
        <v>4842</v>
      </c>
      <c r="C546" t="n" s="1145">
        <v>60.0</v>
      </c>
      <c r="D546" t="n" s="1145">
        <v>60.0</v>
      </c>
      <c r="E546" t="n" s="1145">
        <v>37.0</v>
      </c>
      <c r="F546" t="n" s="1145">
        <v>38.0</v>
      </c>
      <c r="G546" t="n" s="1145">
        <v>38.0</v>
      </c>
      <c r="H546" t="n" s="1145">
        <v>23.0</v>
      </c>
      <c r="I546" t="n" s="1145">
        <v>31.0</v>
      </c>
      <c r="J546" t="n" s="1145">
        <v>31.0</v>
      </c>
      <c r="K546" t="n" s="1145">
        <v>22.0</v>
      </c>
      <c r="L546" t="n" s="1145">
        <v>23.0</v>
      </c>
      <c r="M546" t="n" s="1145">
        <v>23.0</v>
      </c>
      <c r="N546" t="n" s="1145">
        <v>31.0</v>
      </c>
      <c r="O546" t="n" s="1145">
        <v>16.0</v>
      </c>
      <c r="P546" t="n" s="1145">
        <v>16.0</v>
      </c>
      <c r="Q546" t="n" s="1145">
        <v>30.0</v>
      </c>
      <c r="R546" t="n" s="1145">
        <v>6.0</v>
      </c>
      <c r="S546" t="n" s="1145">
        <v>6.0</v>
      </c>
      <c r="T546" t="n" s="1145">
        <v>27.0</v>
      </c>
      <c r="U546" t="n" s="1145">
        <v>110.0</v>
      </c>
      <c r="V546" t="n" s="1145">
        <v>110.0</v>
      </c>
      <c r="W546" t="n" s="1145">
        <v>106.0</v>
      </c>
      <c r="X546" t="n" s="1145">
        <v>106.0</v>
      </c>
      <c r="Y546" t="n" s="1145">
        <v>97.0</v>
      </c>
      <c r="Z546" t="n" s="1145">
        <v>97.0</v>
      </c>
      <c r="AA546" t="n" s="1145">
        <v>88.0</v>
      </c>
      <c r="AB546" t="n" s="1145">
        <v>88.0</v>
      </c>
      <c r="AC546" t="n" s="1145">
        <v>77.0</v>
      </c>
      <c r="AD546" t="n" s="1145">
        <v>77.0</v>
      </c>
      <c r="AE546" t="n" s="1145">
        <v>64.0</v>
      </c>
      <c r="AF546" t="n" s="1145">
        <v>64.0</v>
      </c>
      <c r="AG546" t="n" s="1145">
        <v>57.0</v>
      </c>
      <c r="AH546" t="n" s="1145">
        <v>57.0</v>
      </c>
      <c r="AI546" t="n" s="1145">
        <v>137.0</v>
      </c>
      <c r="AJ546" t="n" s="1145">
        <v>80.0</v>
      </c>
    </row>
    <row r="547" spans="1:20">
      <c r="A547" t="s">
        <v>4843</v>
      </c>
      <c r="B547" t="s">
        <v>4844</v>
      </c>
      <c r="C547" t="n">
        <v>0.0</v>
      </c>
      <c r="D547" t="n">
        <v>0.0</v>
      </c>
      <c r="E547" t="n">
        <v>0.0</v>
      </c>
      <c r="F547" t="n">
        <v>0.0</v>
      </c>
      <c r="G547" t="n">
        <v>0.0</v>
      </c>
      <c r="H547" t="n">
        <v>0.0</v>
      </c>
      <c r="I547" t="n">
        <v>0.0</v>
      </c>
      <c r="J547" t="n">
        <v>0.0</v>
      </c>
      <c r="K547" t="n">
        <v>0.0</v>
      </c>
      <c r="L547" t="n">
        <v>0.0</v>
      </c>
      <c r="M547" t="n">
        <v>0.0</v>
      </c>
      <c r="N547" t="n">
        <v>0.0</v>
      </c>
      <c r="O547" t="n">
        <v>0.0</v>
      </c>
      <c r="P547" t="n">
        <v>0.0</v>
      </c>
      <c r="Q547" t="n">
        <v>0.0</v>
      </c>
      <c r="R547" t="n">
        <v>0.0</v>
      </c>
      <c r="S547" t="n">
        <v>0.0</v>
      </c>
      <c r="T547" t="n">
        <v>0.0</v>
      </c>
      <c r="U547" t="n">
        <v>0.0</v>
      </c>
      <c r="V547" t="n">
        <v>0.0</v>
      </c>
      <c r="W547" t="n">
        <v>0.0</v>
      </c>
      <c r="X547" t="n">
        <v>0.0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n">
        <v>0.0</v>
      </c>
      <c r="AI547" t="n">
        <v>0.0</v>
      </c>
      <c r="AJ547" t="n">
        <v>0.0</v>
      </c>
    </row>
    <row r="548" spans="1:20">
      <c r="A548" t="s">
        <v>4845</v>
      </c>
      <c r="B548" t="s">
        <v>4846</v>
      </c>
      <c r="C548" t="n" s="1145">
        <v>1198.11</v>
      </c>
      <c r="D548" t="n" s="1145">
        <v>1198.11</v>
      </c>
      <c r="E548" t="n" s="1145">
        <v>1115.8</v>
      </c>
      <c r="F548" t="n" s="1145">
        <v>1362.18</v>
      </c>
      <c r="G548" t="n" s="1145">
        <v>1362.18</v>
      </c>
      <c r="H548" t="n" s="1145">
        <v>1330.53</v>
      </c>
      <c r="I548" t="n" s="1145">
        <v>1463.95</v>
      </c>
      <c r="J548" t="n" s="1145">
        <v>1463.95</v>
      </c>
      <c r="K548" t="n" s="1145">
        <v>1592.65</v>
      </c>
      <c r="L548" t="n" s="1145">
        <v>1330.53</v>
      </c>
      <c r="M548" t="n" s="1145">
        <v>1330.53</v>
      </c>
      <c r="N548" t="n" s="1145">
        <v>2209.41</v>
      </c>
      <c r="O548" t="n" s="1145">
        <v>1277.97</v>
      </c>
      <c r="P548" t="n" s="1145">
        <v>1277.97</v>
      </c>
      <c r="Q548" t="n" s="1145">
        <v>1344.11</v>
      </c>
      <c r="R548" t="n" s="1145">
        <v>1896.08</v>
      </c>
      <c r="S548" t="n" s="1145">
        <v>1896.08</v>
      </c>
      <c r="T548" t="n" s="1145">
        <v>2531.12</v>
      </c>
      <c r="U548" t="n" s="1145">
        <v>1929.03</v>
      </c>
      <c r="V548" t="n" s="1145">
        <v>1929.03</v>
      </c>
      <c r="W548" t="n" s="1145">
        <v>1961.83</v>
      </c>
      <c r="X548" t="n" s="1145">
        <v>1961.83</v>
      </c>
      <c r="Y548" t="n" s="1145">
        <v>2049.04</v>
      </c>
      <c r="Z548" t="n" s="1145">
        <v>2049.04</v>
      </c>
      <c r="AA548" t="n" s="1145">
        <v>2013.13</v>
      </c>
      <c r="AB548" t="n" s="1145">
        <v>2013.13</v>
      </c>
      <c r="AC548" t="n" s="1145">
        <v>1995.58</v>
      </c>
      <c r="AD548" t="n" s="1145">
        <v>1995.58</v>
      </c>
      <c r="AE548" t="n" s="1145">
        <v>1990.02</v>
      </c>
      <c r="AF548" t="n" s="1145">
        <v>1990.02</v>
      </c>
      <c r="AG548" t="n" s="1145">
        <v>1906.38</v>
      </c>
      <c r="AH548" t="n" s="1145">
        <v>1906.38</v>
      </c>
      <c r="AI548" t="n">
        <v>0.0</v>
      </c>
      <c r="AJ548" t="n">
        <v>0.0</v>
      </c>
    </row>
    <row r="549" spans="1:20">
      <c r="A549" t="s">
        <v>4847</v>
      </c>
      <c r="B549" t="s">
        <v>4848</v>
      </c>
      <c r="C549" s="989" t="n">
        <v>0.02382054</v>
      </c>
      <c r="D549" s="989" t="n">
        <v>0.02382054</v>
      </c>
      <c r="E549" s="989" t="n">
        <v>0.02259966</v>
      </c>
      <c r="F549" s="989" t="n">
        <v>0.0268559</v>
      </c>
      <c r="G549" s="989" t="n">
        <v>0.0268559</v>
      </c>
      <c r="H549" s="989" t="n">
        <v>0.02569302</v>
      </c>
      <c r="I549" s="989" t="n">
        <v>0.02838752</v>
      </c>
      <c r="J549" s="989" t="n">
        <v>0.02838752</v>
      </c>
      <c r="K549" s="989" t="n">
        <v>0.03214801</v>
      </c>
      <c r="L549" s="989" t="n">
        <v>0.02569302</v>
      </c>
      <c r="M549" s="989" t="n">
        <v>0.02569302</v>
      </c>
      <c r="N549" s="989" t="n">
        <v>0.04267582</v>
      </c>
      <c r="O549" s="989" t="n">
        <v>0.0246819</v>
      </c>
      <c r="P549" s="989" t="n">
        <v>0.0246819</v>
      </c>
      <c r="Q549" s="989" t="n">
        <v>0.029398590000000002</v>
      </c>
      <c r="R549" t="n">
        <v>0.03532074</v>
      </c>
      <c r="S549" t="n">
        <v>0.03532074</v>
      </c>
      <c r="T549" t="n">
        <v>0.04889509</v>
      </c>
      <c r="U549" t="n">
        <v>0.03883389</v>
      </c>
      <c r="V549" t="n">
        <v>0.03883389</v>
      </c>
      <c r="W549" t="n">
        <v>0.03951009</v>
      </c>
      <c r="X549" t="n">
        <v>0.03951009</v>
      </c>
      <c r="Y549" t="n">
        <v>0.041039479999999996</v>
      </c>
      <c r="Z549" t="n">
        <v>0.041039479999999996</v>
      </c>
      <c r="AA549" t="n">
        <v>0.040499780000000006</v>
      </c>
      <c r="AB549" t="n">
        <v>0.040499780000000006</v>
      </c>
      <c r="AC549" t="n">
        <v>0.04006643000000001</v>
      </c>
      <c r="AD549" t="n">
        <v>0.04006643000000001</v>
      </c>
      <c r="AE549" t="n">
        <v>0.04055581</v>
      </c>
      <c r="AF549" t="n">
        <v>0.04055581</v>
      </c>
      <c r="AG549" t="n">
        <v>0.03923867</v>
      </c>
      <c r="AH549" t="n">
        <v>0.03923867</v>
      </c>
      <c r="AI549" t="n">
        <v>0.0</v>
      </c>
      <c r="AJ549" t="n">
        <v>0.0</v>
      </c>
    </row>
    <row r="550" spans="1:20">
      <c r="A550" t="s">
        <v>4849</v>
      </c>
      <c r="B550" t="s">
        <v>4850</v>
      </c>
      <c r="C550" s="1145" t="n">
        <v>5.0</v>
      </c>
      <c r="D550" s="1145" t="n">
        <v>5.0</v>
      </c>
      <c r="E550" s="1145" t="n">
        <v>4.0</v>
      </c>
      <c r="F550" s="1145" t="n">
        <v>1.0</v>
      </c>
      <c r="G550" s="1145" t="n">
        <v>1.0</v>
      </c>
      <c r="H550" s="1145" t="n">
        <v>1.0</v>
      </c>
      <c r="I550" s="1145" t="n">
        <v>1.0</v>
      </c>
      <c r="J550" s="1145" t="n">
        <v>1.0</v>
      </c>
      <c r="K550" s="1145" t="n">
        <v>2.0</v>
      </c>
      <c r="L550" s="1145" t="n">
        <v>1.0</v>
      </c>
      <c r="M550" s="1145" t="n">
        <v>1.0</v>
      </c>
      <c r="N550" s="1145" t="n">
        <v>3.0</v>
      </c>
      <c r="O550" s="1145" t="n">
        <v>1.0</v>
      </c>
      <c r="P550" s="1145" t="n">
        <v>1.0</v>
      </c>
      <c r="Q550" s="1145" t="n">
        <v>1.0</v>
      </c>
      <c r="R550" t="n">
        <v>0.0</v>
      </c>
      <c r="S550" t="n">
        <v>0.0</v>
      </c>
      <c r="T550" t="n" s="1145">
        <v>2.0</v>
      </c>
      <c r="U550" t="n" s="1145">
        <v>8.0</v>
      </c>
      <c r="V550" t="n" s="1145">
        <v>8.0</v>
      </c>
      <c r="W550" t="n" s="1145">
        <v>8.0</v>
      </c>
      <c r="X550" t="n" s="1145">
        <v>8.0</v>
      </c>
      <c r="Y550" t="n" s="1145">
        <v>8.0</v>
      </c>
      <c r="Z550" t="n" s="1145">
        <v>8.0</v>
      </c>
      <c r="AA550" t="n" s="1145">
        <v>6.0</v>
      </c>
      <c r="AB550" t="n" s="1145">
        <v>6.0</v>
      </c>
      <c r="AC550" t="n" s="1145">
        <v>5.0</v>
      </c>
      <c r="AD550" t="n" s="1145">
        <v>5.0</v>
      </c>
      <c r="AE550" t="n" s="1145">
        <v>5.0</v>
      </c>
      <c r="AF550" t="n" s="1145">
        <v>5.0</v>
      </c>
      <c r="AG550" t="n" s="1145">
        <v>3.0</v>
      </c>
      <c r="AH550" t="n" s="1145">
        <v>3.0</v>
      </c>
      <c r="AI550" t="n" s="1145">
        <v>8.0</v>
      </c>
      <c r="AJ550" t="n" s="1145">
        <v>3.0</v>
      </c>
    </row>
    <row r="551" spans="1:20">
      <c r="A551" t="s">
        <v>4851</v>
      </c>
      <c r="B551" t="s">
        <v>4852</v>
      </c>
      <c r="C551" s="989" t="n">
        <v>0.0</v>
      </c>
      <c r="D551" s="989" t="n">
        <v>0.0</v>
      </c>
      <c r="E551" s="989" t="n">
        <v>0.0</v>
      </c>
      <c r="F551" s="989" t="n">
        <v>0.0</v>
      </c>
      <c r="G551" s="989" t="n">
        <v>0.0</v>
      </c>
      <c r="H551" s="989" t="n">
        <v>0.0</v>
      </c>
      <c r="I551" s="989" t="n">
        <v>0.0</v>
      </c>
      <c r="J551" s="989" t="n">
        <v>0.0</v>
      </c>
      <c r="K551" s="989" t="n">
        <v>0.0</v>
      </c>
      <c r="L551" s="989" t="n">
        <v>0.0</v>
      </c>
      <c r="M551" s="989" t="n">
        <v>0.0</v>
      </c>
      <c r="N551" s="989" t="n">
        <v>0.0</v>
      </c>
      <c r="O551" s="989" t="n">
        <v>0.0</v>
      </c>
      <c r="P551" s="989" t="n">
        <v>0.0</v>
      </c>
      <c r="Q551" s="989" t="n">
        <v>0.0</v>
      </c>
      <c r="R551" t="n">
        <v>0.0</v>
      </c>
      <c r="S551" t="n">
        <v>0.0</v>
      </c>
      <c r="T551" t="n">
        <v>0.0</v>
      </c>
      <c r="U551" t="n">
        <v>0.0</v>
      </c>
      <c r="V551" t="n">
        <v>0.0</v>
      </c>
      <c r="W551" t="n">
        <v>0.0</v>
      </c>
      <c r="X551" t="n">
        <v>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n">
        <v>0.0</v>
      </c>
      <c r="AI551" t="n">
        <v>0.0</v>
      </c>
      <c r="AJ551" t="n">
        <v>0.0</v>
      </c>
    </row>
    <row r="552" spans="1:20">
      <c r="A552" t="s">
        <v>4853</v>
      </c>
      <c r="B552" t="s">
        <v>4854</v>
      </c>
      <c r="C552" s="1145" t="n">
        <v>345.36</v>
      </c>
      <c r="D552" s="1145" t="n">
        <v>345.36</v>
      </c>
      <c r="E552" s="1145" t="n">
        <v>388.0</v>
      </c>
      <c r="F552" s="1145" t="n">
        <v>174.77</v>
      </c>
      <c r="G552" s="1145" t="n">
        <v>174.77</v>
      </c>
      <c r="H552" s="1145" t="n">
        <v>174.77</v>
      </c>
      <c r="I552" s="1145" t="n">
        <v>174.77</v>
      </c>
      <c r="J552" s="1145" t="n">
        <v>174.77</v>
      </c>
      <c r="K552" s="1145" t="n">
        <v>-177.7</v>
      </c>
      <c r="L552" s="1145" t="n">
        <v>174.77</v>
      </c>
      <c r="M552" s="1145" t="n">
        <v>174.77</v>
      </c>
      <c r="N552" s="1145" t="n">
        <v>1244.37</v>
      </c>
      <c r="O552" s="1145" t="n">
        <v>174.77</v>
      </c>
      <c r="P552" s="1145" t="n">
        <v>174.77</v>
      </c>
      <c r="Q552" s="1145" t="n">
        <v>1199.09</v>
      </c>
      <c r="R552" t="n">
        <v>0.0</v>
      </c>
      <c r="S552" t="n">
        <v>0.0</v>
      </c>
      <c r="T552" t="n" s="1145">
        <v>2064.18</v>
      </c>
      <c r="U552" t="n" s="1145">
        <v>1088.15</v>
      </c>
      <c r="V552" t="n" s="1145">
        <v>1088.15</v>
      </c>
      <c r="W552" t="n" s="1145">
        <v>1088.15</v>
      </c>
      <c r="X552" t="n" s="1145">
        <v>1088.15</v>
      </c>
      <c r="Y552" t="n" s="1145">
        <v>1088.15</v>
      </c>
      <c r="Z552" t="n" s="1145">
        <v>1088.15</v>
      </c>
      <c r="AA552" t="n" s="1145">
        <v>1510.09</v>
      </c>
      <c r="AB552" t="n" s="1145">
        <v>1510.09</v>
      </c>
      <c r="AC552" t="n" s="1145">
        <v>1623.77</v>
      </c>
      <c r="AD552" t="n" s="1145">
        <v>1623.77</v>
      </c>
      <c r="AE552" t="n" s="1145">
        <v>1705.57</v>
      </c>
      <c r="AF552" t="n" s="1145">
        <v>1705.57</v>
      </c>
      <c r="AG552" t="n" s="1145">
        <v>1775.81</v>
      </c>
      <c r="AH552" t="n" s="1145">
        <v>1775.81</v>
      </c>
      <c r="AI552" t="n">
        <v>0.0</v>
      </c>
      <c r="AJ552" t="n">
        <v>0.0</v>
      </c>
    </row>
    <row r="553" spans="1:20">
      <c r="A553" t="s">
        <v>4855</v>
      </c>
      <c r="B553" t="s">
        <v>4856</v>
      </c>
      <c r="C553" t="n">
        <v>0.00873511</v>
      </c>
      <c r="D553" t="n">
        <v>0.00873511</v>
      </c>
      <c r="E553" t="n">
        <v>0.0095005</v>
      </c>
      <c r="F553" t="n">
        <v>0.0050921000000000004</v>
      </c>
      <c r="G553" t="n">
        <v>0.0050921000000000004</v>
      </c>
      <c r="H553" t="n">
        <v>0.0050921000000000004</v>
      </c>
      <c r="I553" t="n">
        <v>0.0050921000000000004</v>
      </c>
      <c r="J553" t="n">
        <v>0.0050921000000000004</v>
      </c>
      <c r="K553" t="n">
        <v>-0.00445803</v>
      </c>
      <c r="L553" t="n">
        <v>0.0050921000000000004</v>
      </c>
      <c r="M553" t="n">
        <v>0.0050921000000000004</v>
      </c>
      <c r="N553" t="n">
        <v>0.03498557</v>
      </c>
      <c r="O553" t="n">
        <v>0.0050921000000000004</v>
      </c>
      <c r="P553" t="n">
        <v>0.0050921000000000004</v>
      </c>
      <c r="Q553" t="n">
        <v>0.02871071</v>
      </c>
      <c r="R553" t="n">
        <v>0.0</v>
      </c>
      <c r="S553" t="n">
        <v>0.0</v>
      </c>
      <c r="T553" t="n">
        <v>0.05822629</v>
      </c>
      <c r="U553" t="n">
        <v>0.02910552</v>
      </c>
      <c r="V553" t="n">
        <v>0.02910552</v>
      </c>
      <c r="W553" t="n">
        <v>0.02910552</v>
      </c>
      <c r="X553" t="n">
        <v>0.02910552</v>
      </c>
      <c r="Y553" t="n">
        <v>0.02910552</v>
      </c>
      <c r="Z553" t="n">
        <v>0.02910552</v>
      </c>
      <c r="AA553" t="n">
        <v>0.04130247</v>
      </c>
      <c r="AB553" t="n">
        <v>0.04130247</v>
      </c>
      <c r="AC553" t="n">
        <v>0.043830640000000004</v>
      </c>
      <c r="AD553" t="n">
        <v>0.043830640000000004</v>
      </c>
      <c r="AE553" t="n">
        <v>0.04603869000000001</v>
      </c>
      <c r="AF553" t="n">
        <v>0.04603869000000001</v>
      </c>
      <c r="AG553" t="n">
        <v>0.04728509</v>
      </c>
      <c r="AH553" t="n">
        <v>0.04728509</v>
      </c>
      <c r="AI553" t="n">
        <v>0.0</v>
      </c>
      <c r="AJ553" t="n">
        <v>0.0</v>
      </c>
    </row>
    <row r="554" spans="1:20">
      <c r="A554" t="s">
        <v>4857</v>
      </c>
      <c r="B554" t="s">
        <v>4858</v>
      </c>
      <c r="C554" t="n">
        <v>0.0</v>
      </c>
      <c r="D554" t="n">
        <v>0.0</v>
      </c>
      <c r="E554" t="n">
        <v>0.0</v>
      </c>
      <c r="F554" t="n">
        <v>0.0</v>
      </c>
      <c r="G554" t="n">
        <v>0.0</v>
      </c>
      <c r="H554" t="n">
        <v>0.0</v>
      </c>
      <c r="I554" t="n">
        <v>0.0</v>
      </c>
      <c r="J554" t="n">
        <v>0.0</v>
      </c>
      <c r="K554" t="n">
        <v>0.0</v>
      </c>
      <c r="L554" t="n">
        <v>0.0</v>
      </c>
      <c r="M554" t="n">
        <v>0.0</v>
      </c>
      <c r="N554" t="n">
        <v>0.0</v>
      </c>
      <c r="O554" t="n">
        <v>0.0</v>
      </c>
      <c r="P554" t="n">
        <v>0.0</v>
      </c>
      <c r="Q554" t="n">
        <v>0.0</v>
      </c>
      <c r="R554" t="n">
        <v>0.0</v>
      </c>
      <c r="S554" t="n">
        <v>0.0</v>
      </c>
      <c r="T554" t="n">
        <v>0.0</v>
      </c>
      <c r="U554" t="n">
        <v>0.0</v>
      </c>
      <c r="V554" t="n">
        <v>0.0</v>
      </c>
      <c r="W554" t="n">
        <v>0.0</v>
      </c>
      <c r="X554" t="n">
        <v>0.0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n">
        <v>0.0</v>
      </c>
      <c r="AI554" t="n">
        <v>0.0</v>
      </c>
      <c r="AJ554" t="n">
        <v>0.0</v>
      </c>
    </row>
    <row r="555" spans="1:20">
      <c r="A555" t="s">
        <v>4859</v>
      </c>
      <c r="B555" t="s">
        <v>4860</v>
      </c>
      <c r="C555" t="n">
        <v>0.0</v>
      </c>
      <c r="D555" t="n">
        <v>0.0</v>
      </c>
      <c r="E555" t="n">
        <v>0.0</v>
      </c>
      <c r="F555" t="n">
        <v>0.0</v>
      </c>
      <c r="G555" t="n">
        <v>0.0</v>
      </c>
      <c r="H555" t="n">
        <v>0.0</v>
      </c>
      <c r="I555" t="n">
        <v>0.0</v>
      </c>
      <c r="J555" t="n">
        <v>0.0</v>
      </c>
      <c r="K555" t="n">
        <v>0.0</v>
      </c>
      <c r="L555" t="n">
        <v>0.0</v>
      </c>
      <c r="M555" t="n">
        <v>0.0</v>
      </c>
      <c r="N555" t="n">
        <v>0.0</v>
      </c>
      <c r="O555" t="n">
        <v>0.0</v>
      </c>
      <c r="P555" t="n">
        <v>0.0</v>
      </c>
      <c r="Q555" t="n">
        <v>0.0</v>
      </c>
      <c r="R555" t="n">
        <v>0.0</v>
      </c>
      <c r="S555" t="n">
        <v>0.0</v>
      </c>
      <c r="T555" t="n">
        <v>0.0</v>
      </c>
      <c r="U555" t="n">
        <v>0.0</v>
      </c>
      <c r="V555" t="n">
        <v>0.0</v>
      </c>
      <c r="W555" t="n">
        <v>0.0</v>
      </c>
      <c r="X555" t="n">
        <v>0.0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n">
        <v>0.0</v>
      </c>
      <c r="AI555" t="n">
        <v>0.0</v>
      </c>
      <c r="AJ555" t="n">
        <v>0.0</v>
      </c>
    </row>
    <row r="556" spans="1:20">
      <c r="A556" t="s">
        <v>4861</v>
      </c>
      <c r="B556" t="s">
        <v>4862</v>
      </c>
      <c r="C556" t="n">
        <v>0.0</v>
      </c>
      <c r="D556" t="n">
        <v>0.0</v>
      </c>
      <c r="E556" t="n">
        <v>0.0</v>
      </c>
      <c r="F556" t="n">
        <v>0.0</v>
      </c>
      <c r="G556" t="n">
        <v>0.0</v>
      </c>
      <c r="H556" t="n">
        <v>0.0</v>
      </c>
      <c r="I556" t="n">
        <v>0.0</v>
      </c>
      <c r="J556" t="n">
        <v>0.0</v>
      </c>
      <c r="K556" t="n">
        <v>0.0</v>
      </c>
      <c r="L556" t="n">
        <v>0.0</v>
      </c>
      <c r="M556" t="n">
        <v>0.0</v>
      </c>
      <c r="N556" t="n">
        <v>0.0</v>
      </c>
      <c r="O556" t="n">
        <v>0.0</v>
      </c>
      <c r="P556" t="n">
        <v>0.0</v>
      </c>
      <c r="Q556" t="n">
        <v>0.0</v>
      </c>
      <c r="R556" t="n">
        <v>0.0</v>
      </c>
      <c r="S556" t="n">
        <v>0.0</v>
      </c>
      <c r="T556" t="n">
        <v>0.0</v>
      </c>
      <c r="U556" t="n">
        <v>0.0</v>
      </c>
      <c r="V556" t="n">
        <v>0.0</v>
      </c>
      <c r="W556" t="n">
        <v>0.0</v>
      </c>
      <c r="X556" t="n">
        <v>0.0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n">
        <v>0.0</v>
      </c>
      <c r="AI556" t="n">
        <v>0.0</v>
      </c>
      <c r="AJ556" t="n">
        <v>0.0</v>
      </c>
    </row>
    <row r="557" spans="1:20">
      <c r="A557" t="s">
        <v>4863</v>
      </c>
      <c r="B557" t="s">
        <v>4864</v>
      </c>
      <c r="C557" t="n">
        <v>0.0</v>
      </c>
      <c r="D557" t="n">
        <v>0.0</v>
      </c>
      <c r="E557" t="n">
        <v>0.0</v>
      </c>
      <c r="F557" t="n">
        <v>0.0</v>
      </c>
      <c r="G557" t="n">
        <v>0.0</v>
      </c>
      <c r="H557" t="n">
        <v>0.0</v>
      </c>
      <c r="I557" t="n">
        <v>0.0</v>
      </c>
      <c r="J557" t="n">
        <v>0.0</v>
      </c>
      <c r="K557" t="n">
        <v>0.0</v>
      </c>
      <c r="L557" t="n">
        <v>0.0</v>
      </c>
      <c r="M557" t="n">
        <v>0.0</v>
      </c>
      <c r="N557" t="n">
        <v>0.0</v>
      </c>
      <c r="O557" t="n">
        <v>0.0</v>
      </c>
      <c r="P557" t="n">
        <v>0.0</v>
      </c>
      <c r="Q557" t="n">
        <v>0.0</v>
      </c>
      <c r="R557" t="n">
        <v>0.0</v>
      </c>
      <c r="S557" t="n">
        <v>0.0</v>
      </c>
      <c r="T557" t="n">
        <v>0.0</v>
      </c>
      <c r="U557" t="n">
        <v>0.0</v>
      </c>
      <c r="V557" t="n">
        <v>0.0</v>
      </c>
      <c r="W557" t="n">
        <v>0.0</v>
      </c>
      <c r="X557" t="n">
        <v>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0.0</v>
      </c>
      <c r="AE557" t="n">
        <v>0.0</v>
      </c>
      <c r="AF557" t="n">
        <v>0.0</v>
      </c>
      <c r="AG557" t="n">
        <v>0.0</v>
      </c>
      <c r="AH557" t="n">
        <v>0.0</v>
      </c>
      <c r="AI557" t="n">
        <v>0.0</v>
      </c>
      <c r="AJ557" t="n">
        <v>0.0</v>
      </c>
    </row>
    <row r="558" spans="1:20">
      <c r="A558" t="s">
        <v>4865</v>
      </c>
      <c r="B558" t="s">
        <v>4866</v>
      </c>
      <c r="C558" t="n" s="1145">
        <v>4.0</v>
      </c>
      <c r="D558" t="n" s="1145">
        <v>4.0</v>
      </c>
      <c r="E558" t="n" s="1145">
        <v>4.0</v>
      </c>
      <c r="F558" t="n" s="1145">
        <v>2.0</v>
      </c>
      <c r="G558" t="n" s="1145">
        <v>2.0</v>
      </c>
      <c r="H558" t="n">
        <v>0.0</v>
      </c>
      <c r="I558" t="n">
        <v>0.0</v>
      </c>
      <c r="J558" t="n">
        <v>0.0</v>
      </c>
      <c r="K558" t="n">
        <v>0.0</v>
      </c>
      <c r="L558" t="n">
        <v>0.0</v>
      </c>
      <c r="M558" t="n">
        <v>0.0</v>
      </c>
      <c r="N558" t="n">
        <v>0.0</v>
      </c>
      <c r="O558" t="n">
        <v>0.0</v>
      </c>
      <c r="P558" t="n">
        <v>0.0</v>
      </c>
      <c r="Q558" t="n">
        <v>0.0</v>
      </c>
      <c r="R558" t="n">
        <v>0.0</v>
      </c>
      <c r="S558" t="n">
        <v>0.0</v>
      </c>
      <c r="T558" t="n">
        <v>0.0</v>
      </c>
      <c r="U558" t="n">
        <v>0.0</v>
      </c>
      <c r="V558" t="n">
        <v>0.0</v>
      </c>
      <c r="W558" t="n">
        <v>0.0</v>
      </c>
      <c r="X558" t="n">
        <v>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0.0</v>
      </c>
      <c r="AE558" t="n">
        <v>0.0</v>
      </c>
      <c r="AF558" t="n">
        <v>0.0</v>
      </c>
      <c r="AG558" t="n">
        <v>0.0</v>
      </c>
      <c r="AH558" t="n">
        <v>0.0</v>
      </c>
      <c r="AI558" t="n" s="1145">
        <v>4.0</v>
      </c>
      <c r="AJ558" t="n" s="1145">
        <v>4.0</v>
      </c>
    </row>
    <row r="559" spans="1:20">
      <c r="A559" t="s">
        <v>4867</v>
      </c>
      <c r="B559" t="s">
        <v>4868</v>
      </c>
      <c r="C559" s="989" t="n">
        <v>0.0</v>
      </c>
      <c r="D559" s="989" t="n">
        <v>0.0</v>
      </c>
      <c r="E559" s="989" t="n">
        <v>0.0</v>
      </c>
      <c r="F559" s="989" t="n">
        <v>0.0</v>
      </c>
      <c r="G559" s="989" t="n">
        <v>0.0</v>
      </c>
      <c r="H559" s="989" t="n">
        <v>0.0</v>
      </c>
      <c r="I559" s="989" t="n">
        <v>0.0</v>
      </c>
      <c r="J559" s="989" t="n">
        <v>0.0</v>
      </c>
      <c r="K559" s="989" t="n">
        <v>0.0</v>
      </c>
      <c r="L559" s="989" t="n">
        <v>0.0</v>
      </c>
      <c r="M559" s="989" t="n">
        <v>0.0</v>
      </c>
      <c r="N559" s="989" t="n">
        <v>0.0</v>
      </c>
      <c r="O559" s="989" t="n">
        <v>0.0</v>
      </c>
      <c r="P559" s="989" t="n">
        <v>0.0</v>
      </c>
      <c r="Q559" s="989" t="n">
        <v>0.0</v>
      </c>
      <c r="R559" t="n">
        <v>0.0</v>
      </c>
      <c r="S559" t="n">
        <v>0.0</v>
      </c>
      <c r="T559" t="n">
        <v>0.0</v>
      </c>
      <c r="U559" t="n">
        <v>0.0</v>
      </c>
      <c r="V559" t="n">
        <v>0.0</v>
      </c>
      <c r="W559" t="n">
        <v>0.0</v>
      </c>
      <c r="X559" t="n">
        <v>0.0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0.0</v>
      </c>
      <c r="AE559" t="n">
        <v>0.0</v>
      </c>
      <c r="AF559" t="n">
        <v>0.0</v>
      </c>
      <c r="AG559" t="n">
        <v>0.0</v>
      </c>
      <c r="AH559" t="n">
        <v>0.0</v>
      </c>
      <c r="AI559" t="n">
        <v>0.0</v>
      </c>
      <c r="AJ559" t="n">
        <v>0.0</v>
      </c>
    </row>
    <row r="560" spans="1:20">
      <c r="A560" t="s">
        <v>4869</v>
      </c>
      <c r="B560" t="s">
        <v>4870</v>
      </c>
      <c r="C560" t="n" s="1145">
        <v>947.67</v>
      </c>
      <c r="D560" t="n" s="1145">
        <v>947.67</v>
      </c>
      <c r="E560" t="n" s="1145">
        <v>947.67</v>
      </c>
      <c r="F560" t="n" s="1145">
        <v>958.66</v>
      </c>
      <c r="G560" t="n" s="1145">
        <v>958.66</v>
      </c>
      <c r="H560" t="n">
        <v>0.0</v>
      </c>
      <c r="I560" t="n">
        <v>0.0</v>
      </c>
      <c r="J560" t="n">
        <v>0.0</v>
      </c>
      <c r="K560" t="n">
        <v>0.0</v>
      </c>
      <c r="L560" t="n">
        <v>0.0</v>
      </c>
      <c r="M560" t="n">
        <v>0.0</v>
      </c>
      <c r="N560" t="n">
        <v>0.0</v>
      </c>
      <c r="O560" t="n">
        <v>0.0</v>
      </c>
      <c r="P560" t="n">
        <v>0.0</v>
      </c>
      <c r="Q560" t="n">
        <v>0.0</v>
      </c>
      <c r="R560" s="989" t="n">
        <v>0.0</v>
      </c>
      <c r="S560" s="989" t="n">
        <v>0.0</v>
      </c>
      <c r="T560" t="n">
        <v>0.0</v>
      </c>
      <c r="U560" t="n">
        <v>0.0</v>
      </c>
      <c r="V560" t="n">
        <v>0.0</v>
      </c>
      <c r="W560" t="n">
        <v>0.0</v>
      </c>
      <c r="X560" t="n">
        <v>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0.0</v>
      </c>
      <c r="AE560" t="n">
        <v>0.0</v>
      </c>
      <c r="AF560" t="n">
        <v>0.0</v>
      </c>
      <c r="AG560" t="n">
        <v>0.0</v>
      </c>
      <c r="AH560" t="n">
        <v>0.0</v>
      </c>
      <c r="AI560" t="n">
        <v>0.0</v>
      </c>
      <c r="AJ560" t="n">
        <v>0.0</v>
      </c>
    </row>
    <row r="561" spans="1:20">
      <c r="A561" t="s">
        <v>4871</v>
      </c>
      <c r="B561" t="s">
        <v>4872</v>
      </c>
      <c r="C561" s="989" t="n">
        <v>0.02977108</v>
      </c>
      <c r="D561" s="989" t="n">
        <v>0.02977108</v>
      </c>
      <c r="E561" s="989" t="n">
        <v>0.02977108</v>
      </c>
      <c r="F561" s="989" t="n">
        <v>0.03210054</v>
      </c>
      <c r="G561" s="989" t="n">
        <v>0.03210054</v>
      </c>
      <c r="H561" s="989" t="n">
        <v>0.0</v>
      </c>
      <c r="I561" s="989" t="n">
        <v>0.0</v>
      </c>
      <c r="J561" s="989" t="n">
        <v>0.0</v>
      </c>
      <c r="K561" s="989" t="n">
        <v>0.0</v>
      </c>
      <c r="L561" s="989" t="n">
        <v>0.0</v>
      </c>
      <c r="M561" s="989" t="n">
        <v>0.0</v>
      </c>
      <c r="N561" s="989" t="n">
        <v>0.0</v>
      </c>
      <c r="O561" s="989" t="n">
        <v>0.0</v>
      </c>
      <c r="P561" s="989" t="n">
        <v>0.0</v>
      </c>
      <c r="Q561" s="989" t="n">
        <v>0.0</v>
      </c>
      <c r="R561" s="989" t="n">
        <v>0.0</v>
      </c>
      <c r="S561" s="989" t="n">
        <v>0.0</v>
      </c>
      <c r="T561" t="n">
        <v>0.0</v>
      </c>
      <c r="U561" t="n">
        <v>0.0</v>
      </c>
      <c r="V561" t="n">
        <v>0.0</v>
      </c>
      <c r="W561" t="n">
        <v>0.0</v>
      </c>
      <c r="X561" t="n">
        <v>0.0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0.0</v>
      </c>
      <c r="AF561" t="n">
        <v>0.0</v>
      </c>
      <c r="AG561" t="n">
        <v>0.0</v>
      </c>
      <c r="AH561" t="n">
        <v>0.0</v>
      </c>
      <c r="AI561" t="n">
        <v>0.0</v>
      </c>
      <c r="AJ561" t="n">
        <v>0.0</v>
      </c>
    </row>
    <row r="562" spans="1:20">
      <c r="A562" t="s">
        <v>4873</v>
      </c>
      <c r="B562" t="s">
        <v>4874</v>
      </c>
      <c r="C562" s="989" t="n">
        <v>0.0</v>
      </c>
      <c r="D562" s="989" t="n">
        <v>0.0</v>
      </c>
      <c r="E562" s="989" t="n">
        <v>0.0</v>
      </c>
      <c r="F562" s="989" t="n">
        <v>0.0</v>
      </c>
      <c r="G562" s="989" t="n">
        <v>0.0</v>
      </c>
      <c r="H562" s="989" t="n">
        <v>0.0</v>
      </c>
      <c r="I562" s="989" t="n">
        <v>0.0</v>
      </c>
      <c r="J562" s="989" t="n">
        <v>0.0</v>
      </c>
      <c r="K562" s="989" t="n">
        <v>0.0</v>
      </c>
      <c r="L562" s="989" t="n">
        <v>0.0</v>
      </c>
      <c r="M562" s="989" t="n">
        <v>0.0</v>
      </c>
      <c r="N562" s="989" t="n">
        <v>0.0</v>
      </c>
      <c r="O562" s="989" t="n">
        <v>0.0</v>
      </c>
      <c r="P562" s="989" t="n">
        <v>0.0</v>
      </c>
      <c r="Q562" s="989" t="n">
        <v>0.0</v>
      </c>
      <c r="R562" t="n">
        <v>0.0</v>
      </c>
      <c r="S562" t="n">
        <v>0.0</v>
      </c>
      <c r="T562" t="n">
        <v>0.0</v>
      </c>
      <c r="U562" t="n">
        <v>0.0</v>
      </c>
      <c r="V562" t="n">
        <v>0.0</v>
      </c>
      <c r="W562" t="n">
        <v>0.0</v>
      </c>
      <c r="X562" t="n">
        <v>0.0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0.0</v>
      </c>
      <c r="AE562" t="n">
        <v>0.0</v>
      </c>
      <c r="AF562" t="n">
        <v>0.0</v>
      </c>
      <c r="AG562" t="n">
        <v>0.0</v>
      </c>
      <c r="AH562" t="n">
        <v>0.0</v>
      </c>
      <c r="AI562" t="n">
        <v>0.0</v>
      </c>
      <c r="AJ562" t="n">
        <v>0.0</v>
      </c>
    </row>
    <row r="563" spans="1:20">
      <c r="A563" t="s">
        <v>4875</v>
      </c>
      <c r="B563" t="s">
        <v>4876</v>
      </c>
      <c r="C563" s="989" t="n">
        <v>0.0</v>
      </c>
      <c r="D563" s="989" t="n">
        <v>0.0</v>
      </c>
      <c r="E563" s="989" t="n">
        <v>0.0</v>
      </c>
      <c r="F563" s="989" t="n">
        <v>0.0</v>
      </c>
      <c r="G563" s="989" t="n">
        <v>0.0</v>
      </c>
      <c r="H563" s="989" t="n">
        <v>0.0</v>
      </c>
      <c r="I563" s="989" t="n">
        <v>0.0</v>
      </c>
      <c r="J563" s="989" t="n">
        <v>0.0</v>
      </c>
      <c r="K563" s="989" t="n">
        <v>0.0</v>
      </c>
      <c r="L563" s="989" t="n">
        <v>0.0</v>
      </c>
      <c r="M563" s="989" t="n">
        <v>0.0</v>
      </c>
      <c r="N563" s="989" t="n">
        <v>0.0</v>
      </c>
      <c r="O563" s="989" t="n">
        <v>0.0</v>
      </c>
      <c r="P563" s="989" t="n">
        <v>0.0</v>
      </c>
      <c r="Q563" s="989" t="n">
        <v>0.0</v>
      </c>
      <c r="R563" t="n">
        <v>0.0</v>
      </c>
      <c r="S563" t="n">
        <v>0.0</v>
      </c>
      <c r="T563" t="n">
        <v>0.0</v>
      </c>
      <c r="U563" t="n">
        <v>0.0</v>
      </c>
      <c r="V563" t="n">
        <v>0.0</v>
      </c>
      <c r="W563" t="n">
        <v>0.0</v>
      </c>
      <c r="X563" t="n">
        <v>0.0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0.0</v>
      </c>
      <c r="AE563" t="n">
        <v>0.0</v>
      </c>
      <c r="AF563" t="n">
        <v>0.0</v>
      </c>
      <c r="AG563" t="n">
        <v>0.0</v>
      </c>
      <c r="AH563" t="n">
        <v>0.0</v>
      </c>
      <c r="AI563" t="n">
        <v>0.0</v>
      </c>
      <c r="AJ563" t="n">
        <v>0.0</v>
      </c>
    </row>
    <row r="564" spans="1:20">
      <c r="A564" t="s">
        <v>4877</v>
      </c>
      <c r="B564" t="s">
        <v>4878</v>
      </c>
      <c r="C564" s="989" t="n">
        <v>0.0</v>
      </c>
      <c r="D564" s="989" t="n">
        <v>0.0</v>
      </c>
      <c r="E564" s="989" t="n">
        <v>0.0</v>
      </c>
      <c r="F564" s="989" t="n">
        <v>0.0</v>
      </c>
      <c r="G564" s="989" t="n">
        <v>0.0</v>
      </c>
      <c r="H564" s="989" t="n">
        <v>0.0</v>
      </c>
      <c r="I564" s="989" t="n">
        <v>0.0</v>
      </c>
      <c r="J564" s="989" t="n">
        <v>0.0</v>
      </c>
      <c r="K564" s="989" t="n">
        <v>0.0</v>
      </c>
      <c r="L564" s="989" t="n">
        <v>0.0</v>
      </c>
      <c r="M564" s="989" t="n">
        <v>0.0</v>
      </c>
      <c r="N564" s="989" t="n">
        <v>0.0</v>
      </c>
      <c r="O564" s="989" t="n">
        <v>0.0</v>
      </c>
      <c r="P564" s="989" t="n">
        <v>0.0</v>
      </c>
      <c r="Q564" s="989" t="n">
        <v>0.0</v>
      </c>
      <c r="R564" t="n">
        <v>0.0</v>
      </c>
      <c r="S564" t="n">
        <v>0.0</v>
      </c>
      <c r="T564" t="n">
        <v>0.0</v>
      </c>
      <c r="U564" t="n">
        <v>0.0</v>
      </c>
      <c r="V564" t="n">
        <v>0.0</v>
      </c>
      <c r="W564" t="n">
        <v>0.0</v>
      </c>
      <c r="X564" t="n">
        <v>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0.0</v>
      </c>
      <c r="AE564" t="n">
        <v>0.0</v>
      </c>
      <c r="AF564" t="n">
        <v>0.0</v>
      </c>
      <c r="AG564" t="n">
        <v>0.0</v>
      </c>
      <c r="AH564" t="n">
        <v>0.0</v>
      </c>
      <c r="AI564" t="n">
        <v>0.0</v>
      </c>
      <c r="AJ564" t="n">
        <v>0.0</v>
      </c>
    </row>
    <row r="565" spans="1:20">
      <c r="A565" t="s">
        <v>4879</v>
      </c>
      <c r="B565" t="s">
        <v>4880</v>
      </c>
      <c r="C565" s="989" t="n">
        <v>0.0</v>
      </c>
      <c r="D565" s="989" t="n">
        <v>0.0</v>
      </c>
      <c r="E565" s="989" t="n">
        <v>0.0</v>
      </c>
      <c r="F565" s="989" t="n">
        <v>0.0</v>
      </c>
      <c r="G565" s="989" t="n">
        <v>0.0</v>
      </c>
      <c r="H565" s="989" t="n">
        <v>0.0</v>
      </c>
      <c r="I565" s="989" t="n">
        <v>0.0</v>
      </c>
      <c r="J565" s="989" t="n">
        <v>0.0</v>
      </c>
      <c r="K565" s="989" t="n">
        <v>0.0</v>
      </c>
      <c r="L565" s="989" t="n">
        <v>0.0</v>
      </c>
      <c r="M565" s="989" t="n">
        <v>0.0</v>
      </c>
      <c r="N565" s="989" t="n">
        <v>0.0</v>
      </c>
      <c r="O565" s="989" t="n">
        <v>0.0</v>
      </c>
      <c r="P565" s="989" t="n">
        <v>0.0</v>
      </c>
      <c r="Q565" s="989" t="n">
        <v>0.0</v>
      </c>
      <c r="R565" s="989" t="n">
        <v>0.0</v>
      </c>
      <c r="S565" s="989" t="n">
        <v>0.0</v>
      </c>
      <c r="T565" t="n">
        <v>0.0</v>
      </c>
      <c r="U565" t="n">
        <v>0.0</v>
      </c>
      <c r="V565" t="n">
        <v>0.0</v>
      </c>
      <c r="W565" t="n">
        <v>0.0</v>
      </c>
      <c r="X565" t="n">
        <v>0.0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0.0</v>
      </c>
      <c r="AE565" t="n">
        <v>0.0</v>
      </c>
      <c r="AF565" t="n">
        <v>0.0</v>
      </c>
      <c r="AG565" t="n">
        <v>0.0</v>
      </c>
      <c r="AH565" t="n">
        <v>0.0</v>
      </c>
      <c r="AI565" t="n">
        <v>0.0</v>
      </c>
      <c r="AJ565" t="n">
        <v>0.0</v>
      </c>
    </row>
    <row r="566" spans="1:20">
      <c r="A566" t="s">
        <v>4881</v>
      </c>
      <c r="B566" t="s">
        <v>4882</v>
      </c>
      <c r="C566" s="1145" t="n">
        <v>40.0</v>
      </c>
      <c r="D566" s="1145" t="n">
        <v>40.0</v>
      </c>
      <c r="E566" s="1145" t="n">
        <v>0.0</v>
      </c>
      <c r="F566" s="1145" t="n">
        <v>40.0</v>
      </c>
      <c r="G566" s="1145" t="n">
        <v>40.0</v>
      </c>
      <c r="H566" s="1145" t="n">
        <v>40.0</v>
      </c>
      <c r="I566" s="1145" t="n">
        <v>40.0</v>
      </c>
      <c r="J566" s="1145" t="n">
        <v>40.0</v>
      </c>
      <c r="K566" s="1145" t="n">
        <v>-93.0</v>
      </c>
      <c r="L566" s="1145" t="n">
        <v>40.0</v>
      </c>
      <c r="M566" s="1145" t="n">
        <v>40.0</v>
      </c>
      <c r="N566" s="1145" t="n">
        <v>174.0</v>
      </c>
      <c r="O566" s="1145" t="n">
        <v>40.0</v>
      </c>
      <c r="P566" s="1145" t="n">
        <v>40.0</v>
      </c>
      <c r="Q566" s="989" t="n">
        <v>0.0</v>
      </c>
      <c r="R566" s="1145" t="n">
        <v>40.0</v>
      </c>
      <c r="S566" s="1145" t="n">
        <v>40.0</v>
      </c>
      <c r="T566" t="n">
        <v>0.0</v>
      </c>
      <c r="U566" t="n" s="1145">
        <v>81.0</v>
      </c>
      <c r="V566" t="n" s="1145">
        <v>81.0</v>
      </c>
      <c r="W566" t="n" s="1145">
        <v>79.0</v>
      </c>
      <c r="X566" t="n" s="1145">
        <v>79.0</v>
      </c>
      <c r="Y566" t="n" s="1145">
        <v>267.0</v>
      </c>
      <c r="Z566" t="n" s="1145">
        <v>267.0</v>
      </c>
      <c r="AA566" t="n" s="1145">
        <v>174.0</v>
      </c>
      <c r="AB566" t="n" s="1145">
        <v>174.0</v>
      </c>
      <c r="AC566" t="n" s="1145">
        <v>86.0</v>
      </c>
      <c r="AD566" t="n" s="1145">
        <v>86.0</v>
      </c>
      <c r="AE566" t="n">
        <v>0.0</v>
      </c>
      <c r="AF566" t="n">
        <v>0.0</v>
      </c>
      <c r="AG566" t="n">
        <v>0.0</v>
      </c>
      <c r="AH566" t="n">
        <v>0.0</v>
      </c>
      <c r="AI566" t="n">
        <v>0.0</v>
      </c>
      <c r="AJ566" t="n">
        <v>0.0</v>
      </c>
    </row>
    <row r="567" spans="1:20">
      <c r="A567" t="s">
        <v>4883</v>
      </c>
      <c r="B567" t="s">
        <v>4884</v>
      </c>
      <c r="C567" s="989" t="n">
        <v>0.0</v>
      </c>
      <c r="D567" s="989" t="n">
        <v>0.0</v>
      </c>
      <c r="E567" s="989" t="n">
        <v>0.0</v>
      </c>
      <c r="F567" s="989" t="n">
        <v>0.0</v>
      </c>
      <c r="G567" s="989" t="n">
        <v>0.0</v>
      </c>
      <c r="H567" s="989" t="n">
        <v>0.0</v>
      </c>
      <c r="I567" s="989" t="n">
        <v>0.0</v>
      </c>
      <c r="J567" s="989" t="n">
        <v>0.0</v>
      </c>
      <c r="K567" s="989" t="n">
        <v>0.0</v>
      </c>
      <c r="L567" s="989" t="n">
        <v>0.0</v>
      </c>
      <c r="M567" s="989" t="n">
        <v>0.0</v>
      </c>
      <c r="N567" s="989" t="n">
        <v>0.0</v>
      </c>
      <c r="O567" s="989" t="n">
        <v>0.0</v>
      </c>
      <c r="P567" s="989" t="n">
        <v>0.0</v>
      </c>
      <c r="Q567" s="989" t="n">
        <v>0.0</v>
      </c>
      <c r="R567" s="989" t="n">
        <v>0.0</v>
      </c>
      <c r="S567" s="989" t="n">
        <v>0.0</v>
      </c>
      <c r="T567" t="n">
        <v>0.0</v>
      </c>
      <c r="U567" t="n">
        <v>0.0</v>
      </c>
      <c r="V567" t="n">
        <v>0.0</v>
      </c>
      <c r="W567" t="n">
        <v>0.0</v>
      </c>
      <c r="X567" t="n">
        <v>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n">
        <v>0.0</v>
      </c>
      <c r="AI567" t="n">
        <v>0.0</v>
      </c>
      <c r="AJ567" t="n">
        <v>0.0</v>
      </c>
    </row>
    <row r="568" spans="1:20">
      <c r="A568" t="s">
        <v>4885</v>
      </c>
      <c r="B568" t="s">
        <v>4886</v>
      </c>
      <c r="C568" t="n">
        <v>0.0</v>
      </c>
      <c r="D568" t="n">
        <v>0.0</v>
      </c>
      <c r="E568" t="n">
        <v>0.0</v>
      </c>
      <c r="F568" t="n">
        <v>0.0</v>
      </c>
      <c r="G568" t="n">
        <v>0.0</v>
      </c>
      <c r="H568" t="n">
        <v>0.0</v>
      </c>
      <c r="I568" t="n">
        <v>0.0</v>
      </c>
      <c r="J568" t="n">
        <v>0.0</v>
      </c>
      <c r="K568" t="n">
        <v>0.0</v>
      </c>
      <c r="L568" t="n">
        <v>0.0</v>
      </c>
      <c r="M568" t="n">
        <v>0.0</v>
      </c>
      <c r="N568" t="n">
        <v>0.0</v>
      </c>
      <c r="O568" t="n">
        <v>0.0</v>
      </c>
      <c r="P568" t="n">
        <v>0.0</v>
      </c>
      <c r="Q568" t="n">
        <v>0.0</v>
      </c>
      <c r="R568" s="989" t="n">
        <v>0.0</v>
      </c>
      <c r="S568" s="989" t="n">
        <v>0.0</v>
      </c>
      <c r="T568" t="n">
        <v>0.0</v>
      </c>
      <c r="U568" t="n">
        <v>0.0</v>
      </c>
      <c r="V568" t="n">
        <v>0.0</v>
      </c>
      <c r="W568" t="n">
        <v>0.0</v>
      </c>
      <c r="X568" t="n">
        <v>0.0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n">
        <v>0.0</v>
      </c>
      <c r="AI568" t="n">
        <v>0.0</v>
      </c>
      <c r="AJ568" t="n">
        <v>0.0</v>
      </c>
    </row>
    <row r="569" spans="1:20">
      <c r="A569" t="s">
        <v>4887</v>
      </c>
      <c r="B569" t="s">
        <v>4888</v>
      </c>
      <c r="C569" t="n">
        <v>0.0</v>
      </c>
      <c r="D569" t="n">
        <v>0.0</v>
      </c>
      <c r="E569" t="n">
        <v>0.0</v>
      </c>
      <c r="F569" t="n">
        <v>0.0</v>
      </c>
      <c r="G569" t="n">
        <v>0.0</v>
      </c>
      <c r="H569" t="n">
        <v>0.0</v>
      </c>
      <c r="I569" t="n">
        <v>0.0</v>
      </c>
      <c r="J569" t="n">
        <v>0.0</v>
      </c>
      <c r="K569" t="n">
        <v>0.0</v>
      </c>
      <c r="L569" t="n">
        <v>0.0</v>
      </c>
      <c r="M569" t="n">
        <v>0.0</v>
      </c>
      <c r="N569" t="n">
        <v>0.0</v>
      </c>
      <c r="O569" t="n">
        <v>0.0</v>
      </c>
      <c r="P569" t="n">
        <v>0.0</v>
      </c>
      <c r="Q569" t="n">
        <v>0.0</v>
      </c>
      <c r="R569" s="989" t="n">
        <v>0.0</v>
      </c>
      <c r="S569" s="989" t="n">
        <v>0.0</v>
      </c>
      <c r="T569" t="n">
        <v>0.0</v>
      </c>
      <c r="U569" t="n">
        <v>0.0</v>
      </c>
      <c r="V569" t="n">
        <v>0.0</v>
      </c>
      <c r="W569" t="n">
        <v>0.0</v>
      </c>
      <c r="X569" t="n">
        <v>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n">
        <v>0.0</v>
      </c>
      <c r="AI569" t="n">
        <v>0.0</v>
      </c>
      <c r="AJ569" t="n">
        <v>0.0</v>
      </c>
    </row>
    <row r="570" spans="1:20">
      <c r="A570" t="s">
        <v>4889</v>
      </c>
      <c r="B570" t="s">
        <v>4890</v>
      </c>
      <c r="C570" t="n">
        <v>0.0</v>
      </c>
      <c r="D570" t="n">
        <v>0.0</v>
      </c>
      <c r="E570" t="n">
        <v>0.0</v>
      </c>
      <c r="F570" t="n">
        <v>0.0</v>
      </c>
      <c r="G570" t="n">
        <v>0.0</v>
      </c>
      <c r="H570" t="n">
        <v>0.0</v>
      </c>
      <c r="I570" t="n">
        <v>0.0</v>
      </c>
      <c r="J570" t="n">
        <v>0.0</v>
      </c>
      <c r="K570" t="n">
        <v>0.0</v>
      </c>
      <c r="L570" t="n">
        <v>0.0</v>
      </c>
      <c r="M570" t="n">
        <v>0.0</v>
      </c>
      <c r="N570" t="n">
        <v>0.0</v>
      </c>
      <c r="O570" t="n">
        <v>0.0</v>
      </c>
      <c r="P570" t="n">
        <v>0.0</v>
      </c>
      <c r="Q570" t="n">
        <v>0.0</v>
      </c>
      <c r="R570" s="989" t="n">
        <v>0.0</v>
      </c>
      <c r="S570" s="989" t="n">
        <v>0.0</v>
      </c>
      <c r="T570" t="n">
        <v>0.0</v>
      </c>
      <c r="U570" t="n">
        <v>0.0</v>
      </c>
      <c r="V570" t="n">
        <v>0.0</v>
      </c>
      <c r="W570" t="n">
        <v>0.0</v>
      </c>
      <c r="X570" t="n">
        <v>0.0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n">
        <v>0.0</v>
      </c>
      <c r="AI570" t="n">
        <v>0.0</v>
      </c>
      <c r="AJ570" t="n">
        <v>0.0</v>
      </c>
    </row>
    <row r="571" spans="1:20">
      <c r="A571" t="s">
        <v>4891</v>
      </c>
      <c r="B571" t="s">
        <v>4892</v>
      </c>
      <c r="C571" t="n">
        <v>0.0</v>
      </c>
      <c r="D571" t="n">
        <v>0.0</v>
      </c>
      <c r="E571" t="n">
        <v>0.0</v>
      </c>
      <c r="F571" t="n">
        <v>0.0</v>
      </c>
      <c r="G571" t="n">
        <v>0.0</v>
      </c>
      <c r="H571" t="n">
        <v>0.0</v>
      </c>
      <c r="I571" t="n">
        <v>0.0</v>
      </c>
      <c r="J571" t="n">
        <v>0.0</v>
      </c>
      <c r="K571" t="n">
        <v>0.0</v>
      </c>
      <c r="L571" t="n">
        <v>0.0</v>
      </c>
      <c r="M571" t="n">
        <v>0.0</v>
      </c>
      <c r="N571" t="n">
        <v>0.0</v>
      </c>
      <c r="O571" t="n">
        <v>0.0</v>
      </c>
      <c r="P571" t="n">
        <v>0.0</v>
      </c>
      <c r="Q571" t="n">
        <v>0.0</v>
      </c>
      <c r="R571" s="989" t="n">
        <v>0.0</v>
      </c>
      <c r="S571" s="989" t="n">
        <v>0.0</v>
      </c>
      <c r="T571" t="n">
        <v>0.0</v>
      </c>
      <c r="U571" t="n">
        <v>0.0</v>
      </c>
      <c r="V571" t="n">
        <v>0.0</v>
      </c>
      <c r="W571" t="n">
        <v>0.0</v>
      </c>
      <c r="X571" t="n">
        <v>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0.0</v>
      </c>
      <c r="AF571" t="n">
        <v>0.0</v>
      </c>
      <c r="AG571" t="n">
        <v>0.0</v>
      </c>
      <c r="AH571" t="n">
        <v>0.0</v>
      </c>
      <c r="AI571" t="n">
        <v>0.0</v>
      </c>
      <c r="AJ571" t="n">
        <v>0.0</v>
      </c>
    </row>
    <row r="572" spans="1:20">
      <c r="A572" t="s">
        <v>4893</v>
      </c>
      <c r="B572" t="s">
        <v>4894</v>
      </c>
      <c r="C572" t="n">
        <v>0.0</v>
      </c>
      <c r="D572" t="n">
        <v>0.0</v>
      </c>
      <c r="E572" t="n">
        <v>0.0</v>
      </c>
      <c r="F572" t="n">
        <v>0.0</v>
      </c>
      <c r="G572" t="n">
        <v>0.0</v>
      </c>
      <c r="H572" t="n">
        <v>0.0</v>
      </c>
      <c r="I572" t="n">
        <v>0.0</v>
      </c>
      <c r="J572" t="n">
        <v>0.0</v>
      </c>
      <c r="K572" t="n">
        <v>0.0</v>
      </c>
      <c r="L572" t="n">
        <v>0.0</v>
      </c>
      <c r="M572" t="n">
        <v>0.0</v>
      </c>
      <c r="N572" t="n">
        <v>0.0</v>
      </c>
      <c r="O572" t="n">
        <v>0.0</v>
      </c>
      <c r="P572" t="n">
        <v>0.0</v>
      </c>
      <c r="Q572" t="n">
        <v>0.0</v>
      </c>
      <c r="R572" s="989" t="n">
        <v>0.0</v>
      </c>
      <c r="S572" s="989" t="n">
        <v>0.0</v>
      </c>
      <c r="T572" t="n">
        <v>0.0</v>
      </c>
      <c r="U572" t="n">
        <v>0.0</v>
      </c>
      <c r="V572" t="n">
        <v>0.0</v>
      </c>
      <c r="W572" t="n">
        <v>0.0</v>
      </c>
      <c r="X572" t="n">
        <v>0.0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0.0</v>
      </c>
      <c r="AE572" t="n">
        <v>0.0</v>
      </c>
      <c r="AF572" t="n">
        <v>0.0</v>
      </c>
      <c r="AG572" t="n">
        <v>0.0</v>
      </c>
      <c r="AH572" t="n">
        <v>0.0</v>
      </c>
      <c r="AI572" t="n">
        <v>0.0</v>
      </c>
      <c r="AJ572" t="n">
        <v>0.0</v>
      </c>
    </row>
    <row r="573" spans="1:20">
      <c r="A573" t="s">
        <v>4895</v>
      </c>
      <c r="B573" t="s">
        <v>4896</v>
      </c>
      <c r="C573" t="n">
        <v>0.0</v>
      </c>
      <c r="D573" t="n">
        <v>0.0</v>
      </c>
      <c r="E573" t="n">
        <v>0.0</v>
      </c>
      <c r="F573" t="n">
        <v>0.0</v>
      </c>
      <c r="G573" t="n">
        <v>0.0</v>
      </c>
      <c r="H573" t="n">
        <v>0.0</v>
      </c>
      <c r="I573" t="n">
        <v>0.0</v>
      </c>
      <c r="J573" t="n">
        <v>0.0</v>
      </c>
      <c r="K573" t="n">
        <v>0.0</v>
      </c>
      <c r="L573" t="n">
        <v>0.0</v>
      </c>
      <c r="M573" t="n">
        <v>0.0</v>
      </c>
      <c r="N573" t="n">
        <v>0.0</v>
      </c>
      <c r="O573" t="n">
        <v>0.0</v>
      </c>
      <c r="P573" t="n">
        <v>0.0</v>
      </c>
      <c r="Q573" t="n">
        <v>0.0</v>
      </c>
      <c r="R573" s="989" t="n">
        <v>0.0</v>
      </c>
      <c r="S573" s="989" t="n">
        <v>0.0</v>
      </c>
      <c r="T573" t="n">
        <v>0.0</v>
      </c>
      <c r="U573" t="n">
        <v>0.0</v>
      </c>
      <c r="V573" t="n">
        <v>0.0</v>
      </c>
      <c r="W573" t="n">
        <v>0.0</v>
      </c>
      <c r="X573" t="n">
        <v>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0.0</v>
      </c>
      <c r="AE573" t="n">
        <v>0.0</v>
      </c>
      <c r="AF573" t="n">
        <v>0.0</v>
      </c>
      <c r="AG573" t="n">
        <v>0.0</v>
      </c>
      <c r="AH573" t="n">
        <v>0.0</v>
      </c>
      <c r="AI573" t="n">
        <v>0.0</v>
      </c>
      <c r="AJ573" t="n">
        <v>0.0</v>
      </c>
    </row>
    <row r="574" spans="1:20">
      <c r="A574" t="s">
        <v>4897</v>
      </c>
      <c r="B574" t="s">
        <v>4898</v>
      </c>
      <c r="C574" t="n">
        <v>0.0</v>
      </c>
      <c r="D574" t="n">
        <v>0.0</v>
      </c>
      <c r="E574" t="n">
        <v>0.0</v>
      </c>
      <c r="F574" t="n">
        <v>0.0</v>
      </c>
      <c r="G574" t="n">
        <v>0.0</v>
      </c>
      <c r="H574" t="n">
        <v>0.0</v>
      </c>
      <c r="I574" t="n">
        <v>0.0</v>
      </c>
      <c r="J574" t="n">
        <v>0.0</v>
      </c>
      <c r="K574" t="n">
        <v>0.0</v>
      </c>
      <c r="L574" t="n">
        <v>0.0</v>
      </c>
      <c r="M574" t="n">
        <v>0.0</v>
      </c>
      <c r="N574" t="n">
        <v>0.0</v>
      </c>
      <c r="O574" t="n">
        <v>0.0</v>
      </c>
      <c r="P574" t="n">
        <v>0.0</v>
      </c>
      <c r="Q574" t="n">
        <v>0.0</v>
      </c>
      <c r="R574" s="989" t="n">
        <v>0.0</v>
      </c>
      <c r="S574" s="989" t="n">
        <v>0.0</v>
      </c>
      <c r="T574" t="n">
        <v>0.0</v>
      </c>
      <c r="U574" t="n">
        <v>0.0</v>
      </c>
      <c r="V574" t="n">
        <v>0.0</v>
      </c>
      <c r="W574" t="n">
        <v>0.0</v>
      </c>
      <c r="X574" t="n">
        <v>0.0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0.0</v>
      </c>
      <c r="AE574" t="n">
        <v>0.0</v>
      </c>
      <c r="AF574" t="n">
        <v>0.0</v>
      </c>
      <c r="AG574" t="n">
        <v>0.0</v>
      </c>
      <c r="AH574" t="n">
        <v>0.0</v>
      </c>
      <c r="AI574" t="n">
        <v>0.0</v>
      </c>
      <c r="AJ574" t="n">
        <v>0.0</v>
      </c>
    </row>
    <row r="575" spans="1:20">
      <c r="A575" t="s">
        <v>4899</v>
      </c>
      <c r="B575" t="s">
        <v>4900</v>
      </c>
      <c r="C575" t="n">
        <v>0.0</v>
      </c>
      <c r="D575" t="n">
        <v>0.0</v>
      </c>
      <c r="E575" t="n">
        <v>0.0</v>
      </c>
      <c r="F575" t="n">
        <v>0.0</v>
      </c>
      <c r="G575" t="n">
        <v>0.0</v>
      </c>
      <c r="H575" t="n">
        <v>0.0</v>
      </c>
      <c r="I575" t="n">
        <v>0.0</v>
      </c>
      <c r="J575" t="n">
        <v>0.0</v>
      </c>
      <c r="K575" t="n">
        <v>0.0</v>
      </c>
      <c r="L575" t="n">
        <v>0.0</v>
      </c>
      <c r="M575" t="n">
        <v>0.0</v>
      </c>
      <c r="N575" t="n">
        <v>0.0</v>
      </c>
      <c r="O575" t="n">
        <v>0.0</v>
      </c>
      <c r="P575" t="n">
        <v>0.0</v>
      </c>
      <c r="Q575" t="n">
        <v>0.0</v>
      </c>
      <c r="R575" s="989" t="n">
        <v>0.0</v>
      </c>
      <c r="S575" s="989" t="n">
        <v>0.0</v>
      </c>
      <c r="T575" t="n">
        <v>0.0</v>
      </c>
      <c r="U575" t="n">
        <v>0.0</v>
      </c>
      <c r="V575" t="n">
        <v>0.0</v>
      </c>
      <c r="W575" t="n">
        <v>0.0</v>
      </c>
      <c r="X575" t="n">
        <v>0.0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0.0</v>
      </c>
      <c r="AE575" t="n">
        <v>0.0</v>
      </c>
      <c r="AF575" t="n">
        <v>0.0</v>
      </c>
      <c r="AG575" t="n">
        <v>0.0</v>
      </c>
      <c r="AH575" t="n">
        <v>0.0</v>
      </c>
      <c r="AI575" t="n">
        <v>0.0</v>
      </c>
      <c r="AJ575" t="n">
        <v>0.0</v>
      </c>
    </row>
    <row r="576" spans="1:20">
      <c r="A576" t="s">
        <v>4901</v>
      </c>
      <c r="B576" t="s">
        <v>4902</v>
      </c>
      <c r="C576" s="989" t="n">
        <v>0.0</v>
      </c>
      <c r="D576" s="989" t="n">
        <v>0.0</v>
      </c>
      <c r="E576" s="989" t="n">
        <v>0.0</v>
      </c>
      <c r="F576" s="989" t="n">
        <v>0.0</v>
      </c>
      <c r="G576" s="989" t="n">
        <v>0.0</v>
      </c>
      <c r="H576" s="989" t="n">
        <v>0.0</v>
      </c>
      <c r="I576" s="989" t="n">
        <v>0.0</v>
      </c>
      <c r="J576" s="989" t="n">
        <v>0.0</v>
      </c>
      <c r="K576" s="989" t="n">
        <v>0.0</v>
      </c>
      <c r="L576" s="989" t="n">
        <v>0.0</v>
      </c>
      <c r="M576" s="989" t="n">
        <v>0.0</v>
      </c>
      <c r="N576" s="989" t="n">
        <v>0.0</v>
      </c>
      <c r="O576" s="989" t="n">
        <v>0.0</v>
      </c>
      <c r="P576" s="989" t="n">
        <v>0.0</v>
      </c>
      <c r="Q576" s="989" t="n">
        <v>0.0</v>
      </c>
      <c r="R576" s="989" t="n">
        <v>0.0</v>
      </c>
      <c r="S576" s="989" t="n">
        <v>0.0</v>
      </c>
      <c r="T576" t="n">
        <v>0.0</v>
      </c>
      <c r="U576" t="n">
        <v>0.0</v>
      </c>
      <c r="V576" t="n">
        <v>0.0</v>
      </c>
      <c r="W576" t="n">
        <v>0.0</v>
      </c>
      <c r="X576" t="n">
        <v>0.0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0.0</v>
      </c>
      <c r="AE576" t="n">
        <v>0.0</v>
      </c>
      <c r="AF576" t="n">
        <v>0.0</v>
      </c>
      <c r="AG576" t="n">
        <v>0.0</v>
      </c>
      <c r="AH576" t="n">
        <v>0.0</v>
      </c>
      <c r="AI576" t="n">
        <v>0.0</v>
      </c>
      <c r="AJ576" t="n">
        <v>0.0</v>
      </c>
    </row>
    <row r="577" spans="1:20">
      <c r="A577" t="s">
        <v>4903</v>
      </c>
      <c r="B577" t="s">
        <v>4904</v>
      </c>
      <c r="C577" t="n">
        <v>0.0</v>
      </c>
      <c r="D577" t="n">
        <v>0.0</v>
      </c>
      <c r="E577" t="n">
        <v>0.0</v>
      </c>
      <c r="F577" t="n">
        <v>0.0</v>
      </c>
      <c r="G577" t="n">
        <v>0.0</v>
      </c>
      <c r="H577" t="n">
        <v>0.0</v>
      </c>
      <c r="I577" t="n">
        <v>0.0</v>
      </c>
      <c r="J577" t="n">
        <v>0.0</v>
      </c>
      <c r="K577" t="n">
        <v>0.0</v>
      </c>
      <c r="L577" t="n">
        <v>0.0</v>
      </c>
      <c r="M577" t="n">
        <v>0.0</v>
      </c>
      <c r="N577" t="n">
        <v>0.0</v>
      </c>
      <c r="O577" t="n">
        <v>0.0</v>
      </c>
      <c r="P577" t="n">
        <v>0.0</v>
      </c>
      <c r="Q577" t="n">
        <v>0.0</v>
      </c>
      <c r="R577" t="n">
        <v>0.0</v>
      </c>
      <c r="S577" t="n">
        <v>0.0</v>
      </c>
      <c r="T577" t="n">
        <v>0.0</v>
      </c>
      <c r="U577" t="n">
        <v>0.0</v>
      </c>
      <c r="V577" t="n">
        <v>0.0</v>
      </c>
      <c r="W577" t="n">
        <v>0.0</v>
      </c>
      <c r="X577" t="n">
        <v>0.0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0.0</v>
      </c>
      <c r="AE577" t="n">
        <v>0.0</v>
      </c>
      <c r="AF577" t="n">
        <v>0.0</v>
      </c>
      <c r="AG577" t="n">
        <v>0.0</v>
      </c>
      <c r="AH577" t="n">
        <v>0.0</v>
      </c>
      <c r="AI577" t="n">
        <v>0.0</v>
      </c>
      <c r="AJ577" t="n">
        <v>0.0</v>
      </c>
    </row>
    <row r="578" spans="1:20">
      <c r="A578" t="s">
        <v>4905</v>
      </c>
      <c r="B578" t="s">
        <v>4906</v>
      </c>
      <c r="C578" t="n">
        <v>0.0</v>
      </c>
      <c r="D578" t="n">
        <v>0.0</v>
      </c>
      <c r="E578" t="n">
        <v>0.0</v>
      </c>
      <c r="F578" t="n">
        <v>0.0</v>
      </c>
      <c r="G578" t="n">
        <v>0.0</v>
      </c>
      <c r="H578" t="n">
        <v>0.0</v>
      </c>
      <c r="I578" t="n">
        <v>0.0</v>
      </c>
      <c r="J578" t="n">
        <v>0.0</v>
      </c>
      <c r="K578" t="n">
        <v>0.0</v>
      </c>
      <c r="L578" t="n">
        <v>0.0</v>
      </c>
      <c r="M578" t="n">
        <v>0.0</v>
      </c>
      <c r="N578" t="n">
        <v>0.0</v>
      </c>
      <c r="O578" t="n">
        <v>0.0</v>
      </c>
      <c r="P578" t="n">
        <v>0.0</v>
      </c>
      <c r="Q578" t="n">
        <v>0.0</v>
      </c>
      <c r="R578" t="n">
        <v>0.0</v>
      </c>
      <c r="S578" t="n">
        <v>0.0</v>
      </c>
      <c r="T578" t="n">
        <v>0.0</v>
      </c>
      <c r="U578" t="n">
        <v>0.0</v>
      </c>
      <c r="V578" t="n">
        <v>0.0</v>
      </c>
      <c r="W578" t="n">
        <v>0.0</v>
      </c>
      <c r="X578" t="n">
        <v>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0.0</v>
      </c>
      <c r="AE578" t="n">
        <v>0.0</v>
      </c>
      <c r="AF578" t="n">
        <v>0.0</v>
      </c>
      <c r="AG578" t="n">
        <v>0.0</v>
      </c>
      <c r="AH578" t="n">
        <v>0.0</v>
      </c>
      <c r="AI578" t="n">
        <v>0.0</v>
      </c>
      <c r="AJ578" t="n">
        <v>0.0</v>
      </c>
    </row>
    <row r="579" spans="1:20">
      <c r="A579" t="s">
        <v>4907</v>
      </c>
      <c r="B579" t="s">
        <v>4908</v>
      </c>
      <c r="C579" t="n">
        <v>0.0</v>
      </c>
      <c r="D579" t="n">
        <v>0.0</v>
      </c>
      <c r="E579" t="n">
        <v>0.0</v>
      </c>
      <c r="F579" t="n">
        <v>0.0</v>
      </c>
      <c r="G579" t="n">
        <v>0.0</v>
      </c>
      <c r="H579" t="n">
        <v>0.0</v>
      </c>
      <c r="I579" t="n">
        <v>0.0</v>
      </c>
      <c r="J579" t="n">
        <v>0.0</v>
      </c>
      <c r="K579" t="n">
        <v>0.0</v>
      </c>
      <c r="L579" t="n">
        <v>0.0</v>
      </c>
      <c r="M579" t="n">
        <v>0.0</v>
      </c>
      <c r="N579" t="n">
        <v>0.0</v>
      </c>
      <c r="O579" t="n">
        <v>0.0</v>
      </c>
      <c r="P579" t="n">
        <v>0.0</v>
      </c>
      <c r="Q579" t="n">
        <v>0.0</v>
      </c>
      <c r="R579" t="n">
        <v>0.0</v>
      </c>
      <c r="S579" t="n">
        <v>0.0</v>
      </c>
      <c r="T579" t="n">
        <v>0.0</v>
      </c>
      <c r="U579" t="n">
        <v>0.0</v>
      </c>
      <c r="V579" t="n">
        <v>0.0</v>
      </c>
      <c r="W579" t="n">
        <v>0.0</v>
      </c>
      <c r="X579" t="n">
        <v>0.0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0.0</v>
      </c>
      <c r="AE579" t="n">
        <v>0.0</v>
      </c>
      <c r="AF579" t="n">
        <v>0.0</v>
      </c>
      <c r="AG579" t="n">
        <v>0.0</v>
      </c>
      <c r="AH579" t="n">
        <v>0.0</v>
      </c>
      <c r="AI579" t="n">
        <v>0.0</v>
      </c>
      <c r="AJ579" t="n">
        <v>0.0</v>
      </c>
    </row>
    <row r="580" spans="1:20">
      <c r="A580" t="s">
        <v>4909</v>
      </c>
      <c r="B580" t="s">
        <v>4910</v>
      </c>
      <c r="C580" t="n">
        <v>0.0</v>
      </c>
      <c r="D580" t="n">
        <v>0.0</v>
      </c>
      <c r="E580" t="n">
        <v>0.0</v>
      </c>
      <c r="F580" t="n">
        <v>0.0</v>
      </c>
      <c r="G580" t="n">
        <v>0.0</v>
      </c>
      <c r="H580" t="n">
        <v>0.0</v>
      </c>
      <c r="I580" t="n">
        <v>0.0</v>
      </c>
      <c r="J580" t="n">
        <v>0.0</v>
      </c>
      <c r="K580" t="n">
        <v>0.0</v>
      </c>
      <c r="L580" t="n">
        <v>0.0</v>
      </c>
      <c r="M580" t="n">
        <v>0.0</v>
      </c>
      <c r="N580" t="n">
        <v>0.0</v>
      </c>
      <c r="O580" t="n">
        <v>0.0</v>
      </c>
      <c r="P580" t="n">
        <v>0.0</v>
      </c>
      <c r="Q580" t="n">
        <v>0.0</v>
      </c>
      <c r="R580" t="n">
        <v>0.0</v>
      </c>
      <c r="S580" t="n">
        <v>0.0</v>
      </c>
      <c r="T580" t="n">
        <v>0.0</v>
      </c>
      <c r="U580" t="n">
        <v>0.0</v>
      </c>
      <c r="V580" t="n">
        <v>0.0</v>
      </c>
      <c r="W580" t="n">
        <v>0.0</v>
      </c>
      <c r="X580" t="n">
        <v>0.0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n">
        <v>0.0</v>
      </c>
      <c r="AI580" t="n">
        <v>0.0</v>
      </c>
      <c r="AJ580" t="n">
        <v>0.0</v>
      </c>
    </row>
    <row r="581" spans="1:20">
      <c r="A581" t="s">
        <v>4911</v>
      </c>
      <c r="B581" t="s">
        <v>4912</v>
      </c>
      <c r="C581" t="n">
        <v>0.0</v>
      </c>
      <c r="D581" t="n">
        <v>0.0</v>
      </c>
      <c r="E581" t="n">
        <v>0.0</v>
      </c>
      <c r="F581" t="n">
        <v>0.0</v>
      </c>
      <c r="G581" t="n">
        <v>0.0</v>
      </c>
      <c r="H581" t="n">
        <v>0.0</v>
      </c>
      <c r="I581" t="n">
        <v>0.0</v>
      </c>
      <c r="J581" t="n">
        <v>0.0</v>
      </c>
      <c r="K581" t="n">
        <v>0.0</v>
      </c>
      <c r="L581" t="n">
        <v>0.0</v>
      </c>
      <c r="M581" t="n">
        <v>0.0</v>
      </c>
      <c r="N581" t="n">
        <v>0.0</v>
      </c>
      <c r="O581" t="n">
        <v>0.0</v>
      </c>
      <c r="P581" t="n">
        <v>0.0</v>
      </c>
      <c r="Q581" t="n">
        <v>0.0</v>
      </c>
      <c r="R581" t="n">
        <v>0.0</v>
      </c>
      <c r="S581" t="n">
        <v>0.0</v>
      </c>
      <c r="T581" t="n">
        <v>0.0</v>
      </c>
      <c r="U581" t="n">
        <v>0.0</v>
      </c>
      <c r="V581" t="n">
        <v>0.0</v>
      </c>
      <c r="W581" t="n">
        <v>0.0</v>
      </c>
      <c r="X581" t="n">
        <v>0.0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0.0</v>
      </c>
      <c r="AE581" t="n">
        <v>0.0</v>
      </c>
      <c r="AF581" t="n">
        <v>0.0</v>
      </c>
      <c r="AG581" t="n">
        <v>0.0</v>
      </c>
      <c r="AH581" t="n">
        <v>0.0</v>
      </c>
      <c r="AI581" t="n">
        <v>0.0</v>
      </c>
      <c r="AJ581" t="n">
        <v>0.0</v>
      </c>
    </row>
    <row r="582" spans="1:20">
      <c r="A582" t="s">
        <v>4913</v>
      </c>
      <c r="B582" t="s">
        <v>4914</v>
      </c>
      <c r="C582" t="n">
        <v>0.0</v>
      </c>
      <c r="D582" t="n">
        <v>0.0</v>
      </c>
      <c r="E582" t="n">
        <v>0.0</v>
      </c>
      <c r="F582" t="n">
        <v>0.0</v>
      </c>
      <c r="G582" t="n">
        <v>0.0</v>
      </c>
      <c r="H582" t="n">
        <v>0.0</v>
      </c>
      <c r="I582" t="n">
        <v>0.0</v>
      </c>
      <c r="J582" t="n">
        <v>0.0</v>
      </c>
      <c r="K582" t="n">
        <v>0.0</v>
      </c>
      <c r="L582" t="n">
        <v>0.0</v>
      </c>
      <c r="M582" t="n">
        <v>0.0</v>
      </c>
      <c r="N582" t="n">
        <v>0.0</v>
      </c>
      <c r="O582" t="n">
        <v>0.0</v>
      </c>
      <c r="P582" t="n">
        <v>0.0</v>
      </c>
      <c r="Q582" t="n">
        <v>0.0</v>
      </c>
      <c r="R582" t="n">
        <v>0.0</v>
      </c>
      <c r="S582" t="n">
        <v>0.0</v>
      </c>
      <c r="T582" t="n">
        <v>0.0</v>
      </c>
      <c r="U582" t="n">
        <v>0.0</v>
      </c>
      <c r="V582" t="n">
        <v>0.0</v>
      </c>
      <c r="W582" t="n">
        <v>0.0</v>
      </c>
      <c r="X582" t="n">
        <v>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0.0</v>
      </c>
      <c r="AE582" t="n">
        <v>0.0</v>
      </c>
      <c r="AF582" t="n">
        <v>0.0</v>
      </c>
      <c r="AG582" t="n">
        <v>0.0</v>
      </c>
      <c r="AH582" t="n">
        <v>0.0</v>
      </c>
      <c r="AI582" t="n">
        <v>0.0</v>
      </c>
      <c r="AJ582" t="n">
        <v>0.0</v>
      </c>
    </row>
    <row r="583" spans="1:20">
      <c r="A583" t="s">
        <v>4915</v>
      </c>
      <c r="B583" t="s">
        <v>4916</v>
      </c>
      <c r="C583" t="n">
        <v>0.0</v>
      </c>
      <c r="D583" t="n">
        <v>0.0</v>
      </c>
      <c r="E583" t="n">
        <v>0.0</v>
      </c>
      <c r="F583" t="n">
        <v>0.0</v>
      </c>
      <c r="G583" t="n">
        <v>0.0</v>
      </c>
      <c r="H583" t="n">
        <v>0.0</v>
      </c>
      <c r="I583" t="n">
        <v>0.0</v>
      </c>
      <c r="J583" t="n">
        <v>0.0</v>
      </c>
      <c r="K583" t="n">
        <v>0.0</v>
      </c>
      <c r="L583" t="n">
        <v>0.0</v>
      </c>
      <c r="M583" t="n">
        <v>0.0</v>
      </c>
      <c r="N583" t="n">
        <v>0.0</v>
      </c>
      <c r="O583" t="n">
        <v>0.0</v>
      </c>
      <c r="P583" t="n">
        <v>0.0</v>
      </c>
      <c r="Q583" t="n">
        <v>0.0</v>
      </c>
      <c r="R583" t="n">
        <v>0.0</v>
      </c>
      <c r="S583" t="n">
        <v>0.0</v>
      </c>
      <c r="T583" t="n">
        <v>0.0</v>
      </c>
      <c r="U583" t="n">
        <v>0.0</v>
      </c>
      <c r="V583" t="n">
        <v>0.0</v>
      </c>
      <c r="W583" t="n">
        <v>0.0</v>
      </c>
      <c r="X583" t="n">
        <v>0.0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0.0</v>
      </c>
      <c r="AE583" t="n">
        <v>0.0</v>
      </c>
      <c r="AF583" t="n">
        <v>0.0</v>
      </c>
      <c r="AG583" t="n">
        <v>0.0</v>
      </c>
      <c r="AH583" t="n">
        <v>0.0</v>
      </c>
      <c r="AI583" t="n">
        <v>0.0</v>
      </c>
      <c r="AJ583" t="n">
        <v>0.0</v>
      </c>
    </row>
    <row r="584" spans="1:20">
      <c r="A584" t="s">
        <v>4917</v>
      </c>
      <c r="B584" t="s">
        <v>4918</v>
      </c>
      <c r="C584" t="n">
        <v>0.0</v>
      </c>
      <c r="D584" t="n">
        <v>0.0</v>
      </c>
      <c r="E584" t="n">
        <v>0.0</v>
      </c>
      <c r="F584" t="n">
        <v>0.0</v>
      </c>
      <c r="G584" t="n">
        <v>0.0</v>
      </c>
      <c r="H584" t="n">
        <v>0.0</v>
      </c>
      <c r="I584" t="n">
        <v>0.0</v>
      </c>
      <c r="J584" t="n">
        <v>0.0</v>
      </c>
      <c r="K584" t="n">
        <v>0.0</v>
      </c>
      <c r="L584" t="n">
        <v>0.0</v>
      </c>
      <c r="M584" t="n">
        <v>0.0</v>
      </c>
      <c r="N584" t="n">
        <v>0.0</v>
      </c>
      <c r="O584" t="n">
        <v>0.0</v>
      </c>
      <c r="P584" t="n">
        <v>0.0</v>
      </c>
      <c r="Q584" t="n">
        <v>0.0</v>
      </c>
      <c r="R584" t="n">
        <v>0.0</v>
      </c>
      <c r="S584" t="n">
        <v>0.0</v>
      </c>
      <c r="T584" t="n">
        <v>0.0</v>
      </c>
      <c r="U584" t="n">
        <v>0.0</v>
      </c>
      <c r="V584" t="n">
        <v>0.0</v>
      </c>
      <c r="W584" t="n">
        <v>0.0</v>
      </c>
      <c r="X584" t="n">
        <v>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n">
        <v>0.0</v>
      </c>
      <c r="AI584" t="n">
        <v>0.0</v>
      </c>
      <c r="AJ584" t="n">
        <v>0.0</v>
      </c>
    </row>
    <row r="585" spans="1:20">
      <c r="A585" t="s">
        <v>4919</v>
      </c>
      <c r="B585" t="s">
        <v>4920</v>
      </c>
      <c r="C585" t="n">
        <v>0.0</v>
      </c>
      <c r="D585" t="n">
        <v>0.0</v>
      </c>
      <c r="E585" t="n">
        <v>0.0</v>
      </c>
      <c r="F585" t="n">
        <v>0.0</v>
      </c>
      <c r="G585" t="n">
        <v>0.0</v>
      </c>
      <c r="H585" t="n">
        <v>0.0</v>
      </c>
      <c r="I585" t="n">
        <v>0.0</v>
      </c>
      <c r="J585" t="n">
        <v>0.0</v>
      </c>
      <c r="K585" t="n">
        <v>0.0</v>
      </c>
      <c r="L585" t="n">
        <v>0.0</v>
      </c>
      <c r="M585" t="n">
        <v>0.0</v>
      </c>
      <c r="N585" t="n">
        <v>0.0</v>
      </c>
      <c r="O585" t="n">
        <v>0.0</v>
      </c>
      <c r="P585" t="n">
        <v>0.0</v>
      </c>
      <c r="Q585" t="n">
        <v>0.0</v>
      </c>
      <c r="R585" t="n">
        <v>0.0</v>
      </c>
      <c r="S585" t="n">
        <v>0.0</v>
      </c>
      <c r="T585" t="n">
        <v>0.0</v>
      </c>
      <c r="U585" t="n">
        <v>0.0</v>
      </c>
      <c r="V585" t="n">
        <v>0.0</v>
      </c>
      <c r="W585" t="n">
        <v>0.0</v>
      </c>
      <c r="X585" t="n">
        <v>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0.0</v>
      </c>
      <c r="AE585" t="n">
        <v>0.0</v>
      </c>
      <c r="AF585" t="n">
        <v>0.0</v>
      </c>
      <c r="AG585" t="n">
        <v>0.0</v>
      </c>
      <c r="AH585" t="n">
        <v>0.0</v>
      </c>
      <c r="AI585" t="n">
        <v>0.0</v>
      </c>
      <c r="AJ585" t="n">
        <v>0.0</v>
      </c>
    </row>
    <row r="586" spans="1:20">
      <c r="A586" t="s">
        <v>4921</v>
      </c>
      <c r="B586" t="s">
        <v>4922</v>
      </c>
      <c r="C586" t="n">
        <v>0.0</v>
      </c>
      <c r="D586" t="n">
        <v>0.0</v>
      </c>
      <c r="E586" t="n">
        <v>0.0</v>
      </c>
      <c r="F586" t="n">
        <v>0.0</v>
      </c>
      <c r="G586" t="n">
        <v>0.0</v>
      </c>
      <c r="H586" t="n">
        <v>0.0</v>
      </c>
      <c r="I586" t="n">
        <v>0.0</v>
      </c>
      <c r="J586" t="n">
        <v>0.0</v>
      </c>
      <c r="K586" t="n">
        <v>0.0</v>
      </c>
      <c r="L586" t="n">
        <v>0.0</v>
      </c>
      <c r="M586" t="n">
        <v>0.0</v>
      </c>
      <c r="N586" t="n">
        <v>0.0</v>
      </c>
      <c r="O586" t="n">
        <v>0.0</v>
      </c>
      <c r="P586" t="n">
        <v>0.0</v>
      </c>
      <c r="Q586" t="n">
        <v>0.0</v>
      </c>
      <c r="R586" t="n">
        <v>0.0</v>
      </c>
      <c r="S586" t="n">
        <v>0.0</v>
      </c>
      <c r="T586" t="n">
        <v>0.0</v>
      </c>
      <c r="U586" t="n">
        <v>0.0</v>
      </c>
      <c r="V586" t="n">
        <v>0.0</v>
      </c>
      <c r="W586" t="n">
        <v>0.0</v>
      </c>
      <c r="X586" t="n">
        <v>0.0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0.0</v>
      </c>
      <c r="AE586" t="n">
        <v>0.0</v>
      </c>
      <c r="AF586" t="n">
        <v>0.0</v>
      </c>
      <c r="AG586" t="n">
        <v>0.0</v>
      </c>
      <c r="AH586" t="n">
        <v>0.0</v>
      </c>
      <c r="AI586" t="n">
        <v>0.0</v>
      </c>
      <c r="AJ586" t="n">
        <v>0.0</v>
      </c>
    </row>
    <row r="587" spans="1:20">
      <c r="A587" t="s">
        <v>4923</v>
      </c>
      <c r="B587" t="s">
        <v>4924</v>
      </c>
      <c r="C587" t="n">
        <v>0.0</v>
      </c>
      <c r="D587" t="n">
        <v>0.0</v>
      </c>
      <c r="E587" t="n">
        <v>0.0</v>
      </c>
      <c r="F587" t="n">
        <v>0.0</v>
      </c>
      <c r="G587" t="n">
        <v>0.0</v>
      </c>
      <c r="H587" t="n">
        <v>0.0</v>
      </c>
      <c r="I587" t="n">
        <v>0.0</v>
      </c>
      <c r="J587" t="n">
        <v>0.0</v>
      </c>
      <c r="K587" t="n">
        <v>0.0</v>
      </c>
      <c r="L587" t="n">
        <v>0.0</v>
      </c>
      <c r="M587" t="n">
        <v>0.0</v>
      </c>
      <c r="N587" t="n">
        <v>0.0</v>
      </c>
      <c r="O587" t="n">
        <v>0.0</v>
      </c>
      <c r="P587" t="n">
        <v>0.0</v>
      </c>
      <c r="Q587" t="n">
        <v>0.0</v>
      </c>
      <c r="R587" t="n">
        <v>0.0</v>
      </c>
      <c r="S587" t="n">
        <v>0.0</v>
      </c>
      <c r="T587" t="n">
        <v>0.0</v>
      </c>
      <c r="U587" t="n">
        <v>0.0</v>
      </c>
      <c r="V587" t="n">
        <v>0.0</v>
      </c>
      <c r="W587" t="n">
        <v>0.0</v>
      </c>
      <c r="X587" t="n">
        <v>0.0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n">
        <v>0.0</v>
      </c>
      <c r="AI587" t="n">
        <v>0.0</v>
      </c>
      <c r="AJ587" t="n">
        <v>0.0</v>
      </c>
    </row>
    <row r="588" spans="1:20">
      <c r="A588" t="s">
        <v>4925</v>
      </c>
      <c r="B588" t="s">
        <v>4926</v>
      </c>
      <c r="C588" t="n">
        <v>0.0</v>
      </c>
      <c r="D588" t="n">
        <v>0.0</v>
      </c>
      <c r="E588" t="n">
        <v>0.0</v>
      </c>
      <c r="F588" t="n">
        <v>0.0</v>
      </c>
      <c r="G588" t="n">
        <v>0.0</v>
      </c>
      <c r="H588" t="n">
        <v>0.0</v>
      </c>
      <c r="I588" t="n">
        <v>0.0</v>
      </c>
      <c r="J588" t="n">
        <v>0.0</v>
      </c>
      <c r="K588" t="n">
        <v>0.0</v>
      </c>
      <c r="L588" t="n">
        <v>0.0</v>
      </c>
      <c r="M588" t="n">
        <v>0.0</v>
      </c>
      <c r="N588" t="n">
        <v>0.0</v>
      </c>
      <c r="O588" t="n">
        <v>0.0</v>
      </c>
      <c r="P588" t="n">
        <v>0.0</v>
      </c>
      <c r="Q588" t="n">
        <v>0.0</v>
      </c>
      <c r="R588" t="n">
        <v>0.0</v>
      </c>
      <c r="S588" t="n">
        <v>0.0</v>
      </c>
      <c r="T588" t="n">
        <v>0.0</v>
      </c>
      <c r="U588" t="n">
        <v>0.0</v>
      </c>
      <c r="V588" t="n">
        <v>0.0</v>
      </c>
      <c r="W588" t="n">
        <v>0.0</v>
      </c>
      <c r="X588" t="n">
        <v>0.0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0.0</v>
      </c>
      <c r="AE588" t="n">
        <v>0.0</v>
      </c>
      <c r="AF588" t="n">
        <v>0.0</v>
      </c>
      <c r="AG588" t="n">
        <v>0.0</v>
      </c>
      <c r="AH588" t="n">
        <v>0.0</v>
      </c>
      <c r="AI588" t="n">
        <v>0.0</v>
      </c>
      <c r="AJ588" t="n">
        <v>0.0</v>
      </c>
    </row>
    <row r="589" spans="1:20">
      <c r="A589" t="s">
        <v>4927</v>
      </c>
      <c r="B589" t="s">
        <v>4928</v>
      </c>
      <c r="C589" t="n">
        <v>0.0</v>
      </c>
      <c r="D589" t="n">
        <v>0.0</v>
      </c>
      <c r="E589" t="n">
        <v>0.0</v>
      </c>
      <c r="F589" t="n">
        <v>0.0</v>
      </c>
      <c r="G589" t="n">
        <v>0.0</v>
      </c>
      <c r="H589" t="n">
        <v>0.0</v>
      </c>
      <c r="I589" t="n">
        <v>0.0</v>
      </c>
      <c r="J589" t="n">
        <v>0.0</v>
      </c>
      <c r="K589" t="n">
        <v>0.0</v>
      </c>
      <c r="L589" t="n">
        <v>0.0</v>
      </c>
      <c r="M589" t="n">
        <v>0.0</v>
      </c>
      <c r="N589" t="n">
        <v>0.0</v>
      </c>
      <c r="O589" t="n">
        <v>0.0</v>
      </c>
      <c r="P589" t="n">
        <v>0.0</v>
      </c>
      <c r="Q589" t="n">
        <v>0.0</v>
      </c>
      <c r="R589" t="n">
        <v>0.0</v>
      </c>
      <c r="S589" t="n">
        <v>0.0</v>
      </c>
      <c r="T589" t="n">
        <v>0.0</v>
      </c>
      <c r="U589" t="n">
        <v>0.0</v>
      </c>
      <c r="V589" t="n">
        <v>0.0</v>
      </c>
      <c r="W589" t="n">
        <v>0.0</v>
      </c>
      <c r="X589" t="n">
        <v>0.0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0.0</v>
      </c>
      <c r="AE589" t="n">
        <v>0.0</v>
      </c>
      <c r="AF589" t="n">
        <v>0.0</v>
      </c>
      <c r="AG589" t="n">
        <v>0.0</v>
      </c>
      <c r="AH589" t="n">
        <v>0.0</v>
      </c>
      <c r="AI589" t="n">
        <v>0.0</v>
      </c>
      <c r="AJ589" t="n">
        <v>0.0</v>
      </c>
    </row>
    <row r="590" spans="1:20">
      <c r="A590" t="s">
        <v>4929</v>
      </c>
      <c r="B590" t="s">
        <v>4930</v>
      </c>
      <c r="C590" t="n">
        <v>0.0</v>
      </c>
      <c r="D590" t="n">
        <v>0.0</v>
      </c>
      <c r="E590" t="n">
        <v>0.0</v>
      </c>
      <c r="F590" t="n">
        <v>0.0</v>
      </c>
      <c r="G590" t="n">
        <v>0.0</v>
      </c>
      <c r="H590" t="n">
        <v>0.0</v>
      </c>
      <c r="I590" t="n">
        <v>0.0</v>
      </c>
      <c r="J590" t="n">
        <v>0.0</v>
      </c>
      <c r="K590" t="n">
        <v>0.0</v>
      </c>
      <c r="L590" t="n">
        <v>0.0</v>
      </c>
      <c r="M590" t="n">
        <v>0.0</v>
      </c>
      <c r="N590" t="n">
        <v>0.0</v>
      </c>
      <c r="O590" t="n">
        <v>0.0</v>
      </c>
      <c r="P590" t="n">
        <v>0.0</v>
      </c>
      <c r="Q590" t="n">
        <v>0.0</v>
      </c>
      <c r="R590" t="n">
        <v>0.0</v>
      </c>
      <c r="S590" t="n">
        <v>0.0</v>
      </c>
      <c r="T590" t="n">
        <v>0.0</v>
      </c>
      <c r="U590" t="n">
        <v>0.0</v>
      </c>
      <c r="V590" t="n">
        <v>0.0</v>
      </c>
      <c r="W590" t="n">
        <v>0.0</v>
      </c>
      <c r="X590" t="n">
        <v>0.0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n">
        <v>0.0</v>
      </c>
      <c r="AI590" t="n">
        <v>0.0</v>
      </c>
      <c r="AJ590" t="n">
        <v>0.0</v>
      </c>
    </row>
    <row r="591" spans="1:20">
      <c r="A591" t="s">
        <v>4931</v>
      </c>
      <c r="B591" t="s">
        <v>4932</v>
      </c>
      <c r="C591" t="n">
        <v>0.0</v>
      </c>
      <c r="D591" t="n">
        <v>0.0</v>
      </c>
      <c r="E591" t="n">
        <v>0.0</v>
      </c>
      <c r="F591" t="n">
        <v>0.0</v>
      </c>
      <c r="G591" t="n">
        <v>0.0</v>
      </c>
      <c r="H591" t="n">
        <v>0.0</v>
      </c>
      <c r="I591" t="n">
        <v>0.0</v>
      </c>
      <c r="J591" t="n">
        <v>0.0</v>
      </c>
      <c r="K591" t="n">
        <v>0.0</v>
      </c>
      <c r="L591" t="n">
        <v>0.0</v>
      </c>
      <c r="M591" t="n">
        <v>0.0</v>
      </c>
      <c r="N591" t="n">
        <v>0.0</v>
      </c>
      <c r="O591" t="n">
        <v>0.0</v>
      </c>
      <c r="P591" t="n">
        <v>0.0</v>
      </c>
      <c r="Q591" t="n">
        <v>0.0</v>
      </c>
      <c r="R591" t="n">
        <v>0.0</v>
      </c>
      <c r="S591" t="n">
        <v>0.0</v>
      </c>
      <c r="T591" t="n">
        <v>0.0</v>
      </c>
      <c r="U591" t="n">
        <v>0.0</v>
      </c>
      <c r="V591" t="n">
        <v>0.0</v>
      </c>
      <c r="W591" t="n">
        <v>0.0</v>
      </c>
      <c r="X591" t="n">
        <v>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n">
        <v>0.0</v>
      </c>
      <c r="AI591" t="n">
        <v>0.0</v>
      </c>
      <c r="AJ591" t="n">
        <v>0.0</v>
      </c>
    </row>
    <row r="592" spans="1:20">
      <c r="A592" t="s">
        <v>4933</v>
      </c>
      <c r="B592" t="s">
        <v>4934</v>
      </c>
      <c r="C592" t="n">
        <v>0.0</v>
      </c>
      <c r="D592" t="n">
        <v>0.0</v>
      </c>
      <c r="E592" t="n">
        <v>0.0</v>
      </c>
      <c r="F592" t="n">
        <v>0.0</v>
      </c>
      <c r="G592" t="n">
        <v>0.0</v>
      </c>
      <c r="H592" t="n">
        <v>0.0</v>
      </c>
      <c r="I592" t="n">
        <v>0.0</v>
      </c>
      <c r="J592" t="n">
        <v>0.0</v>
      </c>
      <c r="K592" t="n">
        <v>0.0</v>
      </c>
      <c r="L592" t="n">
        <v>0.0</v>
      </c>
      <c r="M592" t="n">
        <v>0.0</v>
      </c>
      <c r="N592" t="n">
        <v>0.0</v>
      </c>
      <c r="O592" t="n">
        <v>0.0</v>
      </c>
      <c r="P592" t="n">
        <v>0.0</v>
      </c>
      <c r="Q592" t="n">
        <v>0.0</v>
      </c>
      <c r="R592" t="n">
        <v>0.0</v>
      </c>
      <c r="S592" t="n">
        <v>0.0</v>
      </c>
      <c r="T592" t="n">
        <v>0.0</v>
      </c>
      <c r="U592" t="n">
        <v>0.0</v>
      </c>
      <c r="V592" t="n">
        <v>0.0</v>
      </c>
      <c r="W592" t="n">
        <v>0.0</v>
      </c>
      <c r="X592" t="n">
        <v>0.0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0.0</v>
      </c>
      <c r="AE592" t="n">
        <v>0.0</v>
      </c>
      <c r="AF592" t="n">
        <v>0.0</v>
      </c>
      <c r="AG592" t="n">
        <v>0.0</v>
      </c>
      <c r="AH592" t="n">
        <v>0.0</v>
      </c>
      <c r="AI592" t="n">
        <v>0.0</v>
      </c>
      <c r="AJ592" t="n">
        <v>0.0</v>
      </c>
    </row>
    <row r="593" spans="1:20">
      <c r="A593" t="s">
        <v>4935</v>
      </c>
      <c r="B593" t="s">
        <v>4936</v>
      </c>
      <c r="C593" t="n">
        <v>0.0</v>
      </c>
      <c r="D593" t="n">
        <v>0.0</v>
      </c>
      <c r="E593" t="n">
        <v>0.0</v>
      </c>
      <c r="F593" t="n">
        <v>0.0</v>
      </c>
      <c r="G593" t="n">
        <v>0.0</v>
      </c>
      <c r="H593" t="n">
        <v>0.0</v>
      </c>
      <c r="I593" t="n">
        <v>0.0</v>
      </c>
      <c r="J593" t="n">
        <v>0.0</v>
      </c>
      <c r="K593" t="n">
        <v>0.0</v>
      </c>
      <c r="L593" t="n">
        <v>0.0</v>
      </c>
      <c r="M593" t="n">
        <v>0.0</v>
      </c>
      <c r="N593" t="n">
        <v>0.0</v>
      </c>
      <c r="O593" t="n">
        <v>0.0</v>
      </c>
      <c r="P593" t="n">
        <v>0.0</v>
      </c>
      <c r="Q593" t="n">
        <v>0.0</v>
      </c>
      <c r="R593" t="n">
        <v>0.0</v>
      </c>
      <c r="S593" t="n">
        <v>0.0</v>
      </c>
      <c r="T593" t="n">
        <v>0.0</v>
      </c>
      <c r="U593" t="n">
        <v>0.0</v>
      </c>
      <c r="V593" t="n">
        <v>0.0</v>
      </c>
      <c r="W593" t="n">
        <v>0.0</v>
      </c>
      <c r="X593" t="n">
        <v>0.0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0.0</v>
      </c>
      <c r="AE593" t="n">
        <v>0.0</v>
      </c>
      <c r="AF593" t="n">
        <v>0.0</v>
      </c>
      <c r="AG593" t="n">
        <v>0.0</v>
      </c>
      <c r="AH593" t="n">
        <v>0.0</v>
      </c>
      <c r="AI593" t="n">
        <v>0.0</v>
      </c>
      <c r="AJ593" t="n">
        <v>0.0</v>
      </c>
    </row>
    <row r="594" spans="1:20">
      <c r="A594" t="s">
        <v>4937</v>
      </c>
      <c r="B594" t="s">
        <v>4938</v>
      </c>
      <c r="C594" t="n">
        <v>0.0</v>
      </c>
      <c r="D594" t="n">
        <v>0.0</v>
      </c>
      <c r="E594" t="n">
        <v>0.0</v>
      </c>
      <c r="F594" t="n">
        <v>0.0</v>
      </c>
      <c r="G594" t="n">
        <v>0.0</v>
      </c>
      <c r="H594" t="n">
        <v>0.0</v>
      </c>
      <c r="I594" t="n">
        <v>0.0</v>
      </c>
      <c r="J594" t="n">
        <v>0.0</v>
      </c>
      <c r="K594" t="n">
        <v>0.0</v>
      </c>
      <c r="L594" t="n">
        <v>0.0</v>
      </c>
      <c r="M594" t="n">
        <v>0.0</v>
      </c>
      <c r="N594" t="n">
        <v>0.0</v>
      </c>
      <c r="O594" t="n">
        <v>0.0</v>
      </c>
      <c r="P594" t="n">
        <v>0.0</v>
      </c>
      <c r="Q594" t="n">
        <v>0.0</v>
      </c>
      <c r="R594" t="n">
        <v>0.0</v>
      </c>
      <c r="S594" t="n">
        <v>0.0</v>
      </c>
      <c r="T594" t="n">
        <v>0.0</v>
      </c>
      <c r="U594" t="n">
        <v>0.0</v>
      </c>
      <c r="V594" t="n">
        <v>0.0</v>
      </c>
      <c r="W594" t="n">
        <v>0.0</v>
      </c>
      <c r="X594" t="n">
        <v>0.0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n">
        <v>0.0</v>
      </c>
      <c r="AI594" t="n">
        <v>0.0</v>
      </c>
      <c r="AJ594" t="n">
        <v>0.0</v>
      </c>
    </row>
    <row r="595" spans="1:20">
      <c r="A595" t="s">
        <v>4939</v>
      </c>
      <c r="B595" t="s">
        <v>4940</v>
      </c>
      <c r="C595" t="n">
        <v>0.0</v>
      </c>
      <c r="D595" t="n">
        <v>0.0</v>
      </c>
      <c r="E595" t="n">
        <v>0.0</v>
      </c>
      <c r="F595" t="n">
        <v>0.0</v>
      </c>
      <c r="G595" t="n">
        <v>0.0</v>
      </c>
      <c r="H595" t="n">
        <v>0.0</v>
      </c>
      <c r="I595" t="n">
        <v>0.0</v>
      </c>
      <c r="J595" t="n">
        <v>0.0</v>
      </c>
      <c r="K595" t="n">
        <v>0.0</v>
      </c>
      <c r="L595" t="n">
        <v>0.0</v>
      </c>
      <c r="M595" t="n">
        <v>0.0</v>
      </c>
      <c r="N595" t="n">
        <v>0.0</v>
      </c>
      <c r="O595" t="n">
        <v>0.0</v>
      </c>
      <c r="P595" t="n">
        <v>0.0</v>
      </c>
      <c r="Q595" t="n">
        <v>0.0</v>
      </c>
      <c r="R595" t="n">
        <v>0.0</v>
      </c>
      <c r="S595" t="n">
        <v>0.0</v>
      </c>
      <c r="T595" t="n">
        <v>0.0</v>
      </c>
      <c r="U595" t="n">
        <v>0.0</v>
      </c>
      <c r="V595" t="n">
        <v>0.0</v>
      </c>
      <c r="W595" t="n">
        <v>0.0</v>
      </c>
      <c r="X595" t="n">
        <v>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n">
        <v>0.0</v>
      </c>
      <c r="AI595" t="n">
        <v>0.0</v>
      </c>
      <c r="AJ595" t="n">
        <v>0.0</v>
      </c>
    </row>
    <row r="596" spans="1:20">
      <c r="A596" t="s">
        <v>4941</v>
      </c>
      <c r="B596" t="s">
        <v>4942</v>
      </c>
      <c r="C596" t="n">
        <v>0.0</v>
      </c>
      <c r="D596" t="n">
        <v>0.0</v>
      </c>
      <c r="E596" t="n">
        <v>0.0</v>
      </c>
      <c r="F596" t="n">
        <v>0.0</v>
      </c>
      <c r="G596" t="n">
        <v>0.0</v>
      </c>
      <c r="H596" t="n">
        <v>0.0</v>
      </c>
      <c r="I596" t="n">
        <v>0.0</v>
      </c>
      <c r="J596" t="n">
        <v>0.0</v>
      </c>
      <c r="K596" t="n">
        <v>0.0</v>
      </c>
      <c r="L596" t="n">
        <v>0.0</v>
      </c>
      <c r="M596" t="n">
        <v>0.0</v>
      </c>
      <c r="N596" t="n">
        <v>0.0</v>
      </c>
      <c r="O596" t="n">
        <v>0.0</v>
      </c>
      <c r="P596" t="n">
        <v>0.0</v>
      </c>
      <c r="Q596" t="n">
        <v>0.0</v>
      </c>
      <c r="R596" t="n">
        <v>0.0</v>
      </c>
      <c r="S596" t="n">
        <v>0.0</v>
      </c>
      <c r="T596" t="n">
        <v>0.0</v>
      </c>
      <c r="U596" t="n">
        <v>0.0</v>
      </c>
      <c r="V596" t="n">
        <v>0.0</v>
      </c>
      <c r="W596" t="n">
        <v>0.0</v>
      </c>
      <c r="X596" t="n">
        <v>0.0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0.0</v>
      </c>
      <c r="AE596" t="n">
        <v>0.0</v>
      </c>
      <c r="AF596" t="n">
        <v>0.0</v>
      </c>
      <c r="AG596" t="n">
        <v>0.0</v>
      </c>
      <c r="AH596" t="n">
        <v>0.0</v>
      </c>
      <c r="AI596" t="n">
        <v>0.0</v>
      </c>
      <c r="AJ596" t="n">
        <v>0.0</v>
      </c>
    </row>
    <row r="597" spans="1:20">
      <c r="A597" t="s">
        <v>4943</v>
      </c>
      <c r="B597" t="s">
        <v>4944</v>
      </c>
      <c r="C597" s="989" t="n">
        <v>0.0</v>
      </c>
      <c r="D597" s="989" t="n">
        <v>0.0</v>
      </c>
      <c r="E597" s="989" t="n">
        <v>0.0</v>
      </c>
      <c r="F597" s="989" t="n">
        <v>0.0</v>
      </c>
      <c r="G597" s="989" t="n">
        <v>0.0</v>
      </c>
      <c r="H597" s="989" t="n">
        <v>0.0</v>
      </c>
      <c r="I597" s="989" t="n">
        <v>0.0</v>
      </c>
      <c r="J597" s="989" t="n">
        <v>0.0</v>
      </c>
      <c r="K597" s="989" t="n">
        <v>0.0</v>
      </c>
      <c r="L597" s="989" t="n">
        <v>0.0</v>
      </c>
      <c r="M597" s="989" t="n">
        <v>0.0</v>
      </c>
      <c r="N597" s="989" t="n">
        <v>0.0</v>
      </c>
      <c r="O597" s="989" t="n">
        <v>0.0</v>
      </c>
      <c r="P597" s="989" t="n">
        <v>0.0</v>
      </c>
      <c r="Q597" s="989" t="n">
        <v>0.0</v>
      </c>
      <c r="R597" t="n">
        <v>0.0</v>
      </c>
      <c r="S597" t="n">
        <v>0.0</v>
      </c>
      <c r="T597" t="n">
        <v>0.0</v>
      </c>
      <c r="U597" t="n">
        <v>0.0</v>
      </c>
      <c r="V597" t="n">
        <v>0.0</v>
      </c>
      <c r="W597" t="n">
        <v>0.0</v>
      </c>
      <c r="X597" t="n">
        <v>0.0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0.0</v>
      </c>
      <c r="AE597" t="n">
        <v>0.0</v>
      </c>
      <c r="AF597" t="n">
        <v>0.0</v>
      </c>
      <c r="AG597" t="n">
        <v>0.0</v>
      </c>
      <c r="AH597" t="n">
        <v>0.0</v>
      </c>
      <c r="AI597" t="n">
        <v>0.0</v>
      </c>
      <c r="AJ597" t="n">
        <v>0.0</v>
      </c>
    </row>
    <row r="598" spans="1:20">
      <c r="A598" t="s">
        <v>4945</v>
      </c>
      <c r="B598" t="s">
        <v>4946</v>
      </c>
      <c r="C598" s="989" t="n">
        <v>1.26153846</v>
      </c>
      <c r="D598" s="989" t="n">
        <v>1.26153846</v>
      </c>
      <c r="E598" s="989" t="n">
        <v>1.0520833299999999</v>
      </c>
      <c r="F598" s="989" t="n">
        <v>1.10759494</v>
      </c>
      <c r="G598" s="989" t="n">
        <v>1.10759494</v>
      </c>
      <c r="H598" s="989" t="n">
        <v>1.46464646</v>
      </c>
      <c r="I598" s="989" t="n">
        <v>1.3519999999999999</v>
      </c>
      <c r="J598" s="989" t="n">
        <v>1.3519999999999999</v>
      </c>
      <c r="K598" s="989" t="n">
        <v>0.27027027</v>
      </c>
      <c r="L598" s="989" t="n">
        <v>1.46464646</v>
      </c>
      <c r="M598" s="989" t="n">
        <v>1.46464646</v>
      </c>
      <c r="N598" s="989" t="n">
        <v>4.01351351</v>
      </c>
      <c r="O598" s="989" t="n">
        <v>1.5238095200000001</v>
      </c>
      <c r="P598" s="989" t="n">
        <v>1.5238095200000001</v>
      </c>
      <c r="Q598" s="989" t="n">
        <v>1.40625</v>
      </c>
      <c r="R598" t="n">
        <v>2.14705882</v>
      </c>
      <c r="S598" t="n">
        <v>2.14705882</v>
      </c>
      <c r="T598" t="n">
        <v>1.17777778</v>
      </c>
      <c r="U598" t="n">
        <v>1.84511785</v>
      </c>
      <c r="V598" t="n">
        <v>1.84511785</v>
      </c>
      <c r="W598" t="n">
        <v>1.76430976</v>
      </c>
      <c r="X598" t="n">
        <v>1.76430976</v>
      </c>
      <c r="Y598" t="n">
        <v>2.2626262600000002</v>
      </c>
      <c r="Z598" t="n">
        <v>2.2626262600000002</v>
      </c>
      <c r="AA598" t="n">
        <v>2.06923077</v>
      </c>
      <c r="AB598" t="n">
        <v>2.06923077</v>
      </c>
      <c r="AC598" t="n">
        <v>1.57307692</v>
      </c>
      <c r="AD598" t="n">
        <v>1.57307692</v>
      </c>
      <c r="AE598" t="n">
        <v>1.16216216</v>
      </c>
      <c r="AF598" t="n">
        <v>1.16216216</v>
      </c>
      <c r="AG598" t="n">
        <v>1.2956989200000002</v>
      </c>
      <c r="AH598" t="n">
        <v>1.2956989200000002</v>
      </c>
      <c r="AI598" t="n">
        <v>0.0</v>
      </c>
      <c r="AJ598" t="n">
        <v>0.0</v>
      </c>
    </row>
    <row r="599" spans="1:20">
      <c r="A599" t="s">
        <v>4947</v>
      </c>
      <c r="B599" t="s">
        <v>97</v>
      </c>
      <c r="C599" s="1145" t="n">
        <v>7.61</v>
      </c>
      <c r="D599" s="1145" t="n">
        <v>7.61</v>
      </c>
      <c r="E599" s="1145" t="n">
        <v>7.38</v>
      </c>
      <c r="F599" s="1145" t="n">
        <v>7.05</v>
      </c>
      <c r="G599" s="1145" t="n">
        <v>7.05</v>
      </c>
      <c r="H599" s="1145" t="n">
        <v>7.84</v>
      </c>
      <c r="I599" s="1145" t="n">
        <v>7.46</v>
      </c>
      <c r="J599" s="1145" t="n">
        <v>7.46</v>
      </c>
      <c r="K599" s="1145" t="n">
        <v>2.93</v>
      </c>
      <c r="L599" s="1145" t="n">
        <v>7.84</v>
      </c>
      <c r="M599" s="1145" t="n">
        <v>7.84</v>
      </c>
      <c r="N599" s="1145" t="n">
        <v>24.7</v>
      </c>
      <c r="O599" s="1145" t="n">
        <v>7.48</v>
      </c>
      <c r="P599" s="1145" t="n">
        <v>7.48</v>
      </c>
      <c r="Q599" s="1145" t="n">
        <v>10.71</v>
      </c>
      <c r="R599" t="n" s="1145">
        <v>14.5</v>
      </c>
      <c r="S599" t="n" s="1145">
        <v>14.5</v>
      </c>
      <c r="T599" t="n" s="1145">
        <v>9.23</v>
      </c>
      <c r="U599" t="n" s="1145">
        <v>12.03</v>
      </c>
      <c r="V599" t="n" s="1145">
        <v>12.03</v>
      </c>
      <c r="W599" t="n" s="1145">
        <v>12.46</v>
      </c>
      <c r="X599" t="n" s="1145">
        <v>12.46</v>
      </c>
      <c r="Y599" t="n" s="1145">
        <v>15.88</v>
      </c>
      <c r="Z599" t="n" s="1145">
        <v>15.88</v>
      </c>
      <c r="AA599" t="n" s="1145">
        <v>15.36</v>
      </c>
      <c r="AB599" t="n" s="1145">
        <v>15.36</v>
      </c>
      <c r="AC599" t="n" s="1145">
        <v>13.67</v>
      </c>
      <c r="AD599" t="n" s="1145">
        <v>13.67</v>
      </c>
      <c r="AE599" t="n" s="1145">
        <v>11.52</v>
      </c>
      <c r="AF599" t="n" s="1145">
        <v>11.52</v>
      </c>
      <c r="AG599" t="n" s="1145">
        <v>9.98</v>
      </c>
      <c r="AH599" t="n" s="1145">
        <v>9.98</v>
      </c>
      <c r="AI599" t="n" s="1145">
        <v>19.7</v>
      </c>
      <c r="AJ599" t="n" s="1145">
        <v>14.4</v>
      </c>
    </row>
    <row r="600" spans="1:20">
      <c r="A600" t="s">
        <v>4948</v>
      </c>
      <c r="B600" t="s">
        <v>98</v>
      </c>
      <c r="C600" t="n" s="1145">
        <v>11.48</v>
      </c>
      <c r="D600" t="n" s="1145">
        <v>11.48</v>
      </c>
      <c r="E600" t="n" s="1145">
        <v>11.57</v>
      </c>
      <c r="F600" t="n" s="1145">
        <v>11.42</v>
      </c>
      <c r="G600" t="n" s="1145">
        <v>11.42</v>
      </c>
      <c r="H600" t="n" s="1145">
        <v>11.4</v>
      </c>
      <c r="I600" t="n" s="1145">
        <v>11.2</v>
      </c>
      <c r="J600" t="n" s="1145">
        <v>11.2</v>
      </c>
      <c r="K600" t="n" s="1145">
        <v>8.76</v>
      </c>
      <c r="L600" t="n" s="1145">
        <v>11.4</v>
      </c>
      <c r="M600" t="n" s="1145">
        <v>11.4</v>
      </c>
      <c r="N600" t="n" s="1145">
        <v>11.58</v>
      </c>
      <c r="O600" t="n" s="1145">
        <v>12.5</v>
      </c>
      <c r="P600" t="n" s="1145">
        <v>12.5</v>
      </c>
      <c r="Q600" t="n" s="1145">
        <v>11.82</v>
      </c>
      <c r="R600" s="1145" t="n">
        <v>13.0</v>
      </c>
      <c r="S600" s="1145" t="n">
        <v>13.0</v>
      </c>
      <c r="T600" t="n" s="1145">
        <v>12.52</v>
      </c>
      <c r="U600" t="n" s="1145">
        <v>11.13</v>
      </c>
      <c r="V600" t="n" s="1145">
        <v>11.13</v>
      </c>
      <c r="W600" t="n" s="1145">
        <v>11.47</v>
      </c>
      <c r="X600" t="n" s="1145">
        <v>11.47</v>
      </c>
      <c r="Y600" t="n" s="1145">
        <v>11.76</v>
      </c>
      <c r="Z600" t="n" s="1145">
        <v>11.76</v>
      </c>
      <c r="AA600" t="n" s="1145">
        <v>11.95</v>
      </c>
      <c r="AB600" t="n" s="1145">
        <v>11.95</v>
      </c>
      <c r="AC600" t="n" s="1145">
        <v>12.01</v>
      </c>
      <c r="AD600" t="n" s="1145">
        <v>12.01</v>
      </c>
      <c r="AE600" t="n" s="1145">
        <v>12.03</v>
      </c>
      <c r="AF600" t="n" s="1145">
        <v>12.03</v>
      </c>
      <c r="AG600" t="n" s="1145">
        <v>12.15</v>
      </c>
      <c r="AH600" t="n" s="1145">
        <v>12.15</v>
      </c>
      <c r="AI600" t="n" s="1145">
        <v>29.8</v>
      </c>
      <c r="AJ600" t="n" s="1145">
        <v>19.9</v>
      </c>
    </row>
    <row r="601" spans="1:20">
      <c r="A601" t="s">
        <v>2783</v>
      </c>
      <c r="B601" t="s">
        <v>4052</v>
      </c>
      <c r="C601" s="989" t="n">
        <v>0.08199781</v>
      </c>
      <c r="D601" s="989" t="n">
        <v>0.08199781</v>
      </c>
      <c r="E601" s="989" t="n">
        <v>0.0768481</v>
      </c>
      <c r="F601" s="989" t="n">
        <v>0.07796765</v>
      </c>
      <c r="G601" s="989" t="n">
        <v>0.07796765</v>
      </c>
      <c r="H601" s="989" t="n">
        <v>0.08733985000000001</v>
      </c>
      <c r="I601" s="989" t="n">
        <v>0.08118270000000001</v>
      </c>
      <c r="J601" s="989" t="n">
        <v>0.08118270000000001</v>
      </c>
      <c r="K601" s="989" t="n">
        <v>0.07753529</v>
      </c>
      <c r="L601" s="989" t="n">
        <v>0.08733985000000001</v>
      </c>
      <c r="M601" s="989" t="n">
        <v>0.08733985000000001</v>
      </c>
      <c r="N601" s="989" t="n">
        <v>0.06163954000000001</v>
      </c>
      <c r="O601" s="989" t="n">
        <v>0.09965879</v>
      </c>
      <c r="P601" s="989" t="n">
        <v>0.09965879</v>
      </c>
      <c r="Q601" s="989" t="n">
        <v>0.06711444</v>
      </c>
      <c r="R601" s="989" t="n">
        <v>0.11430172000000001</v>
      </c>
      <c r="S601" s="989" t="n">
        <v>0.11430172000000001</v>
      </c>
      <c r="T601" t="n">
        <v>0.07490027</v>
      </c>
      <c r="U601" t="n">
        <v>0.07023103</v>
      </c>
      <c r="V601" t="n">
        <v>0.07023103</v>
      </c>
      <c r="W601" t="n">
        <v>0.07098289</v>
      </c>
      <c r="X601" t="n">
        <v>0.07098289</v>
      </c>
      <c r="Y601" t="n">
        <v>0.06920389</v>
      </c>
      <c r="Z601" t="n">
        <v>0.06920389</v>
      </c>
      <c r="AA601" t="n">
        <v>0.0675436</v>
      </c>
      <c r="AB601" t="n">
        <v>0.0675436</v>
      </c>
      <c r="AC601" t="n">
        <v>0.06562869</v>
      </c>
      <c r="AD601" t="n">
        <v>0.06562869</v>
      </c>
      <c r="AE601" t="n">
        <v>0.06707839</v>
      </c>
      <c r="AF601" t="n">
        <v>0.06707839</v>
      </c>
      <c r="AG601" t="n">
        <v>0.0708795</v>
      </c>
      <c r="AH601" t="n">
        <v>0.0708795</v>
      </c>
      <c r="AI601" t="n">
        <v>0.08199999999999999</v>
      </c>
      <c r="AJ601" t="n">
        <v>0.0338</v>
      </c>
    </row>
    <row r="602" spans="1:20">
      <c r="A602" t="s">
        <v>3350</v>
      </c>
      <c r="B602" t="s">
        <v>4145</v>
      </c>
      <c r="C602" t="n">
        <v>0.0</v>
      </c>
      <c r="D602" t="n">
        <v>0.0</v>
      </c>
      <c r="E602" t="n">
        <v>0.0</v>
      </c>
      <c r="F602" t="n">
        <v>0.0</v>
      </c>
      <c r="G602" t="n">
        <v>0.0</v>
      </c>
      <c r="H602" t="n">
        <v>0.0</v>
      </c>
      <c r="I602" t="n">
        <v>0.0</v>
      </c>
      <c r="J602" t="n">
        <v>0.0</v>
      </c>
      <c r="K602" t="n">
        <v>0.0</v>
      </c>
      <c r="L602" t="n">
        <v>0.0</v>
      </c>
      <c r="M602" t="n">
        <v>0.0</v>
      </c>
      <c r="N602" t="n">
        <v>0.0</v>
      </c>
      <c r="O602" t="n">
        <v>0.0</v>
      </c>
      <c r="P602" t="n">
        <v>0.0</v>
      </c>
      <c r="Q602" t="n">
        <v>0.0</v>
      </c>
      <c r="R602" t="n">
        <v>0.0</v>
      </c>
      <c r="S602" t="n">
        <v>0.0</v>
      </c>
      <c r="T602" t="n">
        <v>0.0</v>
      </c>
      <c r="U602" t="n">
        <v>0.0</v>
      </c>
      <c r="V602" t="n">
        <v>0.0</v>
      </c>
      <c r="W602" t="n">
        <v>0.0</v>
      </c>
      <c r="X602" t="n">
        <v>0.0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0.0</v>
      </c>
      <c r="AF602" t="n">
        <v>0.0</v>
      </c>
      <c r="AG602" t="n">
        <v>0.0</v>
      </c>
      <c r="AH602" t="n">
        <v>0.0</v>
      </c>
      <c r="AI602" t="n">
        <v>0.0907</v>
      </c>
      <c r="AJ602" t="n">
        <v>0.0262</v>
      </c>
    </row>
    <row r="603" spans="1:20">
      <c r="A603" t="s">
        <v>2761</v>
      </c>
      <c r="B603" t="s">
        <v>4081</v>
      </c>
      <c r="C603" t="n">
        <v>1.3304E-4</v>
      </c>
      <c r="D603" t="n">
        <v>1.3304E-4</v>
      </c>
      <c r="E603" t="n">
        <v>4.3934000000000003E-4</v>
      </c>
      <c r="F603" t="n">
        <v>6.97E-5</v>
      </c>
      <c r="G603" t="n">
        <v>6.97E-5</v>
      </c>
      <c r="H603" t="n">
        <v>-1.8471E-4</v>
      </c>
      <c r="I603" t="n">
        <v>-7.416E-5</v>
      </c>
      <c r="J603" t="n">
        <v>-7.416E-5</v>
      </c>
      <c r="K603" t="n">
        <v>8.465E-5</v>
      </c>
      <c r="L603" t="n">
        <v>-1.8471E-4</v>
      </c>
      <c r="M603" t="n">
        <v>-1.8471E-4</v>
      </c>
      <c r="N603" t="n">
        <v>1.6382000000000001E-4</v>
      </c>
      <c r="O603" t="n">
        <v>-2.8858999999999997E-4</v>
      </c>
      <c r="P603" t="n">
        <v>-2.8858999999999997E-4</v>
      </c>
      <c r="Q603" t="n">
        <v>1.8690999999999998E-4</v>
      </c>
      <c r="R603" t="n">
        <v>-7.1382E-4</v>
      </c>
      <c r="S603" t="n">
        <v>-7.1382E-4</v>
      </c>
      <c r="T603" t="n">
        <v>2.7205E-4</v>
      </c>
      <c r="U603" t="n">
        <v>1.7254E-4</v>
      </c>
      <c r="V603" t="n">
        <v>1.7254E-4</v>
      </c>
      <c r="W603" t="n">
        <v>1.7669000000000002E-4</v>
      </c>
      <c r="X603" t="n">
        <v>1.7669000000000002E-4</v>
      </c>
      <c r="Y603" t="n">
        <v>1.9799E-4</v>
      </c>
      <c r="Z603" t="n">
        <v>1.9799E-4</v>
      </c>
      <c r="AA603" t="n">
        <v>2.0488E-4</v>
      </c>
      <c r="AB603" t="n">
        <v>2.0488E-4</v>
      </c>
      <c r="AC603" t="n">
        <v>1.8335E-4</v>
      </c>
      <c r="AD603" t="n">
        <v>1.8335E-4</v>
      </c>
      <c r="AE603" t="n">
        <v>1.9360999999999998E-4</v>
      </c>
      <c r="AF603" t="n">
        <v>1.9360999999999998E-4</v>
      </c>
      <c r="AG603" t="n">
        <v>2.2807999999999997E-4</v>
      </c>
      <c r="AH603" t="n">
        <v>2.2807999999999997E-4</v>
      </c>
      <c r="AI603" t="n">
        <v>0.0052</v>
      </c>
      <c r="AJ603" t="n">
        <v>7.000000000000001E-4</v>
      </c>
    </row>
    <row r="604" spans="1:20">
      <c r="A604" t="s">
        <v>2759</v>
      </c>
      <c r="B604" t="s">
        <v>4083</v>
      </c>
      <c r="C604" s="989" t="n">
        <v>0.14025086</v>
      </c>
      <c r="D604" s="989" t="n">
        <v>0.14025086</v>
      </c>
      <c r="E604" s="989" t="n">
        <v>0.17119133</v>
      </c>
      <c r="F604" s="989" t="n">
        <v>0.13298733000000001</v>
      </c>
      <c r="G604" s="989" t="n">
        <v>0.13298733000000001</v>
      </c>
      <c r="H604" s="989" t="n">
        <v>0.10815481</v>
      </c>
      <c r="I604" s="989" t="n">
        <v>0.12884045</v>
      </c>
      <c r="J604" s="989" t="n">
        <v>0.12884045</v>
      </c>
      <c r="K604" s="989" t="n">
        <v>0.24936649</v>
      </c>
      <c r="L604" s="989" t="n">
        <v>0.10815481</v>
      </c>
      <c r="M604" s="989" t="n">
        <v>0.10815481</v>
      </c>
      <c r="N604" s="989" t="n">
        <v>0.15027508</v>
      </c>
      <c r="O604" s="989" t="n">
        <v>0.11752556</v>
      </c>
      <c r="P604" s="989" t="n">
        <v>0.11752556</v>
      </c>
      <c r="Q604" s="989" t="n">
        <v>0.13880589000000002</v>
      </c>
      <c r="R604" t="n">
        <v>0.11355694</v>
      </c>
      <c r="S604" t="n">
        <v>0.11355694</v>
      </c>
      <c r="T604" t="n">
        <v>0.13413315</v>
      </c>
      <c r="U604" t="n">
        <v>0.17051449000000002</v>
      </c>
      <c r="V604" t="n">
        <v>0.17051449000000002</v>
      </c>
      <c r="W604" t="n">
        <v>0.14920528</v>
      </c>
      <c r="X604" t="n">
        <v>0.14920528</v>
      </c>
      <c r="Y604" t="n">
        <v>0.14634909000000001</v>
      </c>
      <c r="Z604" t="n">
        <v>0.14634909000000001</v>
      </c>
      <c r="AA604" t="n">
        <v>0.14150277</v>
      </c>
      <c r="AB604" t="n">
        <v>0.14150277</v>
      </c>
      <c r="AC604" t="n">
        <v>0.13599386000000002</v>
      </c>
      <c r="AD604" t="n">
        <v>0.13599386000000002</v>
      </c>
      <c r="AE604" t="n">
        <v>0.13724287000000002</v>
      </c>
      <c r="AF604" t="n">
        <v>0.13724287000000002</v>
      </c>
      <c r="AG604" t="n">
        <v>0.13654624999999998</v>
      </c>
      <c r="AH604" t="n">
        <v>0.13654624999999998</v>
      </c>
      <c r="AI604" t="n">
        <v>0.30519999999999997</v>
      </c>
      <c r="AJ604" t="n">
        <v>0.22690000000000002</v>
      </c>
    </row>
    <row r="605" spans="1:20">
      <c r="A605" t="s">
        <v>2731</v>
      </c>
      <c r="B605" t="s">
        <v>4134</v>
      </c>
      <c r="C605" s="989" t="n">
        <v>0.0</v>
      </c>
      <c r="D605" s="989" t="n">
        <v>0.0</v>
      </c>
      <c r="E605" s="989" t="n">
        <v>0.0</v>
      </c>
      <c r="F605" s="989" t="n">
        <v>0.0</v>
      </c>
      <c r="G605" s="989" t="n">
        <v>0.0</v>
      </c>
      <c r="H605" s="989" t="n">
        <v>0.0</v>
      </c>
      <c r="I605" s="989" t="n">
        <v>0.0</v>
      </c>
      <c r="J605" s="989" t="n">
        <v>0.0</v>
      </c>
      <c r="K605" s="989" t="n">
        <v>0.0</v>
      </c>
      <c r="L605" s="989" t="n">
        <v>0.0</v>
      </c>
      <c r="M605" s="989" t="n">
        <v>0.0</v>
      </c>
      <c r="N605" s="989" t="n">
        <v>0.0</v>
      </c>
      <c r="O605" s="989" t="n">
        <v>0.0</v>
      </c>
      <c r="P605" s="989" t="n">
        <v>0.0</v>
      </c>
      <c r="Q605" s="989" t="n">
        <v>0.0</v>
      </c>
      <c r="R605" s="989" t="n">
        <v>0.0</v>
      </c>
      <c r="S605" s="989" t="n">
        <v>0.0</v>
      </c>
      <c r="T605" t="n">
        <v>0.0</v>
      </c>
      <c r="U605" t="n">
        <v>0.0</v>
      </c>
      <c r="V605" t="n">
        <v>0.0</v>
      </c>
      <c r="W605" t="n">
        <v>0.0</v>
      </c>
      <c r="X605" t="n">
        <v>0.0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0.0</v>
      </c>
      <c r="AE605" t="n">
        <v>0.0</v>
      </c>
      <c r="AF605" t="n">
        <v>0.0</v>
      </c>
      <c r="AG605" t="n">
        <v>0.0</v>
      </c>
      <c r="AH605" t="n">
        <v>0.0</v>
      </c>
      <c r="AI605" t="n">
        <v>0.08</v>
      </c>
      <c r="AJ605" t="n">
        <v>0.08</v>
      </c>
    </row>
    <row r="606" spans="1:20">
      <c r="A606" t="s">
        <v>2771</v>
      </c>
      <c r="B606" t="s">
        <v>4066</v>
      </c>
      <c r="C606" t="n">
        <v>0.04076001</v>
      </c>
      <c r="D606" t="n">
        <v>0.04076001</v>
      </c>
      <c r="E606" t="n">
        <v>0.03575234</v>
      </c>
      <c r="F606" t="n">
        <v>0.04140315</v>
      </c>
      <c r="G606" t="n">
        <v>0.04140315</v>
      </c>
      <c r="H606" t="n">
        <v>0.045954709999999996</v>
      </c>
      <c r="I606" t="n">
        <v>0.042988679999999994</v>
      </c>
      <c r="J606" t="n">
        <v>0.042988679999999994</v>
      </c>
      <c r="K606" t="n">
        <v>0.043553709999999995</v>
      </c>
      <c r="L606" t="n">
        <v>0.045954709999999996</v>
      </c>
      <c r="M606" t="n">
        <v>0.045954709999999996</v>
      </c>
      <c r="N606" t="n">
        <v>0.041451539999999995</v>
      </c>
      <c r="O606" t="n">
        <v>0.05519153</v>
      </c>
      <c r="P606" t="n">
        <v>0.05519153</v>
      </c>
      <c r="Q606" t="n">
        <v>0.03191318</v>
      </c>
      <c r="R606" t="n">
        <v>0.07145793</v>
      </c>
      <c r="S606" t="n">
        <v>0.07145793</v>
      </c>
      <c r="T606" t="n">
        <v>0.04494689</v>
      </c>
      <c r="U606" t="n">
        <v>0.0405056</v>
      </c>
      <c r="V606" t="n">
        <v>0.0405056</v>
      </c>
      <c r="W606" t="n">
        <v>0.0403427</v>
      </c>
      <c r="X606" t="n">
        <v>0.0403427</v>
      </c>
      <c r="Y606" t="n">
        <v>0.03862915</v>
      </c>
      <c r="Z606" t="n">
        <v>0.03862915</v>
      </c>
      <c r="AA606" t="n">
        <v>0.03938413</v>
      </c>
      <c r="AB606" t="n">
        <v>0.03938413</v>
      </c>
      <c r="AC606" t="n">
        <v>0.03921073</v>
      </c>
      <c r="AD606" t="n">
        <v>0.03921073</v>
      </c>
      <c r="AE606" t="n">
        <v>0.03956615</v>
      </c>
      <c r="AF606" t="n">
        <v>0.03956615</v>
      </c>
      <c r="AG606" t="n">
        <v>0.038216</v>
      </c>
      <c r="AH606" t="n">
        <v>0.038216</v>
      </c>
      <c r="AI606" t="n">
        <v>0.0834</v>
      </c>
      <c r="AJ606" t="n">
        <v>0.046799999999999994</v>
      </c>
    </row>
    <row r="607" spans="1:20">
      <c r="A607" t="s">
        <v>2702</v>
      </c>
      <c r="B607" t="s">
        <v>4162</v>
      </c>
      <c r="C607" s="989" t="n">
        <v>0.0</v>
      </c>
      <c r="D607" s="989" t="n">
        <v>0.0</v>
      </c>
      <c r="E607" s="989" t="n">
        <v>0.0</v>
      </c>
      <c r="F607" s="989" t="n">
        <v>0.0</v>
      </c>
      <c r="G607" s="989" t="n">
        <v>0.0</v>
      </c>
      <c r="H607" s="989" t="n">
        <v>0.0</v>
      </c>
      <c r="I607" s="989" t="n">
        <v>0.0</v>
      </c>
      <c r="J607" s="989" t="n">
        <v>0.0</v>
      </c>
      <c r="K607" s="989" t="n">
        <v>0.0</v>
      </c>
      <c r="L607" s="989" t="n">
        <v>0.0</v>
      </c>
      <c r="M607" s="989" t="n">
        <v>0.0</v>
      </c>
      <c r="N607" s="989" t="n">
        <v>0.0</v>
      </c>
      <c r="O607" s="989" t="n">
        <v>0.0</v>
      </c>
      <c r="P607" s="989" t="n">
        <v>0.0</v>
      </c>
      <c r="Q607" s="989" t="n">
        <v>0.0</v>
      </c>
      <c r="R607" s="989" t="n">
        <v>0.0</v>
      </c>
      <c r="S607" s="989" t="n">
        <v>0.0</v>
      </c>
      <c r="T607" t="n">
        <v>0.0</v>
      </c>
      <c r="U607" t="n">
        <v>0.0</v>
      </c>
      <c r="V607" t="n">
        <v>0.0</v>
      </c>
      <c r="W607" t="n">
        <v>0.0</v>
      </c>
      <c r="X607" t="n">
        <v>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n">
        <v>0.0</v>
      </c>
      <c r="AI607" t="n">
        <v>0.0231</v>
      </c>
      <c r="AJ607" t="n">
        <v>0.0129</v>
      </c>
    </row>
    <row r="608" spans="1:20">
      <c r="A608" t="s">
        <v>2697</v>
      </c>
      <c r="B608" t="s">
        <v>4167</v>
      </c>
      <c r="C608" t="n">
        <v>0.29908591</v>
      </c>
      <c r="D608" t="n">
        <v>0.29908591</v>
      </c>
      <c r="E608" t="n">
        <v>0.28723885</v>
      </c>
      <c r="F608" t="n">
        <v>0.30387527999999997</v>
      </c>
      <c r="G608" t="n">
        <v>0.30387527999999997</v>
      </c>
      <c r="H608" t="n">
        <v>0.31137544</v>
      </c>
      <c r="I608" t="n">
        <v>0.3035903</v>
      </c>
      <c r="J608" t="n">
        <v>0.3035903</v>
      </c>
      <c r="K608" t="n">
        <v>0.26670009</v>
      </c>
      <c r="L608" t="n">
        <v>0.31137544</v>
      </c>
      <c r="M608" t="n">
        <v>0.31137544</v>
      </c>
      <c r="N608" t="n">
        <v>0.37058686</v>
      </c>
      <c r="O608" t="n">
        <v>0.27171308</v>
      </c>
      <c r="P608" t="n">
        <v>0.27171308</v>
      </c>
      <c r="Q608" t="n">
        <v>0.31910001</v>
      </c>
      <c r="R608" s="989" t="n">
        <v>0.23180674</v>
      </c>
      <c r="S608" s="989" t="n">
        <v>0.23180674</v>
      </c>
      <c r="T608" t="n">
        <v>0.30054960999999997</v>
      </c>
      <c r="U608" t="n">
        <v>0.31440464</v>
      </c>
      <c r="V608" t="n">
        <v>0.31440464</v>
      </c>
      <c r="W608" t="n">
        <v>0.32318912</v>
      </c>
      <c r="X608" t="n">
        <v>0.32318912</v>
      </c>
      <c r="Y608" t="n">
        <v>0.32483675</v>
      </c>
      <c r="Z608" t="n">
        <v>0.32483675</v>
      </c>
      <c r="AA608" t="n">
        <v>0.33195639</v>
      </c>
      <c r="AB608" t="n">
        <v>0.33195639</v>
      </c>
      <c r="AC608" t="n">
        <v>0.33845232000000003</v>
      </c>
      <c r="AD608" t="n">
        <v>0.33845232000000003</v>
      </c>
      <c r="AE608" t="n">
        <v>0.3208709</v>
      </c>
      <c r="AF608" t="n">
        <v>0.3208709</v>
      </c>
      <c r="AG608" t="n">
        <v>0.31012944000000003</v>
      </c>
      <c r="AH608" t="n">
        <v>0.31012944000000003</v>
      </c>
      <c r="AI608" t="n">
        <v>0.2138</v>
      </c>
      <c r="AJ608" t="n">
        <v>0.1525</v>
      </c>
    </row>
    <row r="609" spans="1:20">
      <c r="A609" t="s">
        <v>2690</v>
      </c>
      <c r="B609" t="s">
        <v>4174</v>
      </c>
      <c r="C609" s="989" t="n">
        <v>0.09353028000000001</v>
      </c>
      <c r="D609" s="989" t="n">
        <v>0.09353028000000001</v>
      </c>
      <c r="E609" s="989" t="n">
        <v>0.084208</v>
      </c>
      <c r="F609" s="989" t="n">
        <v>0.09509846</v>
      </c>
      <c r="G609" s="989" t="n">
        <v>0.09509846</v>
      </c>
      <c r="H609" s="989" t="n">
        <v>0.10320074</v>
      </c>
      <c r="I609" s="989" t="n">
        <v>0.09744130000000001</v>
      </c>
      <c r="J609" s="989" t="n">
        <v>0.09744130000000001</v>
      </c>
      <c r="K609" s="989" t="n">
        <v>0.08149774000000001</v>
      </c>
      <c r="L609" s="989" t="n">
        <v>0.10320074</v>
      </c>
      <c r="M609" s="989" t="n">
        <v>0.10320074</v>
      </c>
      <c r="N609" s="989" t="n">
        <v>0.09311678000000001</v>
      </c>
      <c r="O609" s="989" t="n">
        <v>0.10781025</v>
      </c>
      <c r="P609" s="989" t="n">
        <v>0.10781025</v>
      </c>
      <c r="Q609" s="989" t="n">
        <v>0.09399933</v>
      </c>
      <c r="R609" s="989" t="n">
        <v>0.13623575000000002</v>
      </c>
      <c r="S609" s="989" t="n">
        <v>0.13623575000000002</v>
      </c>
      <c r="T609" t="n">
        <v>0.10883914</v>
      </c>
      <c r="U609" t="n">
        <v>0.09375596</v>
      </c>
      <c r="V609" t="n">
        <v>0.09375596</v>
      </c>
      <c r="W609" t="n">
        <v>0.09734912</v>
      </c>
      <c r="X609" t="n">
        <v>0.09734912</v>
      </c>
      <c r="Y609" t="n">
        <v>0.09985635</v>
      </c>
      <c r="Z609" t="n">
        <v>0.09985635</v>
      </c>
      <c r="AA609" t="n">
        <v>0.09826609</v>
      </c>
      <c r="AB609" t="n">
        <v>0.09826609</v>
      </c>
      <c r="AC609" t="n">
        <v>0.09597134</v>
      </c>
      <c r="AD609" t="n">
        <v>0.09597134</v>
      </c>
      <c r="AE609" t="n">
        <v>0.10210923</v>
      </c>
      <c r="AF609" t="n">
        <v>0.10210923</v>
      </c>
      <c r="AG609" t="n">
        <v>0.10117554000000001</v>
      </c>
      <c r="AH609" t="n">
        <v>0.10117554000000001</v>
      </c>
      <c r="AI609" t="n">
        <v>0.2841</v>
      </c>
      <c r="AJ609" t="n">
        <v>0.1668</v>
      </c>
    </row>
    <row r="610" spans="1:20">
      <c r="A610" t="s">
        <v>2688</v>
      </c>
      <c r="B610" t="s">
        <v>4176</v>
      </c>
      <c r="C610" t="n">
        <v>0.34651311999999995</v>
      </c>
      <c r="D610" t="n">
        <v>0.34651311999999995</v>
      </c>
      <c r="E610" t="n">
        <v>0.34635359</v>
      </c>
      <c r="F610" t="n">
        <v>0.35082512</v>
      </c>
      <c r="G610" t="n">
        <v>0.35082512</v>
      </c>
      <c r="H610" t="n">
        <v>0.34667861</v>
      </c>
      <c r="I610" t="n">
        <v>0.34886729000000005</v>
      </c>
      <c r="J610" t="n">
        <v>0.34886729000000005</v>
      </c>
      <c r="K610" t="n">
        <v>0.28301573</v>
      </c>
      <c r="L610" t="n">
        <v>0.34667861</v>
      </c>
      <c r="M610" t="n">
        <v>0.34667861</v>
      </c>
      <c r="N610" t="n">
        <v>0.28461967</v>
      </c>
      <c r="O610" t="n">
        <v>0.35069359</v>
      </c>
      <c r="P610" t="n">
        <v>0.35069359</v>
      </c>
      <c r="Q610" t="n">
        <v>0.35058132000000003</v>
      </c>
      <c r="R610" t="n">
        <v>0.33555757999999997</v>
      </c>
      <c r="S610" t="n">
        <v>0.33555757999999997</v>
      </c>
      <c r="T610" t="n">
        <v>0.33692174999999996</v>
      </c>
      <c r="U610" t="n">
        <v>0.31191403</v>
      </c>
      <c r="V610" t="n">
        <v>0.31191403</v>
      </c>
      <c r="W610" t="n">
        <v>0.32022109</v>
      </c>
      <c r="X610" t="n">
        <v>0.32022109</v>
      </c>
      <c r="Y610" t="n">
        <v>0.32244791</v>
      </c>
      <c r="Z610" t="n">
        <v>0.32244791</v>
      </c>
      <c r="AA610" t="n">
        <v>0.32254648</v>
      </c>
      <c r="AB610" t="n">
        <v>0.32254648</v>
      </c>
      <c r="AC610" t="n">
        <v>0.32593291</v>
      </c>
      <c r="AD610" t="n">
        <v>0.32593291</v>
      </c>
      <c r="AE610" t="n">
        <v>0.33420471</v>
      </c>
      <c r="AF610" t="n">
        <v>0.33420471</v>
      </c>
      <c r="AG610" t="n">
        <v>0.34397584999999997</v>
      </c>
      <c r="AH610" t="n">
        <v>0.34397584999999997</v>
      </c>
      <c r="AI610" t="n">
        <v>0.3329</v>
      </c>
      <c r="AJ610" t="n">
        <v>0.2687</v>
      </c>
    </row>
    <row r="611" spans="1:20">
      <c r="A611" t="s">
        <v>4949</v>
      </c>
      <c r="B611" t="s">
        <v>4950</v>
      </c>
      <c r="C611" s="1145" t="n">
        <v>6.0</v>
      </c>
      <c r="D611" s="1145" t="n">
        <v>6.0</v>
      </c>
      <c r="E611" s="1145" t="n">
        <v>3.0</v>
      </c>
      <c r="F611" s="1145" t="n">
        <v>5.0</v>
      </c>
      <c r="G611" s="1145" t="n">
        <v>5.0</v>
      </c>
      <c r="H611" s="1145" t="n">
        <v>3.0</v>
      </c>
      <c r="I611" s="1145" t="n">
        <v>4.0</v>
      </c>
      <c r="J611" s="1145" t="n">
        <v>4.0</v>
      </c>
      <c r="K611" s="1145" t="n">
        <v>3.0</v>
      </c>
      <c r="L611" s="1145" t="n">
        <v>3.0</v>
      </c>
      <c r="M611" s="1145" t="n">
        <v>3.0</v>
      </c>
      <c r="N611" s="1145" t="n">
        <v>3.0</v>
      </c>
      <c r="O611" s="1145" t="n">
        <v>2.0</v>
      </c>
      <c r="P611" s="1145" t="n">
        <v>2.0</v>
      </c>
      <c r="Q611" s="1145" t="n">
        <v>3.0</v>
      </c>
      <c r="R611" t="n" s="1145">
        <v>1.0</v>
      </c>
      <c r="S611" t="n" s="1145">
        <v>1.0</v>
      </c>
      <c r="T611" t="n" s="1145">
        <v>3.0</v>
      </c>
      <c r="U611" t="n" s="1145">
        <v>12.0</v>
      </c>
      <c r="V611" t="n" s="1145">
        <v>12.0</v>
      </c>
      <c r="W611" t="n" s="1145">
        <v>11.0</v>
      </c>
      <c r="X611" t="n" s="1145">
        <v>11.0</v>
      </c>
      <c r="Y611" t="n" s="1145">
        <v>10.0</v>
      </c>
      <c r="Z611" t="n" s="1145">
        <v>10.0</v>
      </c>
      <c r="AA611" t="n" s="1145">
        <v>9.0</v>
      </c>
      <c r="AB611" t="n" s="1145">
        <v>9.0</v>
      </c>
      <c r="AC611" t="n" s="1145">
        <v>8.0</v>
      </c>
      <c r="AD611" t="n" s="1145">
        <v>8.0</v>
      </c>
      <c r="AE611" t="n" s="1145">
        <v>7.0</v>
      </c>
      <c r="AF611" t="n" s="1145">
        <v>7.0</v>
      </c>
      <c r="AG611" t="n" s="1145">
        <v>6.0</v>
      </c>
      <c r="AH611" t="n" s="1145">
        <v>6.0</v>
      </c>
      <c r="AI611" t="n">
        <v>0.0</v>
      </c>
      <c r="AJ611" t="n">
        <v>0.0</v>
      </c>
    </row>
    <row r="612" spans="1:20">
      <c r="A612" t="s">
        <v>2916</v>
      </c>
      <c r="B612" t="s">
        <v>96</v>
      </c>
      <c r="C612" t="s">
        <v>2645</v>
      </c>
      <c r="D612" t="s">
        <v>2645</v>
      </c>
      <c r="E612" t="s">
        <v>2645</v>
      </c>
      <c r="F612" t="s">
        <v>2645</v>
      </c>
      <c r="G612" t="s">
        <v>2645</v>
      </c>
      <c r="H612" t="s">
        <v>2645</v>
      </c>
      <c r="I612" t="s">
        <v>2645</v>
      </c>
      <c r="J612" t="s">
        <v>2645</v>
      </c>
      <c r="K612" t="s">
        <v>2645</v>
      </c>
      <c r="L612" t="s">
        <v>2645</v>
      </c>
      <c r="M612" t="s">
        <v>2645</v>
      </c>
      <c r="N612" t="s">
        <v>2645</v>
      </c>
      <c r="O612" t="s">
        <v>2645</v>
      </c>
      <c r="P612" t="s">
        <v>2645</v>
      </c>
      <c r="Q612" t="s">
        <v>2645</v>
      </c>
      <c r="R612" t="s">
        <v>2645</v>
      </c>
      <c r="S612" t="s">
        <v>2645</v>
      </c>
      <c r="T612" t="s">
        <v>2645</v>
      </c>
      <c r="U612" t="s">
        <v>2645</v>
      </c>
      <c r="V612" t="s">
        <v>2645</v>
      </c>
      <c r="W612" t="s">
        <v>2645</v>
      </c>
      <c r="X612" t="s">
        <v>2645</v>
      </c>
      <c r="Y612" t="s">
        <v>2645</v>
      </c>
      <c r="Z612" t="s">
        <v>2645</v>
      </c>
      <c r="AA612" t="s">
        <v>2645</v>
      </c>
      <c r="AB612" t="s">
        <v>2645</v>
      </c>
      <c r="AC612" t="s">
        <v>2645</v>
      </c>
      <c r="AD612" t="s">
        <v>2645</v>
      </c>
      <c r="AE612" t="s">
        <v>2645</v>
      </c>
      <c r="AF612" t="s">
        <v>2645</v>
      </c>
      <c r="AG612" t="s">
        <v>2645</v>
      </c>
      <c r="AH612" t="s">
        <v>2645</v>
      </c>
    </row>
    <row r="613" spans="1:20">
      <c r="A613" t="s">
        <v>2915</v>
      </c>
      <c r="B613" t="s">
        <v>449</v>
      </c>
      <c r="C613">
        <v>1.5350253300000001</v>
      </c>
      <c r="D613">
        <v>0.93663375999999998</v>
      </c>
      <c r="E613">
        <v>0.93663375999999998</v>
      </c>
      <c r="F613">
        <v>0.62609252999999998</v>
      </c>
      <c r="G613">
        <v>0.65103966999999996</v>
      </c>
      <c r="H613">
        <v>1.12845335</v>
      </c>
      <c r="I613">
        <v>1.1930390500000001</v>
      </c>
      <c r="J613">
        <v>1.13436161</v>
      </c>
      <c r="K613">
        <v>1.11773148</v>
      </c>
      <c r="L613">
        <v>1.1240726400000001</v>
      </c>
      <c r="M613">
        <v>1.08274301</v>
      </c>
      <c r="N613">
        <v>1.15318258</v>
      </c>
      <c r="O613">
        <v>1.01723754</v>
      </c>
      <c r="P613">
        <v>0.91894648999999995</v>
      </c>
      <c r="Q613">
        <v>1.03905011</v>
      </c>
      <c r="R613">
        <v>0</v>
      </c>
      <c r="S613">
        <v>0</v>
      </c>
      <c r="T613"/>
    </row>
    <row r="614" spans="1:20">
      <c r="A614" t="s">
        <v>2914</v>
      </c>
      <c r="B614" t="s">
        <v>421</v>
      </c>
      <c r="C614">
        <v>-5.2048169999999998E-2</v>
      </c>
      <c r="D614">
        <v>-9.737026E-2</v>
      </c>
      <c r="E614">
        <v>-9.737026E-2</v>
      </c>
      <c r="F614">
        <v>-0.12125725</v>
      </c>
      <c r="G614">
        <v>-8.611518E-2</v>
      </c>
      <c r="H614">
        <v>-0.11283132</v>
      </c>
      <c r="I614">
        <v>-0.12130146</v>
      </c>
      <c r="J614">
        <v>-0.12061029</v>
      </c>
      <c r="K614">
        <v>-0.12847674000000001</v>
      </c>
      <c r="L614">
        <v>-0.12902489</v>
      </c>
      <c r="M614">
        <v>-0.12796251</v>
      </c>
      <c r="N614">
        <v>-0.12288903</v>
      </c>
      <c r="O614">
        <v>-0.15035388999999999</v>
      </c>
      <c r="P614">
        <v>-0.12687439</v>
      </c>
      <c r="Q614">
        <v>-0.10260447</v>
      </c>
      <c r="R614">
        <v>0</v>
      </c>
      <c r="S614">
        <v>0</v>
      </c>
      <c r="T614"/>
    </row>
    <row r="615" spans="1:20">
      <c r="A615" t="s">
        <v>2913</v>
      </c>
      <c r="B615" t="s">
        <v>3942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/>
    </row>
    <row r="616" spans="1:20">
      <c r="A616" t="s">
        <v>2912</v>
      </c>
      <c r="B616" t="s">
        <v>3943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/>
    </row>
    <row r="617" spans="1:20">
      <c r="A617" t="s">
        <v>2911</v>
      </c>
      <c r="B617" t="s">
        <v>745</v>
      </c>
      <c r="C617">
        <v>0.40970819000000003</v>
      </c>
      <c r="D617">
        <v>0.38447557999999998</v>
      </c>
      <c r="E617">
        <v>0.38447557999999998</v>
      </c>
      <c r="F617">
        <v>0.37025880999999999</v>
      </c>
      <c r="G617">
        <v>0.37558777999999998</v>
      </c>
      <c r="H617">
        <v>0.42154648</v>
      </c>
      <c r="I617">
        <v>0.42309574999999999</v>
      </c>
      <c r="J617">
        <v>0.41488551000000001</v>
      </c>
      <c r="K617">
        <v>0.41281957000000002</v>
      </c>
      <c r="L617">
        <v>0.41820185999999998</v>
      </c>
      <c r="M617">
        <v>0.42935102000000003</v>
      </c>
      <c r="N617">
        <v>0.44084390000000001</v>
      </c>
      <c r="O617">
        <v>0.45155381</v>
      </c>
      <c r="P617">
        <v>0.44278803999999999</v>
      </c>
      <c r="Q617">
        <v>0.44582106999999999</v>
      </c>
      <c r="R617">
        <v>0</v>
      </c>
      <c r="S617">
        <v>0</v>
      </c>
      <c r="T617"/>
    </row>
    <row r="618" spans="1:20">
      <c r="A618" t="s">
        <v>3944</v>
      </c>
      <c r="B618" t="s">
        <v>3945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/>
    </row>
    <row r="619" spans="1:20">
      <c r="A619" t="s">
        <v>3946</v>
      </c>
      <c r="B619" t="s">
        <v>3947</v>
      </c>
      <c r="C619" s="989">
        <v>2</v>
      </c>
      <c r="D619" s="989">
        <v>2</v>
      </c>
      <c r="E619" s="989">
        <v>2</v>
      </c>
      <c r="F619" s="989">
        <v>2</v>
      </c>
      <c r="G619" s="989">
        <v>2</v>
      </c>
      <c r="H619" s="989">
        <v>1.97</v>
      </c>
      <c r="I619" s="989">
        <v>1.96</v>
      </c>
      <c r="J619" s="989">
        <v>1.96</v>
      </c>
      <c r="K619" s="989">
        <v>1.96</v>
      </c>
      <c r="L619" s="989">
        <v>1.95</v>
      </c>
      <c r="M619" s="989">
        <v>1.94</v>
      </c>
      <c r="N619" s="989">
        <v>1.93</v>
      </c>
      <c r="O619" s="989">
        <v>1.92</v>
      </c>
      <c r="P619" s="989">
        <v>2</v>
      </c>
      <c r="Q619" s="989">
        <v>2</v>
      </c>
      <c r="R619">
        <v>0</v>
      </c>
      <c r="S619">
        <v>0</v>
      </c>
      <c r="T619"/>
    </row>
    <row r="620" spans="1:20">
      <c r="A620" t="s">
        <v>3948</v>
      </c>
      <c r="B620" t="s">
        <v>3949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/>
    </row>
    <row r="621" spans="1:20">
      <c r="A621" t="s">
        <v>3950</v>
      </c>
      <c r="B621" t="s">
        <v>389</v>
      </c>
      <c r="C621" s="989">
        <v>15725.62</v>
      </c>
      <c r="D621" s="989">
        <v>13850.29</v>
      </c>
      <c r="E621" s="989">
        <v>13850.29</v>
      </c>
      <c r="F621" s="989">
        <v>12912.63</v>
      </c>
      <c r="G621" s="989">
        <v>13081.34</v>
      </c>
      <c r="H621" s="989">
        <v>14176</v>
      </c>
      <c r="I621" s="989">
        <v>14378.38</v>
      </c>
      <c r="J621" s="989">
        <v>14210.61</v>
      </c>
      <c r="K621" s="989">
        <v>13881.49</v>
      </c>
      <c r="L621" s="989">
        <v>14030.06</v>
      </c>
      <c r="M621" s="989">
        <v>14350.78</v>
      </c>
      <c r="N621" s="989">
        <v>14647.29</v>
      </c>
      <c r="O621" s="989">
        <v>14782.68</v>
      </c>
      <c r="P621" s="989">
        <v>14967.28</v>
      </c>
      <c r="Q621" s="989">
        <v>16330.32</v>
      </c>
      <c r="R621">
        <v>0</v>
      </c>
      <c r="S621">
        <v>0</v>
      </c>
      <c r="T621"/>
    </row>
    <row r="622" spans="1:20">
      <c r="A622" t="s">
        <v>2910</v>
      </c>
      <c r="B622" t="s">
        <v>3951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/>
    </row>
    <row r="623" spans="1:20">
      <c r="A623" t="s">
        <v>2909</v>
      </c>
      <c r="B623" t="s">
        <v>3952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/>
    </row>
    <row r="624" spans="1:20">
      <c r="A624" t="s">
        <v>2908</v>
      </c>
      <c r="B624" t="s">
        <v>3953</v>
      </c>
      <c r="C624" s="989">
        <v>1</v>
      </c>
      <c r="D624" s="989">
        <v>2</v>
      </c>
      <c r="E624" s="989">
        <v>6</v>
      </c>
      <c r="F624" s="989">
        <v>5</v>
      </c>
      <c r="G624" s="989">
        <v>5</v>
      </c>
      <c r="H624" s="989">
        <v>12</v>
      </c>
      <c r="I624" s="989">
        <v>11</v>
      </c>
      <c r="J624" s="989">
        <v>11</v>
      </c>
      <c r="K624" s="989">
        <v>11</v>
      </c>
      <c r="L624" s="989">
        <v>9</v>
      </c>
      <c r="M624" s="989">
        <v>7</v>
      </c>
      <c r="N624" s="989">
        <v>7</v>
      </c>
      <c r="O624" s="989">
        <v>6</v>
      </c>
      <c r="P624" s="989">
        <v>5</v>
      </c>
      <c r="Q624" s="989">
        <v>3</v>
      </c>
      <c r="R624">
        <v>0</v>
      </c>
      <c r="S624">
        <v>0</v>
      </c>
      <c r="T624"/>
    </row>
    <row r="625" spans="1:20">
      <c r="A625" t="s">
        <v>2907</v>
      </c>
      <c r="B625" t="s">
        <v>3954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/>
    </row>
    <row r="626" spans="1:20">
      <c r="A626" t="s">
        <v>2906</v>
      </c>
      <c r="B626" t="s">
        <v>3955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/>
    </row>
    <row r="627" spans="1:20">
      <c r="A627" t="s">
        <v>2905</v>
      </c>
      <c r="B627" t="s">
        <v>3956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/>
    </row>
    <row r="628" spans="1:20">
      <c r="A628" t="s">
        <v>2904</v>
      </c>
      <c r="B628" t="s">
        <v>3957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/>
    </row>
    <row r="629" spans="1:20">
      <c r="A629" t="s">
        <v>2903</v>
      </c>
      <c r="B629" t="s">
        <v>3958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/>
    </row>
    <row r="630" spans="1:20">
      <c r="A630" t="s">
        <v>2902</v>
      </c>
      <c r="B630" t="s">
        <v>3959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/>
    </row>
    <row r="631" spans="1:20">
      <c r="A631" t="s">
        <v>2901</v>
      </c>
      <c r="B631" t="s">
        <v>3960</v>
      </c>
      <c r="C631" s="989">
        <v>2</v>
      </c>
      <c r="D631" s="989">
        <v>2</v>
      </c>
      <c r="E631" s="989">
        <v>6</v>
      </c>
      <c r="F631" s="989">
        <v>4</v>
      </c>
      <c r="G631" s="989">
        <v>0</v>
      </c>
      <c r="H631" s="989">
        <v>20</v>
      </c>
      <c r="I631" s="989">
        <v>18</v>
      </c>
      <c r="J631" s="989">
        <v>17</v>
      </c>
      <c r="K631" s="989">
        <v>17</v>
      </c>
      <c r="L631" s="989">
        <v>15</v>
      </c>
      <c r="M631" s="989">
        <v>13</v>
      </c>
      <c r="N631" s="989">
        <v>10</v>
      </c>
      <c r="O631" s="989">
        <v>9</v>
      </c>
      <c r="P631" s="989">
        <v>7</v>
      </c>
      <c r="Q631" s="989">
        <v>7</v>
      </c>
      <c r="R631">
        <v>0</v>
      </c>
      <c r="S631">
        <v>0</v>
      </c>
      <c r="T631"/>
    </row>
    <row r="632" spans="1:20">
      <c r="A632" t="s">
        <v>2900</v>
      </c>
      <c r="B632" t="s">
        <v>3961</v>
      </c>
      <c r="C632" s="989">
        <v>2</v>
      </c>
      <c r="D632" s="989">
        <v>6.33</v>
      </c>
      <c r="E632" s="989">
        <v>19</v>
      </c>
      <c r="F632" s="989">
        <v>17</v>
      </c>
      <c r="G632" s="989">
        <v>11</v>
      </c>
      <c r="H632" s="989">
        <v>78</v>
      </c>
      <c r="I632" s="989">
        <v>74</v>
      </c>
      <c r="J632" s="989">
        <v>69</v>
      </c>
      <c r="K632" s="989">
        <v>63</v>
      </c>
      <c r="L632" s="989">
        <v>60</v>
      </c>
      <c r="M632" s="989">
        <v>52</v>
      </c>
      <c r="N632" s="989">
        <v>45</v>
      </c>
      <c r="O632" s="989">
        <v>32</v>
      </c>
      <c r="P632" s="989">
        <v>31</v>
      </c>
      <c r="Q632" s="989">
        <v>27</v>
      </c>
      <c r="R632">
        <v>0</v>
      </c>
      <c r="S632">
        <v>0</v>
      </c>
      <c r="T632"/>
    </row>
    <row r="633" spans="1:20">
      <c r="A633" t="s">
        <v>2899</v>
      </c>
      <c r="B633" t="s">
        <v>3962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/>
    </row>
    <row r="634" spans="1:20">
      <c r="A634" t="s">
        <v>2898</v>
      </c>
      <c r="B634" t="s">
        <v>3963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/>
    </row>
    <row r="635" spans="1:20">
      <c r="A635" t="s">
        <v>2897</v>
      </c>
      <c r="B635" t="s">
        <v>3964</v>
      </c>
      <c r="C635" s="989">
        <v>6</v>
      </c>
      <c r="D635" s="989">
        <v>9</v>
      </c>
      <c r="E635" s="989">
        <v>27</v>
      </c>
      <c r="F635" s="989">
        <v>21</v>
      </c>
      <c r="G635" s="989">
        <v>16</v>
      </c>
      <c r="H635" s="989">
        <v>208</v>
      </c>
      <c r="I635" s="989">
        <v>191</v>
      </c>
      <c r="J635" s="989">
        <v>172</v>
      </c>
      <c r="K635" s="989">
        <v>152</v>
      </c>
      <c r="L635" s="989">
        <v>145</v>
      </c>
      <c r="M635" s="989">
        <v>123</v>
      </c>
      <c r="N635" s="989">
        <v>105</v>
      </c>
      <c r="O635" s="989">
        <v>91</v>
      </c>
      <c r="P635" s="989">
        <v>77</v>
      </c>
      <c r="Q635" s="989">
        <v>56</v>
      </c>
      <c r="R635">
        <v>0</v>
      </c>
      <c r="S635">
        <v>0</v>
      </c>
      <c r="T635"/>
    </row>
    <row r="636" spans="1:20">
      <c r="A636" t="s">
        <v>2896</v>
      </c>
      <c r="B636" t="s">
        <v>3965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/>
    </row>
    <row r="637" spans="1:20">
      <c r="A637" t="s">
        <v>2895</v>
      </c>
      <c r="B637" t="s">
        <v>3966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/>
    </row>
    <row r="638" spans="1:20">
      <c r="A638" t="s">
        <v>2894</v>
      </c>
      <c r="B638" t="s">
        <v>3967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/>
    </row>
    <row r="639" spans="1:20">
      <c r="A639" t="s">
        <v>2893</v>
      </c>
      <c r="B639" t="s">
        <v>3968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/>
    </row>
    <row r="640" spans="1:20">
      <c r="A640" t="s">
        <v>2892</v>
      </c>
      <c r="B640" t="s">
        <v>3969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/>
    </row>
    <row r="641" spans="1:20">
      <c r="A641" t="s">
        <v>2891</v>
      </c>
      <c r="B641" t="s">
        <v>3970</v>
      </c>
      <c r="C641" s="989">
        <v>2</v>
      </c>
      <c r="D641" s="989">
        <v>2.67</v>
      </c>
      <c r="E641" s="989">
        <v>8</v>
      </c>
      <c r="F641" s="989">
        <v>6</v>
      </c>
      <c r="G641" s="989">
        <v>4</v>
      </c>
      <c r="H641" s="989">
        <v>78</v>
      </c>
      <c r="I641" s="989">
        <v>76</v>
      </c>
      <c r="J641" s="989">
        <v>73</v>
      </c>
      <c r="K641" s="989">
        <v>66</v>
      </c>
      <c r="L641" s="989">
        <v>58</v>
      </c>
      <c r="M641" s="989">
        <v>46</v>
      </c>
      <c r="N641" s="989">
        <v>34</v>
      </c>
      <c r="O641" s="989">
        <v>20</v>
      </c>
      <c r="P641" s="989">
        <v>19</v>
      </c>
      <c r="Q641" s="989">
        <v>15</v>
      </c>
      <c r="R641">
        <v>0</v>
      </c>
      <c r="S641">
        <v>0</v>
      </c>
      <c r="T641"/>
    </row>
    <row r="642" spans="1:20">
      <c r="A642" t="s">
        <v>2890</v>
      </c>
      <c r="B642" t="s">
        <v>3971</v>
      </c>
      <c r="C642" s="989">
        <v>0</v>
      </c>
      <c r="D642" s="989">
        <v>0</v>
      </c>
      <c r="E642" s="989">
        <v>0</v>
      </c>
      <c r="F642" s="989">
        <v>0</v>
      </c>
      <c r="G642" s="989">
        <v>0</v>
      </c>
      <c r="H642" s="989">
        <v>6</v>
      </c>
      <c r="I642" s="989">
        <v>6</v>
      </c>
      <c r="J642" s="989">
        <v>6</v>
      </c>
      <c r="K642" s="989">
        <v>6</v>
      </c>
      <c r="L642" s="989">
        <v>6</v>
      </c>
      <c r="M642" s="989">
        <v>5</v>
      </c>
      <c r="N642" s="989">
        <v>3</v>
      </c>
      <c r="O642" s="989">
        <v>2</v>
      </c>
      <c r="P642" s="989">
        <v>2</v>
      </c>
      <c r="Q642" s="989">
        <v>1</v>
      </c>
      <c r="R642">
        <v>0</v>
      </c>
      <c r="S642">
        <v>0</v>
      </c>
      <c r="T642"/>
    </row>
    <row r="643" spans="1:20">
      <c r="A643" t="s">
        <v>2889</v>
      </c>
      <c r="B643" t="s">
        <v>3972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/>
    </row>
    <row r="644" spans="1:20">
      <c r="A644" t="s">
        <v>2888</v>
      </c>
      <c r="B644" t="s">
        <v>3973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/>
    </row>
    <row r="645" spans="1:20">
      <c r="A645" t="s">
        <v>2887</v>
      </c>
      <c r="B645" t="s">
        <v>3974</v>
      </c>
      <c r="C645" s="989">
        <v>25</v>
      </c>
      <c r="D645" s="989">
        <v>19.329999999999998</v>
      </c>
      <c r="E645" s="989">
        <v>58</v>
      </c>
      <c r="F645" s="989">
        <v>33</v>
      </c>
      <c r="G645" s="989">
        <v>14</v>
      </c>
      <c r="H645" s="989">
        <v>143</v>
      </c>
      <c r="I645" s="989">
        <v>131</v>
      </c>
      <c r="J645" s="989">
        <v>112</v>
      </c>
      <c r="K645" s="989">
        <v>97</v>
      </c>
      <c r="L645" s="989">
        <v>83</v>
      </c>
      <c r="M645" s="989">
        <v>66</v>
      </c>
      <c r="N645" s="989">
        <v>57</v>
      </c>
      <c r="O645" s="989">
        <v>40</v>
      </c>
      <c r="P645" s="989">
        <v>32</v>
      </c>
      <c r="Q645" s="989">
        <v>23</v>
      </c>
      <c r="R645">
        <v>0</v>
      </c>
      <c r="S645">
        <v>0</v>
      </c>
      <c r="T645"/>
    </row>
    <row r="646" spans="1:20">
      <c r="A646" t="s">
        <v>2886</v>
      </c>
      <c r="B646" t="s">
        <v>3975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/>
    </row>
    <row r="647" spans="1:20">
      <c r="A647" t="s">
        <v>2885</v>
      </c>
      <c r="B647" t="s">
        <v>3976</v>
      </c>
      <c r="C647" s="989">
        <v>4</v>
      </c>
      <c r="D647" s="989">
        <v>4.33</v>
      </c>
      <c r="E647" s="989">
        <v>13</v>
      </c>
      <c r="F647" s="989">
        <v>9</v>
      </c>
      <c r="G647" s="989">
        <v>5</v>
      </c>
      <c r="H647" s="989">
        <v>21</v>
      </c>
      <c r="I647" s="989">
        <v>20</v>
      </c>
      <c r="J647" s="989">
        <v>20</v>
      </c>
      <c r="K647" s="989">
        <v>19</v>
      </c>
      <c r="L647" s="989">
        <v>19</v>
      </c>
      <c r="M647" s="989">
        <v>14</v>
      </c>
      <c r="N647" s="989">
        <v>12</v>
      </c>
      <c r="O647" s="989">
        <v>9</v>
      </c>
      <c r="P647" s="989">
        <v>8</v>
      </c>
      <c r="Q647" s="989">
        <v>7</v>
      </c>
      <c r="R647">
        <v>0</v>
      </c>
      <c r="S647">
        <v>0</v>
      </c>
      <c r="T647"/>
    </row>
    <row r="648" spans="1:20">
      <c r="A648" t="s">
        <v>2884</v>
      </c>
      <c r="B648" t="s">
        <v>3977</v>
      </c>
      <c r="C648" s="989">
        <v>5</v>
      </c>
      <c r="D648" s="989">
        <v>2.33</v>
      </c>
      <c r="E648" s="989">
        <v>7</v>
      </c>
      <c r="F648" s="989">
        <v>2</v>
      </c>
      <c r="G648" s="989">
        <v>1</v>
      </c>
      <c r="H648" s="989">
        <v>12</v>
      </c>
      <c r="I648" s="989">
        <v>11</v>
      </c>
      <c r="J648" s="989">
        <v>9</v>
      </c>
      <c r="K648" s="989">
        <v>7</v>
      </c>
      <c r="L648" s="989">
        <v>6</v>
      </c>
      <c r="M648" s="989">
        <v>5</v>
      </c>
      <c r="N648" s="989">
        <v>5</v>
      </c>
      <c r="O648" s="989">
        <v>3</v>
      </c>
      <c r="P648" s="989">
        <v>1</v>
      </c>
      <c r="Q648" s="989">
        <v>0</v>
      </c>
      <c r="R648">
        <v>0</v>
      </c>
      <c r="S648">
        <v>0</v>
      </c>
      <c r="T648"/>
    </row>
    <row r="649" spans="1:20">
      <c r="A649" t="s">
        <v>2883</v>
      </c>
      <c r="B649" t="s">
        <v>1293</v>
      </c>
      <c r="C649" s="989">
        <v>30</v>
      </c>
      <c r="D649" s="989">
        <v>22.33</v>
      </c>
      <c r="E649" s="989">
        <v>67</v>
      </c>
      <c r="F649" s="989">
        <v>37</v>
      </c>
      <c r="G649" s="989">
        <v>17</v>
      </c>
      <c r="H649" s="989">
        <v>189</v>
      </c>
      <c r="I649" s="989">
        <v>175</v>
      </c>
      <c r="J649" s="989">
        <v>161</v>
      </c>
      <c r="K649" s="989">
        <v>147</v>
      </c>
      <c r="L649" s="989">
        <v>133</v>
      </c>
      <c r="M649" s="989">
        <v>113</v>
      </c>
      <c r="N649" s="989">
        <v>102</v>
      </c>
      <c r="O649" s="989">
        <v>78</v>
      </c>
      <c r="P649" s="989">
        <v>58</v>
      </c>
      <c r="Q649" s="989">
        <v>40</v>
      </c>
      <c r="R649">
        <v>0</v>
      </c>
      <c r="S649">
        <v>0</v>
      </c>
      <c r="T649"/>
    </row>
    <row r="650" spans="1:20">
      <c r="A650" t="s">
        <v>3978</v>
      </c>
      <c r="B650" t="s">
        <v>3979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/>
    </row>
    <row r="651" spans="1:20">
      <c r="A651" t="s">
        <v>3980</v>
      </c>
      <c r="B651" t="s">
        <v>3981</v>
      </c>
      <c r="C651" s="989">
        <v>0</v>
      </c>
      <c r="D651" s="989">
        <v>0</v>
      </c>
      <c r="E651" s="989">
        <v>0</v>
      </c>
      <c r="F651" s="989">
        <v>0</v>
      </c>
      <c r="G651" s="989">
        <v>0</v>
      </c>
      <c r="H651" s="989">
        <v>2</v>
      </c>
      <c r="I651" s="989">
        <v>1</v>
      </c>
      <c r="J651" s="989">
        <v>1</v>
      </c>
      <c r="K651" s="989">
        <v>1</v>
      </c>
      <c r="L651" s="989">
        <v>1</v>
      </c>
      <c r="M651" s="989">
        <v>1</v>
      </c>
      <c r="N651" s="989">
        <v>1</v>
      </c>
      <c r="O651" s="989">
        <v>1</v>
      </c>
      <c r="P651">
        <v>0</v>
      </c>
      <c r="Q651">
        <v>0</v>
      </c>
      <c r="R651">
        <v>0</v>
      </c>
      <c r="S651">
        <v>0</v>
      </c>
      <c r="T651"/>
    </row>
    <row r="652" spans="1:20">
      <c r="A652" t="s">
        <v>3982</v>
      </c>
      <c r="B652" t="s">
        <v>3983</v>
      </c>
      <c r="C652" s="989">
        <v>1</v>
      </c>
      <c r="D652" s="989">
        <v>0.33</v>
      </c>
      <c r="E652" s="989">
        <v>1</v>
      </c>
      <c r="F652" s="989">
        <v>0</v>
      </c>
      <c r="G652" s="989">
        <v>0</v>
      </c>
      <c r="H652" s="989">
        <v>7</v>
      </c>
      <c r="I652" s="989">
        <v>7</v>
      </c>
      <c r="J652" s="989">
        <v>7</v>
      </c>
      <c r="K652" s="989">
        <v>7</v>
      </c>
      <c r="L652" s="989">
        <v>7</v>
      </c>
      <c r="M652" s="989">
        <v>6</v>
      </c>
      <c r="N652" s="989">
        <v>5</v>
      </c>
      <c r="O652" s="989">
        <v>5</v>
      </c>
      <c r="P652" s="989">
        <v>4</v>
      </c>
      <c r="Q652" s="989">
        <v>4</v>
      </c>
      <c r="R652">
        <v>0</v>
      </c>
      <c r="S652">
        <v>0</v>
      </c>
      <c r="T652"/>
    </row>
    <row r="653" spans="1:20">
      <c r="A653" t="s">
        <v>3984</v>
      </c>
      <c r="B653" t="s">
        <v>3985</v>
      </c>
      <c r="C653" s="989">
        <v>0</v>
      </c>
      <c r="D653" s="989">
        <v>1.33</v>
      </c>
      <c r="E653" s="989">
        <v>4</v>
      </c>
      <c r="F653" s="989">
        <v>4</v>
      </c>
      <c r="G653" s="989">
        <v>2</v>
      </c>
      <c r="H653" s="989">
        <v>1</v>
      </c>
      <c r="I653" s="989">
        <v>0</v>
      </c>
      <c r="J653" s="989">
        <v>0</v>
      </c>
      <c r="K653" s="989">
        <v>0</v>
      </c>
      <c r="L653" s="989">
        <v>0</v>
      </c>
      <c r="M653" s="989">
        <v>0</v>
      </c>
      <c r="N653" s="989">
        <v>0</v>
      </c>
      <c r="O653" s="989">
        <v>0</v>
      </c>
      <c r="P653" s="989">
        <v>0</v>
      </c>
      <c r="Q653" s="989">
        <v>0</v>
      </c>
      <c r="R653">
        <v>0</v>
      </c>
      <c r="S653">
        <v>0</v>
      </c>
      <c r="T653"/>
    </row>
    <row r="654" spans="1:20">
      <c r="A654" t="s">
        <v>3986</v>
      </c>
      <c r="B654" t="s">
        <v>3987</v>
      </c>
      <c r="C654" s="989">
        <v>0</v>
      </c>
      <c r="D654" s="989">
        <v>0.33</v>
      </c>
      <c r="E654" s="989">
        <v>1</v>
      </c>
      <c r="F654" s="989">
        <v>1</v>
      </c>
      <c r="G654" s="989">
        <v>1</v>
      </c>
      <c r="H654" s="989">
        <v>15</v>
      </c>
      <c r="I654" s="989">
        <v>15</v>
      </c>
      <c r="J654" s="989">
        <v>15</v>
      </c>
      <c r="K654" s="989">
        <v>13</v>
      </c>
      <c r="L654" s="989">
        <v>13</v>
      </c>
      <c r="M654" s="989">
        <v>13</v>
      </c>
      <c r="N654" s="989">
        <v>12</v>
      </c>
      <c r="O654" s="989">
        <v>10</v>
      </c>
      <c r="P654" s="989">
        <v>10</v>
      </c>
      <c r="Q654" s="989">
        <v>4</v>
      </c>
      <c r="R654">
        <v>0</v>
      </c>
      <c r="S654">
        <v>0</v>
      </c>
      <c r="T654"/>
    </row>
    <row r="655" spans="1:20">
      <c r="A655" t="s">
        <v>3988</v>
      </c>
      <c r="B655" t="s">
        <v>3989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/>
    </row>
    <row r="656" spans="1:20">
      <c r="A656" t="s">
        <v>3990</v>
      </c>
      <c r="B656" t="s">
        <v>3991</v>
      </c>
      <c r="C656" s="989">
        <v>0</v>
      </c>
      <c r="D656" s="989">
        <v>0</v>
      </c>
      <c r="E656" s="989">
        <v>0</v>
      </c>
      <c r="F656" s="989">
        <v>0</v>
      </c>
      <c r="G656" s="989">
        <v>0</v>
      </c>
      <c r="H656" s="989">
        <v>11</v>
      </c>
      <c r="I656" s="989">
        <v>10</v>
      </c>
      <c r="J656" s="989">
        <v>10</v>
      </c>
      <c r="K656" s="989">
        <v>10</v>
      </c>
      <c r="L656" s="989">
        <v>9</v>
      </c>
      <c r="M656" s="989">
        <v>8</v>
      </c>
      <c r="N656" s="989">
        <v>7</v>
      </c>
      <c r="O656" s="989">
        <v>5</v>
      </c>
      <c r="P656" s="989">
        <v>4</v>
      </c>
      <c r="Q656" s="989">
        <v>3</v>
      </c>
      <c r="R656">
        <v>0</v>
      </c>
      <c r="S656">
        <v>0</v>
      </c>
      <c r="T656"/>
    </row>
    <row r="657" spans="1:20">
      <c r="A657" t="s">
        <v>3992</v>
      </c>
      <c r="B657" t="s">
        <v>3993</v>
      </c>
      <c r="C657" s="989">
        <v>0</v>
      </c>
      <c r="D657" s="989">
        <v>0</v>
      </c>
      <c r="E657" s="989">
        <v>0</v>
      </c>
      <c r="F657" s="989">
        <v>0</v>
      </c>
      <c r="G657" s="989">
        <v>0</v>
      </c>
      <c r="H657" s="989">
        <v>3</v>
      </c>
      <c r="I657" s="989">
        <v>3</v>
      </c>
      <c r="J657" s="989">
        <v>3</v>
      </c>
      <c r="K657" s="989">
        <v>3</v>
      </c>
      <c r="L657" s="989">
        <v>3</v>
      </c>
      <c r="M657" s="989">
        <v>2</v>
      </c>
      <c r="N657" s="989">
        <v>2</v>
      </c>
      <c r="O657" s="989">
        <v>2</v>
      </c>
      <c r="P657" s="989">
        <v>2</v>
      </c>
      <c r="Q657" s="989">
        <v>1</v>
      </c>
      <c r="R657">
        <v>0</v>
      </c>
      <c r="S657">
        <v>0</v>
      </c>
      <c r="T657"/>
    </row>
    <row r="658" spans="1:20">
      <c r="A658" t="s">
        <v>3994</v>
      </c>
      <c r="B658" t="s">
        <v>3995</v>
      </c>
      <c r="C658" s="989">
        <v>20</v>
      </c>
      <c r="D658" s="989">
        <v>14.67</v>
      </c>
      <c r="E658" s="989">
        <v>44</v>
      </c>
      <c r="F658" s="989">
        <v>24</v>
      </c>
      <c r="G658" s="989">
        <v>10</v>
      </c>
      <c r="H658" s="989">
        <v>111</v>
      </c>
      <c r="I658" s="989">
        <v>103</v>
      </c>
      <c r="J658" s="989">
        <v>91</v>
      </c>
      <c r="K658" s="989">
        <v>82</v>
      </c>
      <c r="L658" s="989">
        <v>71</v>
      </c>
      <c r="M658" s="989">
        <v>57</v>
      </c>
      <c r="N658" s="989">
        <v>51</v>
      </c>
      <c r="O658" s="989">
        <v>36</v>
      </c>
      <c r="P658" s="989">
        <v>28</v>
      </c>
      <c r="Q658" s="989">
        <v>21</v>
      </c>
      <c r="R658">
        <v>0</v>
      </c>
      <c r="S658">
        <v>0</v>
      </c>
      <c r="T658"/>
    </row>
    <row r="659" spans="1:20">
      <c r="A659" t="s">
        <v>3996</v>
      </c>
      <c r="B659" t="s">
        <v>3997</v>
      </c>
      <c r="C659" s="989">
        <v>2</v>
      </c>
      <c r="D659" s="989">
        <v>1.33</v>
      </c>
      <c r="E659" s="989">
        <v>4</v>
      </c>
      <c r="F659" s="989">
        <v>2</v>
      </c>
      <c r="G659" s="989">
        <v>1</v>
      </c>
      <c r="H659" s="989">
        <v>6</v>
      </c>
      <c r="I659" s="989">
        <v>6</v>
      </c>
      <c r="J659" s="989">
        <v>6</v>
      </c>
      <c r="K659" s="989">
        <v>6</v>
      </c>
      <c r="L659" s="989">
        <v>6</v>
      </c>
      <c r="M659" s="989">
        <v>5</v>
      </c>
      <c r="N659" s="989">
        <v>4</v>
      </c>
      <c r="O659" s="989">
        <v>4</v>
      </c>
      <c r="P659" s="989">
        <v>4</v>
      </c>
      <c r="Q659" s="989">
        <v>3</v>
      </c>
      <c r="R659">
        <v>0</v>
      </c>
      <c r="S659">
        <v>0</v>
      </c>
      <c r="T659"/>
    </row>
    <row r="660" spans="1:20">
      <c r="A660" t="s">
        <v>3998</v>
      </c>
      <c r="B660" t="s">
        <v>3999</v>
      </c>
      <c r="C660" s="989">
        <v>5</v>
      </c>
      <c r="D660" s="989">
        <v>2.33</v>
      </c>
      <c r="E660" s="989">
        <v>7</v>
      </c>
      <c r="F660" s="989">
        <v>2</v>
      </c>
      <c r="G660" s="989">
        <v>1</v>
      </c>
      <c r="H660" s="989">
        <v>12</v>
      </c>
      <c r="I660" s="989">
        <v>11</v>
      </c>
      <c r="J660" s="989">
        <v>9</v>
      </c>
      <c r="K660" s="989">
        <v>7</v>
      </c>
      <c r="L660" s="989">
        <v>6</v>
      </c>
      <c r="M660" s="989">
        <v>5</v>
      </c>
      <c r="N660" s="989">
        <v>5</v>
      </c>
      <c r="O660" s="989">
        <v>3</v>
      </c>
      <c r="P660" s="989">
        <v>1</v>
      </c>
      <c r="Q660" s="989">
        <v>0</v>
      </c>
      <c r="R660">
        <v>0</v>
      </c>
      <c r="S660">
        <v>0</v>
      </c>
      <c r="T660"/>
    </row>
    <row r="661" spans="1:20">
      <c r="A661" t="s">
        <v>2882</v>
      </c>
      <c r="B661" t="s">
        <v>4000</v>
      </c>
      <c r="C661" s="989">
        <v>30</v>
      </c>
      <c r="D661" s="989">
        <v>22.33</v>
      </c>
      <c r="E661" s="989">
        <v>67</v>
      </c>
      <c r="F661" s="989">
        <v>37</v>
      </c>
      <c r="G661" s="989">
        <v>17</v>
      </c>
      <c r="H661" s="989">
        <v>189</v>
      </c>
      <c r="I661" s="989">
        <v>175</v>
      </c>
      <c r="J661" s="989">
        <v>161</v>
      </c>
      <c r="K661" s="989">
        <v>147</v>
      </c>
      <c r="L661" s="989">
        <v>133</v>
      </c>
      <c r="M661" s="989">
        <v>113</v>
      </c>
      <c r="N661" s="989">
        <v>102</v>
      </c>
      <c r="O661" s="989">
        <v>78</v>
      </c>
      <c r="P661" s="989">
        <v>58</v>
      </c>
      <c r="Q661" s="989">
        <v>40</v>
      </c>
      <c r="R661">
        <v>0</v>
      </c>
      <c r="S661">
        <v>0</v>
      </c>
      <c r="T661"/>
    </row>
    <row r="662" spans="1:20">
      <c r="A662" t="s">
        <v>2881</v>
      </c>
      <c r="B662" t="s">
        <v>4001</v>
      </c>
      <c r="C662">
        <v>0.45454545000000002</v>
      </c>
      <c r="D662">
        <v>0.42465753000000001</v>
      </c>
      <c r="E662">
        <v>0.42465753000000001</v>
      </c>
      <c r="F662">
        <v>0.41176470999999998</v>
      </c>
      <c r="G662">
        <v>0.43262411000000001</v>
      </c>
      <c r="H662">
        <v>0.41991643000000001</v>
      </c>
      <c r="I662">
        <v>0.42053973</v>
      </c>
      <c r="J662">
        <v>0.43061396000000002</v>
      </c>
      <c r="K662">
        <v>0.44444444</v>
      </c>
      <c r="L662">
        <v>0.46733111999999999</v>
      </c>
      <c r="M662">
        <v>0.49297753</v>
      </c>
      <c r="N662">
        <v>0.52566371999999995</v>
      </c>
      <c r="O662">
        <v>0.54963680000000004</v>
      </c>
      <c r="P662">
        <v>0.55588234999999997</v>
      </c>
      <c r="Q662">
        <v>0.54104478</v>
      </c>
      <c r="R662">
        <v>0</v>
      </c>
      <c r="S662">
        <v>0</v>
      </c>
      <c r="T662"/>
    </row>
    <row r="663" spans="1:20">
      <c r="A663" t="s">
        <v>2880</v>
      </c>
      <c r="B663" t="s">
        <v>4002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/>
    </row>
    <row r="664" spans="1:20">
      <c r="A664" t="s">
        <v>2879</v>
      </c>
      <c r="B664" t="s">
        <v>4003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/>
    </row>
    <row r="665" spans="1:20">
      <c r="A665" t="s">
        <v>2878</v>
      </c>
      <c r="B665" t="s">
        <v>4004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0</v>
      </c>
      <c r="S665">
        <v>0</v>
      </c>
      <c r="T665"/>
    </row>
    <row r="666" spans="1:20">
      <c r="A666" t="s">
        <v>2877</v>
      </c>
      <c r="B666" t="s">
        <v>4005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/>
    </row>
    <row r="667" spans="1:20">
      <c r="A667" t="s">
        <v>2876</v>
      </c>
      <c r="B667" t="s">
        <v>4006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/>
    </row>
    <row r="668" spans="1:20">
      <c r="A668" t="s">
        <v>2875</v>
      </c>
      <c r="B668" t="s">
        <v>4007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/>
    </row>
    <row r="669" spans="1:20">
      <c r="A669" t="s">
        <v>2874</v>
      </c>
      <c r="B669" t="s">
        <v>4008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/>
    </row>
    <row r="670" spans="1:20">
      <c r="A670" t="s">
        <v>2873</v>
      </c>
      <c r="B670" t="s">
        <v>4009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/>
    </row>
    <row r="671" spans="1:20">
      <c r="A671" t="s">
        <v>2872</v>
      </c>
      <c r="B671" t="s">
        <v>4010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/>
    </row>
    <row r="672" spans="1:20">
      <c r="A672" t="s">
        <v>2871</v>
      </c>
      <c r="B672" t="s">
        <v>4011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0</v>
      </c>
      <c r="S672">
        <v>0</v>
      </c>
      <c r="T672"/>
    </row>
    <row r="673" spans="1:20">
      <c r="A673" t="s">
        <v>2870</v>
      </c>
      <c r="B673" t="s">
        <v>4012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0</v>
      </c>
      <c r="S673">
        <v>0</v>
      </c>
      <c r="T673"/>
    </row>
    <row r="674" spans="1:20">
      <c r="A674" t="s">
        <v>2869</v>
      </c>
      <c r="B674" t="s">
        <v>4013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/>
    </row>
    <row r="675" spans="1:20">
      <c r="A675" t="s">
        <v>2868</v>
      </c>
      <c r="B675" t="s">
        <v>4014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/>
    </row>
    <row r="676" spans="1:20">
      <c r="A676" t="s">
        <v>2867</v>
      </c>
      <c r="B676" t="s">
        <v>4015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0</v>
      </c>
      <c r="S676">
        <v>0</v>
      </c>
      <c r="T676"/>
    </row>
    <row r="677" spans="1:20">
      <c r="A677" t="s">
        <v>2866</v>
      </c>
      <c r="B677" t="s">
        <v>4016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/>
    </row>
    <row r="678" spans="1:20">
      <c r="A678" t="s">
        <v>2865</v>
      </c>
      <c r="B678" t="s">
        <v>4017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/>
    </row>
    <row r="679" spans="1:20">
      <c r="A679" t="s">
        <v>2864</v>
      </c>
      <c r="B679" t="s">
        <v>4018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/>
    </row>
    <row r="680" spans="1:20">
      <c r="A680" t="s">
        <v>2863</v>
      </c>
      <c r="B680" t="s">
        <v>4019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/>
    </row>
    <row r="681" spans="1:20">
      <c r="A681" t="s">
        <v>2862</v>
      </c>
      <c r="B681" t="s">
        <v>4020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/>
    </row>
    <row r="682" spans="1:20">
      <c r="A682" t="s">
        <v>2861</v>
      </c>
      <c r="B682" t="s">
        <v>4021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0</v>
      </c>
      <c r="S682">
        <v>0</v>
      </c>
      <c r="T682"/>
    </row>
    <row r="683" spans="1:20">
      <c r="A683" t="s">
        <v>2860</v>
      </c>
      <c r="B683" t="s">
        <v>4022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0</v>
      </c>
      <c r="T683"/>
    </row>
    <row r="684" spans="1:20">
      <c r="A684" t="s">
        <v>2859</v>
      </c>
      <c r="B684" t="s">
        <v>4023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/>
    </row>
    <row r="685" spans="1:20">
      <c r="A685" t="s">
        <v>2858</v>
      </c>
      <c r="B685" t="s">
        <v>4024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/>
    </row>
    <row r="686" spans="1:20">
      <c r="A686" t="s">
        <v>2857</v>
      </c>
      <c r="B686" t="s">
        <v>4025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0</v>
      </c>
      <c r="S686">
        <v>0</v>
      </c>
      <c r="T686"/>
    </row>
    <row r="687" spans="1:20">
      <c r="A687" t="s">
        <v>2856</v>
      </c>
      <c r="B687" t="s">
        <v>4026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/>
    </row>
    <row r="688" spans="1:20">
      <c r="A688" t="s">
        <v>2855</v>
      </c>
      <c r="B688" t="s">
        <v>4027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0</v>
      </c>
      <c r="S688">
        <v>0</v>
      </c>
      <c r="T688"/>
    </row>
    <row r="689" spans="1:20">
      <c r="A689" t="s">
        <v>2854</v>
      </c>
      <c r="B689" t="s">
        <v>4028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0</v>
      </c>
      <c r="R689">
        <v>0</v>
      </c>
      <c r="S689">
        <v>0</v>
      </c>
      <c r="T689"/>
    </row>
    <row r="690" spans="1:20">
      <c r="A690" t="s">
        <v>2853</v>
      </c>
      <c r="B690" t="s">
        <v>746</v>
      </c>
      <c r="C690">
        <v>0.27272727000000002</v>
      </c>
      <c r="D690">
        <v>0.18356164</v>
      </c>
      <c r="E690">
        <v>0.18356164</v>
      </c>
      <c r="F690">
        <v>0.14509804000000001</v>
      </c>
      <c r="G690">
        <v>0.12056738</v>
      </c>
      <c r="H690">
        <v>0.1316156</v>
      </c>
      <c r="I690">
        <v>0.13118441</v>
      </c>
      <c r="J690">
        <v>0.13540790999999999</v>
      </c>
      <c r="K690">
        <v>0.14202898999999999</v>
      </c>
      <c r="L690">
        <v>0.14728682000000001</v>
      </c>
      <c r="M690">
        <v>0.15870787</v>
      </c>
      <c r="N690">
        <v>0.18053097000000001</v>
      </c>
      <c r="O690">
        <v>0.18886199000000001</v>
      </c>
      <c r="P690">
        <v>0.17058824</v>
      </c>
      <c r="Q690">
        <v>0.14925373</v>
      </c>
      <c r="R690">
        <v>0</v>
      </c>
      <c r="S690">
        <v>0</v>
      </c>
      <c r="T690"/>
    </row>
    <row r="691" spans="1:20">
      <c r="A691" t="s">
        <v>4029</v>
      </c>
      <c r="B691" t="s">
        <v>746</v>
      </c>
      <c r="C691">
        <v>0.27272727000000002</v>
      </c>
      <c r="D691">
        <v>0.18356164</v>
      </c>
      <c r="E691">
        <v>0.18356164</v>
      </c>
      <c r="F691">
        <v>0.14509804000000001</v>
      </c>
      <c r="G691">
        <v>0.12056738</v>
      </c>
      <c r="H691">
        <v>0.1316156</v>
      </c>
      <c r="I691">
        <v>0.13118441</v>
      </c>
      <c r="J691">
        <v>0.13540790999999999</v>
      </c>
      <c r="K691">
        <v>0.14202898999999999</v>
      </c>
      <c r="L691">
        <v>0.14728682000000001</v>
      </c>
      <c r="M691">
        <v>0.15870787</v>
      </c>
      <c r="N691">
        <v>0.18053097000000001</v>
      </c>
      <c r="O691">
        <v>0.18886199000000001</v>
      </c>
      <c r="P691">
        <v>0.17058824</v>
      </c>
      <c r="Q691">
        <v>0.14925373</v>
      </c>
      <c r="R691">
        <v>0</v>
      </c>
      <c r="S691">
        <v>0</v>
      </c>
      <c r="T691"/>
    </row>
    <row r="692" spans="1:20">
      <c r="A692" t="s">
        <v>4030</v>
      </c>
      <c r="B692" t="s">
        <v>4031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/>
    </row>
    <row r="693" spans="1:20">
      <c r="A693" t="s">
        <v>4032</v>
      </c>
      <c r="B693" t="s">
        <v>4033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0.16666666999999999</v>
      </c>
      <c r="I693">
        <v>9.0909089999999998E-2</v>
      </c>
      <c r="J693">
        <v>9.0909089999999998E-2</v>
      </c>
      <c r="K693">
        <v>9.0909089999999998E-2</v>
      </c>
      <c r="L693">
        <v>0.11111111</v>
      </c>
      <c r="M693">
        <v>0.14285713999999999</v>
      </c>
      <c r="N693">
        <v>0.14285713999999999</v>
      </c>
      <c r="O693">
        <v>0.16666666999999999</v>
      </c>
      <c r="P693">
        <v>0</v>
      </c>
      <c r="Q693">
        <v>0</v>
      </c>
      <c r="R693">
        <v>0</v>
      </c>
      <c r="S693">
        <v>0</v>
      </c>
      <c r="T693"/>
    </row>
    <row r="694" spans="1:20">
      <c r="A694" t="s">
        <v>4034</v>
      </c>
      <c r="B694" t="s">
        <v>4035</v>
      </c>
      <c r="C694">
        <v>0.5</v>
      </c>
      <c r="D694">
        <v>0.16666666999999999</v>
      </c>
      <c r="E694">
        <v>0.16666666999999999</v>
      </c>
      <c r="F694">
        <v>0</v>
      </c>
      <c r="G694">
        <v>0</v>
      </c>
      <c r="H694">
        <v>0.35</v>
      </c>
      <c r="I694">
        <v>0.38888888999999999</v>
      </c>
      <c r="J694">
        <v>0.41176470999999998</v>
      </c>
      <c r="K694">
        <v>0.41176470999999998</v>
      </c>
      <c r="L694">
        <v>0.46666667000000001</v>
      </c>
      <c r="M694">
        <v>0.46153845999999998</v>
      </c>
      <c r="N694">
        <v>0.5</v>
      </c>
      <c r="O694">
        <v>0.55555555999999995</v>
      </c>
      <c r="P694">
        <v>0.57142857000000002</v>
      </c>
      <c r="Q694">
        <v>0.57142857000000002</v>
      </c>
      <c r="R694">
        <v>0</v>
      </c>
      <c r="S694">
        <v>0</v>
      </c>
      <c r="T694"/>
    </row>
    <row r="695" spans="1:20">
      <c r="A695" t="s">
        <v>4036</v>
      </c>
      <c r="B695" t="s">
        <v>4037</v>
      </c>
      <c r="C695">
        <v>0</v>
      </c>
      <c r="D695">
        <v>0.21052631999999999</v>
      </c>
      <c r="E695">
        <v>0.21052631999999999</v>
      </c>
      <c r="F695">
        <v>0.23529412</v>
      </c>
      <c r="G695">
        <v>0.18181818</v>
      </c>
      <c r="H695">
        <v>1.282051E-2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/>
    </row>
    <row r="696" spans="1:20">
      <c r="A696" t="s">
        <v>4038</v>
      </c>
      <c r="B696" t="s">
        <v>4039</v>
      </c>
      <c r="C696">
        <v>0</v>
      </c>
      <c r="D696">
        <v>3.703704E-2</v>
      </c>
      <c r="E696">
        <v>3.703704E-2</v>
      </c>
      <c r="F696">
        <v>4.7619050000000003E-2</v>
      </c>
      <c r="G696">
        <v>6.25E-2</v>
      </c>
      <c r="H696">
        <v>7.2115380000000007E-2</v>
      </c>
      <c r="I696">
        <v>7.8534030000000005E-2</v>
      </c>
      <c r="J696">
        <v>8.7209300000000003E-2</v>
      </c>
      <c r="K696">
        <v>8.5526320000000003E-2</v>
      </c>
      <c r="L696">
        <v>8.9655170000000006E-2</v>
      </c>
      <c r="M696">
        <v>0.10569106</v>
      </c>
      <c r="N696">
        <v>0.11428571</v>
      </c>
      <c r="O696">
        <v>0.10989011</v>
      </c>
      <c r="P696">
        <v>0.12987013</v>
      </c>
      <c r="Q696">
        <v>7.1428569999999997E-2</v>
      </c>
      <c r="R696">
        <v>0</v>
      </c>
      <c r="S696">
        <v>0</v>
      </c>
      <c r="T696"/>
    </row>
    <row r="697" spans="1:20">
      <c r="A697" t="s">
        <v>4040</v>
      </c>
      <c r="B697" t="s">
        <v>4041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/>
    </row>
    <row r="698" spans="1:20">
      <c r="A698" t="s">
        <v>4042</v>
      </c>
      <c r="B698" t="s">
        <v>4043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0.14102564000000001</v>
      </c>
      <c r="I698">
        <v>0.13157895</v>
      </c>
      <c r="J698">
        <v>0.13698630000000001</v>
      </c>
      <c r="K698">
        <v>0.15151514999999999</v>
      </c>
      <c r="L698">
        <v>0.15517241000000001</v>
      </c>
      <c r="M698">
        <v>0.17391303999999999</v>
      </c>
      <c r="N698">
        <v>0.20588234999999999</v>
      </c>
      <c r="O698">
        <v>0.25</v>
      </c>
      <c r="P698">
        <v>0.21052631999999999</v>
      </c>
      <c r="Q698">
        <v>0.2</v>
      </c>
      <c r="R698">
        <v>0</v>
      </c>
      <c r="S698">
        <v>0</v>
      </c>
      <c r="T698"/>
    </row>
    <row r="699" spans="1:20">
      <c r="A699" t="s">
        <v>4044</v>
      </c>
      <c r="B699" t="s">
        <v>4045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0.5</v>
      </c>
      <c r="I699">
        <v>0.5</v>
      </c>
      <c r="J699">
        <v>0.5</v>
      </c>
      <c r="K699">
        <v>0.5</v>
      </c>
      <c r="L699">
        <v>0.5</v>
      </c>
      <c r="M699">
        <v>0.4</v>
      </c>
      <c r="N699">
        <v>0.66666667000000002</v>
      </c>
      <c r="O699">
        <v>1</v>
      </c>
      <c r="P699">
        <v>1</v>
      </c>
      <c r="Q699">
        <v>1</v>
      </c>
      <c r="R699">
        <v>0</v>
      </c>
      <c r="S699">
        <v>0</v>
      </c>
      <c r="T699"/>
    </row>
    <row r="700" spans="1:20">
      <c r="A700" t="s">
        <v>4046</v>
      </c>
      <c r="B700" t="s">
        <v>4047</v>
      </c>
      <c r="C700">
        <v>0.8</v>
      </c>
      <c r="D700">
        <v>0.75862068999999999</v>
      </c>
      <c r="E700">
        <v>0.75862068999999999</v>
      </c>
      <c r="F700">
        <v>0.72727273000000003</v>
      </c>
      <c r="G700">
        <v>0.71428570999999996</v>
      </c>
      <c r="H700">
        <v>0.77622378000000003</v>
      </c>
      <c r="I700">
        <v>0.78625953999999998</v>
      </c>
      <c r="J700">
        <v>0.8125</v>
      </c>
      <c r="K700">
        <v>0.84536082000000001</v>
      </c>
      <c r="L700">
        <v>0.85542169000000001</v>
      </c>
      <c r="M700">
        <v>0.86363635999999999</v>
      </c>
      <c r="N700">
        <v>0.89473683999999998</v>
      </c>
      <c r="O700">
        <v>0.9</v>
      </c>
      <c r="P700">
        <v>0.875</v>
      </c>
      <c r="Q700">
        <v>0.91304348000000002</v>
      </c>
      <c r="R700">
        <v>0</v>
      </c>
      <c r="S700">
        <v>0</v>
      </c>
      <c r="T700"/>
    </row>
    <row r="701" spans="1:20">
      <c r="A701" t="s">
        <v>4048</v>
      </c>
      <c r="B701" t="s">
        <v>4049</v>
      </c>
      <c r="C701">
        <v>0.5</v>
      </c>
      <c r="D701">
        <v>0.30769231000000002</v>
      </c>
      <c r="E701">
        <v>0.30769231000000002</v>
      </c>
      <c r="F701">
        <v>0.22222222</v>
      </c>
      <c r="G701">
        <v>0.2</v>
      </c>
      <c r="H701">
        <v>0.28571428999999998</v>
      </c>
      <c r="I701">
        <v>0.3</v>
      </c>
      <c r="J701">
        <v>0.3</v>
      </c>
      <c r="K701">
        <v>0.31578947000000002</v>
      </c>
      <c r="L701">
        <v>0.31578947000000002</v>
      </c>
      <c r="M701">
        <v>0.35714286000000001</v>
      </c>
      <c r="N701">
        <v>0.33333332999999998</v>
      </c>
      <c r="O701">
        <v>0.44444444</v>
      </c>
      <c r="P701">
        <v>0.5</v>
      </c>
      <c r="Q701">
        <v>0.42857142999999998</v>
      </c>
      <c r="R701">
        <v>0</v>
      </c>
      <c r="S701">
        <v>0</v>
      </c>
      <c r="T701"/>
    </row>
    <row r="702" spans="1:20">
      <c r="A702" t="s">
        <v>4050</v>
      </c>
      <c r="B702" t="s">
        <v>4051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0</v>
      </c>
      <c r="R702">
        <v>0</v>
      </c>
      <c r="S702">
        <v>0</v>
      </c>
      <c r="T702"/>
    </row>
    <row r="703" spans="1:20">
      <c r="A703" t="s">
        <v>2852</v>
      </c>
      <c r="B703" t="s">
        <v>97</v>
      </c>
      <c r="C703" s="989">
        <v>12.05</v>
      </c>
      <c r="D703" s="989">
        <v>14.34</v>
      </c>
      <c r="E703" s="989">
        <v>14.34</v>
      </c>
      <c r="F703" s="989">
        <v>15.77</v>
      </c>
      <c r="G703" s="989">
        <v>19.489999999999998</v>
      </c>
      <c r="H703" s="989">
        <v>15.75</v>
      </c>
      <c r="I703" s="989">
        <v>16.38</v>
      </c>
      <c r="J703" s="989">
        <v>16.41</v>
      </c>
      <c r="K703" s="989">
        <v>16.36</v>
      </c>
      <c r="L703" s="989">
        <v>16.63</v>
      </c>
      <c r="M703" s="989">
        <v>15.74</v>
      </c>
      <c r="N703" s="989">
        <v>15.46</v>
      </c>
      <c r="O703" s="989">
        <v>13.93</v>
      </c>
      <c r="P703" s="989">
        <v>14.27</v>
      </c>
      <c r="Q703" s="989">
        <v>14.2</v>
      </c>
      <c r="R703" s="989">
        <v>7.2</v>
      </c>
      <c r="S703" s="989">
        <v>5.7</v>
      </c>
      <c r="T703"/>
    </row>
    <row r="704" spans="1:20">
      <c r="A704" t="s">
        <v>2851</v>
      </c>
      <c r="B704" t="s">
        <v>98</v>
      </c>
      <c r="C704" s="989">
        <v>15</v>
      </c>
      <c r="D704" s="989">
        <v>17.5</v>
      </c>
      <c r="E704" s="989">
        <v>17.5</v>
      </c>
      <c r="F704" s="989">
        <v>18.75</v>
      </c>
      <c r="G704" s="989">
        <v>20</v>
      </c>
      <c r="H704" s="989">
        <v>21.86</v>
      </c>
      <c r="I704" s="989">
        <v>22.67</v>
      </c>
      <c r="J704" s="989">
        <v>22.16</v>
      </c>
      <c r="K704" s="989">
        <v>21.3</v>
      </c>
      <c r="L704" s="989">
        <v>21.86</v>
      </c>
      <c r="M704" s="989">
        <v>20.059999999999999</v>
      </c>
      <c r="N704" s="989">
        <v>19.14</v>
      </c>
      <c r="O704" s="989">
        <v>18.600000000000001</v>
      </c>
      <c r="P704" s="989">
        <v>18.88</v>
      </c>
      <c r="Q704" s="989">
        <v>20.5</v>
      </c>
      <c r="R704" s="989">
        <v>15.4</v>
      </c>
      <c r="S704" s="989">
        <v>10.8</v>
      </c>
      <c r="T704"/>
    </row>
    <row r="705" spans="1:20">
      <c r="A705" t="s">
        <v>2850</v>
      </c>
      <c r="B705" t="s">
        <v>1304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/>
    </row>
    <row r="706" spans="1:20">
      <c r="A706" t="s">
        <v>2849</v>
      </c>
      <c r="B706" t="s">
        <v>1303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/>
    </row>
    <row r="707" spans="1:20">
      <c r="A707" t="s">
        <v>2848</v>
      </c>
      <c r="B707" t="s">
        <v>614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/>
    </row>
    <row r="708" spans="1:20">
      <c r="A708" t="s">
        <v>2847</v>
      </c>
      <c r="B708" t="s">
        <v>505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/>
    </row>
    <row r="709" spans="1:20">
      <c r="A709" t="s">
        <v>2846</v>
      </c>
      <c r="B709" t="s">
        <v>99</v>
      </c>
      <c r="C709">
        <v>0.12877232</v>
      </c>
      <c r="D709">
        <v>0.22355340000000001</v>
      </c>
      <c r="E709">
        <v>0.22355340000000001</v>
      </c>
      <c r="F709">
        <v>0.27094393999999999</v>
      </c>
      <c r="G709">
        <v>9.3411759999999996E-2</v>
      </c>
      <c r="H709">
        <v>0.19743230000000001</v>
      </c>
      <c r="I709">
        <v>0.20719522000000001</v>
      </c>
      <c r="J709">
        <v>0.21794242</v>
      </c>
      <c r="K709">
        <v>0.23128366</v>
      </c>
      <c r="L709">
        <v>0.24928478000000001</v>
      </c>
      <c r="M709">
        <v>0.27179951000000002</v>
      </c>
      <c r="N709">
        <v>9.8169779999999998E-2</v>
      </c>
      <c r="O709">
        <v>9.6506019999999998E-2</v>
      </c>
      <c r="P709">
        <v>9.3370930000000005E-2</v>
      </c>
      <c r="Q709">
        <v>9.7336099999999995E-2</v>
      </c>
      <c r="R709">
        <v>0.31850000000000001</v>
      </c>
      <c r="S709">
        <v>0.22220000000000001</v>
      </c>
      <c r="T709"/>
    </row>
    <row r="710" spans="1:20">
      <c r="A710" t="s">
        <v>2845</v>
      </c>
      <c r="B710" t="s">
        <v>512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/>
    </row>
    <row r="711" spans="1:20">
      <c r="A711" t="s">
        <v>2844</v>
      </c>
      <c r="B711" t="s">
        <v>513</v>
      </c>
      <c r="C711">
        <v>0</v>
      </c>
      <c r="D711">
        <v>0</v>
      </c>
      <c r="E711">
        <v>0</v>
      </c>
      <c r="F711">
        <v>0</v>
      </c>
      <c r="G711">
        <v>0</v>
      </c>
      <c r="H711" s="989">
        <v>5000</v>
      </c>
      <c r="I711" s="989">
        <v>5000</v>
      </c>
      <c r="J711" s="989">
        <v>5000</v>
      </c>
      <c r="K711" s="989">
        <v>5000</v>
      </c>
      <c r="L711" s="989">
        <v>5000</v>
      </c>
      <c r="M711" s="989">
        <v>5000</v>
      </c>
      <c r="N711" s="989">
        <v>5000</v>
      </c>
      <c r="O711" s="989">
        <v>3750</v>
      </c>
      <c r="P711" s="989">
        <v>3000</v>
      </c>
      <c r="Q711" s="989">
        <v>2250</v>
      </c>
      <c r="R711">
        <v>0</v>
      </c>
      <c r="S711">
        <v>0</v>
      </c>
      <c r="T711"/>
    </row>
    <row r="712" spans="1:20">
      <c r="A712" t="s">
        <v>2843</v>
      </c>
      <c r="B712" t="s">
        <v>514</v>
      </c>
      <c r="C712">
        <v>0</v>
      </c>
      <c r="D712">
        <v>0</v>
      </c>
      <c r="E712">
        <v>0</v>
      </c>
      <c r="F712">
        <v>0</v>
      </c>
      <c r="G712">
        <v>0</v>
      </c>
      <c r="H712" s="989">
        <v>0</v>
      </c>
      <c r="I712" s="989">
        <v>0</v>
      </c>
      <c r="J712" s="989">
        <v>0</v>
      </c>
      <c r="K712" s="989">
        <v>0</v>
      </c>
      <c r="L712" s="989">
        <v>0</v>
      </c>
      <c r="M712" s="989">
        <v>0</v>
      </c>
      <c r="N712" s="989">
        <v>0</v>
      </c>
      <c r="O712" s="989">
        <v>0</v>
      </c>
      <c r="P712" s="989">
        <v>0</v>
      </c>
      <c r="Q712" s="989">
        <v>0</v>
      </c>
      <c r="R712">
        <v>0</v>
      </c>
      <c r="S712">
        <v>0</v>
      </c>
      <c r="T712"/>
    </row>
    <row r="713" spans="1:20">
      <c r="A713" t="s">
        <v>2842</v>
      </c>
      <c r="B713" t="s">
        <v>515</v>
      </c>
      <c r="C713" s="989">
        <v>214.95</v>
      </c>
      <c r="D713" s="989">
        <v>239.09</v>
      </c>
      <c r="E713" s="989">
        <v>717.27</v>
      </c>
      <c r="F713" s="989">
        <v>502.32</v>
      </c>
      <c r="G713" s="989">
        <v>205.57</v>
      </c>
      <c r="H713" s="989">
        <v>2263.41</v>
      </c>
      <c r="I713" s="989">
        <v>2040.79</v>
      </c>
      <c r="J713" s="989">
        <v>1812.83</v>
      </c>
      <c r="K713" s="989">
        <v>1590.21</v>
      </c>
      <c r="L713" s="989">
        <v>1357.04</v>
      </c>
      <c r="M713" s="989">
        <v>1134.79</v>
      </c>
      <c r="N713" s="989">
        <v>889.37</v>
      </c>
      <c r="O713" s="989">
        <v>652.47</v>
      </c>
      <c r="P713" s="989">
        <v>523.02</v>
      </c>
      <c r="Q713" s="989">
        <v>409.57</v>
      </c>
      <c r="R713">
        <v>0</v>
      </c>
      <c r="S713">
        <v>0</v>
      </c>
      <c r="T713"/>
    </row>
    <row r="714" spans="1:20">
      <c r="A714" t="s">
        <v>2841</v>
      </c>
      <c r="B714" t="s">
        <v>516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/>
    </row>
    <row r="715" spans="1:20">
      <c r="A715" t="s">
        <v>2840</v>
      </c>
      <c r="B715" t="s">
        <v>517</v>
      </c>
      <c r="C715" s="989">
        <v>2641.61</v>
      </c>
      <c r="D715" s="989">
        <v>2756.01</v>
      </c>
      <c r="E715" s="989">
        <v>8268.0400000000009</v>
      </c>
      <c r="F715" s="989">
        <v>5626.43</v>
      </c>
      <c r="G715" s="989">
        <v>3400.25</v>
      </c>
      <c r="H715" s="989">
        <v>42346.03</v>
      </c>
      <c r="I715" s="989">
        <v>40249.56</v>
      </c>
      <c r="J715" s="989">
        <v>36213.68</v>
      </c>
      <c r="K715" s="989">
        <v>30799.39</v>
      </c>
      <c r="L715" s="989">
        <v>27155.66</v>
      </c>
      <c r="M715" s="989">
        <v>23166.61</v>
      </c>
      <c r="N715" s="989">
        <v>19947.689999999999</v>
      </c>
      <c r="O715" s="989">
        <v>16304.85</v>
      </c>
      <c r="P715" s="989">
        <v>13762.73</v>
      </c>
      <c r="Q715" s="989">
        <v>9833.7199999999993</v>
      </c>
      <c r="R715">
        <v>0</v>
      </c>
      <c r="S715">
        <v>0</v>
      </c>
      <c r="T715"/>
    </row>
    <row r="716" spans="1:20">
      <c r="A716" t="s">
        <v>2839</v>
      </c>
      <c r="B716" t="s">
        <v>518</v>
      </c>
      <c r="C716" s="989">
        <v>178</v>
      </c>
      <c r="D716" s="989">
        <v>147.62</v>
      </c>
      <c r="E716" s="989">
        <v>442.87</v>
      </c>
      <c r="F716" s="989">
        <v>264.87</v>
      </c>
      <c r="G716" s="989">
        <v>169.82</v>
      </c>
      <c r="H716" s="989">
        <v>3134.13</v>
      </c>
      <c r="I716" s="989">
        <v>3026.13</v>
      </c>
      <c r="J716" s="989">
        <v>2350.42</v>
      </c>
      <c r="K716" s="989">
        <v>1995.69</v>
      </c>
      <c r="L716" s="989">
        <v>1338.42</v>
      </c>
      <c r="M716" s="989">
        <v>1185.92</v>
      </c>
      <c r="N716" s="989">
        <v>1097.76</v>
      </c>
      <c r="O716" s="989">
        <v>796.84</v>
      </c>
      <c r="P716" s="989">
        <v>530.79999999999995</v>
      </c>
      <c r="Q716" s="989">
        <v>328.43</v>
      </c>
      <c r="R716">
        <v>0</v>
      </c>
      <c r="S716">
        <v>0</v>
      </c>
      <c r="T716"/>
    </row>
    <row r="717" spans="1:20">
      <c r="A717" t="s">
        <v>2838</v>
      </c>
      <c r="B717" t="s">
        <v>519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/>
    </row>
    <row r="718" spans="1:20">
      <c r="A718" t="s">
        <v>2837</v>
      </c>
      <c r="B718" t="s">
        <v>520</v>
      </c>
      <c r="C718" s="989">
        <v>10504.14</v>
      </c>
      <c r="D718" s="989">
        <v>8056.72</v>
      </c>
      <c r="E718" s="989">
        <v>24170.16</v>
      </c>
      <c r="F718" s="989">
        <v>13666.02</v>
      </c>
      <c r="G718" s="989">
        <v>7315.56</v>
      </c>
      <c r="H718" s="989">
        <v>78860.160000000003</v>
      </c>
      <c r="I718" s="989">
        <v>71964.98</v>
      </c>
      <c r="J718" s="989">
        <v>64705.56</v>
      </c>
      <c r="K718" s="989">
        <v>57260.77</v>
      </c>
      <c r="L718" s="989">
        <v>51819.51</v>
      </c>
      <c r="M718" s="989">
        <v>44815.92</v>
      </c>
      <c r="N718" s="989">
        <v>38601.42</v>
      </c>
      <c r="O718" s="989">
        <v>33071.599999999999</v>
      </c>
      <c r="P718" s="989">
        <v>26943.73</v>
      </c>
      <c r="Q718" s="989">
        <v>20943.32</v>
      </c>
      <c r="R718">
        <v>0</v>
      </c>
      <c r="S718">
        <v>0</v>
      </c>
      <c r="T718"/>
    </row>
    <row r="719" spans="1:20">
      <c r="A719" t="s">
        <v>2836</v>
      </c>
      <c r="B719" t="s">
        <v>521</v>
      </c>
      <c r="C719" s="989">
        <v>3679.08</v>
      </c>
      <c r="D719" s="989">
        <v>1401.01</v>
      </c>
      <c r="E719" s="989">
        <v>4203.04</v>
      </c>
      <c r="F719" s="989">
        <v>523.96</v>
      </c>
      <c r="G719" s="989">
        <v>571.35</v>
      </c>
      <c r="H719" s="989">
        <v>11784.63</v>
      </c>
      <c r="I719" s="989">
        <v>9390.7099999999991</v>
      </c>
      <c r="J719" s="989">
        <v>6868.24</v>
      </c>
      <c r="K719" s="989">
        <v>4632.6400000000003</v>
      </c>
      <c r="L719" s="989">
        <v>2592.64</v>
      </c>
      <c r="M719" s="989">
        <v>-237.78</v>
      </c>
      <c r="N719" s="989">
        <v>-447.81</v>
      </c>
      <c r="O719" s="989">
        <v>-552.67999999999995</v>
      </c>
      <c r="P719" s="989">
        <v>-475.11</v>
      </c>
      <c r="Q719" s="989">
        <v>-425.11</v>
      </c>
      <c r="R719">
        <v>0</v>
      </c>
      <c r="S719">
        <v>0</v>
      </c>
      <c r="T719"/>
    </row>
    <row r="720" spans="1:20">
      <c r="A720" t="s">
        <v>2835</v>
      </c>
      <c r="B720" t="s">
        <v>522</v>
      </c>
      <c r="C720" s="989">
        <v>29004.85</v>
      </c>
      <c r="D720" s="989">
        <v>29563.01</v>
      </c>
      <c r="E720" s="989">
        <v>88689.03</v>
      </c>
      <c r="F720" s="989">
        <v>59684.18</v>
      </c>
      <c r="G720" s="989">
        <v>33197.519999999997</v>
      </c>
      <c r="H720" s="989">
        <v>248428.72</v>
      </c>
      <c r="I720" s="989">
        <v>220407.98</v>
      </c>
      <c r="J720" s="989">
        <v>199726.59</v>
      </c>
      <c r="K720" s="989">
        <v>181714.75</v>
      </c>
      <c r="L720" s="989">
        <v>157430.01</v>
      </c>
      <c r="M720" s="989">
        <v>137587.01</v>
      </c>
      <c r="N720" s="989">
        <v>121831</v>
      </c>
      <c r="O720" s="989">
        <v>82185.23</v>
      </c>
      <c r="P720" s="989">
        <v>57523.88</v>
      </c>
      <c r="Q720" s="989">
        <v>46693.61</v>
      </c>
      <c r="R720">
        <v>0</v>
      </c>
      <c r="S720">
        <v>0</v>
      </c>
      <c r="T720"/>
    </row>
    <row r="721" spans="1:20">
      <c r="A721" t="s">
        <v>2834</v>
      </c>
      <c r="B721" t="s">
        <v>523</v>
      </c>
      <c r="C721" s="989">
        <v>9000</v>
      </c>
      <c r="D721" s="989">
        <v>9000</v>
      </c>
      <c r="E721" s="989">
        <v>27000</v>
      </c>
      <c r="F721" s="989">
        <v>18000</v>
      </c>
      <c r="G721" s="989">
        <v>9000</v>
      </c>
      <c r="H721" s="989">
        <v>82200</v>
      </c>
      <c r="I721" s="989">
        <v>73200</v>
      </c>
      <c r="J721" s="989">
        <v>64200</v>
      </c>
      <c r="K721" s="989">
        <v>55200</v>
      </c>
      <c r="L721" s="989">
        <v>46200</v>
      </c>
      <c r="M721" s="989">
        <v>37200</v>
      </c>
      <c r="N721" s="989">
        <v>28200</v>
      </c>
      <c r="O721" s="989">
        <v>22800</v>
      </c>
      <c r="P721" s="989">
        <v>19200</v>
      </c>
      <c r="Q721" s="989">
        <v>15600</v>
      </c>
      <c r="R721">
        <v>0</v>
      </c>
      <c r="S721">
        <v>0</v>
      </c>
      <c r="T721"/>
    </row>
    <row r="722" spans="1:20">
      <c r="A722" t="s">
        <v>2833</v>
      </c>
      <c r="B722" t="s">
        <v>524</v>
      </c>
      <c r="C722" s="989">
        <v>8778.15</v>
      </c>
      <c r="D722" s="989">
        <v>8797.43</v>
      </c>
      <c r="E722" s="989">
        <v>26392.29</v>
      </c>
      <c r="F722" s="989">
        <v>17614.14</v>
      </c>
      <c r="G722" s="989">
        <v>8945.92</v>
      </c>
      <c r="H722" s="989">
        <v>100722.05</v>
      </c>
      <c r="I722" s="989">
        <v>92291.51</v>
      </c>
      <c r="J722" s="989">
        <v>84569.17</v>
      </c>
      <c r="K722" s="989">
        <v>75659.53</v>
      </c>
      <c r="L722" s="989">
        <v>65497</v>
      </c>
      <c r="M722" s="989">
        <v>57908.72</v>
      </c>
      <c r="N722" s="989">
        <v>49472.9</v>
      </c>
      <c r="O722" s="989">
        <v>39516.1</v>
      </c>
      <c r="P722" s="989">
        <v>31666.76</v>
      </c>
      <c r="Q722" s="989">
        <v>24051.82</v>
      </c>
      <c r="R722">
        <v>0</v>
      </c>
      <c r="S722">
        <v>0</v>
      </c>
      <c r="T722"/>
    </row>
    <row r="723" spans="1:20">
      <c r="A723" t="s">
        <v>2832</v>
      </c>
      <c r="B723" t="s">
        <v>525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/>
    </row>
    <row r="724" spans="1:20">
      <c r="A724" t="s">
        <v>2831</v>
      </c>
      <c r="B724" t="s">
        <v>526</v>
      </c>
      <c r="C724" s="989">
        <v>1650.79</v>
      </c>
      <c r="D724" s="989">
        <v>1065.02</v>
      </c>
      <c r="E724" s="989">
        <v>3195.07</v>
      </c>
      <c r="F724" s="989">
        <v>1544.28</v>
      </c>
      <c r="G724" s="989">
        <v>444.94</v>
      </c>
      <c r="H724" s="989">
        <v>3784.87</v>
      </c>
      <c r="I724" s="989">
        <v>3670.29</v>
      </c>
      <c r="J724" s="989">
        <v>3458.2</v>
      </c>
      <c r="K724" s="989">
        <v>2064.6999999999998</v>
      </c>
      <c r="L724" s="989">
        <v>1906.73</v>
      </c>
      <c r="M724" s="989">
        <v>1516.31</v>
      </c>
      <c r="N724" s="989">
        <v>1436.68</v>
      </c>
      <c r="O724" s="989">
        <v>1222.55</v>
      </c>
      <c r="P724" s="989">
        <v>824.42</v>
      </c>
      <c r="Q724" s="989">
        <v>522.29</v>
      </c>
      <c r="R724">
        <v>0</v>
      </c>
      <c r="S724">
        <v>0</v>
      </c>
      <c r="T724"/>
    </row>
    <row r="725" spans="1:20">
      <c r="A725" t="s">
        <v>2830</v>
      </c>
      <c r="B725" t="s">
        <v>527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/>
    </row>
    <row r="726" spans="1:20">
      <c r="A726" t="s">
        <v>2829</v>
      </c>
      <c r="B726" t="s">
        <v>528</v>
      </c>
      <c r="C726" s="989">
        <v>1523.91</v>
      </c>
      <c r="D726" s="989">
        <v>983.01</v>
      </c>
      <c r="E726" s="989">
        <v>2949.04</v>
      </c>
      <c r="F726" s="989">
        <v>1425.13</v>
      </c>
      <c r="G726" s="989">
        <v>316.68</v>
      </c>
      <c r="H726" s="989">
        <v>-1812.8</v>
      </c>
      <c r="I726" s="989">
        <v>-3830.02</v>
      </c>
      <c r="J726" s="989">
        <v>-4934.0600000000004</v>
      </c>
      <c r="K726" s="989">
        <v>-5181.54</v>
      </c>
      <c r="L726" s="989">
        <v>-4159</v>
      </c>
      <c r="M726" s="989">
        <v>-3319.18</v>
      </c>
      <c r="N726" s="989">
        <v>-2229.19</v>
      </c>
      <c r="O726" s="989">
        <v>-1459.7</v>
      </c>
      <c r="P726" s="989">
        <v>-1435.53</v>
      </c>
      <c r="Q726" s="989">
        <v>-1030</v>
      </c>
      <c r="R726">
        <v>0</v>
      </c>
      <c r="S726">
        <v>0</v>
      </c>
      <c r="T726"/>
    </row>
    <row r="727" spans="1:20">
      <c r="A727" t="s">
        <v>2828</v>
      </c>
      <c r="B727" t="s">
        <v>529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/>
    </row>
    <row r="728" spans="1:20">
      <c r="A728" t="s">
        <v>2827</v>
      </c>
      <c r="B728" t="s">
        <v>530</v>
      </c>
      <c r="C728" s="989">
        <v>1564.77</v>
      </c>
      <c r="D728" s="989">
        <v>1244.3900000000001</v>
      </c>
      <c r="E728" s="989">
        <v>3733.17</v>
      </c>
      <c r="F728" s="989">
        <v>2168.4</v>
      </c>
      <c r="G728" s="989">
        <v>738.82</v>
      </c>
      <c r="H728" s="989">
        <v>11644.82</v>
      </c>
      <c r="I728" s="989">
        <v>10032.629999999999</v>
      </c>
      <c r="J728" s="989">
        <v>9525.2099999999991</v>
      </c>
      <c r="K728" s="989">
        <v>8498.4500000000007</v>
      </c>
      <c r="L728" s="989">
        <v>7634.79</v>
      </c>
      <c r="M728" s="989">
        <v>5654.28</v>
      </c>
      <c r="N728" s="989">
        <v>4914.1000000000004</v>
      </c>
      <c r="O728" s="989">
        <v>3696.92</v>
      </c>
      <c r="P728" s="989">
        <v>3069.15</v>
      </c>
      <c r="Q728" s="989">
        <v>2306.64</v>
      </c>
      <c r="R728">
        <v>0</v>
      </c>
      <c r="S728">
        <v>0</v>
      </c>
      <c r="T728"/>
    </row>
    <row r="729" spans="1:20">
      <c r="A729" t="s">
        <v>2826</v>
      </c>
      <c r="B729" t="s">
        <v>531</v>
      </c>
      <c r="C729" s="989">
        <v>10938.64</v>
      </c>
      <c r="D729" s="989">
        <v>9176.94</v>
      </c>
      <c r="E729" s="989">
        <v>27530.81</v>
      </c>
      <c r="F729" s="989">
        <v>16592.169999999998</v>
      </c>
      <c r="G729" s="989">
        <v>6961.29</v>
      </c>
      <c r="H729" s="989">
        <v>61780.32</v>
      </c>
      <c r="I729" s="989">
        <v>57278.8</v>
      </c>
      <c r="J729" s="989">
        <v>51144.53</v>
      </c>
      <c r="K729" s="989">
        <v>46360.4</v>
      </c>
      <c r="L729" s="989">
        <v>42152.08</v>
      </c>
      <c r="M729" s="989">
        <v>36115.26</v>
      </c>
      <c r="N729" s="989">
        <v>30452.78</v>
      </c>
      <c r="O729" s="989">
        <v>23346.09</v>
      </c>
      <c r="P729" s="989">
        <v>15880.67</v>
      </c>
      <c r="Q729" s="989">
        <v>11726.11</v>
      </c>
      <c r="R729">
        <v>0</v>
      </c>
      <c r="S729">
        <v>0</v>
      </c>
      <c r="T729"/>
    </row>
    <row r="730" spans="1:20">
      <c r="A730" t="s">
        <v>2825</v>
      </c>
      <c r="B730" t="s">
        <v>100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2.4899999999999999E-2</v>
      </c>
      <c r="S730">
        <v>4.5999999999999999E-2</v>
      </c>
      <c r="T730"/>
    </row>
    <row r="731" spans="1:20">
      <c r="A731" t="s">
        <v>2824</v>
      </c>
      <c r="B731" t="s">
        <v>101</v>
      </c>
      <c r="C731">
        <v>0.17590886</v>
      </c>
      <c r="D731">
        <v>0.16378982</v>
      </c>
      <c r="E731">
        <v>0.16378982</v>
      </c>
      <c r="F731">
        <v>0.15733933</v>
      </c>
      <c r="G731">
        <v>0.14902135</v>
      </c>
      <c r="H731">
        <v>0.15744807999999999</v>
      </c>
      <c r="I731">
        <v>0.15518813000000001</v>
      </c>
      <c r="J731">
        <v>0.15766094</v>
      </c>
      <c r="K731">
        <v>0.16151710999999999</v>
      </c>
      <c r="L731">
        <v>0.15820433</v>
      </c>
      <c r="M731">
        <v>0.16487275000000001</v>
      </c>
      <c r="N731">
        <v>0.17465531000000001</v>
      </c>
      <c r="O731">
        <v>0.17891211000000001</v>
      </c>
      <c r="P731">
        <v>0.17214155</v>
      </c>
      <c r="Q731">
        <v>0.16866212999999999</v>
      </c>
      <c r="R731">
        <v>0.15049999999999999</v>
      </c>
      <c r="S731">
        <v>0.17460000000000001</v>
      </c>
      <c r="T731"/>
    </row>
    <row r="732" spans="1:20">
      <c r="A732" t="s">
        <v>2823</v>
      </c>
      <c r="B732" t="s">
        <v>102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1.78E-2</v>
      </c>
      <c r="S732">
        <v>0.15720000000000001</v>
      </c>
      <c r="T732"/>
    </row>
    <row r="733" spans="1:20">
      <c r="A733" t="s">
        <v>2822</v>
      </c>
      <c r="B733" t="s">
        <v>103</v>
      </c>
      <c r="C733">
        <v>6.6037200000000004E-3</v>
      </c>
      <c r="D733">
        <v>6.7181699999999999E-3</v>
      </c>
      <c r="E733">
        <v>6.7181699999999999E-3</v>
      </c>
      <c r="F733">
        <v>6.7757900000000003E-3</v>
      </c>
      <c r="G733">
        <v>5.5338000000000002E-3</v>
      </c>
      <c r="H733">
        <v>7.2311700000000003E-3</v>
      </c>
      <c r="I733">
        <v>7.0665900000000002E-3</v>
      </c>
      <c r="J733">
        <v>7.0137699999999999E-3</v>
      </c>
      <c r="K733">
        <v>7.0362699999999999E-3</v>
      </c>
      <c r="L733">
        <v>6.6712899999999999E-3</v>
      </c>
      <c r="M733">
        <v>6.98863E-3</v>
      </c>
      <c r="N733">
        <v>7.28541E-3</v>
      </c>
      <c r="O733">
        <v>7.6822699999999997E-3</v>
      </c>
      <c r="P733">
        <v>7.8859700000000008E-3</v>
      </c>
      <c r="Q733">
        <v>6.1344299999999997E-3</v>
      </c>
      <c r="R733">
        <v>6.4000000000000003E-3</v>
      </c>
      <c r="S733">
        <v>1.2999999999999999E-2</v>
      </c>
      <c r="T733"/>
    </row>
    <row r="734" spans="1:20">
      <c r="A734" t="s">
        <v>2821</v>
      </c>
      <c r="B734" t="s">
        <v>104</v>
      </c>
      <c r="C734">
        <v>0.14421120000000001</v>
      </c>
      <c r="D734">
        <v>0.13269354999999999</v>
      </c>
      <c r="E734">
        <v>0.13269354999999999</v>
      </c>
      <c r="F734">
        <v>0.12670107</v>
      </c>
      <c r="G734">
        <v>0.15010192</v>
      </c>
      <c r="H734">
        <v>0.14823065999999999</v>
      </c>
      <c r="I734">
        <v>0.14456432</v>
      </c>
      <c r="J734">
        <v>0.14774756999999999</v>
      </c>
      <c r="K734">
        <v>0.14747487000000001</v>
      </c>
      <c r="L734">
        <v>0.14143641000000001</v>
      </c>
      <c r="M734">
        <v>0.1428276</v>
      </c>
      <c r="N734">
        <v>0.14744942</v>
      </c>
      <c r="O734">
        <v>0.15362412</v>
      </c>
      <c r="P734">
        <v>0.13450634</v>
      </c>
      <c r="Q734">
        <v>0.13586993</v>
      </c>
      <c r="R734">
        <v>7.7200000000000005E-2</v>
      </c>
      <c r="S734">
        <v>0.13270000000000001</v>
      </c>
      <c r="T734"/>
    </row>
    <row r="735" spans="1:20">
      <c r="A735" t="s">
        <v>2820</v>
      </c>
      <c r="B735" t="s">
        <v>105</v>
      </c>
      <c r="C735">
        <v>3.9717540000000003E-2</v>
      </c>
      <c r="D735">
        <v>5.510164E-2</v>
      </c>
      <c r="E735">
        <v>5.510164E-2</v>
      </c>
      <c r="F735">
        <v>6.7372290000000001E-2</v>
      </c>
      <c r="G735">
        <v>8.2962359999999999E-2</v>
      </c>
      <c r="H735">
        <v>4.47619E-2</v>
      </c>
      <c r="I735">
        <v>4.417753E-2</v>
      </c>
      <c r="J735">
        <v>4.6457900000000003E-2</v>
      </c>
      <c r="K735">
        <v>4.6182069999999999E-2</v>
      </c>
      <c r="L735">
        <v>4.4285940000000003E-2</v>
      </c>
      <c r="M735">
        <v>4.5506789999999998E-2</v>
      </c>
      <c r="N735">
        <v>4.2818729999999999E-2</v>
      </c>
      <c r="O735">
        <v>4.2874669999999997E-2</v>
      </c>
      <c r="P735">
        <v>4.5184870000000002E-2</v>
      </c>
      <c r="Q735">
        <v>4.2381929999999998E-2</v>
      </c>
      <c r="R735">
        <v>4.2500000000000003E-2</v>
      </c>
      <c r="S735">
        <v>8.3000000000000004E-2</v>
      </c>
      <c r="T735"/>
    </row>
    <row r="736" spans="1:20">
      <c r="A736" t="s">
        <v>2819</v>
      </c>
      <c r="B736" t="s">
        <v>106</v>
      </c>
      <c r="C736">
        <v>0.12758976999999999</v>
      </c>
      <c r="D736">
        <v>0.14194454000000001</v>
      </c>
      <c r="E736">
        <v>0.14194454000000001</v>
      </c>
      <c r="F736">
        <v>0.15062133</v>
      </c>
      <c r="G736">
        <v>0.15371098999999999</v>
      </c>
      <c r="H736">
        <v>0.11006233</v>
      </c>
      <c r="I736">
        <v>0.10942797999999999</v>
      </c>
      <c r="J736">
        <v>0.11163432</v>
      </c>
      <c r="K736">
        <v>0.11305527999999999</v>
      </c>
      <c r="L736">
        <v>0.10960892</v>
      </c>
      <c r="M736">
        <v>0.11813104000000001</v>
      </c>
      <c r="N736">
        <v>0.12036563</v>
      </c>
      <c r="O736">
        <v>0.11294031</v>
      </c>
      <c r="P736">
        <v>0.12008143</v>
      </c>
      <c r="Q736">
        <v>0.12396939999999999</v>
      </c>
      <c r="R736">
        <v>8.4500000000000006E-2</v>
      </c>
      <c r="S736">
        <v>0.1273</v>
      </c>
      <c r="T736"/>
    </row>
    <row r="737" spans="1:20">
      <c r="A737" t="s">
        <v>2818</v>
      </c>
      <c r="B737" t="s">
        <v>427</v>
      </c>
      <c r="C737">
        <v>0.28477207999999998</v>
      </c>
      <c r="D737">
        <v>0.24658084</v>
      </c>
      <c r="E737">
        <v>0.24658084</v>
      </c>
      <c r="F737">
        <v>0.2280102</v>
      </c>
      <c r="G737">
        <v>0.17058345999999999</v>
      </c>
      <c r="H737">
        <v>0.24032128</v>
      </c>
      <c r="I737">
        <v>0.23977375000000001</v>
      </c>
      <c r="J737">
        <v>0.24690264000000001</v>
      </c>
      <c r="K737">
        <v>0.26937907999999999</v>
      </c>
      <c r="L737">
        <v>0.28389641999999998</v>
      </c>
      <c r="M737">
        <v>0.30726914</v>
      </c>
      <c r="N737">
        <v>0.36682186999999999</v>
      </c>
      <c r="O737">
        <v>0.39212682999999998</v>
      </c>
      <c r="P737">
        <v>0.34355667000000001</v>
      </c>
      <c r="Q737">
        <v>0.31537658000000002</v>
      </c>
      <c r="R737">
        <v>0</v>
      </c>
      <c r="S737">
        <v>0</v>
      </c>
      <c r="T737"/>
    </row>
    <row r="738" spans="1:20">
      <c r="A738" t="s">
        <v>2817</v>
      </c>
      <c r="B738" t="s">
        <v>377</v>
      </c>
      <c r="C738">
        <v>-0.19681554000000001</v>
      </c>
      <c r="D738">
        <v>-0.17279976999999999</v>
      </c>
      <c r="E738">
        <v>-0.17279976999999999</v>
      </c>
      <c r="F738">
        <v>-0.16110173999999999</v>
      </c>
      <c r="G738">
        <v>-0.15870508</v>
      </c>
      <c r="H738">
        <v>-0.15654882000000001</v>
      </c>
      <c r="I738">
        <v>-0.15495669000000001</v>
      </c>
      <c r="J738">
        <v>-0.15639695000000001</v>
      </c>
      <c r="K738">
        <v>-0.15800273000000001</v>
      </c>
      <c r="L738">
        <v>-0.15711368000000001</v>
      </c>
      <c r="M738">
        <v>-0.16097169</v>
      </c>
      <c r="N738">
        <v>-0.1688113</v>
      </c>
      <c r="O738">
        <v>-0.15946414</v>
      </c>
      <c r="P738">
        <v>-0.15716521</v>
      </c>
      <c r="Q738">
        <v>-0.16101393999999999</v>
      </c>
      <c r="R738">
        <v>0</v>
      </c>
      <c r="S738">
        <v>0</v>
      </c>
      <c r="T738"/>
    </row>
    <row r="739" spans="1:20">
      <c r="A739" t="s">
        <v>2816</v>
      </c>
      <c r="B739" t="s">
        <v>438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/>
    </row>
    <row r="740" spans="1:20">
      <c r="A740" t="s">
        <v>2815</v>
      </c>
      <c r="B740" t="s">
        <v>369</v>
      </c>
      <c r="C740" s="989">
        <v>97599.29</v>
      </c>
      <c r="D740" s="989">
        <v>87203.23</v>
      </c>
      <c r="E740" s="989">
        <v>261609.68</v>
      </c>
      <c r="F740" s="989">
        <v>164010.39000000001</v>
      </c>
      <c r="G740" s="989">
        <v>83418.42</v>
      </c>
      <c r="H740" s="989">
        <v>770287.87</v>
      </c>
      <c r="I740" s="989">
        <v>693577.9</v>
      </c>
      <c r="J740" s="989">
        <v>623382.27</v>
      </c>
      <c r="K740" s="989">
        <v>552197.56999999995</v>
      </c>
      <c r="L740" s="989">
        <v>479841.5</v>
      </c>
      <c r="M740" s="989">
        <v>411810.5</v>
      </c>
      <c r="N740" s="989">
        <v>352197.85</v>
      </c>
      <c r="O740" s="989">
        <v>263870.39</v>
      </c>
      <c r="P740" s="989">
        <v>200454.65</v>
      </c>
      <c r="Q740" s="989">
        <v>157692.47</v>
      </c>
      <c r="R740">
        <v>0</v>
      </c>
      <c r="S740">
        <v>0</v>
      </c>
      <c r="T740"/>
    </row>
    <row r="741" spans="1:20">
      <c r="A741" t="s">
        <v>2814</v>
      </c>
      <c r="B741" t="s">
        <v>478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/>
    </row>
    <row r="742" spans="1:20">
      <c r="A742" t="s">
        <v>2813</v>
      </c>
      <c r="B742" t="s">
        <v>501</v>
      </c>
      <c r="C742" s="989">
        <v>809.99</v>
      </c>
      <c r="D742" s="989">
        <v>820.29</v>
      </c>
      <c r="E742" s="989">
        <v>2460.88</v>
      </c>
      <c r="F742" s="989">
        <v>1650.89</v>
      </c>
      <c r="G742" s="989">
        <v>841.22</v>
      </c>
      <c r="H742" s="989">
        <v>8236.84</v>
      </c>
      <c r="I742" s="989">
        <v>7427.22</v>
      </c>
      <c r="J742" s="989">
        <v>6622.48</v>
      </c>
      <c r="K742" s="989">
        <v>5668.75</v>
      </c>
      <c r="L742" s="989">
        <v>4875.1099999999997</v>
      </c>
      <c r="M742" s="989">
        <v>4081.37</v>
      </c>
      <c r="N742" s="989">
        <v>3287.52</v>
      </c>
      <c r="O742" s="989">
        <v>2316.33</v>
      </c>
      <c r="P742" s="989">
        <v>1890.34</v>
      </c>
      <c r="Q742" s="989">
        <v>1265.3499999999999</v>
      </c>
      <c r="R742">
        <v>0</v>
      </c>
      <c r="S742">
        <v>0</v>
      </c>
      <c r="T742"/>
    </row>
    <row r="743" spans="1:20">
      <c r="A743" t="s">
        <v>2812</v>
      </c>
      <c r="B743" t="s">
        <v>399</v>
      </c>
      <c r="C743" s="989">
        <v>27471.77</v>
      </c>
      <c r="D743" s="989">
        <v>24620.61</v>
      </c>
      <c r="E743" s="989">
        <v>73861.84</v>
      </c>
      <c r="F743" s="989">
        <v>46390.07</v>
      </c>
      <c r="G743" s="989">
        <v>26651.41</v>
      </c>
      <c r="H743" s="989">
        <v>231798.73</v>
      </c>
      <c r="I743" s="989">
        <v>206542.21</v>
      </c>
      <c r="J743" s="989">
        <v>187847.25</v>
      </c>
      <c r="K743" s="989">
        <v>165077.53</v>
      </c>
      <c r="L743" s="989">
        <v>140950.35</v>
      </c>
      <c r="M743" s="989">
        <v>117279.92</v>
      </c>
      <c r="N743" s="989">
        <v>100422.58</v>
      </c>
      <c r="O743" s="989">
        <v>77725.710000000006</v>
      </c>
      <c r="P743" s="989">
        <v>54798.78</v>
      </c>
      <c r="Q743" s="989">
        <v>43849.29</v>
      </c>
      <c r="R743">
        <v>0</v>
      </c>
      <c r="S743">
        <v>0</v>
      </c>
      <c r="T743"/>
    </row>
    <row r="744" spans="1:20">
      <c r="A744" t="s">
        <v>2811</v>
      </c>
      <c r="B744" t="s">
        <v>460</v>
      </c>
      <c r="C744" s="989">
        <v>740.03</v>
      </c>
      <c r="D744" s="989">
        <v>771.28</v>
      </c>
      <c r="E744" s="989">
        <v>2313.84</v>
      </c>
      <c r="F744" s="989">
        <v>1573.81</v>
      </c>
      <c r="G744" s="989">
        <v>879.63</v>
      </c>
      <c r="H744" s="989">
        <v>7859.4</v>
      </c>
      <c r="I744" s="989">
        <v>7180.34</v>
      </c>
      <c r="J744" s="989">
        <v>6684.75</v>
      </c>
      <c r="K744" s="989">
        <v>6009.73</v>
      </c>
      <c r="L744" s="989">
        <v>5159.91</v>
      </c>
      <c r="M744" s="989">
        <v>4642.63</v>
      </c>
      <c r="N744" s="989">
        <v>3841.8</v>
      </c>
      <c r="O744" s="989">
        <v>3245.77</v>
      </c>
      <c r="P744" s="989">
        <v>2602.92</v>
      </c>
      <c r="Q744" s="989">
        <v>1954.74</v>
      </c>
      <c r="R744">
        <v>0</v>
      </c>
      <c r="S744">
        <v>0</v>
      </c>
      <c r="T744"/>
    </row>
    <row r="745" spans="1:20">
      <c r="A745" t="s">
        <v>2810</v>
      </c>
      <c r="B745" t="s">
        <v>469</v>
      </c>
      <c r="C745" s="989">
        <v>16507.849999999999</v>
      </c>
      <c r="D745" s="989">
        <v>16249.38</v>
      </c>
      <c r="E745" s="989">
        <v>48748.14</v>
      </c>
      <c r="F745" s="989">
        <v>32240.29</v>
      </c>
      <c r="G745" s="989">
        <v>17146.91</v>
      </c>
      <c r="H745" s="989">
        <v>134886.07999999999</v>
      </c>
      <c r="I745" s="989">
        <v>120871.14</v>
      </c>
      <c r="J745" s="989">
        <v>108088.76</v>
      </c>
      <c r="K745" s="989">
        <v>96163.92</v>
      </c>
      <c r="L745" s="989">
        <v>81741.64</v>
      </c>
      <c r="M745" s="989">
        <v>76690.62</v>
      </c>
      <c r="N745" s="989">
        <v>65796.73</v>
      </c>
      <c r="O745" s="989">
        <v>50174.48</v>
      </c>
      <c r="P745" s="989">
        <v>40412.9</v>
      </c>
      <c r="Q745" s="989">
        <v>32175.56</v>
      </c>
      <c r="R745">
        <v>0</v>
      </c>
      <c r="S745">
        <v>0</v>
      </c>
      <c r="T745"/>
    </row>
    <row r="746" spans="1:20">
      <c r="A746" t="s">
        <v>2809</v>
      </c>
      <c r="B746" t="s">
        <v>426</v>
      </c>
      <c r="C746" s="989">
        <v>24661.84</v>
      </c>
      <c r="D746" s="989">
        <v>21756.85</v>
      </c>
      <c r="E746" s="989">
        <v>65270.55</v>
      </c>
      <c r="F746" s="989">
        <v>40608.71</v>
      </c>
      <c r="G746" s="989">
        <v>16342.09</v>
      </c>
      <c r="H746" s="989">
        <v>169181.91</v>
      </c>
      <c r="I746" s="989">
        <v>154544.13</v>
      </c>
      <c r="J746" s="989">
        <v>137602.37</v>
      </c>
      <c r="K746" s="989">
        <v>123811.69</v>
      </c>
      <c r="L746" s="989">
        <v>111993.33</v>
      </c>
      <c r="M746" s="989">
        <v>95584.37</v>
      </c>
      <c r="N746" s="989">
        <v>84152.63</v>
      </c>
      <c r="O746" s="989">
        <v>52505.1</v>
      </c>
      <c r="P746" s="989">
        <v>38143.86</v>
      </c>
      <c r="Q746" s="989">
        <v>29167.18</v>
      </c>
      <c r="R746">
        <v>0</v>
      </c>
      <c r="S746">
        <v>0</v>
      </c>
      <c r="T746"/>
    </row>
    <row r="747" spans="1:20">
      <c r="A747" t="s">
        <v>2808</v>
      </c>
      <c r="B747" t="s">
        <v>532</v>
      </c>
      <c r="C747" s="989">
        <v>1246.43</v>
      </c>
      <c r="D747" s="989">
        <v>764.84</v>
      </c>
      <c r="E747" s="989">
        <v>2294.5100000000002</v>
      </c>
      <c r="F747" s="989">
        <v>1048.08</v>
      </c>
      <c r="G747" s="989">
        <v>567.15</v>
      </c>
      <c r="H747" s="989">
        <v>11350.3</v>
      </c>
      <c r="I747" s="989">
        <v>11109.09</v>
      </c>
      <c r="J747" s="989">
        <v>9817.27</v>
      </c>
      <c r="K747" s="989">
        <v>8994.74</v>
      </c>
      <c r="L747" s="989">
        <v>6160.19</v>
      </c>
      <c r="M747" s="989">
        <v>5942.2</v>
      </c>
      <c r="N747" s="989">
        <v>4491.67</v>
      </c>
      <c r="O747" s="989">
        <v>3714.45</v>
      </c>
      <c r="P747" s="989">
        <v>3277.74</v>
      </c>
      <c r="Q747" s="989">
        <v>2715.3</v>
      </c>
      <c r="R747">
        <v>0</v>
      </c>
      <c r="S747">
        <v>0</v>
      </c>
      <c r="T747"/>
    </row>
    <row r="748" spans="1:20">
      <c r="A748" t="s">
        <v>2807</v>
      </c>
      <c r="B748" t="s">
        <v>533</v>
      </c>
      <c r="C748" s="989">
        <v>227</v>
      </c>
      <c r="D748" s="989">
        <v>75.67</v>
      </c>
      <c r="E748" s="989">
        <v>227</v>
      </c>
      <c r="F748" s="989">
        <v>0</v>
      </c>
      <c r="G748" s="989">
        <v>0</v>
      </c>
      <c r="H748" s="989">
        <v>1125</v>
      </c>
      <c r="I748" s="989">
        <v>1125</v>
      </c>
      <c r="J748" s="989">
        <v>244</v>
      </c>
      <c r="K748" s="989">
        <v>244</v>
      </c>
      <c r="L748" s="989">
        <v>0</v>
      </c>
      <c r="M748" s="989">
        <v>0</v>
      </c>
      <c r="N748" s="989">
        <v>0</v>
      </c>
      <c r="O748" s="989">
        <v>0</v>
      </c>
      <c r="P748" s="989">
        <v>0</v>
      </c>
      <c r="Q748" s="989">
        <v>0</v>
      </c>
      <c r="R748">
        <v>0</v>
      </c>
      <c r="S748">
        <v>0</v>
      </c>
      <c r="T748"/>
    </row>
    <row r="749" spans="1:20">
      <c r="A749" t="s">
        <v>2806</v>
      </c>
      <c r="B749" t="s">
        <v>534</v>
      </c>
      <c r="C749" s="989">
        <v>0</v>
      </c>
      <c r="D749" s="989">
        <v>3.33</v>
      </c>
      <c r="E749" s="989">
        <v>10</v>
      </c>
      <c r="F749" s="989">
        <v>10</v>
      </c>
      <c r="G749" s="989">
        <v>0</v>
      </c>
      <c r="H749" s="989">
        <v>118.64</v>
      </c>
      <c r="I749" s="989">
        <v>118.64</v>
      </c>
      <c r="J749" s="989">
        <v>118.64</v>
      </c>
      <c r="K749" s="989">
        <v>108.64</v>
      </c>
      <c r="L749" s="989">
        <v>108.64</v>
      </c>
      <c r="M749" s="989">
        <v>108.64</v>
      </c>
      <c r="N749" s="989">
        <v>108.64</v>
      </c>
      <c r="O749" s="989">
        <v>108.64</v>
      </c>
      <c r="P749" s="989">
        <v>108.64</v>
      </c>
      <c r="Q749" s="989">
        <v>95</v>
      </c>
      <c r="R749">
        <v>0</v>
      </c>
      <c r="S749">
        <v>0</v>
      </c>
      <c r="T749"/>
    </row>
    <row r="750" spans="1:20">
      <c r="A750" t="s">
        <v>2805</v>
      </c>
      <c r="B750" t="s">
        <v>535</v>
      </c>
      <c r="C750" s="989">
        <v>6933.88</v>
      </c>
      <c r="D750" s="989">
        <v>5011.2</v>
      </c>
      <c r="E750" s="989">
        <v>15033.59</v>
      </c>
      <c r="F750" s="989">
        <v>8099.71</v>
      </c>
      <c r="G750" s="989">
        <v>2609.94</v>
      </c>
      <c r="H750" s="989">
        <v>42656.55</v>
      </c>
      <c r="I750" s="989">
        <v>40765.56</v>
      </c>
      <c r="J750" s="989">
        <v>36762.1</v>
      </c>
      <c r="K750" s="989">
        <v>32348.54</v>
      </c>
      <c r="L750" s="989">
        <v>28973.85</v>
      </c>
      <c r="M750" s="989">
        <v>26579.94</v>
      </c>
      <c r="N750" s="989">
        <v>23100.85</v>
      </c>
      <c r="O750" s="989">
        <v>13921.68</v>
      </c>
      <c r="P750" s="989">
        <v>11027.2</v>
      </c>
      <c r="Q750" s="989">
        <v>10045.280000000001</v>
      </c>
      <c r="R750">
        <v>0</v>
      </c>
      <c r="S750">
        <v>0</v>
      </c>
      <c r="T750"/>
    </row>
    <row r="751" spans="1:20">
      <c r="A751" t="s">
        <v>2804</v>
      </c>
      <c r="B751" t="s">
        <v>536</v>
      </c>
      <c r="C751" s="989">
        <v>2203.4</v>
      </c>
      <c r="D751" s="989">
        <v>2666.88</v>
      </c>
      <c r="E751" s="989">
        <v>8000.64</v>
      </c>
      <c r="F751" s="989">
        <v>5797.24</v>
      </c>
      <c r="G751" s="989">
        <v>2647.24</v>
      </c>
      <c r="H751" s="989">
        <v>13647.01</v>
      </c>
      <c r="I751" s="989">
        <v>12302.03</v>
      </c>
      <c r="J751" s="989">
        <v>12180.33</v>
      </c>
      <c r="K751" s="989">
        <v>10801.33</v>
      </c>
      <c r="L751" s="989">
        <v>10151.33</v>
      </c>
      <c r="M751" s="989">
        <v>9501.32</v>
      </c>
      <c r="N751" s="989">
        <v>7267.64</v>
      </c>
      <c r="O751" s="989">
        <v>6702.73</v>
      </c>
      <c r="P751" s="989">
        <v>4830.4399999999996</v>
      </c>
      <c r="Q751" s="989">
        <v>3610.93</v>
      </c>
      <c r="R751">
        <v>0</v>
      </c>
      <c r="S751">
        <v>0</v>
      </c>
      <c r="T751"/>
    </row>
    <row r="752" spans="1:20">
      <c r="A752" t="s">
        <v>2803</v>
      </c>
      <c r="B752" t="s">
        <v>537</v>
      </c>
      <c r="C752" s="989">
        <v>3476.15</v>
      </c>
      <c r="D752" s="989">
        <v>2642.77</v>
      </c>
      <c r="E752" s="989">
        <v>7928.3</v>
      </c>
      <c r="F752" s="989">
        <v>4452.1499999999996</v>
      </c>
      <c r="G752" s="989">
        <v>1560.76</v>
      </c>
      <c r="H752" s="989">
        <v>25158.25</v>
      </c>
      <c r="I752" s="989">
        <v>22814.07</v>
      </c>
      <c r="J752" s="989">
        <v>21258.02</v>
      </c>
      <c r="K752" s="989">
        <v>18910.080000000002</v>
      </c>
      <c r="L752" s="989">
        <v>16529.02</v>
      </c>
      <c r="M752" s="989">
        <v>14294.71</v>
      </c>
      <c r="N752" s="989">
        <v>12000.91</v>
      </c>
      <c r="O752" s="989">
        <v>9814.07</v>
      </c>
      <c r="P752" s="989">
        <v>7908.65</v>
      </c>
      <c r="Q752" s="989">
        <v>6306.18</v>
      </c>
      <c r="R752">
        <v>0</v>
      </c>
      <c r="S752">
        <v>0</v>
      </c>
      <c r="T752"/>
    </row>
    <row r="753" spans="1:20">
      <c r="A753" t="s">
        <v>2802</v>
      </c>
      <c r="B753" t="s">
        <v>538</v>
      </c>
      <c r="C753" s="989">
        <v>3833.54</v>
      </c>
      <c r="D753" s="989">
        <v>3608.28</v>
      </c>
      <c r="E753" s="989">
        <v>10824.85</v>
      </c>
      <c r="F753" s="989">
        <v>6991.31</v>
      </c>
      <c r="G753" s="989">
        <v>4765.6099999999997</v>
      </c>
      <c r="H753" s="989">
        <v>26095.78</v>
      </c>
      <c r="I753" s="989">
        <v>20620.150000000001</v>
      </c>
      <c r="J753" s="989">
        <v>18361.54</v>
      </c>
      <c r="K753" s="989">
        <v>15195.25</v>
      </c>
      <c r="L753" s="989">
        <v>11993.59</v>
      </c>
      <c r="M753" s="989">
        <v>7655.83</v>
      </c>
      <c r="N753" s="989">
        <v>6061.44</v>
      </c>
      <c r="O753" s="989">
        <v>4278.55</v>
      </c>
      <c r="P753" s="989">
        <v>2287.46</v>
      </c>
      <c r="Q753" s="989">
        <v>1709.38</v>
      </c>
      <c r="R753">
        <v>0</v>
      </c>
      <c r="S753">
        <v>0</v>
      </c>
      <c r="T753"/>
    </row>
    <row r="754" spans="1:20">
      <c r="A754" t="s">
        <v>2801</v>
      </c>
      <c r="B754" t="s">
        <v>539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/>
    </row>
    <row r="755" spans="1:20">
      <c r="A755" t="s">
        <v>2800</v>
      </c>
      <c r="B755" t="s">
        <v>457</v>
      </c>
      <c r="C755" s="989">
        <v>528111.81000000006</v>
      </c>
      <c r="D755" s="989">
        <v>519214.17</v>
      </c>
      <c r="E755" s="989">
        <v>1557642.51</v>
      </c>
      <c r="F755" s="989">
        <v>1029530.7</v>
      </c>
      <c r="G755" s="989">
        <v>531910.42000000004</v>
      </c>
      <c r="H755" s="989">
        <v>5061239.4000000004</v>
      </c>
      <c r="I755" s="989">
        <v>4583910.72</v>
      </c>
      <c r="J755" s="989">
        <v>4090528.95</v>
      </c>
      <c r="K755" s="989">
        <v>3593241.03</v>
      </c>
      <c r="L755" s="989">
        <v>3115093.36</v>
      </c>
      <c r="M755" s="989">
        <v>2617788.81</v>
      </c>
      <c r="N755" s="989">
        <v>2143627.58</v>
      </c>
      <c r="O755" s="989">
        <v>1684398.28</v>
      </c>
      <c r="P755" s="989">
        <v>1303627.6299999999</v>
      </c>
      <c r="Q755" s="989">
        <v>1006415.48</v>
      </c>
      <c r="R755">
        <v>0</v>
      </c>
      <c r="S755">
        <v>0</v>
      </c>
      <c r="T755"/>
    </row>
    <row r="756" spans="1:20">
      <c r="A756" t="s">
        <v>2799</v>
      </c>
      <c r="B756" t="s">
        <v>107</v>
      </c>
      <c r="C756">
        <v>0.30014195999999999</v>
      </c>
      <c r="D756">
        <v>0.31734715000000002</v>
      </c>
      <c r="E756">
        <v>0.31734715000000002</v>
      </c>
      <c r="F756">
        <v>0.32444650000000003</v>
      </c>
      <c r="G756">
        <v>0.31601685000000002</v>
      </c>
      <c r="H756">
        <v>0.57092832999999998</v>
      </c>
      <c r="I756">
        <v>0.58821033</v>
      </c>
      <c r="J756">
        <v>0.63641985999999995</v>
      </c>
      <c r="K756">
        <v>0.63983016999999998</v>
      </c>
      <c r="L756">
        <v>0.50767174999999998</v>
      </c>
      <c r="M756">
        <v>0.46058867999999997</v>
      </c>
      <c r="N756">
        <v>0.39068958999999998</v>
      </c>
      <c r="O756">
        <v>0.44447044000000002</v>
      </c>
      <c r="P756">
        <v>0.4411543</v>
      </c>
      <c r="Q756">
        <v>0.39634088000000001</v>
      </c>
      <c r="R756">
        <v>0.14879999999999999</v>
      </c>
      <c r="S756">
        <v>0.31719999999999998</v>
      </c>
      <c r="T756"/>
    </row>
    <row r="757" spans="1:20">
      <c r="A757" t="s">
        <v>2798</v>
      </c>
      <c r="B757" t="s">
        <v>511</v>
      </c>
      <c r="C757">
        <v>0.89377527000000001</v>
      </c>
      <c r="D757">
        <v>0.94785905000000004</v>
      </c>
      <c r="E757">
        <v>0.94785905000000004</v>
      </c>
      <c r="F757">
        <v>0.97664574999999998</v>
      </c>
      <c r="G757">
        <v>0.93898287000000003</v>
      </c>
      <c r="H757">
        <v>1.0057443100000001</v>
      </c>
      <c r="I757">
        <v>1.00149358</v>
      </c>
      <c r="J757">
        <v>1.0080819599999999</v>
      </c>
      <c r="K757">
        <v>1.0222425500000001</v>
      </c>
      <c r="L757">
        <v>1.0069417899999999</v>
      </c>
      <c r="M757">
        <v>1.0242344400000001</v>
      </c>
      <c r="N757">
        <v>1.0346185699999999</v>
      </c>
      <c r="O757">
        <v>1.12195829</v>
      </c>
      <c r="P757">
        <v>1.0952904000000001</v>
      </c>
      <c r="Q757">
        <v>1.0475002099999999</v>
      </c>
      <c r="R757">
        <v>0.82210000000000005</v>
      </c>
      <c r="S757">
        <v>0.89829999999999999</v>
      </c>
      <c r="T757"/>
    </row>
    <row r="758" spans="1:20">
      <c r="A758" t="s">
        <v>2797</v>
      </c>
      <c r="B758" t="s">
        <v>108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0.42670000000000002</v>
      </c>
      <c r="S758">
        <v>0.69310000000000005</v>
      </c>
      <c r="T758"/>
    </row>
    <row r="759" spans="1:20">
      <c r="A759" t="s">
        <v>2796</v>
      </c>
      <c r="B759" t="s">
        <v>109</v>
      </c>
      <c r="C759">
        <v>0.61407361000000005</v>
      </c>
      <c r="D759">
        <v>0.64715118000000005</v>
      </c>
      <c r="E759">
        <v>0.64715118000000005</v>
      </c>
      <c r="F759">
        <v>0.66380317</v>
      </c>
      <c r="G759">
        <v>0.61292475000000002</v>
      </c>
      <c r="H759">
        <v>0.66031099999999998</v>
      </c>
      <c r="I759">
        <v>0.65251307000000003</v>
      </c>
      <c r="J759">
        <v>0.64300394999999999</v>
      </c>
      <c r="K759">
        <v>0.65008027000000002</v>
      </c>
      <c r="L759">
        <v>0.64004360999999999</v>
      </c>
      <c r="M759">
        <v>0.64822223000000001</v>
      </c>
      <c r="N759">
        <v>0.63962366999999998</v>
      </c>
      <c r="O759">
        <v>0.70204959</v>
      </c>
      <c r="P759">
        <v>0.68020254999999996</v>
      </c>
      <c r="Q759">
        <v>0.65920847000000005</v>
      </c>
      <c r="R759">
        <v>0.26429999999999998</v>
      </c>
      <c r="S759">
        <v>0.438</v>
      </c>
      <c r="T759"/>
    </row>
    <row r="760" spans="1:20">
      <c r="A760" t="s">
        <v>2795</v>
      </c>
      <c r="B760" t="s">
        <v>110</v>
      </c>
      <c r="C760">
        <v>0.96868182000000003</v>
      </c>
      <c r="D760">
        <v>1.0088074300000001</v>
      </c>
      <c r="E760">
        <v>1.0088074300000001</v>
      </c>
      <c r="F760">
        <v>1.02968426</v>
      </c>
      <c r="G760">
        <v>1.0955442200000001</v>
      </c>
      <c r="H760">
        <v>1.1729603399999999</v>
      </c>
      <c r="I760">
        <v>1.1665730599999999</v>
      </c>
      <c r="J760">
        <v>1.1821560099999999</v>
      </c>
      <c r="K760">
        <v>1.1922100200000001</v>
      </c>
      <c r="L760">
        <v>1.17462154</v>
      </c>
      <c r="M760">
        <v>1.20663491</v>
      </c>
      <c r="N760">
        <v>1.24291778</v>
      </c>
      <c r="O760">
        <v>1.36894669</v>
      </c>
      <c r="P760">
        <v>1.31604879</v>
      </c>
      <c r="Q760">
        <v>1.26985309</v>
      </c>
      <c r="R760">
        <v>0.94299999999999995</v>
      </c>
      <c r="S760">
        <v>1.105</v>
      </c>
      <c r="T760"/>
    </row>
    <row r="761" spans="1:20">
      <c r="A761" t="s">
        <v>2794</v>
      </c>
      <c r="B761" t="s">
        <v>111</v>
      </c>
      <c r="C761">
        <v>0.63410681000000002</v>
      </c>
      <c r="D761">
        <v>0.71005262000000002</v>
      </c>
      <c r="E761">
        <v>0.71005262000000002</v>
      </c>
      <c r="F761">
        <v>0.77062850999999999</v>
      </c>
      <c r="G761">
        <v>0.74156359999999999</v>
      </c>
      <c r="H761">
        <v>0.71852945999999995</v>
      </c>
      <c r="I761">
        <v>0.71588598000000003</v>
      </c>
      <c r="J761">
        <v>0.72623088999999996</v>
      </c>
      <c r="K761">
        <v>0.72955037</v>
      </c>
      <c r="L761">
        <v>0.72919712999999997</v>
      </c>
      <c r="M761">
        <v>0.74039136999999999</v>
      </c>
      <c r="N761">
        <v>0.72949673999999998</v>
      </c>
      <c r="O761">
        <v>0.76173440999999997</v>
      </c>
      <c r="P761">
        <v>0.77479741999999996</v>
      </c>
      <c r="Q761">
        <v>0.76485705999999998</v>
      </c>
      <c r="R761">
        <v>0.65269999999999995</v>
      </c>
      <c r="S761">
        <v>0.77749999999999997</v>
      </c>
      <c r="T761"/>
    </row>
    <row r="762" spans="1:20">
      <c r="A762" t="s">
        <v>2793</v>
      </c>
      <c r="B762" t="s">
        <v>112</v>
      </c>
      <c r="C762">
        <v>0.94457036000000005</v>
      </c>
      <c r="D762">
        <v>0.99322942000000003</v>
      </c>
      <c r="E762">
        <v>0.99322942000000003</v>
      </c>
      <c r="F762">
        <v>1.0226415200000001</v>
      </c>
      <c r="G762">
        <v>0.98471874999999998</v>
      </c>
      <c r="H762">
        <v>0.99462781</v>
      </c>
      <c r="I762">
        <v>0.99231522999999999</v>
      </c>
      <c r="J762">
        <v>1.01203154</v>
      </c>
      <c r="K762">
        <v>1.02960509</v>
      </c>
      <c r="L762">
        <v>1.0274091299999999</v>
      </c>
      <c r="M762">
        <v>1.0344125900000001</v>
      </c>
      <c r="N762">
        <v>1.02733199</v>
      </c>
      <c r="O762">
        <v>1.0691816700000001</v>
      </c>
      <c r="P762">
        <v>1.0862835</v>
      </c>
      <c r="Q762">
        <v>1.0502219699999999</v>
      </c>
      <c r="R762">
        <v>0.77159999999999995</v>
      </c>
      <c r="S762">
        <v>0.90069999999999995</v>
      </c>
      <c r="T762"/>
    </row>
    <row r="763" spans="1:20">
      <c r="A763" t="s">
        <v>2792</v>
      </c>
      <c r="B763" t="s">
        <v>113</v>
      </c>
      <c r="C763">
        <v>1.1535194200000001</v>
      </c>
      <c r="D763">
        <v>1.27224257</v>
      </c>
      <c r="E763">
        <v>1.27224257</v>
      </c>
      <c r="F763">
        <v>1.3299721799999999</v>
      </c>
      <c r="G763">
        <v>1.2144342400000001</v>
      </c>
      <c r="H763">
        <v>1.3363334600000001</v>
      </c>
      <c r="I763">
        <v>1.34232244</v>
      </c>
      <c r="J763">
        <v>1.34132965</v>
      </c>
      <c r="K763">
        <v>1.37438094</v>
      </c>
      <c r="L763">
        <v>1.3683147200000001</v>
      </c>
      <c r="M763">
        <v>1.3754564300000001</v>
      </c>
      <c r="N763">
        <v>1.3816503600000001</v>
      </c>
      <c r="O763">
        <v>1.58152231</v>
      </c>
      <c r="P763">
        <v>1.4467731399999999</v>
      </c>
      <c r="Q763">
        <v>1.32591305</v>
      </c>
      <c r="R763">
        <v>0.97370000000000001</v>
      </c>
      <c r="S763">
        <v>1.2151000000000001</v>
      </c>
      <c r="T763"/>
    </row>
    <row r="764" spans="1:20">
      <c r="A764" t="s">
        <v>2791</v>
      </c>
      <c r="B764" t="s">
        <v>443</v>
      </c>
      <c r="C764" s="989">
        <v>2118.65</v>
      </c>
      <c r="D764" s="989">
        <v>2556.31</v>
      </c>
      <c r="E764" s="989">
        <v>7668.94</v>
      </c>
      <c r="F764" s="989">
        <v>5550.29</v>
      </c>
      <c r="G764" s="989">
        <v>3870.5</v>
      </c>
      <c r="H764" s="989">
        <v>48173.58</v>
      </c>
      <c r="I764" s="989">
        <v>45803.39</v>
      </c>
      <c r="J764" s="989">
        <v>43837.96</v>
      </c>
      <c r="K764" s="989">
        <v>34210.69</v>
      </c>
      <c r="L764" s="989">
        <v>24859.77</v>
      </c>
      <c r="M764" s="989">
        <v>13964.95</v>
      </c>
      <c r="N764" s="989">
        <v>7206.72</v>
      </c>
      <c r="O764" s="989">
        <v>6017.31</v>
      </c>
      <c r="P764" s="989">
        <v>5373.89</v>
      </c>
      <c r="Q764" s="989">
        <v>3095.59</v>
      </c>
      <c r="R764">
        <v>0</v>
      </c>
      <c r="S764">
        <v>0</v>
      </c>
      <c r="T764"/>
    </row>
    <row r="765" spans="1:20">
      <c r="A765" t="s">
        <v>2790</v>
      </c>
      <c r="B765" t="s">
        <v>348</v>
      </c>
      <c r="C765" s="989">
        <v>495892.19</v>
      </c>
      <c r="D765" s="989">
        <v>504648.98</v>
      </c>
      <c r="E765" s="989">
        <v>1513946.94</v>
      </c>
      <c r="F765" s="989">
        <v>1018054.75</v>
      </c>
      <c r="G765" s="989">
        <v>525619.1</v>
      </c>
      <c r="H765" s="989">
        <v>4920432.29</v>
      </c>
      <c r="I765" s="989">
        <v>4475946.8099999996</v>
      </c>
      <c r="J765" s="989">
        <v>3985897.89</v>
      </c>
      <c r="K765" s="989">
        <v>3494861.04</v>
      </c>
      <c r="L765" s="989">
        <v>3054103.83</v>
      </c>
      <c r="M765" s="989">
        <v>2558279.1</v>
      </c>
      <c r="N765" s="989">
        <v>2086340.46</v>
      </c>
      <c r="O765" s="989">
        <v>1654731.89</v>
      </c>
      <c r="P765" s="989">
        <v>1275439.04</v>
      </c>
      <c r="Q765" s="989">
        <v>979371.56</v>
      </c>
      <c r="R765">
        <v>0</v>
      </c>
      <c r="S765">
        <v>0</v>
      </c>
      <c r="T765"/>
    </row>
    <row r="766" spans="1:20">
      <c r="A766" t="s">
        <v>2789</v>
      </c>
      <c r="B766" t="s">
        <v>483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/>
    </row>
    <row r="767" spans="1:20">
      <c r="A767" t="s">
        <v>2788</v>
      </c>
      <c r="B767" t="s">
        <v>502</v>
      </c>
      <c r="C767" s="989">
        <v>75320.14</v>
      </c>
      <c r="D767" s="989">
        <v>79017.570000000007</v>
      </c>
      <c r="E767" s="989">
        <v>237052.7</v>
      </c>
      <c r="F767" s="989">
        <v>161732.56</v>
      </c>
      <c r="G767" s="989">
        <v>93173.73</v>
      </c>
      <c r="H767" s="989">
        <v>752142.99</v>
      </c>
      <c r="I767" s="989">
        <v>685812.72</v>
      </c>
      <c r="J767" s="989">
        <v>607131.63</v>
      </c>
      <c r="K767" s="989">
        <v>523735.19</v>
      </c>
      <c r="L767" s="989">
        <v>467718.38</v>
      </c>
      <c r="M767" s="989">
        <v>378562.65</v>
      </c>
      <c r="N767" s="989">
        <v>288628.45</v>
      </c>
      <c r="O767" s="989">
        <v>211679.47</v>
      </c>
      <c r="P767" s="989">
        <v>163050.93</v>
      </c>
      <c r="Q767" s="989">
        <v>135975.16</v>
      </c>
      <c r="R767">
        <v>0</v>
      </c>
      <c r="S767">
        <v>0</v>
      </c>
      <c r="T767"/>
    </row>
    <row r="768" spans="1:20">
      <c r="A768" t="s">
        <v>2787</v>
      </c>
      <c r="B768" t="s">
        <v>404</v>
      </c>
      <c r="C768" s="989">
        <v>184530.77</v>
      </c>
      <c r="D768" s="989">
        <v>187179.08</v>
      </c>
      <c r="E768" s="989">
        <v>561537.25</v>
      </c>
      <c r="F768" s="989">
        <v>377006.48</v>
      </c>
      <c r="G768" s="989">
        <v>194519.81</v>
      </c>
      <c r="H768" s="989">
        <v>1834240.77</v>
      </c>
      <c r="I768" s="989">
        <v>1666708.45</v>
      </c>
      <c r="J768" s="989">
        <v>1503001.05</v>
      </c>
      <c r="K768" s="989">
        <v>1334512.6399999999</v>
      </c>
      <c r="L768" s="989">
        <v>1170584.8400000001</v>
      </c>
      <c r="M768" s="989">
        <v>990803.21</v>
      </c>
      <c r="N768" s="989">
        <v>846507.28</v>
      </c>
      <c r="O768" s="989">
        <v>692614.88</v>
      </c>
      <c r="P768" s="989">
        <v>536167.06999999995</v>
      </c>
      <c r="Q768" s="989">
        <v>409819.56</v>
      </c>
      <c r="R768">
        <v>0</v>
      </c>
      <c r="S768">
        <v>0</v>
      </c>
      <c r="T768"/>
    </row>
    <row r="769" spans="1:20">
      <c r="A769" t="s">
        <v>2786</v>
      </c>
      <c r="B769" t="s">
        <v>465</v>
      </c>
      <c r="C769" s="989">
        <v>11814.88</v>
      </c>
      <c r="D769" s="989">
        <v>9938.9</v>
      </c>
      <c r="E769" s="989">
        <v>29816.69</v>
      </c>
      <c r="F769" s="989">
        <v>18001.8</v>
      </c>
      <c r="G769" s="989">
        <v>7862.62</v>
      </c>
      <c r="H769" s="989">
        <v>126161.1</v>
      </c>
      <c r="I769" s="989">
        <v>116355.63</v>
      </c>
      <c r="J769" s="989">
        <v>104496.15</v>
      </c>
      <c r="K769" s="989">
        <v>94937.3</v>
      </c>
      <c r="L769" s="989">
        <v>84961.31</v>
      </c>
      <c r="M769" s="989">
        <v>75535.179999999993</v>
      </c>
      <c r="N769" s="989">
        <v>65452.21</v>
      </c>
      <c r="O769" s="989">
        <v>57666.1</v>
      </c>
      <c r="P769" s="989">
        <v>44632.99</v>
      </c>
      <c r="Q769" s="989">
        <v>35276.75</v>
      </c>
      <c r="R769">
        <v>0</v>
      </c>
      <c r="S769">
        <v>0</v>
      </c>
      <c r="T769"/>
    </row>
    <row r="770" spans="1:20">
      <c r="A770" t="s">
        <v>2785</v>
      </c>
      <c r="B770" t="s">
        <v>474</v>
      </c>
      <c r="C770" s="989">
        <v>122210.63</v>
      </c>
      <c r="D770" s="989">
        <v>113701.89</v>
      </c>
      <c r="E770" s="989">
        <v>341105.66</v>
      </c>
      <c r="F770" s="989">
        <v>218895.03</v>
      </c>
      <c r="G770" s="989">
        <v>109848.25</v>
      </c>
      <c r="H770" s="989">
        <v>1218958.8500000001</v>
      </c>
      <c r="I770" s="989">
        <v>1096084.1100000001</v>
      </c>
      <c r="J770" s="989">
        <v>979888.93</v>
      </c>
      <c r="K770" s="989">
        <v>875773.88</v>
      </c>
      <c r="L770" s="989">
        <v>766197.72</v>
      </c>
      <c r="M770" s="989">
        <v>671540.21</v>
      </c>
      <c r="N770" s="989">
        <v>561581.31000000006</v>
      </c>
      <c r="O770" s="989">
        <v>474991.04</v>
      </c>
      <c r="P770" s="989">
        <v>365584.15</v>
      </c>
      <c r="Q770" s="989">
        <v>272579.20000000001</v>
      </c>
      <c r="R770">
        <v>0</v>
      </c>
      <c r="S770">
        <v>0</v>
      </c>
      <c r="T770"/>
    </row>
    <row r="771" spans="1:20">
      <c r="A771" t="s">
        <v>2784</v>
      </c>
      <c r="B771" t="s">
        <v>432</v>
      </c>
      <c r="C771" s="989">
        <v>99897.12</v>
      </c>
      <c r="D771" s="989">
        <v>112255.24</v>
      </c>
      <c r="E771" s="989">
        <v>336765.71</v>
      </c>
      <c r="F771" s="989">
        <v>236868.59</v>
      </c>
      <c r="G771" s="989">
        <v>116344.18</v>
      </c>
      <c r="H771" s="989">
        <v>940755</v>
      </c>
      <c r="I771" s="989">
        <v>865182.51</v>
      </c>
      <c r="J771" s="989">
        <v>747542.18</v>
      </c>
      <c r="K771" s="989">
        <v>631691.32999999996</v>
      </c>
      <c r="L771" s="989">
        <v>539781.81000000006</v>
      </c>
      <c r="M771" s="989">
        <v>427872.9</v>
      </c>
      <c r="N771" s="989">
        <v>316964.51</v>
      </c>
      <c r="O771" s="989">
        <v>211763.09</v>
      </c>
      <c r="P771" s="989">
        <v>160630.01</v>
      </c>
      <c r="Q771" s="989">
        <v>122625.29</v>
      </c>
      <c r="R771">
        <v>0</v>
      </c>
      <c r="S771">
        <v>0</v>
      </c>
      <c r="T771"/>
    </row>
    <row r="772" spans="1:20">
      <c r="A772" t="s">
        <v>2783</v>
      </c>
      <c r="B772" t="s">
        <v>4052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0.113</v>
      </c>
      <c r="S772">
        <v>4.0399999999999998E-2</v>
      </c>
      <c r="T772"/>
    </row>
    <row r="773" spans="1:20">
      <c r="A773" t="s">
        <v>2782</v>
      </c>
      <c r="B773" t="s">
        <v>4053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/>
    </row>
    <row r="774" spans="1:20">
      <c r="A774" t="s">
        <v>3307</v>
      </c>
      <c r="B774" t="s">
        <v>4054</v>
      </c>
      <c r="C774" s="989">
        <v>1259.5999999999999</v>
      </c>
      <c r="D774" s="989">
        <v>989.79</v>
      </c>
      <c r="E774" s="989">
        <v>989.79</v>
      </c>
      <c r="F774" s="989">
        <v>861.31</v>
      </c>
      <c r="G774" s="989">
        <v>926.7</v>
      </c>
      <c r="H774" s="989">
        <v>578.25</v>
      </c>
      <c r="I774" s="989">
        <v>562.91999999999996</v>
      </c>
      <c r="J774" s="989">
        <v>517.66999999999996</v>
      </c>
      <c r="K774" s="989">
        <v>511.33</v>
      </c>
      <c r="L774" s="989">
        <v>465.54</v>
      </c>
      <c r="M774" s="989">
        <v>441.06</v>
      </c>
      <c r="N774" s="989">
        <v>430.6</v>
      </c>
      <c r="O774" s="989">
        <v>285.38</v>
      </c>
      <c r="P774" s="989">
        <v>286.37</v>
      </c>
      <c r="Q774" s="989">
        <v>259.77999999999997</v>
      </c>
      <c r="R774" s="989">
        <v>1905</v>
      </c>
      <c r="S774" s="989">
        <v>1166</v>
      </c>
      <c r="T774"/>
    </row>
    <row r="775" spans="1:20">
      <c r="A775" t="s">
        <v>2781</v>
      </c>
      <c r="B775" t="s">
        <v>4055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0</v>
      </c>
      <c r="S775">
        <v>0</v>
      </c>
      <c r="T775"/>
    </row>
    <row r="776" spans="1:20">
      <c r="A776" t="s">
        <v>3365</v>
      </c>
      <c r="B776" t="s">
        <v>2585</v>
      </c>
      <c r="C776">
        <v>7.9939499999999997E-3</v>
      </c>
      <c r="D776">
        <v>7.0266699999999996E-3</v>
      </c>
      <c r="E776">
        <v>7.0266699999999996E-3</v>
      </c>
      <c r="F776">
        <v>6.5446200000000001E-3</v>
      </c>
      <c r="G776">
        <v>7.6319600000000001E-3</v>
      </c>
      <c r="H776">
        <v>7.7762700000000001E-3</v>
      </c>
      <c r="I776">
        <v>7.7763900000000002E-3</v>
      </c>
      <c r="J776">
        <v>8.0927900000000007E-3</v>
      </c>
      <c r="K776">
        <v>7.8902799999999995E-3</v>
      </c>
      <c r="L776">
        <v>8.1153300000000005E-3</v>
      </c>
      <c r="M776">
        <v>7.3167500000000003E-3</v>
      </c>
      <c r="N776">
        <v>6.9903300000000003E-3</v>
      </c>
      <c r="O776">
        <v>7.0082199999999999E-3</v>
      </c>
      <c r="P776">
        <v>7.7782800000000003E-3</v>
      </c>
      <c r="Q776">
        <v>7.2059300000000001E-3</v>
      </c>
      <c r="R776">
        <v>0</v>
      </c>
      <c r="S776">
        <v>0</v>
      </c>
      <c r="T776"/>
    </row>
    <row r="777" spans="1:20">
      <c r="A777" t="s">
        <v>2780</v>
      </c>
      <c r="B777" t="s">
        <v>4056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 s="989">
        <v>0</v>
      </c>
      <c r="S777" s="989">
        <v>0</v>
      </c>
      <c r="T777"/>
    </row>
    <row r="778" spans="1:20">
      <c r="A778" t="s">
        <v>2779</v>
      </c>
      <c r="B778" t="s">
        <v>4057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/>
    </row>
    <row r="779" spans="1:20">
      <c r="A779" t="s">
        <v>2778</v>
      </c>
      <c r="B779" t="s">
        <v>4058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/>
    </row>
    <row r="780" spans="1:20">
      <c r="A780" t="s">
        <v>2777</v>
      </c>
      <c r="B780" t="s">
        <v>4059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/>
    </row>
    <row r="781" spans="1:20">
      <c r="A781" t="s">
        <v>2776</v>
      </c>
      <c r="B781" t="s">
        <v>4060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0</v>
      </c>
      <c r="S781">
        <v>0</v>
      </c>
      <c r="T781"/>
    </row>
    <row r="782" spans="1:20">
      <c r="A782" t="s">
        <v>3366</v>
      </c>
      <c r="B782" t="s">
        <v>2586</v>
      </c>
      <c r="C782">
        <v>0.10253544000000001</v>
      </c>
      <c r="D782">
        <v>9.4087840000000006E-2</v>
      </c>
      <c r="E782">
        <v>9.4087840000000006E-2</v>
      </c>
      <c r="F782">
        <v>8.9877910000000005E-2</v>
      </c>
      <c r="G782">
        <v>7.918356E-2</v>
      </c>
      <c r="H782">
        <v>0.10140108</v>
      </c>
      <c r="I782">
        <v>0.10042975</v>
      </c>
      <c r="J782">
        <v>0.10109516</v>
      </c>
      <c r="K782">
        <v>0.10235724</v>
      </c>
      <c r="L782">
        <v>0.10330685000000001</v>
      </c>
      <c r="M782">
        <v>0.11000109</v>
      </c>
      <c r="N782">
        <v>0.11675174000000001</v>
      </c>
      <c r="O782">
        <v>0.12731894999999999</v>
      </c>
      <c r="P782">
        <v>0.12371088</v>
      </c>
      <c r="Q782">
        <v>0.12032891</v>
      </c>
      <c r="R782">
        <v>0</v>
      </c>
      <c r="S782">
        <v>0</v>
      </c>
      <c r="T782"/>
    </row>
    <row r="783" spans="1:20">
      <c r="A783" t="s">
        <v>2775</v>
      </c>
      <c r="B783" t="s">
        <v>4061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2.69E-2</v>
      </c>
      <c r="S783">
        <v>2.69E-2</v>
      </c>
      <c r="T783"/>
    </row>
    <row r="784" spans="1:20">
      <c r="A784" t="s">
        <v>3349</v>
      </c>
      <c r="B784" t="s">
        <v>4062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/>
    </row>
    <row r="785" spans="1:20">
      <c r="A785" t="s">
        <v>3369</v>
      </c>
      <c r="B785" t="s">
        <v>2589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/>
    </row>
    <row r="786" spans="1:20">
      <c r="A786" t="s">
        <v>2774</v>
      </c>
      <c r="B786" t="s">
        <v>4063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/>
    </row>
    <row r="787" spans="1:20">
      <c r="A787" t="s">
        <v>2773</v>
      </c>
      <c r="B787" t="s">
        <v>4064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/>
    </row>
    <row r="788" spans="1:20">
      <c r="A788" t="s">
        <v>2772</v>
      </c>
      <c r="B788" t="s">
        <v>4065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/>
    </row>
    <row r="789" spans="1:20">
      <c r="A789" t="s">
        <v>2771</v>
      </c>
      <c r="B789" t="s">
        <v>4066</v>
      </c>
      <c r="C789">
        <v>0.14935364000000001</v>
      </c>
      <c r="D789">
        <v>0.13266724999999999</v>
      </c>
      <c r="E789">
        <v>0.13266724999999999</v>
      </c>
      <c r="F789">
        <v>0.12230811</v>
      </c>
      <c r="G789">
        <v>0.14331204</v>
      </c>
      <c r="H789">
        <v>0.13969682</v>
      </c>
      <c r="I789">
        <v>0.13994219999999999</v>
      </c>
      <c r="J789">
        <v>0.14025519</v>
      </c>
      <c r="K789">
        <v>0.13586877999999999</v>
      </c>
      <c r="L789">
        <v>0.14120137999999999</v>
      </c>
      <c r="M789">
        <v>0.14234524000000001</v>
      </c>
      <c r="N789">
        <v>0.13701353999999999</v>
      </c>
      <c r="O789">
        <v>0.13169875</v>
      </c>
      <c r="P789">
        <v>0.13035436</v>
      </c>
      <c r="Q789">
        <v>0.13980658000000001</v>
      </c>
      <c r="R789">
        <v>9.4399999999999998E-2</v>
      </c>
      <c r="S789">
        <v>5.21E-2</v>
      </c>
      <c r="T789"/>
    </row>
    <row r="790" spans="1:20">
      <c r="A790" t="s">
        <v>2770</v>
      </c>
      <c r="B790" t="s">
        <v>4067</v>
      </c>
      <c r="C790" s="989">
        <v>14895.54</v>
      </c>
      <c r="D790" s="989">
        <v>11514.76</v>
      </c>
      <c r="E790" s="989">
        <v>34544.269999999997</v>
      </c>
      <c r="F790" s="989">
        <v>19648.73</v>
      </c>
      <c r="G790" s="989">
        <v>10945.58</v>
      </c>
      <c r="H790" s="989">
        <v>128467.28</v>
      </c>
      <c r="I790" s="989">
        <v>116959.11</v>
      </c>
      <c r="J790" s="989">
        <v>103032.42</v>
      </c>
      <c r="K790" s="989">
        <v>87989.22</v>
      </c>
      <c r="L790" s="989">
        <v>80868.95</v>
      </c>
      <c r="M790" s="989">
        <v>71655.44</v>
      </c>
      <c r="N790" s="989">
        <v>59794.85</v>
      </c>
      <c r="O790" s="989">
        <v>47780.69</v>
      </c>
      <c r="P790" s="989">
        <v>37885.25</v>
      </c>
      <c r="Q790" s="989">
        <v>31143.46</v>
      </c>
      <c r="R790">
        <v>0</v>
      </c>
      <c r="S790">
        <v>0</v>
      </c>
      <c r="T790"/>
    </row>
    <row r="791" spans="1:20">
      <c r="A791" t="s">
        <v>2769</v>
      </c>
      <c r="B791" t="s">
        <v>4068</v>
      </c>
      <c r="C791">
        <v>-9.8423999999999994E-4</v>
      </c>
      <c r="D791">
        <v>-6.1280999999999998E-4</v>
      </c>
      <c r="E791">
        <v>-6.1280999999999998E-4</v>
      </c>
      <c r="F791">
        <v>-4.1512E-4</v>
      </c>
      <c r="G791">
        <v>-2.6221500000000002E-3</v>
      </c>
      <c r="H791">
        <v>-7.9259999999999997E-4</v>
      </c>
      <c r="I791">
        <v>-6.935E-4</v>
      </c>
      <c r="J791">
        <v>-2.8189000000000003E-4</v>
      </c>
      <c r="K791">
        <v>1.9848000000000001E-4</v>
      </c>
      <c r="L791">
        <v>3.2623E-4</v>
      </c>
      <c r="M791">
        <v>-2.0599999999999999E-5</v>
      </c>
      <c r="N791">
        <v>-6.9565999999999996E-4</v>
      </c>
      <c r="O791">
        <v>-8.3023999999999999E-4</v>
      </c>
      <c r="P791">
        <v>-7.9235000000000004E-4</v>
      </c>
      <c r="Q791">
        <v>-4.1384000000000001E-4</v>
      </c>
      <c r="R791">
        <v>4.1999999999999997E-3</v>
      </c>
      <c r="S791">
        <v>1.8E-3</v>
      </c>
      <c r="T791"/>
    </row>
    <row r="792" spans="1:20">
      <c r="A792" t="s">
        <v>3359</v>
      </c>
      <c r="B792" t="s">
        <v>4069</v>
      </c>
      <c r="C792" s="989">
        <v>-1700</v>
      </c>
      <c r="D792" s="989">
        <v>-1015.71</v>
      </c>
      <c r="E792" s="989">
        <v>-3047.12</v>
      </c>
      <c r="F792" s="989">
        <v>-1347.12</v>
      </c>
      <c r="G792" s="989">
        <v>-4515</v>
      </c>
      <c r="H792" s="989">
        <v>-13180.15</v>
      </c>
      <c r="I792" s="989">
        <v>-10676.25</v>
      </c>
      <c r="J792" s="989">
        <v>-3926.25</v>
      </c>
      <c r="K792" s="989">
        <v>2473.75</v>
      </c>
      <c r="L792" s="989">
        <v>3670.09</v>
      </c>
      <c r="M792" s="989">
        <v>-189.91</v>
      </c>
      <c r="N792" s="989">
        <v>-5389.91</v>
      </c>
      <c r="O792" s="989">
        <v>-4799</v>
      </c>
      <c r="P792" s="989">
        <v>-3799</v>
      </c>
      <c r="Q792" s="989">
        <v>-1550</v>
      </c>
      <c r="R792">
        <v>0</v>
      </c>
      <c r="S792">
        <v>0</v>
      </c>
      <c r="T792"/>
    </row>
    <row r="793" spans="1:20">
      <c r="A793" t="s">
        <v>2768</v>
      </c>
      <c r="B793" t="s">
        <v>114</v>
      </c>
      <c r="C793" s="989">
        <v>-34</v>
      </c>
      <c r="D793" s="989">
        <v>-19.66</v>
      </c>
      <c r="E793" s="989">
        <v>-19.66</v>
      </c>
      <c r="F793" s="989">
        <v>-12.83</v>
      </c>
      <c r="G793" s="989">
        <v>-74.02</v>
      </c>
      <c r="H793" s="989">
        <v>-21.86</v>
      </c>
      <c r="I793" s="989">
        <v>-19.03</v>
      </c>
      <c r="J793" s="989">
        <v>-7.67</v>
      </c>
      <c r="K793" s="989">
        <v>5.38</v>
      </c>
      <c r="L793" s="989">
        <v>8.6999999999999993</v>
      </c>
      <c r="M793" s="989">
        <v>-0.54</v>
      </c>
      <c r="N793" s="989">
        <v>-18.149999999999999</v>
      </c>
      <c r="O793" s="989">
        <v>-21.14</v>
      </c>
      <c r="P793" s="989">
        <v>-20.100000000000001</v>
      </c>
      <c r="Q793" s="989">
        <v>-10.69</v>
      </c>
      <c r="R793" s="989">
        <v>108</v>
      </c>
      <c r="S793" s="989">
        <v>53</v>
      </c>
      <c r="T793"/>
    </row>
    <row r="794" spans="1:20">
      <c r="A794" t="s">
        <v>3358</v>
      </c>
      <c r="B794" t="s">
        <v>4070</v>
      </c>
      <c r="C794" s="989">
        <v>-1700</v>
      </c>
      <c r="D794" s="989">
        <v>-1015.71</v>
      </c>
      <c r="E794" s="989">
        <v>-3047.12</v>
      </c>
      <c r="F794" s="989">
        <v>-1347.12</v>
      </c>
      <c r="G794" s="989">
        <v>-4515</v>
      </c>
      <c r="H794" s="989">
        <v>-13180.15</v>
      </c>
      <c r="I794" s="989">
        <v>-10676.25</v>
      </c>
      <c r="J794" s="989">
        <v>-3926.25</v>
      </c>
      <c r="K794" s="989">
        <v>2473.75</v>
      </c>
      <c r="L794" s="989">
        <v>3670.09</v>
      </c>
      <c r="M794" s="989">
        <v>-189.91</v>
      </c>
      <c r="N794" s="989">
        <v>-5389.91</v>
      </c>
      <c r="O794" s="989">
        <v>-4799</v>
      </c>
      <c r="P794" s="989">
        <v>-3799</v>
      </c>
      <c r="Q794" s="989">
        <v>-1550</v>
      </c>
      <c r="R794">
        <v>0</v>
      </c>
      <c r="S794">
        <v>0</v>
      </c>
      <c r="T794"/>
    </row>
    <row r="795" spans="1:20">
      <c r="A795" t="s">
        <v>2767</v>
      </c>
      <c r="B795" t="s">
        <v>4071</v>
      </c>
      <c r="C795">
        <v>0.20430713</v>
      </c>
      <c r="D795">
        <v>0.2322989</v>
      </c>
      <c r="E795">
        <v>0.2322989</v>
      </c>
      <c r="F795">
        <v>0.24934375</v>
      </c>
      <c r="G795">
        <v>0.26211936000000002</v>
      </c>
      <c r="H795">
        <v>0.34770003999999999</v>
      </c>
      <c r="I795">
        <v>0.35246961999999998</v>
      </c>
      <c r="J795">
        <v>0.36388679000000002</v>
      </c>
      <c r="K795">
        <v>0.36284125</v>
      </c>
      <c r="L795">
        <v>0.36539158999999999</v>
      </c>
      <c r="M795">
        <v>0.37279743999999998</v>
      </c>
      <c r="N795">
        <v>0.38479580000000002</v>
      </c>
      <c r="O795">
        <v>0.39624702000000001</v>
      </c>
      <c r="P795">
        <v>0.41821973000000001</v>
      </c>
      <c r="Q795">
        <v>0.44324702999999999</v>
      </c>
      <c r="R795">
        <v>0</v>
      </c>
      <c r="S795">
        <v>0</v>
      </c>
      <c r="T795"/>
    </row>
    <row r="796" spans="1:20">
      <c r="A796" t="s">
        <v>3364</v>
      </c>
      <c r="B796" t="s">
        <v>2584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8.7642999999999998E-4</v>
      </c>
      <c r="I796">
        <v>9.5208999999999995E-4</v>
      </c>
      <c r="J796">
        <v>1.0757E-3</v>
      </c>
      <c r="K796">
        <v>1.23835E-3</v>
      </c>
      <c r="L796">
        <v>1.4146300000000001E-3</v>
      </c>
      <c r="M796">
        <v>1.7432999999999999E-3</v>
      </c>
      <c r="N796">
        <v>2.1705700000000001E-3</v>
      </c>
      <c r="O796">
        <v>2.1470999999999999E-3</v>
      </c>
      <c r="P796">
        <v>1.92111E-3</v>
      </c>
      <c r="Q796">
        <v>1.43424E-3</v>
      </c>
      <c r="R796">
        <v>0</v>
      </c>
      <c r="S796">
        <v>0</v>
      </c>
      <c r="T796"/>
    </row>
    <row r="797" spans="1:20">
      <c r="A797" t="s">
        <v>2766</v>
      </c>
      <c r="B797" t="s">
        <v>4072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0</v>
      </c>
      <c r="S797">
        <v>0</v>
      </c>
      <c r="T797"/>
    </row>
    <row r="798" spans="1:20">
      <c r="A798" t="s">
        <v>2765</v>
      </c>
      <c r="B798" t="s">
        <v>4073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/>
    </row>
    <row r="799" spans="1:20">
      <c r="A799" t="s">
        <v>2764</v>
      </c>
      <c r="B799" t="s">
        <v>4074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/>
    </row>
    <row r="800" spans="1:20">
      <c r="A800" t="s">
        <v>2763</v>
      </c>
      <c r="B800" t="s">
        <v>4075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/>
    </row>
    <row r="801" spans="1:20">
      <c r="A801" t="s">
        <v>2762</v>
      </c>
      <c r="B801" t="s">
        <v>4076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/>
    </row>
    <row r="802" spans="1:20">
      <c r="A802" t="s">
        <v>3355</v>
      </c>
      <c r="B802" t="s">
        <v>4077</v>
      </c>
      <c r="C802" s="989">
        <v>1727220.23</v>
      </c>
      <c r="D802" s="989">
        <v>1657447.08</v>
      </c>
      <c r="E802" s="989">
        <v>4972341.25</v>
      </c>
      <c r="F802" s="989">
        <v>3245121.02</v>
      </c>
      <c r="G802" s="989">
        <v>1721869.96</v>
      </c>
      <c r="H802" s="989">
        <v>16629078.92</v>
      </c>
      <c r="I802" s="989">
        <v>15394634.970000001</v>
      </c>
      <c r="J802" s="989">
        <v>13928375.99</v>
      </c>
      <c r="K802" s="989">
        <v>12463279.960000001</v>
      </c>
      <c r="L802" s="989">
        <v>11250019.109999999</v>
      </c>
      <c r="M802" s="989">
        <v>9219427.7300000004</v>
      </c>
      <c r="N802" s="989">
        <v>7747900.6100000003</v>
      </c>
      <c r="O802" s="989">
        <v>5780259.3600000003</v>
      </c>
      <c r="P802" s="989">
        <v>4794572.12</v>
      </c>
      <c r="Q802" s="989">
        <v>3745433.03</v>
      </c>
      <c r="R802">
        <v>0</v>
      </c>
      <c r="S802">
        <v>0</v>
      </c>
      <c r="T802"/>
    </row>
    <row r="803" spans="1:20">
      <c r="A803" t="s">
        <v>3356</v>
      </c>
      <c r="B803" t="s">
        <v>4078</v>
      </c>
      <c r="C803" s="989">
        <v>34544.400000000001</v>
      </c>
      <c r="D803" s="989">
        <v>32079.62</v>
      </c>
      <c r="E803" s="989">
        <v>32079.62</v>
      </c>
      <c r="F803" s="989">
        <v>30905.91</v>
      </c>
      <c r="G803" s="989">
        <v>28227.38</v>
      </c>
      <c r="H803" s="989">
        <v>27577.25</v>
      </c>
      <c r="I803" s="989">
        <v>27441.42</v>
      </c>
      <c r="J803" s="989">
        <v>27203.86</v>
      </c>
      <c r="K803" s="989">
        <v>27094.09</v>
      </c>
      <c r="L803" s="989">
        <v>26658.81</v>
      </c>
      <c r="M803" s="989">
        <v>26266.18</v>
      </c>
      <c r="N803" s="989">
        <v>26087.21</v>
      </c>
      <c r="O803" s="989">
        <v>25463.7</v>
      </c>
      <c r="P803" s="989">
        <v>25368.11</v>
      </c>
      <c r="Q803" s="989">
        <v>25830.57</v>
      </c>
      <c r="R803" s="989">
        <v>36191</v>
      </c>
      <c r="S803" s="989">
        <v>33182</v>
      </c>
      <c r="T803"/>
    </row>
    <row r="804" spans="1:20">
      <c r="A804" t="s">
        <v>3354</v>
      </c>
      <c r="B804" t="s">
        <v>4079</v>
      </c>
      <c r="C804" s="989">
        <v>1790200.29</v>
      </c>
      <c r="D804" s="989">
        <v>1708586.28</v>
      </c>
      <c r="E804" s="989">
        <v>5125758.83</v>
      </c>
      <c r="F804" s="989">
        <v>3335558.54</v>
      </c>
      <c r="G804" s="989">
        <v>1778398.86</v>
      </c>
      <c r="H804" s="989">
        <v>16977762.559999999</v>
      </c>
      <c r="I804" s="989">
        <v>15710431.09</v>
      </c>
      <c r="J804" s="989">
        <v>14193424.27</v>
      </c>
      <c r="K804" s="989">
        <v>12698490.99</v>
      </c>
      <c r="L804" s="989">
        <v>11446476.16</v>
      </c>
      <c r="M804" s="989">
        <v>9374239.0800000001</v>
      </c>
      <c r="N804" s="989">
        <v>7875787.3799999999</v>
      </c>
      <c r="O804" s="989">
        <v>5845040.3300000001</v>
      </c>
      <c r="P804" s="989">
        <v>4848695.18</v>
      </c>
      <c r="Q804" s="989">
        <v>3783100.55</v>
      </c>
      <c r="R804">
        <v>0</v>
      </c>
      <c r="S804">
        <v>0</v>
      </c>
      <c r="T804"/>
    </row>
    <row r="805" spans="1:20">
      <c r="A805" t="s">
        <v>3357</v>
      </c>
      <c r="B805" t="s">
        <v>4080</v>
      </c>
      <c r="C805" s="989">
        <v>35804.01</v>
      </c>
      <c r="D805" s="989">
        <v>33069.410000000003</v>
      </c>
      <c r="E805" s="989">
        <v>33069.410000000003</v>
      </c>
      <c r="F805" s="989">
        <v>31767.22</v>
      </c>
      <c r="G805" s="989">
        <v>29154.080000000002</v>
      </c>
      <c r="H805" s="989">
        <v>28155.49</v>
      </c>
      <c r="I805" s="989">
        <v>28004.33</v>
      </c>
      <c r="J805" s="989">
        <v>27721.53</v>
      </c>
      <c r="K805" s="989">
        <v>27605.42</v>
      </c>
      <c r="L805" s="989">
        <v>27124.35</v>
      </c>
      <c r="M805" s="989">
        <v>26707.23</v>
      </c>
      <c r="N805" s="989">
        <v>26517.8</v>
      </c>
      <c r="O805" s="989">
        <v>25749.08</v>
      </c>
      <c r="P805" s="989">
        <v>25654.47</v>
      </c>
      <c r="Q805" s="989">
        <v>26090.35</v>
      </c>
      <c r="R805">
        <v>0</v>
      </c>
      <c r="S805">
        <v>0</v>
      </c>
      <c r="T805"/>
    </row>
    <row r="806" spans="1:20">
      <c r="A806" t="s">
        <v>2761</v>
      </c>
      <c r="B806" t="s">
        <v>4081</v>
      </c>
      <c r="C806">
        <v>2.6456499999999998E-3</v>
      </c>
      <c r="D806">
        <v>5.1084399999999997E-3</v>
      </c>
      <c r="E806">
        <v>5.1084399999999997E-3</v>
      </c>
      <c r="F806">
        <v>6.6373700000000001E-3</v>
      </c>
      <c r="G806">
        <v>5.7596999999999998E-4</v>
      </c>
      <c r="H806">
        <v>1.26952E-2</v>
      </c>
      <c r="I806">
        <v>1.3022870000000001E-2</v>
      </c>
      <c r="J806">
        <v>9.0374900000000005E-3</v>
      </c>
      <c r="K806">
        <v>1.012155E-2</v>
      </c>
      <c r="L806">
        <v>1.1444950000000001E-2</v>
      </c>
      <c r="M806">
        <v>1.177842E-2</v>
      </c>
      <c r="N806">
        <v>1.2390669999999999E-2</v>
      </c>
      <c r="O806">
        <v>1.28658E-2</v>
      </c>
      <c r="P806">
        <v>1.313396E-2</v>
      </c>
      <c r="Q806">
        <v>1.111141E-2</v>
      </c>
      <c r="R806">
        <v>2.87E-2</v>
      </c>
      <c r="S806">
        <v>5.1000000000000004E-3</v>
      </c>
      <c r="T806"/>
    </row>
    <row r="807" spans="1:20">
      <c r="A807" t="s">
        <v>2760</v>
      </c>
      <c r="B807" t="s">
        <v>4082</v>
      </c>
      <c r="C807" s="989">
        <v>263.86</v>
      </c>
      <c r="D807" s="989">
        <v>443.38</v>
      </c>
      <c r="E807" s="989">
        <v>1330.15</v>
      </c>
      <c r="F807" s="989">
        <v>1066.29</v>
      </c>
      <c r="G807" s="989">
        <v>43.99</v>
      </c>
      <c r="H807" s="989">
        <v>11674.7</v>
      </c>
      <c r="I807" s="989">
        <v>10884.09</v>
      </c>
      <c r="J807" s="989">
        <v>6639</v>
      </c>
      <c r="K807" s="989">
        <v>6554.76</v>
      </c>
      <c r="L807" s="989">
        <v>6554.76</v>
      </c>
      <c r="M807" s="989">
        <v>5929.16</v>
      </c>
      <c r="N807" s="989">
        <v>5407.48</v>
      </c>
      <c r="O807" s="989">
        <v>4667.75</v>
      </c>
      <c r="P807" s="989">
        <v>3817.16</v>
      </c>
      <c r="Q807" s="989">
        <v>2475.19</v>
      </c>
      <c r="R807">
        <v>0</v>
      </c>
      <c r="S807">
        <v>0</v>
      </c>
      <c r="T807"/>
    </row>
    <row r="808" spans="1:20">
      <c r="A808" t="s">
        <v>2759</v>
      </c>
      <c r="B808" t="s">
        <v>4083</v>
      </c>
      <c r="C808">
        <v>0.16513812</v>
      </c>
      <c r="D808">
        <v>0.19374456000000001</v>
      </c>
      <c r="E808">
        <v>0.19374456000000001</v>
      </c>
      <c r="F808">
        <v>0.21150382000000001</v>
      </c>
      <c r="G808">
        <v>0.12701435</v>
      </c>
      <c r="H808">
        <v>0.16014819</v>
      </c>
      <c r="I808">
        <v>0.16406703</v>
      </c>
      <c r="J808">
        <v>0.16574027999999999</v>
      </c>
      <c r="K808">
        <v>0.16129526</v>
      </c>
      <c r="L808">
        <v>0.16224675</v>
      </c>
      <c r="M808">
        <v>0.14790997</v>
      </c>
      <c r="N808">
        <v>0.14711535000000001</v>
      </c>
      <c r="O808">
        <v>0.14605244000000001</v>
      </c>
      <c r="P808">
        <v>0.16063765999999999</v>
      </c>
      <c r="Q808">
        <v>0.13394411000000001</v>
      </c>
      <c r="R808">
        <v>0.22639999999999999</v>
      </c>
      <c r="S808">
        <v>0.15870000000000001</v>
      </c>
      <c r="T808"/>
    </row>
    <row r="809" spans="1:20">
      <c r="A809" t="s">
        <v>2758</v>
      </c>
      <c r="B809" t="s">
        <v>4084</v>
      </c>
      <c r="C809">
        <v>0.1778729</v>
      </c>
      <c r="D809">
        <v>0.20791773999999999</v>
      </c>
      <c r="E809">
        <v>0.20791773999999999</v>
      </c>
      <c r="F809">
        <v>0.22621274</v>
      </c>
      <c r="G809">
        <v>0.18760977000000001</v>
      </c>
      <c r="H809">
        <v>0.18372383</v>
      </c>
      <c r="I809">
        <v>0.18165688999999999</v>
      </c>
      <c r="J809">
        <v>0.18457431999999999</v>
      </c>
      <c r="K809">
        <v>0.18449980999999999</v>
      </c>
      <c r="L809">
        <v>0.18322822</v>
      </c>
      <c r="M809">
        <v>0.17381368999999999</v>
      </c>
      <c r="N809">
        <v>0.17143262000000001</v>
      </c>
      <c r="O809">
        <v>0.16446277000000001</v>
      </c>
      <c r="P809">
        <v>0.16517166999999999</v>
      </c>
      <c r="Q809">
        <v>0.15335319</v>
      </c>
      <c r="R809">
        <v>0.309</v>
      </c>
      <c r="S809">
        <v>0.2389</v>
      </c>
      <c r="T809"/>
    </row>
    <row r="810" spans="1:20">
      <c r="A810" t="s">
        <v>2757</v>
      </c>
      <c r="B810" t="s">
        <v>4085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/>
    </row>
    <row r="811" spans="1:20">
      <c r="A811" t="s">
        <v>2756</v>
      </c>
      <c r="B811" t="s">
        <v>4086</v>
      </c>
      <c r="C811" s="989">
        <v>25174.45</v>
      </c>
      <c r="D811" s="989">
        <v>25917.5</v>
      </c>
      <c r="E811" s="989">
        <v>77752.490000000005</v>
      </c>
      <c r="F811" s="989">
        <v>52578.04</v>
      </c>
      <c r="G811" s="989">
        <v>22087.69</v>
      </c>
      <c r="H811" s="989">
        <v>243707.06</v>
      </c>
      <c r="I811" s="989">
        <v>217521.06</v>
      </c>
      <c r="J811" s="989">
        <v>194342.66</v>
      </c>
      <c r="K811" s="989">
        <v>171230.24</v>
      </c>
      <c r="L811" s="989">
        <v>148769.94</v>
      </c>
      <c r="M811" s="989">
        <v>122690.38</v>
      </c>
      <c r="N811" s="989">
        <v>101461.88</v>
      </c>
      <c r="O811" s="989">
        <v>78956.009999999995</v>
      </c>
      <c r="P811" s="989">
        <v>60738.6</v>
      </c>
      <c r="Q811" s="989">
        <v>43047</v>
      </c>
      <c r="R811">
        <v>0</v>
      </c>
      <c r="S811">
        <v>0</v>
      </c>
      <c r="T811"/>
    </row>
    <row r="812" spans="1:20">
      <c r="A812" t="s">
        <v>2755</v>
      </c>
      <c r="B812" t="s">
        <v>4087</v>
      </c>
      <c r="C812" s="989">
        <v>16469.78</v>
      </c>
      <c r="D812" s="989">
        <v>16815.919999999998</v>
      </c>
      <c r="E812" s="989">
        <v>50447.75</v>
      </c>
      <c r="F812" s="989">
        <v>33977.97</v>
      </c>
      <c r="G812" s="989">
        <v>9700.83</v>
      </c>
      <c r="H812" s="989">
        <v>147274.67000000001</v>
      </c>
      <c r="I812" s="989">
        <v>137121.85</v>
      </c>
      <c r="J812" s="989">
        <v>121753.94</v>
      </c>
      <c r="K812" s="989">
        <v>104455.52</v>
      </c>
      <c r="L812" s="989">
        <v>92922.07</v>
      </c>
      <c r="M812" s="989">
        <v>74456.679999999993</v>
      </c>
      <c r="N812" s="989">
        <v>64203.44</v>
      </c>
      <c r="O812" s="989">
        <v>52988.25</v>
      </c>
      <c r="P812" s="989">
        <v>46686.57</v>
      </c>
      <c r="Q812" s="989">
        <v>29837.53</v>
      </c>
      <c r="R812">
        <v>0</v>
      </c>
      <c r="S812">
        <v>0</v>
      </c>
      <c r="T812"/>
    </row>
    <row r="813" spans="1:20">
      <c r="A813" t="s">
        <v>2754</v>
      </c>
      <c r="B813" t="s">
        <v>447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/>
    </row>
    <row r="814" spans="1:20">
      <c r="A814" t="s">
        <v>2753</v>
      </c>
      <c r="B814" t="s">
        <v>445</v>
      </c>
      <c r="C814" s="989">
        <v>141530.54999999999</v>
      </c>
      <c r="D814" s="989">
        <v>124652.65</v>
      </c>
      <c r="E814" s="989">
        <v>373957.95</v>
      </c>
      <c r="F814" s="989">
        <v>232427.4</v>
      </c>
      <c r="G814" s="989">
        <v>117732.09</v>
      </c>
      <c r="H814" s="989">
        <v>1326485.8600000001</v>
      </c>
      <c r="I814" s="989">
        <v>1197428.0900000001</v>
      </c>
      <c r="J814" s="989">
        <v>1052923.6200000001</v>
      </c>
      <c r="K814" s="989">
        <v>928078.14</v>
      </c>
      <c r="L814" s="989">
        <v>811937.93</v>
      </c>
      <c r="M814" s="989">
        <v>705872.93</v>
      </c>
      <c r="N814" s="989">
        <v>591846.98</v>
      </c>
      <c r="O814" s="989">
        <v>480084.39</v>
      </c>
      <c r="P814" s="989">
        <v>367730.14</v>
      </c>
      <c r="Q814" s="989">
        <v>280704.96000000002</v>
      </c>
      <c r="R814">
        <v>0</v>
      </c>
      <c r="S814">
        <v>0</v>
      </c>
      <c r="T814"/>
    </row>
    <row r="815" spans="1:20">
      <c r="A815" t="s">
        <v>2752</v>
      </c>
      <c r="B815" t="s">
        <v>115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0.97140000000000004</v>
      </c>
      <c r="S815">
        <v>0.77659999999999996</v>
      </c>
      <c r="T815"/>
    </row>
    <row r="816" spans="1:20">
      <c r="A816" t="s">
        <v>2751</v>
      </c>
      <c r="B816" t="s">
        <v>116</v>
      </c>
      <c r="C816">
        <v>0.59145285000000003</v>
      </c>
      <c r="D816">
        <v>0.55405128999999997</v>
      </c>
      <c r="E816">
        <v>0.55405128999999997</v>
      </c>
      <c r="F816">
        <v>0.53350785000000001</v>
      </c>
      <c r="G816">
        <v>0.59129516999999998</v>
      </c>
      <c r="H816">
        <v>0.54189867000000003</v>
      </c>
      <c r="I816">
        <v>0.53590353000000002</v>
      </c>
      <c r="J816">
        <v>0.52625741000000004</v>
      </c>
      <c r="K816">
        <v>0.52786694999999995</v>
      </c>
      <c r="L816">
        <v>0.52288692000000003</v>
      </c>
      <c r="M816">
        <v>0.52947164999999996</v>
      </c>
      <c r="N816">
        <v>0.52415601999999994</v>
      </c>
      <c r="O816">
        <v>0.54685032</v>
      </c>
      <c r="P816">
        <v>0.53360947000000003</v>
      </c>
      <c r="Q816">
        <v>0.53024263999999999</v>
      </c>
      <c r="R816">
        <v>0.77769999999999995</v>
      </c>
      <c r="S816">
        <v>0.72070000000000001</v>
      </c>
      <c r="T816"/>
    </row>
    <row r="817" spans="1:20">
      <c r="A817" t="s">
        <v>2750</v>
      </c>
      <c r="B817" t="s">
        <v>4088</v>
      </c>
      <c r="C817">
        <v>0.59145285000000003</v>
      </c>
      <c r="D817">
        <v>0.55405128999999997</v>
      </c>
      <c r="E817">
        <v>0.55405128999999997</v>
      </c>
      <c r="F817">
        <v>0.53350785000000001</v>
      </c>
      <c r="G817">
        <v>0.59129516999999998</v>
      </c>
      <c r="H817">
        <v>0.54189867000000003</v>
      </c>
      <c r="I817">
        <v>0.53590353000000002</v>
      </c>
      <c r="J817">
        <v>0.52625741000000004</v>
      </c>
      <c r="K817">
        <v>0.52786694999999995</v>
      </c>
      <c r="L817">
        <v>0.52288692000000003</v>
      </c>
      <c r="M817">
        <v>0.52947164999999996</v>
      </c>
      <c r="N817">
        <v>0.52415601999999994</v>
      </c>
      <c r="O817">
        <v>0.54685032</v>
      </c>
      <c r="P817">
        <v>0.53360947000000003</v>
      </c>
      <c r="Q817">
        <v>0.53024263999999999</v>
      </c>
      <c r="R817">
        <v>0</v>
      </c>
      <c r="S817">
        <v>0</v>
      </c>
      <c r="T817"/>
    </row>
    <row r="818" spans="1:20">
      <c r="A818" t="s">
        <v>2749</v>
      </c>
      <c r="B818" t="s">
        <v>4089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/>
    </row>
    <row r="819" spans="1:20">
      <c r="A819" t="s">
        <v>2748</v>
      </c>
      <c r="B819" t="s">
        <v>4090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/>
    </row>
    <row r="820" spans="1:20">
      <c r="A820" t="s">
        <v>2747</v>
      </c>
      <c r="B820" t="s">
        <v>4091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/>
    </row>
    <row r="821" spans="1:20">
      <c r="A821" t="s">
        <v>2746</v>
      </c>
      <c r="B821" t="s">
        <v>354</v>
      </c>
      <c r="C821" s="989">
        <v>26431.439999999999</v>
      </c>
      <c r="D821" s="989">
        <v>23284.23</v>
      </c>
      <c r="E821" s="989">
        <v>69852.69</v>
      </c>
      <c r="F821" s="989">
        <v>43421.25</v>
      </c>
      <c r="G821" s="989">
        <v>26552.07</v>
      </c>
      <c r="H821" s="989">
        <v>258244.81</v>
      </c>
      <c r="I821" s="989">
        <v>237727.35999999999</v>
      </c>
      <c r="J821" s="989">
        <v>218970.82</v>
      </c>
      <c r="K821" s="989">
        <v>185450.59</v>
      </c>
      <c r="L821" s="989">
        <v>166971.4</v>
      </c>
      <c r="M821" s="989">
        <v>122158.98</v>
      </c>
      <c r="N821" s="989">
        <v>93735.35</v>
      </c>
      <c r="O821" s="989">
        <v>68294.44</v>
      </c>
      <c r="P821" s="989">
        <v>61602.71</v>
      </c>
      <c r="Q821" s="989">
        <v>45042.720000000001</v>
      </c>
      <c r="R821">
        <v>0</v>
      </c>
      <c r="S821">
        <v>0</v>
      </c>
      <c r="T821"/>
    </row>
    <row r="822" spans="1:20">
      <c r="A822" t="s">
        <v>2745</v>
      </c>
      <c r="B822" t="s">
        <v>355</v>
      </c>
      <c r="C822" s="989">
        <v>339026.4</v>
      </c>
      <c r="D822" s="989">
        <v>311778.21999999997</v>
      </c>
      <c r="E822" s="989">
        <v>935334.66</v>
      </c>
      <c r="F822" s="989">
        <v>596308.26</v>
      </c>
      <c r="G822" s="989">
        <v>275484.69</v>
      </c>
      <c r="H822" s="989">
        <v>3367463.48</v>
      </c>
      <c r="I822" s="989">
        <v>3070177.02</v>
      </c>
      <c r="J822" s="989">
        <v>2735383.65</v>
      </c>
      <c r="K822" s="989">
        <v>2405771.17</v>
      </c>
      <c r="L822" s="989">
        <v>2125519</v>
      </c>
      <c r="M822" s="989">
        <v>1836556.61</v>
      </c>
      <c r="N822" s="989">
        <v>1565558.39</v>
      </c>
      <c r="O822" s="989">
        <v>1240711.1399999999</v>
      </c>
      <c r="P822" s="989">
        <v>979769.99</v>
      </c>
      <c r="Q822" s="989">
        <v>752150.69</v>
      </c>
      <c r="R822">
        <v>0</v>
      </c>
      <c r="S822">
        <v>0</v>
      </c>
      <c r="T822"/>
    </row>
    <row r="823" spans="1:20">
      <c r="A823" t="s">
        <v>2744</v>
      </c>
      <c r="B823" t="s">
        <v>346</v>
      </c>
      <c r="C823" s="989">
        <v>3306431.29</v>
      </c>
      <c r="D823" s="989">
        <v>3313692.87</v>
      </c>
      <c r="E823" s="989">
        <v>9941078.5999999996</v>
      </c>
      <c r="F823" s="989">
        <v>6634647.3099999996</v>
      </c>
      <c r="G823" s="989">
        <v>3479064.33</v>
      </c>
      <c r="H823" s="989">
        <v>33209344.969999999</v>
      </c>
      <c r="I823" s="989">
        <v>30570394.579999998</v>
      </c>
      <c r="J823" s="989">
        <v>27057514.530000001</v>
      </c>
      <c r="K823" s="989">
        <v>23503673.949999999</v>
      </c>
      <c r="L823" s="989">
        <v>20574812.16</v>
      </c>
      <c r="M823" s="989">
        <v>16695803.439999999</v>
      </c>
      <c r="N823" s="989">
        <v>13409294.039999999</v>
      </c>
      <c r="O823" s="989">
        <v>9744905.9100000001</v>
      </c>
      <c r="P823" s="989">
        <v>7919836.7999999998</v>
      </c>
      <c r="Q823" s="989">
        <v>6250789.3200000003</v>
      </c>
      <c r="R823">
        <v>0</v>
      </c>
      <c r="S823">
        <v>0</v>
      </c>
      <c r="T823"/>
    </row>
    <row r="824" spans="1:20">
      <c r="A824" t="s">
        <v>2743</v>
      </c>
      <c r="B824" t="s">
        <v>446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/>
    </row>
    <row r="825" spans="1:20">
      <c r="A825" t="s">
        <v>2742</v>
      </c>
      <c r="B825" t="s">
        <v>503</v>
      </c>
      <c r="C825">
        <v>0</v>
      </c>
      <c r="D825">
        <v>0</v>
      </c>
      <c r="E825">
        <v>0</v>
      </c>
      <c r="F825">
        <v>0</v>
      </c>
      <c r="G825">
        <v>0</v>
      </c>
      <c r="H825" s="989">
        <v>29105.83</v>
      </c>
      <c r="I825" s="989">
        <v>29105.83</v>
      </c>
      <c r="J825" s="989">
        <v>29105.83</v>
      </c>
      <c r="K825" s="989">
        <v>29105.83</v>
      </c>
      <c r="L825" s="989">
        <v>29105.83</v>
      </c>
      <c r="M825" s="989">
        <v>29105.83</v>
      </c>
      <c r="N825" s="989">
        <v>29105.83</v>
      </c>
      <c r="O825" s="989">
        <v>20923.330000000002</v>
      </c>
      <c r="P825" s="989">
        <v>15214.84</v>
      </c>
      <c r="Q825" s="989">
        <v>8965.16</v>
      </c>
      <c r="R825">
        <v>0</v>
      </c>
      <c r="S825">
        <v>0</v>
      </c>
      <c r="T825"/>
    </row>
    <row r="826" spans="1:20">
      <c r="A826" t="s">
        <v>2741</v>
      </c>
      <c r="B826" t="s">
        <v>352</v>
      </c>
      <c r="C826" s="989">
        <v>1791900.29</v>
      </c>
      <c r="D826" s="989">
        <v>1709601.98</v>
      </c>
      <c r="E826" s="989">
        <v>5128805.95</v>
      </c>
      <c r="F826" s="989">
        <v>3336905.66</v>
      </c>
      <c r="G826" s="989">
        <v>1782913.86</v>
      </c>
      <c r="H826" s="989">
        <v>16990942.710000001</v>
      </c>
      <c r="I826" s="989">
        <v>15721107.34</v>
      </c>
      <c r="J826" s="989">
        <v>14197350.52</v>
      </c>
      <c r="K826" s="989">
        <v>12696017.24</v>
      </c>
      <c r="L826" s="989">
        <v>11442806.07</v>
      </c>
      <c r="M826" s="989">
        <v>9374428.9900000002</v>
      </c>
      <c r="N826" s="989">
        <v>7881177.29</v>
      </c>
      <c r="O826" s="989">
        <v>5849839.3300000001</v>
      </c>
      <c r="P826" s="989">
        <v>4852494.18</v>
      </c>
      <c r="Q826" s="989">
        <v>3784650.55</v>
      </c>
      <c r="R826">
        <v>0</v>
      </c>
      <c r="S826">
        <v>0</v>
      </c>
      <c r="T826"/>
    </row>
    <row r="827" spans="1:20">
      <c r="A827" t="s">
        <v>2740</v>
      </c>
      <c r="B827" t="s">
        <v>358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/>
    </row>
    <row r="828" spans="1:20">
      <c r="A828" t="s">
        <v>2739</v>
      </c>
      <c r="B828" t="s">
        <v>356</v>
      </c>
      <c r="C828" s="989">
        <v>99733.36</v>
      </c>
      <c r="D828" s="989">
        <v>86794.27</v>
      </c>
      <c r="E828" s="989">
        <v>260382.8</v>
      </c>
      <c r="F828" s="989">
        <v>160649.44</v>
      </c>
      <c r="G828" s="989">
        <v>76375.86</v>
      </c>
      <c r="H828" s="989">
        <v>919614.95</v>
      </c>
      <c r="I828" s="989">
        <v>835767.24</v>
      </c>
      <c r="J828" s="989">
        <v>734606.83</v>
      </c>
      <c r="K828" s="989">
        <v>647604.38</v>
      </c>
      <c r="L828" s="989">
        <v>572720.67000000004</v>
      </c>
      <c r="M828" s="989">
        <v>503391.88</v>
      </c>
      <c r="N828" s="989">
        <v>436415.63</v>
      </c>
      <c r="O828" s="989">
        <v>362802.92</v>
      </c>
      <c r="P828" s="989">
        <v>290632.78000000003</v>
      </c>
      <c r="Q828" s="989">
        <v>222761.05</v>
      </c>
      <c r="R828">
        <v>0</v>
      </c>
      <c r="S828">
        <v>0</v>
      </c>
      <c r="T828"/>
    </row>
    <row r="829" spans="1:20">
      <c r="A829" t="s">
        <v>2738</v>
      </c>
      <c r="B829" t="s">
        <v>357</v>
      </c>
      <c r="C829" s="989">
        <v>239293.04</v>
      </c>
      <c r="D829" s="989">
        <v>224983.95</v>
      </c>
      <c r="E829" s="989">
        <v>674951.86</v>
      </c>
      <c r="F829" s="989">
        <v>435658.82</v>
      </c>
      <c r="G829" s="989">
        <v>199108.83</v>
      </c>
      <c r="H829" s="989">
        <v>2447848.5299999998</v>
      </c>
      <c r="I829" s="989">
        <v>2234409.7799999998</v>
      </c>
      <c r="J829" s="989">
        <v>2000776.82</v>
      </c>
      <c r="K829" s="989">
        <v>1758166.79</v>
      </c>
      <c r="L829" s="989">
        <v>1552798.33</v>
      </c>
      <c r="M829" s="989">
        <v>1333164.73</v>
      </c>
      <c r="N829" s="989">
        <v>1129142.76</v>
      </c>
      <c r="O829" s="989">
        <v>877908.22</v>
      </c>
      <c r="P829" s="989">
        <v>689137.21</v>
      </c>
      <c r="Q829" s="989">
        <v>529389.64</v>
      </c>
      <c r="R829">
        <v>0</v>
      </c>
      <c r="S829">
        <v>0</v>
      </c>
      <c r="T829"/>
    </row>
    <row r="830" spans="1:20">
      <c r="A830" t="s">
        <v>2737</v>
      </c>
      <c r="B830" t="s">
        <v>353</v>
      </c>
      <c r="C830" s="989">
        <v>1149073.1599999999</v>
      </c>
      <c r="D830" s="989">
        <v>1269028.43</v>
      </c>
      <c r="E830" s="989">
        <v>3807085.3</v>
      </c>
      <c r="F830" s="989">
        <v>2658012.14</v>
      </c>
      <c r="G830" s="989">
        <v>1394113.71</v>
      </c>
      <c r="H830" s="989">
        <v>12563588.140000001</v>
      </c>
      <c r="I830" s="989">
        <v>11512277.029999999</v>
      </c>
      <c r="J830" s="989">
        <v>9876703.7100000009</v>
      </c>
      <c r="K830" s="989">
        <v>8187329.1200000001</v>
      </c>
      <c r="L830" s="989">
        <v>6810409.8600000003</v>
      </c>
      <c r="M830" s="989">
        <v>5333553.03</v>
      </c>
      <c r="N830" s="989">
        <v>3839717.18</v>
      </c>
      <c r="O830" s="989">
        <v>2565137.67</v>
      </c>
      <c r="P830" s="989">
        <v>2010755.08</v>
      </c>
      <c r="Q830" s="989">
        <v>1659980.2</v>
      </c>
      <c r="R830">
        <v>0</v>
      </c>
      <c r="S830">
        <v>0</v>
      </c>
      <c r="T830"/>
    </row>
    <row r="831" spans="1:20">
      <c r="A831" t="s">
        <v>2736</v>
      </c>
      <c r="B831" t="s">
        <v>1302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 s="989">
        <v>0</v>
      </c>
      <c r="S831" s="989">
        <v>0</v>
      </c>
      <c r="T831"/>
    </row>
    <row r="832" spans="1:20">
      <c r="A832" t="s">
        <v>2735</v>
      </c>
      <c r="B832" t="s">
        <v>117</v>
      </c>
      <c r="C832" s="989">
        <v>362.02</v>
      </c>
      <c r="D832" s="989">
        <v>395.4</v>
      </c>
      <c r="E832" s="989">
        <v>395.4</v>
      </c>
      <c r="F832" s="989">
        <v>416.5</v>
      </c>
      <c r="G832" s="989">
        <v>378.53</v>
      </c>
      <c r="H832" s="989">
        <v>382.18</v>
      </c>
      <c r="I832" s="989">
        <v>383.92</v>
      </c>
      <c r="J832" s="989">
        <v>384.62</v>
      </c>
      <c r="K832" s="989">
        <v>382.13</v>
      </c>
      <c r="L832" s="989">
        <v>383.88</v>
      </c>
      <c r="M832" s="989">
        <v>376.71</v>
      </c>
      <c r="N832" s="989">
        <v>378.65</v>
      </c>
      <c r="O832" s="989">
        <v>360.54</v>
      </c>
      <c r="P832" s="989">
        <v>367.93</v>
      </c>
      <c r="Q832" s="989">
        <v>366.87</v>
      </c>
      <c r="R832" s="989">
        <v>350</v>
      </c>
      <c r="S832" s="989">
        <v>263</v>
      </c>
      <c r="T832"/>
    </row>
    <row r="833" spans="1:20">
      <c r="A833" t="s">
        <v>2734</v>
      </c>
      <c r="B833" t="s">
        <v>118</v>
      </c>
      <c r="C833" s="989">
        <v>35838.01</v>
      </c>
      <c r="D833" s="989">
        <v>33089.07</v>
      </c>
      <c r="E833" s="989">
        <v>33089.07</v>
      </c>
      <c r="F833" s="989">
        <v>31780.05</v>
      </c>
      <c r="G833" s="989">
        <v>29228.1</v>
      </c>
      <c r="H833" s="989">
        <v>28177.35</v>
      </c>
      <c r="I833" s="989">
        <v>28023.360000000001</v>
      </c>
      <c r="J833" s="989">
        <v>27729.200000000001</v>
      </c>
      <c r="K833" s="989">
        <v>27600.04</v>
      </c>
      <c r="L833" s="989">
        <v>27115.65</v>
      </c>
      <c r="M833" s="989">
        <v>26707.77</v>
      </c>
      <c r="N833" s="989">
        <v>26535.95</v>
      </c>
      <c r="O833" s="989">
        <v>25770.22</v>
      </c>
      <c r="P833" s="989">
        <v>25674.57</v>
      </c>
      <c r="Q833" s="989">
        <v>26101.040000000001</v>
      </c>
      <c r="R833" s="989">
        <v>36650</v>
      </c>
      <c r="S833" s="989">
        <v>34259</v>
      </c>
      <c r="T833"/>
    </row>
    <row r="834" spans="1:20">
      <c r="A834" t="s">
        <v>3326</v>
      </c>
      <c r="B834" t="s">
        <v>4092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 s="989">
        <v>36650</v>
      </c>
      <c r="S834" s="989">
        <v>34259</v>
      </c>
      <c r="T834"/>
    </row>
    <row r="835" spans="1:20">
      <c r="A835" t="s">
        <v>3315</v>
      </c>
      <c r="B835" t="s">
        <v>4093</v>
      </c>
      <c r="C835" s="989">
        <v>18713.46</v>
      </c>
      <c r="D835" s="989">
        <v>20574.07</v>
      </c>
      <c r="E835" s="989">
        <v>20574.07</v>
      </c>
      <c r="F835" s="989">
        <v>20946.2</v>
      </c>
      <c r="G835" s="989">
        <v>20946.2</v>
      </c>
      <c r="H835" s="989">
        <v>21038.23</v>
      </c>
      <c r="I835" s="989">
        <v>21001.06</v>
      </c>
      <c r="J835" s="989">
        <v>21001.06</v>
      </c>
      <c r="K835" s="989">
        <v>21001.06</v>
      </c>
      <c r="L835" s="989">
        <v>20991.23</v>
      </c>
      <c r="M835" s="989">
        <v>21309.59</v>
      </c>
      <c r="N835" s="989">
        <v>21309.59</v>
      </c>
      <c r="O835" s="989">
        <v>21452.1</v>
      </c>
      <c r="P835" s="989">
        <v>21821.919999999998</v>
      </c>
      <c r="Q835" s="989">
        <v>21772.22</v>
      </c>
      <c r="R835" s="989">
        <v>36650</v>
      </c>
      <c r="S835" s="989">
        <v>34259</v>
      </c>
      <c r="T835"/>
    </row>
    <row r="836" spans="1:20">
      <c r="A836" t="s">
        <v>3322</v>
      </c>
      <c r="B836" t="s">
        <v>4094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 s="989">
        <v>36650</v>
      </c>
      <c r="S836" s="989">
        <v>34259</v>
      </c>
      <c r="T836"/>
    </row>
    <row r="837" spans="1:20">
      <c r="A837" t="s">
        <v>3318</v>
      </c>
      <c r="B837" t="s">
        <v>4095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 s="989">
        <v>36650</v>
      </c>
      <c r="S837" s="989">
        <v>34259</v>
      </c>
      <c r="T837"/>
    </row>
    <row r="838" spans="1:20">
      <c r="A838" t="s">
        <v>3319</v>
      </c>
      <c r="B838" t="s">
        <v>4096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 s="989">
        <v>36650</v>
      </c>
      <c r="S838" s="989">
        <v>34259</v>
      </c>
      <c r="T838"/>
    </row>
    <row r="839" spans="1:20">
      <c r="A839" t="s">
        <v>3320</v>
      </c>
      <c r="B839" t="s">
        <v>4097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 s="989">
        <v>36650</v>
      </c>
      <c r="S839" s="989">
        <v>34259</v>
      </c>
      <c r="T839"/>
    </row>
    <row r="840" spans="1:20">
      <c r="A840" t="s">
        <v>3321</v>
      </c>
      <c r="B840" t="s">
        <v>4098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 s="989">
        <v>36650</v>
      </c>
      <c r="S840" s="989">
        <v>34259</v>
      </c>
      <c r="T840"/>
    </row>
    <row r="841" spans="1:20">
      <c r="A841" t="s">
        <v>3311</v>
      </c>
      <c r="B841" t="s">
        <v>4099</v>
      </c>
      <c r="C841" s="989">
        <v>37202.160000000003</v>
      </c>
      <c r="D841" s="989">
        <v>37088.089999999997</v>
      </c>
      <c r="E841" s="989">
        <v>37088.089999999997</v>
      </c>
      <c r="F841" s="989">
        <v>37031.050000000003</v>
      </c>
      <c r="G841">
        <v>0</v>
      </c>
      <c r="H841" s="989">
        <v>33973.760000000002</v>
      </c>
      <c r="I841" s="989">
        <v>32388.92</v>
      </c>
      <c r="J841" s="989">
        <v>32535.3</v>
      </c>
      <c r="K841" s="989">
        <v>32535.3</v>
      </c>
      <c r="L841" s="989">
        <v>33266.51</v>
      </c>
      <c r="M841" s="989">
        <v>33018.03</v>
      </c>
      <c r="N841" s="989">
        <v>33019.64</v>
      </c>
      <c r="O841" s="989">
        <v>32904.99</v>
      </c>
      <c r="P841" s="989">
        <v>33362.18</v>
      </c>
      <c r="Q841" s="989">
        <v>33362.18</v>
      </c>
      <c r="R841" s="989">
        <v>36650</v>
      </c>
      <c r="S841" s="989">
        <v>34259</v>
      </c>
      <c r="T841"/>
    </row>
    <row r="842" spans="1:20">
      <c r="A842" t="s">
        <v>3308</v>
      </c>
      <c r="B842" t="s">
        <v>4100</v>
      </c>
      <c r="C842" s="989">
        <v>14971.82</v>
      </c>
      <c r="D842" s="989">
        <v>19327.05</v>
      </c>
      <c r="E842" s="989">
        <v>19327.05</v>
      </c>
      <c r="F842" s="989">
        <v>19839.43</v>
      </c>
      <c r="G842" s="989">
        <v>20988.78</v>
      </c>
      <c r="H842" s="989">
        <v>17098.97</v>
      </c>
      <c r="I842" s="989">
        <v>16609.509999999998</v>
      </c>
      <c r="J842" s="989">
        <v>16669.8</v>
      </c>
      <c r="K842" s="989">
        <v>16420.439999999999</v>
      </c>
      <c r="L842" s="989">
        <v>16333.45</v>
      </c>
      <c r="M842" s="989">
        <v>16359.4</v>
      </c>
      <c r="N842" s="989">
        <v>16261.7</v>
      </c>
      <c r="O842" s="989">
        <v>16079.75</v>
      </c>
      <c r="P842" s="989">
        <v>16142.01</v>
      </c>
      <c r="Q842" s="989">
        <v>16220.79</v>
      </c>
      <c r="R842" s="989">
        <v>36650</v>
      </c>
      <c r="S842" s="989">
        <v>34259</v>
      </c>
      <c r="T842"/>
    </row>
    <row r="843" spans="1:20">
      <c r="A843" t="s">
        <v>3312</v>
      </c>
      <c r="B843" t="s">
        <v>4101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s="989">
        <v>36650</v>
      </c>
      <c r="S843" s="989">
        <v>34259</v>
      </c>
      <c r="T843"/>
    </row>
    <row r="844" spans="1:20">
      <c r="A844" t="s">
        <v>3309</v>
      </c>
      <c r="B844" t="s">
        <v>4102</v>
      </c>
      <c r="C844" s="989">
        <v>23408.55</v>
      </c>
      <c r="D844" s="989">
        <v>20285.400000000001</v>
      </c>
      <c r="E844" s="989">
        <v>20285.400000000001</v>
      </c>
      <c r="F844" s="989">
        <v>19393.080000000002</v>
      </c>
      <c r="G844" s="989">
        <v>18833.37</v>
      </c>
      <c r="H844" s="989">
        <v>21008.639999999999</v>
      </c>
      <c r="I844" s="989">
        <v>20858.740000000002</v>
      </c>
      <c r="J844" s="989">
        <v>20632.490000000002</v>
      </c>
      <c r="K844" s="989">
        <v>20510.48</v>
      </c>
      <c r="L844" s="989">
        <v>20161.7</v>
      </c>
      <c r="M844" s="989">
        <v>19692.68</v>
      </c>
      <c r="N844" s="989">
        <v>19294.72</v>
      </c>
      <c r="O844" s="989">
        <v>18748.8</v>
      </c>
      <c r="P844" s="989">
        <v>18996.2</v>
      </c>
      <c r="Q844" s="989">
        <v>19775.62</v>
      </c>
      <c r="R844" s="989">
        <v>36650</v>
      </c>
      <c r="S844" s="989">
        <v>34259</v>
      </c>
      <c r="T844"/>
    </row>
    <row r="845" spans="1:20">
      <c r="A845" t="s">
        <v>3325</v>
      </c>
      <c r="B845" t="s">
        <v>4103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 s="989">
        <v>36650</v>
      </c>
      <c r="S845" s="989">
        <v>34259</v>
      </c>
      <c r="T845"/>
    </row>
    <row r="846" spans="1:20">
      <c r="A846" t="s">
        <v>3314</v>
      </c>
      <c r="B846" t="s">
        <v>4104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 s="989">
        <v>36650</v>
      </c>
      <c r="S846" s="989">
        <v>34259</v>
      </c>
      <c r="T846"/>
    </row>
    <row r="847" spans="1:20">
      <c r="A847" t="s">
        <v>3316</v>
      </c>
      <c r="B847" t="s">
        <v>4105</v>
      </c>
      <c r="C847" s="989">
        <v>25067.65</v>
      </c>
      <c r="D847" s="989">
        <v>30757.79</v>
      </c>
      <c r="E847" s="989">
        <v>30757.79</v>
      </c>
      <c r="F847" s="989">
        <v>32654.51</v>
      </c>
      <c r="G847" s="989">
        <v>32742.75</v>
      </c>
      <c r="H847" s="989">
        <v>27863.64</v>
      </c>
      <c r="I847" s="989">
        <v>27721.06</v>
      </c>
      <c r="J847" s="989">
        <v>27600.34</v>
      </c>
      <c r="K847" s="989">
        <v>27574.05</v>
      </c>
      <c r="L847" s="989">
        <v>27435.11</v>
      </c>
      <c r="M847" s="989">
        <v>27832.97</v>
      </c>
      <c r="N847" s="989">
        <v>29077.35</v>
      </c>
      <c r="O847" s="989">
        <v>28839.75</v>
      </c>
      <c r="P847" s="989">
        <v>28680.76</v>
      </c>
      <c r="Q847" s="989">
        <v>28935.1</v>
      </c>
      <c r="R847" s="989">
        <v>36650</v>
      </c>
      <c r="S847" s="989">
        <v>34259</v>
      </c>
      <c r="T847"/>
    </row>
    <row r="848" spans="1:20">
      <c r="A848" t="s">
        <v>3310</v>
      </c>
      <c r="B848" t="s">
        <v>4106</v>
      </c>
      <c r="C848">
        <v>0</v>
      </c>
      <c r="D848">
        <v>0</v>
      </c>
      <c r="E848">
        <v>0</v>
      </c>
      <c r="F848">
        <v>0</v>
      </c>
      <c r="G848">
        <v>0</v>
      </c>
      <c r="H848" s="989">
        <v>28943.74</v>
      </c>
      <c r="I848" s="989">
        <v>28943.74</v>
      </c>
      <c r="J848" s="989">
        <v>28943.74</v>
      </c>
      <c r="K848" s="989">
        <v>28943.74</v>
      </c>
      <c r="L848" s="989">
        <v>28943.74</v>
      </c>
      <c r="M848" s="989">
        <v>27387.84</v>
      </c>
      <c r="N848" s="989">
        <v>29819.13</v>
      </c>
      <c r="O848" s="989">
        <v>28421.87</v>
      </c>
      <c r="P848" s="989">
        <v>28421.87</v>
      </c>
      <c r="Q848" s="989">
        <v>28646.87</v>
      </c>
      <c r="R848" s="989">
        <v>36650</v>
      </c>
      <c r="S848" s="989">
        <v>34259</v>
      </c>
      <c r="T848"/>
    </row>
    <row r="849" spans="1:20">
      <c r="A849" t="s">
        <v>3323</v>
      </c>
      <c r="B849" t="s">
        <v>4107</v>
      </c>
      <c r="C849" s="989">
        <v>41429.03</v>
      </c>
      <c r="D849" s="989">
        <v>43245.02</v>
      </c>
      <c r="E849" s="989">
        <v>43245.02</v>
      </c>
      <c r="F849" s="989">
        <v>44620.76</v>
      </c>
      <c r="G849" s="989">
        <v>44014.36</v>
      </c>
      <c r="H849" s="989">
        <v>42116.9</v>
      </c>
      <c r="I849" s="989">
        <v>42429.01</v>
      </c>
      <c r="J849" s="989">
        <v>42373.760000000002</v>
      </c>
      <c r="K849" s="989">
        <v>42594.62</v>
      </c>
      <c r="L849" s="989">
        <v>42543.92</v>
      </c>
      <c r="M849" s="989">
        <v>42544.47</v>
      </c>
      <c r="N849" s="989">
        <v>41709.550000000003</v>
      </c>
      <c r="O849" s="989">
        <v>42286.85</v>
      </c>
      <c r="P849" s="989">
        <v>43756.46</v>
      </c>
      <c r="Q849" s="989">
        <v>45150.46</v>
      </c>
      <c r="R849" s="989">
        <v>36650</v>
      </c>
      <c r="S849" s="989">
        <v>34259</v>
      </c>
      <c r="T849"/>
    </row>
    <row r="850" spans="1:20">
      <c r="A850" t="s">
        <v>3313</v>
      </c>
      <c r="B850" t="s">
        <v>4108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 s="989">
        <v>36650</v>
      </c>
      <c r="S850" s="989">
        <v>34259</v>
      </c>
      <c r="T850"/>
    </row>
    <row r="851" spans="1:20">
      <c r="A851" t="s">
        <v>3317</v>
      </c>
      <c r="B851" t="s">
        <v>4109</v>
      </c>
      <c r="C851" s="989">
        <v>39463.33</v>
      </c>
      <c r="D851" s="989">
        <v>40107.61</v>
      </c>
      <c r="E851" s="989">
        <v>40107.61</v>
      </c>
      <c r="F851" s="989">
        <v>40393.949999999997</v>
      </c>
      <c r="G851" s="989">
        <v>41530.46</v>
      </c>
      <c r="H851" s="989">
        <v>40152.959999999999</v>
      </c>
      <c r="I851" s="989">
        <v>40353.1</v>
      </c>
      <c r="J851" s="989">
        <v>40353.1</v>
      </c>
      <c r="K851" s="989">
        <v>40393.24</v>
      </c>
      <c r="L851" s="989">
        <v>40393.24</v>
      </c>
      <c r="M851" s="989">
        <v>40355.46</v>
      </c>
      <c r="N851" s="989">
        <v>40307.35</v>
      </c>
      <c r="O851" s="989">
        <v>40295.269999999997</v>
      </c>
      <c r="P851" s="989">
        <v>39663.480000000003</v>
      </c>
      <c r="Q851" s="989">
        <v>38490.71</v>
      </c>
      <c r="R851" s="989">
        <v>36650</v>
      </c>
      <c r="S851" s="989">
        <v>34259</v>
      </c>
      <c r="T851"/>
    </row>
    <row r="852" spans="1:20">
      <c r="A852" t="s">
        <v>3324</v>
      </c>
      <c r="B852" t="s">
        <v>4110</v>
      </c>
      <c r="C852" s="989">
        <v>37367.85</v>
      </c>
      <c r="D852" s="989">
        <v>36877.46</v>
      </c>
      <c r="E852" s="989">
        <v>36877.46</v>
      </c>
      <c r="F852" s="989">
        <v>35651.480000000003</v>
      </c>
      <c r="G852" s="989">
        <v>39070.050000000003</v>
      </c>
      <c r="H852" s="989">
        <v>37275.11</v>
      </c>
      <c r="I852" s="989">
        <v>37880.25</v>
      </c>
      <c r="J852" s="989">
        <v>37917.67</v>
      </c>
      <c r="K852" s="989">
        <v>37505.919999999998</v>
      </c>
      <c r="L852" s="989">
        <v>36121.06</v>
      </c>
      <c r="M852" s="989">
        <v>37282.449999999997</v>
      </c>
      <c r="N852" s="989">
        <v>37282.449999999997</v>
      </c>
      <c r="O852" s="989">
        <v>33915.81</v>
      </c>
      <c r="P852" s="989">
        <v>31656.05</v>
      </c>
      <c r="Q852">
        <v>0</v>
      </c>
      <c r="R852" s="989">
        <v>36650</v>
      </c>
      <c r="S852" s="989">
        <v>34259</v>
      </c>
      <c r="T852"/>
    </row>
    <row r="853" spans="1:20">
      <c r="A853" t="s">
        <v>3327</v>
      </c>
      <c r="B853" t="s">
        <v>1917</v>
      </c>
      <c r="C853" s="989">
        <v>38750.44</v>
      </c>
      <c r="D853" s="989">
        <v>38106.11</v>
      </c>
      <c r="E853" s="989">
        <v>38106.11</v>
      </c>
      <c r="F853" s="989">
        <v>37583.68</v>
      </c>
      <c r="G853" s="989">
        <v>36301.54</v>
      </c>
      <c r="H853" s="989">
        <v>36374.22</v>
      </c>
      <c r="I853" s="989">
        <v>36651.26</v>
      </c>
      <c r="J853" s="989">
        <v>36133.18</v>
      </c>
      <c r="K853" s="989">
        <v>36155.22</v>
      </c>
      <c r="L853" s="989">
        <v>35700</v>
      </c>
      <c r="M853" s="989">
        <v>35006.29</v>
      </c>
      <c r="N853" s="989">
        <v>34604.839999999997</v>
      </c>
      <c r="O853" s="989">
        <v>34137.050000000003</v>
      </c>
      <c r="P853" s="989">
        <v>34856.42</v>
      </c>
      <c r="Q853" s="989">
        <v>37515.870000000003</v>
      </c>
      <c r="R853" s="989">
        <v>39079</v>
      </c>
      <c r="S853" s="989">
        <v>35469</v>
      </c>
      <c r="T853"/>
    </row>
    <row r="854" spans="1:20">
      <c r="A854" t="s">
        <v>4111</v>
      </c>
      <c r="B854" t="s">
        <v>4112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 s="989">
        <v>39079</v>
      </c>
      <c r="S854" s="989">
        <v>35469</v>
      </c>
      <c r="T854"/>
    </row>
    <row r="855" spans="1:20">
      <c r="A855" t="s">
        <v>4113</v>
      </c>
      <c r="B855" t="s">
        <v>4114</v>
      </c>
      <c r="C855">
        <v>0</v>
      </c>
      <c r="D855">
        <v>0</v>
      </c>
      <c r="E855">
        <v>0</v>
      </c>
      <c r="F855">
        <v>0</v>
      </c>
      <c r="G855">
        <v>0</v>
      </c>
      <c r="H855" s="989">
        <v>20525.05</v>
      </c>
      <c r="I855" s="989">
        <v>19602.96</v>
      </c>
      <c r="J855" s="989">
        <v>19602.96</v>
      </c>
      <c r="K855" s="989">
        <v>19602.96</v>
      </c>
      <c r="L855" s="989">
        <v>19602.96</v>
      </c>
      <c r="M855" s="989">
        <v>19602.96</v>
      </c>
      <c r="N855" s="989">
        <v>19602.96</v>
      </c>
      <c r="O855" s="989">
        <v>19602.96</v>
      </c>
      <c r="P855">
        <v>0</v>
      </c>
      <c r="Q855">
        <v>0</v>
      </c>
      <c r="R855" s="989">
        <v>39079</v>
      </c>
      <c r="S855" s="989">
        <v>35469</v>
      </c>
      <c r="T855"/>
    </row>
    <row r="856" spans="1:20">
      <c r="A856" t="s">
        <v>4115</v>
      </c>
      <c r="B856" t="s">
        <v>4116</v>
      </c>
      <c r="C856" s="989">
        <v>38222.660000000003</v>
      </c>
      <c r="D856" s="989">
        <v>38222.660000000003</v>
      </c>
      <c r="E856" s="989">
        <v>38222.660000000003</v>
      </c>
      <c r="F856">
        <v>0</v>
      </c>
      <c r="G856">
        <v>0</v>
      </c>
      <c r="H856" s="989">
        <v>34872.269999999997</v>
      </c>
      <c r="I856" s="989">
        <v>34872.269999999997</v>
      </c>
      <c r="J856" s="989">
        <v>34872.269999999997</v>
      </c>
      <c r="K856" s="989">
        <v>34872.269999999997</v>
      </c>
      <c r="L856" s="989">
        <v>34872.269999999997</v>
      </c>
      <c r="M856" s="989">
        <v>34553.86</v>
      </c>
      <c r="N856" s="989">
        <v>34872.160000000003</v>
      </c>
      <c r="O856" s="989">
        <v>34872.160000000003</v>
      </c>
      <c r="P856" s="989">
        <v>35975.43</v>
      </c>
      <c r="Q856" s="989">
        <v>35975.43</v>
      </c>
      <c r="R856" s="989">
        <v>39079</v>
      </c>
      <c r="S856" s="989">
        <v>35469</v>
      </c>
      <c r="T856"/>
    </row>
    <row r="857" spans="1:20">
      <c r="A857" t="s">
        <v>4117</v>
      </c>
      <c r="B857" t="s">
        <v>4118</v>
      </c>
      <c r="C857">
        <v>0</v>
      </c>
      <c r="D857" s="989">
        <v>13014.71</v>
      </c>
      <c r="E857" s="989">
        <v>13014.71</v>
      </c>
      <c r="F857" s="989">
        <v>13014.71</v>
      </c>
      <c r="G857" s="989">
        <v>6368.57</v>
      </c>
      <c r="H857" s="989">
        <v>16881.82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 s="989">
        <v>39079</v>
      </c>
      <c r="S857" s="989">
        <v>35469</v>
      </c>
      <c r="T857"/>
    </row>
    <row r="858" spans="1:20">
      <c r="A858" t="s">
        <v>4119</v>
      </c>
      <c r="B858" t="s">
        <v>4120</v>
      </c>
      <c r="C858">
        <v>0</v>
      </c>
      <c r="D858" s="989">
        <v>29963.49</v>
      </c>
      <c r="E858" s="989">
        <v>29963.49</v>
      </c>
      <c r="F858" s="989">
        <v>29963.49</v>
      </c>
      <c r="G858" s="989">
        <v>29963.49</v>
      </c>
      <c r="H858" s="989">
        <v>17047.759999999998</v>
      </c>
      <c r="I858" s="989">
        <v>17047.759999999998</v>
      </c>
      <c r="J858" s="989">
        <v>17047.759999999998</v>
      </c>
      <c r="K858" s="989">
        <v>16230.55</v>
      </c>
      <c r="L858" s="989">
        <v>16230.55</v>
      </c>
      <c r="M858" s="989">
        <v>16230.55</v>
      </c>
      <c r="N858" s="989">
        <v>16052.75</v>
      </c>
      <c r="O858" s="989">
        <v>15483.65</v>
      </c>
      <c r="P858" s="989">
        <v>15483.65</v>
      </c>
      <c r="Q858" s="989">
        <v>15599.82</v>
      </c>
      <c r="R858" s="989">
        <v>39079</v>
      </c>
      <c r="S858" s="989">
        <v>35469</v>
      </c>
      <c r="T858"/>
    </row>
    <row r="859" spans="1:20">
      <c r="A859" t="s">
        <v>4121</v>
      </c>
      <c r="B859" t="s">
        <v>4122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 s="989">
        <v>39079</v>
      </c>
      <c r="S859" s="989">
        <v>35469</v>
      </c>
      <c r="T859"/>
    </row>
    <row r="860" spans="1:20">
      <c r="A860" t="s">
        <v>4123</v>
      </c>
      <c r="B860" t="s">
        <v>4124</v>
      </c>
      <c r="C860">
        <v>0</v>
      </c>
      <c r="D860">
        <v>0</v>
      </c>
      <c r="E860">
        <v>0</v>
      </c>
      <c r="F860">
        <v>0</v>
      </c>
      <c r="G860">
        <v>0</v>
      </c>
      <c r="H860" s="989">
        <v>27674.799999999999</v>
      </c>
      <c r="I860" s="989">
        <v>26600.2</v>
      </c>
      <c r="J860" s="989">
        <v>26600.2</v>
      </c>
      <c r="K860" s="989">
        <v>26600.2</v>
      </c>
      <c r="L860" s="989">
        <v>27142.59</v>
      </c>
      <c r="M860" s="989">
        <v>27672.85</v>
      </c>
      <c r="N860" s="989">
        <v>27490.06</v>
      </c>
      <c r="O860" s="989">
        <v>26159.15</v>
      </c>
      <c r="P860" s="989">
        <v>24733.81</v>
      </c>
      <c r="Q860" s="989">
        <v>26474</v>
      </c>
      <c r="R860" s="989">
        <v>39079</v>
      </c>
      <c r="S860" s="989">
        <v>35469</v>
      </c>
      <c r="T860"/>
    </row>
    <row r="861" spans="1:20">
      <c r="A861" t="s">
        <v>4125</v>
      </c>
      <c r="B861" t="s">
        <v>4126</v>
      </c>
      <c r="C861">
        <v>0</v>
      </c>
      <c r="D861">
        <v>0</v>
      </c>
      <c r="E861">
        <v>0</v>
      </c>
      <c r="F861">
        <v>0</v>
      </c>
      <c r="G861">
        <v>0</v>
      </c>
      <c r="H861" s="989">
        <v>31188.99</v>
      </c>
      <c r="I861" s="989">
        <v>31188.99</v>
      </c>
      <c r="J861" s="989">
        <v>31188.99</v>
      </c>
      <c r="K861" s="989">
        <v>31188.99</v>
      </c>
      <c r="L861" s="989">
        <v>31188.99</v>
      </c>
      <c r="M861" s="989">
        <v>28421.87</v>
      </c>
      <c r="N861" s="989">
        <v>28421.87</v>
      </c>
      <c r="O861" s="989">
        <v>28421.87</v>
      </c>
      <c r="P861" s="989">
        <v>28421.87</v>
      </c>
      <c r="Q861" s="989">
        <v>28646.87</v>
      </c>
      <c r="R861" s="989">
        <v>39079</v>
      </c>
      <c r="S861" s="989">
        <v>35469</v>
      </c>
      <c r="T861"/>
    </row>
    <row r="862" spans="1:20">
      <c r="A862" t="s">
        <v>4127</v>
      </c>
      <c r="B862" t="s">
        <v>4128</v>
      </c>
      <c r="C862" s="989">
        <v>39986.07</v>
      </c>
      <c r="D862" s="989">
        <v>41644.75</v>
      </c>
      <c r="E862" s="989">
        <v>41644.75</v>
      </c>
      <c r="F862" s="989">
        <v>43026.99</v>
      </c>
      <c r="G862" s="989">
        <v>42365.79</v>
      </c>
      <c r="H862" s="989">
        <v>41802.54</v>
      </c>
      <c r="I862" s="989">
        <v>42236.56</v>
      </c>
      <c r="J862" s="989">
        <v>42079.79</v>
      </c>
      <c r="K862" s="989">
        <v>42403.08</v>
      </c>
      <c r="L862" s="989">
        <v>42412.13</v>
      </c>
      <c r="M862" s="989">
        <v>42203.76</v>
      </c>
      <c r="N862" s="989">
        <v>41651.9</v>
      </c>
      <c r="O862" s="989">
        <v>42177.24</v>
      </c>
      <c r="P862" s="989">
        <v>43825.48</v>
      </c>
      <c r="Q862" s="989">
        <v>45319.49</v>
      </c>
      <c r="R862" s="989">
        <v>39079</v>
      </c>
      <c r="S862" s="989">
        <v>35469</v>
      </c>
      <c r="T862"/>
    </row>
    <row r="863" spans="1:20">
      <c r="A863" t="s">
        <v>4129</v>
      </c>
      <c r="B863" t="s">
        <v>4130</v>
      </c>
      <c r="C863" s="989">
        <v>37588.199999999997</v>
      </c>
      <c r="D863" s="989">
        <v>39674.04</v>
      </c>
      <c r="E863" s="989">
        <v>39674.04</v>
      </c>
      <c r="F863" s="989">
        <v>41759.879999999997</v>
      </c>
      <c r="G863" s="989">
        <v>45510.73</v>
      </c>
      <c r="H863" s="989">
        <v>40840.6</v>
      </c>
      <c r="I863" s="989">
        <v>40840.6</v>
      </c>
      <c r="J863" s="989">
        <v>40840.6</v>
      </c>
      <c r="K863" s="989">
        <v>40840.6</v>
      </c>
      <c r="L863" s="989">
        <v>40840.6</v>
      </c>
      <c r="M863" s="989">
        <v>41930.99</v>
      </c>
      <c r="N863" s="989">
        <v>43346.11</v>
      </c>
      <c r="O863" s="989">
        <v>43346.11</v>
      </c>
      <c r="P863" s="989">
        <v>43346.11</v>
      </c>
      <c r="Q863" s="989">
        <v>41837.18</v>
      </c>
      <c r="R863" s="989">
        <v>39079</v>
      </c>
      <c r="S863" s="989">
        <v>35469</v>
      </c>
      <c r="T863"/>
    </row>
    <row r="864" spans="1:20">
      <c r="A864" t="s">
        <v>4131</v>
      </c>
      <c r="B864" t="s">
        <v>4132</v>
      </c>
      <c r="C864" s="989">
        <v>37367.85</v>
      </c>
      <c r="D864" s="989">
        <v>36877.46</v>
      </c>
      <c r="E864" s="989">
        <v>36877.46</v>
      </c>
      <c r="F864" s="989">
        <v>35651.480000000003</v>
      </c>
      <c r="G864" s="989">
        <v>39070.050000000003</v>
      </c>
      <c r="H864" s="989">
        <v>37275.11</v>
      </c>
      <c r="I864" s="989">
        <v>37880.25</v>
      </c>
      <c r="J864" s="989">
        <v>37917.67</v>
      </c>
      <c r="K864" s="989">
        <v>37505.919999999998</v>
      </c>
      <c r="L864" s="989">
        <v>36121.06</v>
      </c>
      <c r="M864" s="989">
        <v>37282.449999999997</v>
      </c>
      <c r="N864" s="989">
        <v>37282.449999999997</v>
      </c>
      <c r="O864" s="989">
        <v>33915.81</v>
      </c>
      <c r="P864" s="989">
        <v>31656.05</v>
      </c>
      <c r="Q864">
        <v>0</v>
      </c>
      <c r="R864" s="989">
        <v>39079</v>
      </c>
      <c r="S864" s="989">
        <v>35469</v>
      </c>
      <c r="T864"/>
    </row>
    <row r="865" spans="1:20">
      <c r="A865" t="s">
        <v>2733</v>
      </c>
      <c r="B865" t="s">
        <v>411</v>
      </c>
      <c r="C865" s="989">
        <v>19151.22</v>
      </c>
      <c r="D865" s="989">
        <v>18128.98</v>
      </c>
      <c r="E865" s="989">
        <v>18128.98</v>
      </c>
      <c r="F865" s="989">
        <v>17720.080000000002</v>
      </c>
      <c r="G865" s="989">
        <v>17426.419999999998</v>
      </c>
      <c r="H865" s="989">
        <v>15082.34</v>
      </c>
      <c r="I865" s="989">
        <v>14892.98</v>
      </c>
      <c r="J865" s="989">
        <v>14588.93</v>
      </c>
      <c r="K865" s="989">
        <v>14238.83</v>
      </c>
      <c r="L865" s="989">
        <v>14158.86</v>
      </c>
      <c r="M865" s="989">
        <v>14774.39</v>
      </c>
      <c r="N865" s="989">
        <v>14327.3</v>
      </c>
      <c r="O865" s="989">
        <v>13791.06</v>
      </c>
      <c r="P865" s="989">
        <v>13316.26</v>
      </c>
      <c r="Q865" s="989">
        <v>13495.77</v>
      </c>
      <c r="R865">
        <v>0</v>
      </c>
      <c r="S865">
        <v>0</v>
      </c>
      <c r="T865"/>
    </row>
    <row r="866" spans="1:20">
      <c r="A866" t="s">
        <v>3362</v>
      </c>
      <c r="B866" t="s">
        <v>2582</v>
      </c>
      <c r="C866">
        <v>0.54194390999999997</v>
      </c>
      <c r="D866">
        <v>0.51592046999999996</v>
      </c>
      <c r="E866">
        <v>0.51592046999999996</v>
      </c>
      <c r="F866">
        <v>0.50295148000000001</v>
      </c>
      <c r="G866">
        <v>0.51246935999999998</v>
      </c>
      <c r="H866">
        <v>0.51163137000000003</v>
      </c>
      <c r="I866">
        <v>0.51425922000000002</v>
      </c>
      <c r="J866">
        <v>0.52471007999999997</v>
      </c>
      <c r="K866">
        <v>0.54017159999999997</v>
      </c>
      <c r="L866">
        <v>0.55615603999999996</v>
      </c>
      <c r="M866">
        <v>0.56148414999999996</v>
      </c>
      <c r="N866">
        <v>0.58773991000000003</v>
      </c>
      <c r="O866">
        <v>0.60029716</v>
      </c>
      <c r="P866">
        <v>0.61270128000000001</v>
      </c>
      <c r="Q866">
        <v>0.60546761999999998</v>
      </c>
      <c r="R866">
        <v>0</v>
      </c>
      <c r="S866">
        <v>0</v>
      </c>
      <c r="T866"/>
    </row>
    <row r="867" spans="1:20">
      <c r="A867" t="s">
        <v>2732</v>
      </c>
      <c r="B867" t="s">
        <v>4133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0</v>
      </c>
      <c r="S867">
        <v>0</v>
      </c>
      <c r="T867"/>
    </row>
    <row r="868" spans="1:20">
      <c r="A868" t="s">
        <v>2731</v>
      </c>
      <c r="B868" t="s">
        <v>4134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6.6799999999999998E-2</v>
      </c>
      <c r="S868">
        <v>6.6799999999999998E-2</v>
      </c>
      <c r="T868"/>
    </row>
    <row r="869" spans="1:20">
      <c r="A869" t="s">
        <v>2730</v>
      </c>
      <c r="B869" t="s">
        <v>4135</v>
      </c>
      <c r="C869">
        <v>8.7779609999999994E-2</v>
      </c>
      <c r="D869">
        <v>7.7748880000000006E-2</v>
      </c>
      <c r="E869">
        <v>7.7748880000000006E-2</v>
      </c>
      <c r="F869">
        <v>7.2239330000000004E-2</v>
      </c>
      <c r="G869">
        <v>9.0148740000000005E-2</v>
      </c>
      <c r="H869">
        <v>8.7948520000000002E-2</v>
      </c>
      <c r="I869">
        <v>8.8664220000000002E-2</v>
      </c>
      <c r="J869">
        <v>8.9572700000000005E-2</v>
      </c>
      <c r="K869">
        <v>9.1681830000000006E-2</v>
      </c>
      <c r="L869">
        <v>9.1550580000000006E-2</v>
      </c>
      <c r="M869">
        <v>9.4497620000000004E-2</v>
      </c>
      <c r="N869">
        <v>9.2823439999999993E-2</v>
      </c>
      <c r="O869">
        <v>9.9122979999999999E-2</v>
      </c>
      <c r="P869">
        <v>9.7375119999999996E-2</v>
      </c>
      <c r="Q869">
        <v>9.8648399999999997E-2</v>
      </c>
      <c r="R869">
        <v>0.14299999999999999</v>
      </c>
      <c r="S869">
        <v>0.12180000000000001</v>
      </c>
      <c r="T869"/>
    </row>
    <row r="870" spans="1:20">
      <c r="A870" t="s">
        <v>2729</v>
      </c>
      <c r="B870" t="s">
        <v>4136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/>
    </row>
    <row r="871" spans="1:20">
      <c r="A871" t="s">
        <v>2728</v>
      </c>
      <c r="B871" t="s">
        <v>4137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/>
    </row>
    <row r="872" spans="1:20">
      <c r="A872" t="s">
        <v>2727</v>
      </c>
      <c r="B872" t="s">
        <v>4138</v>
      </c>
      <c r="C872" s="989">
        <v>21005.05</v>
      </c>
      <c r="D872" s="989">
        <v>17492.25</v>
      </c>
      <c r="E872" s="989">
        <v>52476.75</v>
      </c>
      <c r="F872" s="989">
        <v>31471.7</v>
      </c>
      <c r="G872" s="989">
        <v>17949.41</v>
      </c>
      <c r="H872" s="989">
        <v>215284.65</v>
      </c>
      <c r="I872" s="989">
        <v>198112.21</v>
      </c>
      <c r="J872" s="989">
        <v>179214.98</v>
      </c>
      <c r="K872" s="989">
        <v>161191.94</v>
      </c>
      <c r="L872" s="989">
        <v>142159.59</v>
      </c>
      <c r="M872" s="989">
        <v>125980.89</v>
      </c>
      <c r="N872" s="989">
        <v>104810.91</v>
      </c>
      <c r="O872" s="989">
        <v>87020.88</v>
      </c>
      <c r="P872" s="989">
        <v>67104.820000000007</v>
      </c>
      <c r="Q872" s="989">
        <v>52223.44</v>
      </c>
      <c r="R872">
        <v>0</v>
      </c>
      <c r="S872">
        <v>0</v>
      </c>
      <c r="T872"/>
    </row>
    <row r="873" spans="1:20">
      <c r="A873" t="s">
        <v>2726</v>
      </c>
      <c r="B873" t="s">
        <v>119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5.0999999999999997E-2</v>
      </c>
      <c r="S873">
        <v>2.01E-2</v>
      </c>
      <c r="T873"/>
    </row>
    <row r="874" spans="1:20">
      <c r="A874" t="s">
        <v>3370</v>
      </c>
      <c r="B874" t="s">
        <v>2590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/>
    </row>
    <row r="875" spans="1:20">
      <c r="A875" t="s">
        <v>2725</v>
      </c>
      <c r="B875" t="s">
        <v>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/>
    </row>
    <row r="876" spans="1:20">
      <c r="A876" t="s">
        <v>2724</v>
      </c>
      <c r="B876" t="s">
        <v>4140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/>
    </row>
    <row r="877" spans="1:20">
      <c r="A877" t="s">
        <v>2723</v>
      </c>
      <c r="B877" t="s">
        <v>4141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/>
    </row>
    <row r="878" spans="1:20">
      <c r="A878" t="s">
        <v>2722</v>
      </c>
      <c r="B878" t="s">
        <v>4142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/>
    </row>
    <row r="879" spans="1:20">
      <c r="A879" t="s">
        <v>2721</v>
      </c>
      <c r="B879" t="s">
        <v>4143</v>
      </c>
      <c r="C879">
        <v>2.6456499999999998E-3</v>
      </c>
      <c r="D879">
        <v>5.12591E-3</v>
      </c>
      <c r="E879">
        <v>5.12591E-3</v>
      </c>
      <c r="F879">
        <v>6.6656900000000002E-3</v>
      </c>
      <c r="G879">
        <v>5.7596999999999998E-4</v>
      </c>
      <c r="H879">
        <v>1.260623E-2</v>
      </c>
      <c r="I879">
        <v>1.2924969999999999E-2</v>
      </c>
      <c r="J879">
        <v>8.9261099999999993E-3</v>
      </c>
      <c r="K879">
        <v>9.9671299999999994E-3</v>
      </c>
      <c r="L879">
        <v>1.127035E-2</v>
      </c>
      <c r="M879">
        <v>1.1543650000000001E-2</v>
      </c>
      <c r="N879">
        <v>1.211987E-2</v>
      </c>
      <c r="O879">
        <v>1.254006E-2</v>
      </c>
      <c r="P879">
        <v>1.272733E-2</v>
      </c>
      <c r="Q879">
        <v>1.0580890000000001E-2</v>
      </c>
      <c r="R879">
        <v>0</v>
      </c>
      <c r="S879">
        <v>0</v>
      </c>
      <c r="T879"/>
    </row>
    <row r="880" spans="1:20">
      <c r="A880" t="s">
        <v>2720</v>
      </c>
      <c r="B880" t="s">
        <v>4144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/>
    </row>
    <row r="881" spans="1:20">
      <c r="A881" t="s">
        <v>3350</v>
      </c>
      <c r="B881" t="s">
        <v>4145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0.13950000000000001</v>
      </c>
      <c r="S881">
        <v>4.7199999999999999E-2</v>
      </c>
      <c r="T881"/>
    </row>
    <row r="882" spans="1:20">
      <c r="A882" t="s">
        <v>2719</v>
      </c>
      <c r="B882" t="s">
        <v>4146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/>
    </row>
    <row r="883" spans="1:20">
      <c r="A883" t="s">
        <v>2718</v>
      </c>
      <c r="B883" t="s">
        <v>4147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/>
    </row>
    <row r="884" spans="1:20">
      <c r="A884" t="s">
        <v>2717</v>
      </c>
      <c r="B884" t="s">
        <v>4148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/>
    </row>
    <row r="885" spans="1:20">
      <c r="A885" t="s">
        <v>3367</v>
      </c>
      <c r="B885" t="s">
        <v>2587</v>
      </c>
      <c r="C885">
        <v>3.0163450000000001E-2</v>
      </c>
      <c r="D885">
        <v>2.6192610000000002E-2</v>
      </c>
      <c r="E885">
        <v>2.6192610000000002E-2</v>
      </c>
      <c r="F885">
        <v>2.4213709999999999E-2</v>
      </c>
      <c r="G885">
        <v>2.1952989999999999E-2</v>
      </c>
      <c r="H885">
        <v>2.7691449999999999E-2</v>
      </c>
      <c r="I885">
        <v>2.733911E-2</v>
      </c>
      <c r="J885">
        <v>2.714983E-2</v>
      </c>
      <c r="K885">
        <v>2.7553330000000001E-2</v>
      </c>
      <c r="L885">
        <v>2.7836010000000001E-2</v>
      </c>
      <c r="M885">
        <v>3.0150799999999998E-2</v>
      </c>
      <c r="N885">
        <v>3.254576E-2</v>
      </c>
      <c r="O885">
        <v>3.7230010000000001E-2</v>
      </c>
      <c r="P885">
        <v>3.6696810000000003E-2</v>
      </c>
      <c r="Q885">
        <v>3.5637269999999999E-2</v>
      </c>
      <c r="R885">
        <v>0</v>
      </c>
      <c r="S885">
        <v>0</v>
      </c>
      <c r="T885"/>
    </row>
    <row r="886" spans="1:20">
      <c r="A886" t="s">
        <v>2716</v>
      </c>
      <c r="B886" t="s">
        <v>4149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0</v>
      </c>
      <c r="S886">
        <v>0</v>
      </c>
      <c r="T886"/>
    </row>
    <row r="887" spans="1:20">
      <c r="A887" t="s">
        <v>4150</v>
      </c>
      <c r="B887" t="s">
        <v>381</v>
      </c>
      <c r="C887" s="989">
        <v>39677175.479999997</v>
      </c>
      <c r="D887" s="989">
        <v>39764314.399999999</v>
      </c>
      <c r="E887" s="989">
        <v>39764314.399999999</v>
      </c>
      <c r="F887" s="989">
        <v>39807883.859999999</v>
      </c>
      <c r="G887" s="989">
        <v>41748771.960000001</v>
      </c>
      <c r="H887" s="989">
        <v>33209344.969999999</v>
      </c>
      <c r="I887" s="989">
        <v>33349521.359999999</v>
      </c>
      <c r="J887" s="989">
        <v>32469017.440000001</v>
      </c>
      <c r="K887" s="989">
        <v>31338231.93</v>
      </c>
      <c r="L887" s="989">
        <v>30862218.239999998</v>
      </c>
      <c r="M887" s="989">
        <v>28621377.329999998</v>
      </c>
      <c r="N887" s="989">
        <v>26818588.079999998</v>
      </c>
      <c r="O887" s="989">
        <v>23387774.18</v>
      </c>
      <c r="P887" s="989">
        <v>23759510.399999999</v>
      </c>
      <c r="Q887" s="989">
        <v>25003157.280000001</v>
      </c>
      <c r="R887">
        <v>0</v>
      </c>
      <c r="S887">
        <v>0</v>
      </c>
      <c r="T887"/>
    </row>
    <row r="888" spans="1:20">
      <c r="A888" t="s">
        <v>2715</v>
      </c>
      <c r="B888" t="s">
        <v>4151</v>
      </c>
      <c r="C888">
        <v>0.62411923999999996</v>
      </c>
      <c r="D888">
        <v>0.56575995000000001</v>
      </c>
      <c r="E888">
        <v>0.56575995000000001</v>
      </c>
      <c r="F888">
        <v>0.53022358999999997</v>
      </c>
      <c r="G888">
        <v>0.58792542999999997</v>
      </c>
      <c r="H888">
        <v>0.58673253000000003</v>
      </c>
      <c r="I888">
        <v>0.59367409999999998</v>
      </c>
      <c r="J888">
        <v>0.60634958000000005</v>
      </c>
      <c r="K888">
        <v>0.61603872000000004</v>
      </c>
      <c r="L888">
        <v>0.62415370000000003</v>
      </c>
      <c r="M888">
        <v>0.63491255999999996</v>
      </c>
      <c r="N888">
        <v>0.64459281000000002</v>
      </c>
      <c r="O888">
        <v>0.65403082999999995</v>
      </c>
      <c r="P888">
        <v>0.65866877000000001</v>
      </c>
      <c r="Q888">
        <v>0.66300546000000005</v>
      </c>
      <c r="R888">
        <v>0.66279999999999994</v>
      </c>
      <c r="S888">
        <v>0.60329999999999995</v>
      </c>
      <c r="T888"/>
    </row>
    <row r="889" spans="1:20">
      <c r="A889" t="s">
        <v>2714</v>
      </c>
      <c r="B889" t="s">
        <v>4152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/>
    </row>
    <row r="890" spans="1:20">
      <c r="A890" t="s">
        <v>2713</v>
      </c>
      <c r="B890" t="s">
        <v>4153</v>
      </c>
      <c r="C890" s="989">
        <v>88331.94</v>
      </c>
      <c r="D890" s="989">
        <v>70523.48</v>
      </c>
      <c r="E890" s="989">
        <v>211570.43</v>
      </c>
      <c r="F890" s="989">
        <v>123238.49</v>
      </c>
      <c r="G890" s="989">
        <v>69217.69</v>
      </c>
      <c r="H890" s="989">
        <v>778292.4</v>
      </c>
      <c r="I890" s="989">
        <v>710882.04</v>
      </c>
      <c r="J890" s="989">
        <v>638439.79</v>
      </c>
      <c r="K890" s="989">
        <v>571732.06999999995</v>
      </c>
      <c r="L890" s="989">
        <v>506774.06</v>
      </c>
      <c r="M890" s="989">
        <v>448167.59</v>
      </c>
      <c r="N890" s="989">
        <v>381500.31</v>
      </c>
      <c r="O890" s="989">
        <v>313989.99</v>
      </c>
      <c r="P890" s="989">
        <v>242212.36</v>
      </c>
      <c r="Q890" s="989">
        <v>186108.92</v>
      </c>
      <c r="R890">
        <v>0</v>
      </c>
      <c r="S890">
        <v>0</v>
      </c>
      <c r="T890"/>
    </row>
    <row r="891" spans="1:20">
      <c r="A891" t="s">
        <v>3368</v>
      </c>
      <c r="B891" t="s">
        <v>2588</v>
      </c>
      <c r="C891">
        <v>7.2372000000000006E-2</v>
      </c>
      <c r="D891">
        <v>6.7895230000000001E-2</v>
      </c>
      <c r="E891">
        <v>6.7895230000000001E-2</v>
      </c>
      <c r="F891">
        <v>6.5664200000000006E-2</v>
      </c>
      <c r="G891">
        <v>5.7230570000000001E-2</v>
      </c>
      <c r="H891">
        <v>7.3709629999999998E-2</v>
      </c>
      <c r="I891">
        <v>7.3090639999999998E-2</v>
      </c>
      <c r="J891">
        <v>7.3945330000000004E-2</v>
      </c>
      <c r="K891">
        <v>7.4803910000000001E-2</v>
      </c>
      <c r="L891">
        <v>7.5470839999999997E-2</v>
      </c>
      <c r="M891">
        <v>7.9850290000000004E-2</v>
      </c>
      <c r="N891">
        <v>8.420598E-2</v>
      </c>
      <c r="O891">
        <v>9.0088940000000006E-2</v>
      </c>
      <c r="P891">
        <v>8.7014069999999999E-2</v>
      </c>
      <c r="Q891">
        <v>8.4691649999999993E-2</v>
      </c>
      <c r="R891">
        <v>0</v>
      </c>
      <c r="S891">
        <v>0</v>
      </c>
      <c r="T891"/>
    </row>
    <row r="892" spans="1:20">
      <c r="A892" t="s">
        <v>2712</v>
      </c>
      <c r="B892" t="s">
        <v>4154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0</v>
      </c>
      <c r="S892">
        <v>0</v>
      </c>
      <c r="T892"/>
    </row>
    <row r="893" spans="1:20">
      <c r="A893" t="s">
        <v>2711</v>
      </c>
      <c r="B893" t="s">
        <v>121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0.20039999999999999</v>
      </c>
      <c r="S893">
        <v>0.1323</v>
      </c>
      <c r="T893"/>
    </row>
    <row r="894" spans="1:20">
      <c r="A894" t="s">
        <v>2710</v>
      </c>
      <c r="B894" t="s">
        <v>122</v>
      </c>
      <c r="C894">
        <v>0.28770911999999998</v>
      </c>
      <c r="D894">
        <v>0.3172432</v>
      </c>
      <c r="E894">
        <v>0.3172432</v>
      </c>
      <c r="F894">
        <v>0.33346530000000002</v>
      </c>
      <c r="G894">
        <v>0.25371492000000001</v>
      </c>
      <c r="H894">
        <v>0.26968313999999999</v>
      </c>
      <c r="I894">
        <v>0.27520675999999999</v>
      </c>
      <c r="J894">
        <v>0.28224447000000003</v>
      </c>
      <c r="K894">
        <v>0.28060115000000002</v>
      </c>
      <c r="L894">
        <v>0.28605459999999999</v>
      </c>
      <c r="M894">
        <v>0.27314266999999998</v>
      </c>
      <c r="N894">
        <v>0.27415094000000001</v>
      </c>
      <c r="O894">
        <v>0.23646186999999999</v>
      </c>
      <c r="P894">
        <v>0.24322452</v>
      </c>
      <c r="Q894">
        <v>0.23472889</v>
      </c>
      <c r="R894">
        <v>0.1883</v>
      </c>
      <c r="S894">
        <v>0.1013</v>
      </c>
      <c r="T894"/>
    </row>
    <row r="895" spans="1:20">
      <c r="A895" t="s">
        <v>2709</v>
      </c>
      <c r="B895" t="s">
        <v>4155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/>
    </row>
    <row r="896" spans="1:20">
      <c r="A896" t="s">
        <v>2708</v>
      </c>
      <c r="B896" t="s">
        <v>4156</v>
      </c>
      <c r="C896" s="989">
        <v>68846.789999999994</v>
      </c>
      <c r="D896" s="989">
        <v>71374.63</v>
      </c>
      <c r="E896" s="989">
        <v>214123.89</v>
      </c>
      <c r="F896" s="989">
        <v>145277.1</v>
      </c>
      <c r="G896" s="989">
        <v>50516.88</v>
      </c>
      <c r="H896" s="989">
        <v>660143.49</v>
      </c>
      <c r="I896" s="989">
        <v>614924.67000000004</v>
      </c>
      <c r="J896" s="989">
        <v>564708.19999999995</v>
      </c>
      <c r="K896" s="989">
        <v>493343.62</v>
      </c>
      <c r="L896" s="989">
        <v>444185.11</v>
      </c>
      <c r="M896" s="989">
        <v>364144.18</v>
      </c>
      <c r="N896" s="989">
        <v>309555.55</v>
      </c>
      <c r="O896" s="989">
        <v>207591.82</v>
      </c>
      <c r="P896" s="989">
        <v>167615.07</v>
      </c>
      <c r="Q896" s="989">
        <v>124263.03999999999</v>
      </c>
      <c r="R896">
        <v>0</v>
      </c>
      <c r="S896">
        <v>0</v>
      </c>
      <c r="T896"/>
    </row>
    <row r="897" spans="1:20">
      <c r="A897" t="s">
        <v>2707</v>
      </c>
      <c r="B897" t="s">
        <v>4157</v>
      </c>
      <c r="C897">
        <v>3.3058419999999998E-2</v>
      </c>
      <c r="D897">
        <v>5.0956630000000003E-2</v>
      </c>
      <c r="E897">
        <v>5.0956630000000003E-2</v>
      </c>
      <c r="F897">
        <v>6.0787519999999998E-2</v>
      </c>
      <c r="G897">
        <v>6.4841170000000004E-2</v>
      </c>
      <c r="H897">
        <v>0.10046967</v>
      </c>
      <c r="I897">
        <v>0.10022549</v>
      </c>
      <c r="J897">
        <v>0.10192542</v>
      </c>
      <c r="K897">
        <v>9.9850079999999994E-2</v>
      </c>
      <c r="L897">
        <v>9.9507899999999996E-2</v>
      </c>
      <c r="M897">
        <v>0.10288806</v>
      </c>
      <c r="N897">
        <v>0.1088696</v>
      </c>
      <c r="O897">
        <v>0.11756483</v>
      </c>
      <c r="P897">
        <v>0.12579088999999999</v>
      </c>
      <c r="Q897">
        <v>0.13638007999999999</v>
      </c>
      <c r="R897">
        <v>4.9500000000000002E-2</v>
      </c>
      <c r="S897">
        <v>3.5299999999999998E-2</v>
      </c>
      <c r="T897"/>
    </row>
    <row r="898" spans="1:20">
      <c r="A898" t="s">
        <v>2706</v>
      </c>
      <c r="B898" t="s">
        <v>4158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/>
    </row>
    <row r="899" spans="1:20">
      <c r="A899" t="s">
        <v>2705</v>
      </c>
      <c r="B899" t="s">
        <v>4159</v>
      </c>
      <c r="C899" s="989">
        <v>7910.65</v>
      </c>
      <c r="D899" s="989">
        <v>11464.42</v>
      </c>
      <c r="E899" s="989">
        <v>34393.269999999997</v>
      </c>
      <c r="F899" s="989">
        <v>26482.62</v>
      </c>
      <c r="G899" s="989">
        <v>12910.45</v>
      </c>
      <c r="H899" s="989">
        <v>245934.53</v>
      </c>
      <c r="I899" s="989">
        <v>223944.81</v>
      </c>
      <c r="J899" s="989">
        <v>203930.02</v>
      </c>
      <c r="K899" s="989">
        <v>175553.09</v>
      </c>
      <c r="L899" s="989">
        <v>154515.70000000001</v>
      </c>
      <c r="M899" s="989">
        <v>137166.73000000001</v>
      </c>
      <c r="N899" s="989">
        <v>122929.32</v>
      </c>
      <c r="O899" s="989">
        <v>103211.13</v>
      </c>
      <c r="P899" s="989">
        <v>86687.18</v>
      </c>
      <c r="Q899" s="989">
        <v>72198.2</v>
      </c>
      <c r="R899">
        <v>0</v>
      </c>
      <c r="S899">
        <v>0</v>
      </c>
      <c r="T899"/>
    </row>
    <row r="900" spans="1:20">
      <c r="A900" t="s">
        <v>2704</v>
      </c>
      <c r="B900" t="s">
        <v>4160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/>
    </row>
    <row r="901" spans="1:20">
      <c r="A901" t="s">
        <v>2703</v>
      </c>
      <c r="B901" t="s">
        <v>4161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/>
    </row>
    <row r="902" spans="1:20">
      <c r="A902" t="s">
        <v>2702</v>
      </c>
      <c r="B902" t="s">
        <v>4162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2.4899999999999999E-2</v>
      </c>
      <c r="S902">
        <v>1.06E-2</v>
      </c>
      <c r="T902"/>
    </row>
    <row r="903" spans="1:20">
      <c r="A903" t="s">
        <v>2701</v>
      </c>
      <c r="B903" t="s">
        <v>4163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/>
    </row>
    <row r="904" spans="1:20">
      <c r="A904" t="s">
        <v>2700</v>
      </c>
      <c r="B904" t="s">
        <v>4164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/>
    </row>
    <row r="905" spans="1:20">
      <c r="A905" t="s">
        <v>2699</v>
      </c>
      <c r="B905" t="s">
        <v>4165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/>
    </row>
    <row r="906" spans="1:20">
      <c r="A906" t="s">
        <v>3363</v>
      </c>
      <c r="B906" t="s">
        <v>2583</v>
      </c>
      <c r="C906">
        <v>0.34752670000000002</v>
      </c>
      <c r="D906">
        <v>0.38296500999999999</v>
      </c>
      <c r="E906">
        <v>0.38296500999999999</v>
      </c>
      <c r="F906">
        <v>0.40062598999999999</v>
      </c>
      <c r="G906">
        <v>0.40071512999999997</v>
      </c>
      <c r="H906">
        <v>0.37831483999999999</v>
      </c>
      <c r="I906">
        <v>0.37658255000000002</v>
      </c>
      <c r="J906">
        <v>0.36502626999999999</v>
      </c>
      <c r="K906">
        <v>0.34834251999999999</v>
      </c>
      <c r="L906">
        <v>0.33100715000000003</v>
      </c>
      <c r="M906">
        <v>0.31945470999999998</v>
      </c>
      <c r="N906">
        <v>0.28634745</v>
      </c>
      <c r="O906">
        <v>0.26322857</v>
      </c>
      <c r="P906">
        <v>0.25388844999999999</v>
      </c>
      <c r="Q906">
        <v>0.26556329000000001</v>
      </c>
      <c r="R906">
        <v>0</v>
      </c>
      <c r="S906">
        <v>0</v>
      </c>
      <c r="T906"/>
    </row>
    <row r="907" spans="1:20">
      <c r="A907" t="s">
        <v>2698</v>
      </c>
      <c r="B907" t="s">
        <v>4166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0</v>
      </c>
      <c r="S907">
        <v>0</v>
      </c>
      <c r="T907"/>
    </row>
    <row r="908" spans="1:20">
      <c r="A908" t="s">
        <v>2697</v>
      </c>
      <c r="B908" t="s">
        <v>4167</v>
      </c>
      <c r="C908">
        <v>0.28132412000000001</v>
      </c>
      <c r="D908">
        <v>0.33411404</v>
      </c>
      <c r="E908">
        <v>0.33411404</v>
      </c>
      <c r="F908">
        <v>0.36688673999999999</v>
      </c>
      <c r="G908">
        <v>0.39057289000000001</v>
      </c>
      <c r="H908">
        <v>0.34413649000000002</v>
      </c>
      <c r="I908">
        <v>0.33950496000000002</v>
      </c>
      <c r="J908">
        <v>0.33375806000000002</v>
      </c>
      <c r="K908">
        <v>0.32724018999999999</v>
      </c>
      <c r="L908">
        <v>0.32074374</v>
      </c>
      <c r="M908">
        <v>0.32939959000000002</v>
      </c>
      <c r="N908">
        <v>0.32860328999999999</v>
      </c>
      <c r="O908">
        <v>0.33209104</v>
      </c>
      <c r="P908">
        <v>0.33694343999999998</v>
      </c>
      <c r="Q908">
        <v>0.34901025000000002</v>
      </c>
      <c r="R908">
        <v>0.15659999999999999</v>
      </c>
      <c r="S908">
        <v>0.1143</v>
      </c>
      <c r="T908"/>
    </row>
    <row r="909" spans="1:20">
      <c r="A909" t="s">
        <v>2696</v>
      </c>
      <c r="B909" t="s">
        <v>4168</v>
      </c>
      <c r="C909">
        <v>0.19800785000000001</v>
      </c>
      <c r="D909">
        <v>0.22632231999999999</v>
      </c>
      <c r="E909">
        <v>0.22632231999999999</v>
      </c>
      <c r="F909">
        <v>0.24356367000000001</v>
      </c>
      <c r="G909">
        <v>0.22446479999999999</v>
      </c>
      <c r="H909">
        <v>0.22954364999999999</v>
      </c>
      <c r="I909">
        <v>0.22466902</v>
      </c>
      <c r="J909">
        <v>0.20907611000000001</v>
      </c>
      <c r="K909">
        <v>0.19946147</v>
      </c>
      <c r="L909">
        <v>0.19261808999999999</v>
      </c>
      <c r="M909">
        <v>0.19127374999999999</v>
      </c>
      <c r="N909">
        <v>0.18397456000000001</v>
      </c>
      <c r="O909">
        <v>0.18150640000000001</v>
      </c>
      <c r="P909">
        <v>0.17615955999999999</v>
      </c>
      <c r="Q909">
        <v>0.18364136</v>
      </c>
      <c r="R909">
        <v>0.17180000000000001</v>
      </c>
      <c r="S909">
        <v>0.14180000000000001</v>
      </c>
      <c r="T909"/>
    </row>
    <row r="910" spans="1:20">
      <c r="A910" t="s">
        <v>2695</v>
      </c>
      <c r="B910" t="s">
        <v>4169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/>
    </row>
    <row r="911" spans="1:20">
      <c r="A911" t="s">
        <v>2694</v>
      </c>
      <c r="B911" t="s">
        <v>4170</v>
      </c>
      <c r="C911" s="989">
        <v>28024.16</v>
      </c>
      <c r="D911" s="989">
        <v>28211.68</v>
      </c>
      <c r="E911" s="989">
        <v>84635.03</v>
      </c>
      <c r="F911" s="989">
        <v>56610.87</v>
      </c>
      <c r="G911" s="989">
        <v>26426.71</v>
      </c>
      <c r="H911" s="989">
        <v>304486.40000000002</v>
      </c>
      <c r="I911" s="989">
        <v>269024.99</v>
      </c>
      <c r="J911" s="989">
        <v>220141.17</v>
      </c>
      <c r="K911" s="989">
        <v>185115.83</v>
      </c>
      <c r="L911" s="989">
        <v>156393.93</v>
      </c>
      <c r="M911" s="989">
        <v>135014.96</v>
      </c>
      <c r="N911" s="989">
        <v>108884.79</v>
      </c>
      <c r="O911" s="989">
        <v>87138.39</v>
      </c>
      <c r="P911" s="989">
        <v>64779.18</v>
      </c>
      <c r="Q911" s="989">
        <v>51549.04</v>
      </c>
      <c r="R911">
        <v>0</v>
      </c>
      <c r="S911">
        <v>0</v>
      </c>
      <c r="T911"/>
    </row>
    <row r="912" spans="1:20">
      <c r="A912" t="s">
        <v>2693</v>
      </c>
      <c r="B912" t="s">
        <v>4171</v>
      </c>
      <c r="C912" s="989">
        <v>28057.4</v>
      </c>
      <c r="D912" s="989">
        <v>28999.18</v>
      </c>
      <c r="E912" s="989">
        <v>86997.55</v>
      </c>
      <c r="F912" s="989">
        <v>58940.15</v>
      </c>
      <c r="G912" s="989">
        <v>29830.34</v>
      </c>
      <c r="H912" s="989">
        <v>316473.06</v>
      </c>
      <c r="I912" s="989">
        <v>283747.12</v>
      </c>
      <c r="J912" s="989">
        <v>245180.95</v>
      </c>
      <c r="K912" s="989">
        <v>211922.18</v>
      </c>
      <c r="L912" s="989">
        <v>183696.57</v>
      </c>
      <c r="M912" s="989">
        <v>165817.07999999999</v>
      </c>
      <c r="N912" s="989">
        <v>143407.60999999999</v>
      </c>
      <c r="O912" s="989">
        <v>120483.6</v>
      </c>
      <c r="P912" s="989">
        <v>97926.81</v>
      </c>
      <c r="Q912" s="989">
        <v>77745.89</v>
      </c>
      <c r="R912">
        <v>0</v>
      </c>
      <c r="S912">
        <v>0</v>
      </c>
      <c r="T912"/>
    </row>
    <row r="913" spans="1:20">
      <c r="A913" t="s">
        <v>2692</v>
      </c>
      <c r="B913" t="s">
        <v>4172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/>
    </row>
    <row r="914" spans="1:20">
      <c r="A914" t="s">
        <v>2691</v>
      </c>
      <c r="B914" t="s">
        <v>4173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/>
    </row>
    <row r="915" spans="1:20">
      <c r="A915" t="s">
        <v>2690</v>
      </c>
      <c r="B915" t="s">
        <v>4174</v>
      </c>
      <c r="C915">
        <v>0</v>
      </c>
      <c r="D915">
        <v>1.747E-5</v>
      </c>
      <c r="E915">
        <v>1.747E-5</v>
      </c>
      <c r="F915">
        <v>2.832E-5</v>
      </c>
      <c r="G915">
        <v>0</v>
      </c>
      <c r="H915">
        <v>-8.8969999999999997E-5</v>
      </c>
      <c r="I915">
        <v>-9.7899999999999994E-5</v>
      </c>
      <c r="J915">
        <v>-1.1137999999999999E-4</v>
      </c>
      <c r="K915">
        <v>-1.5442E-4</v>
      </c>
      <c r="L915">
        <v>-1.7461000000000001E-4</v>
      </c>
      <c r="M915">
        <v>-2.3477E-4</v>
      </c>
      <c r="N915">
        <v>-2.7080000000000002E-4</v>
      </c>
      <c r="O915">
        <v>-3.2573999999999998E-4</v>
      </c>
      <c r="P915">
        <v>-4.0663E-4</v>
      </c>
      <c r="Q915">
        <v>-5.3052000000000004E-4</v>
      </c>
      <c r="R915">
        <v>0.4017</v>
      </c>
      <c r="S915">
        <v>0.23760000000000001</v>
      </c>
      <c r="T915"/>
    </row>
    <row r="916" spans="1:20">
      <c r="A916" t="s">
        <v>2689</v>
      </c>
      <c r="B916" t="s">
        <v>4175</v>
      </c>
      <c r="C916" s="989">
        <v>0</v>
      </c>
      <c r="D916" s="989">
        <v>1.52</v>
      </c>
      <c r="E916" s="989">
        <v>4.55</v>
      </c>
      <c r="F916" s="989">
        <v>4.55</v>
      </c>
      <c r="G916" s="989">
        <v>0</v>
      </c>
      <c r="H916" s="989">
        <v>-81.819999999999993</v>
      </c>
      <c r="I916" s="989">
        <v>-81.819999999999993</v>
      </c>
      <c r="J916" s="989">
        <v>-81.819999999999993</v>
      </c>
      <c r="K916" s="989">
        <v>-100</v>
      </c>
      <c r="L916" s="989">
        <v>-100</v>
      </c>
      <c r="M916" s="989">
        <v>-118.18</v>
      </c>
      <c r="N916" s="989">
        <v>-118.18</v>
      </c>
      <c r="O916" s="989">
        <v>-118.18</v>
      </c>
      <c r="P916" s="989">
        <v>-118.18</v>
      </c>
      <c r="Q916" s="989">
        <v>-118.18</v>
      </c>
      <c r="R916">
        <v>0</v>
      </c>
      <c r="S916">
        <v>0</v>
      </c>
      <c r="T916"/>
    </row>
    <row r="917" spans="1:20">
      <c r="A917" t="s">
        <v>2688</v>
      </c>
      <c r="B917" t="s">
        <v>4176</v>
      </c>
      <c r="C917">
        <v>0.40153845999999999</v>
      </c>
      <c r="D917">
        <v>0.33434824000000002</v>
      </c>
      <c r="E917">
        <v>0.33434824000000002</v>
      </c>
      <c r="F917">
        <v>0.29263562999999998</v>
      </c>
      <c r="G917">
        <v>0.33852475999999998</v>
      </c>
      <c r="H917">
        <v>0.34341227000000002</v>
      </c>
      <c r="I917">
        <v>0.34356082999999998</v>
      </c>
      <c r="J917">
        <v>0.35132036999999999</v>
      </c>
      <c r="K917">
        <v>0.36562863000000001</v>
      </c>
      <c r="L917">
        <v>0.36453777999999998</v>
      </c>
      <c r="M917">
        <v>0.36880153999999998</v>
      </c>
      <c r="N917">
        <v>0.37514795000000001</v>
      </c>
      <c r="O917">
        <v>0.37761771999999999</v>
      </c>
      <c r="P917">
        <v>0.35933720000000002</v>
      </c>
      <c r="Q917">
        <v>0.36665817000000001</v>
      </c>
      <c r="R917">
        <v>0.3619</v>
      </c>
      <c r="S917">
        <v>0.27439999999999998</v>
      </c>
      <c r="T917"/>
    </row>
    <row r="918" spans="1:20">
      <c r="A918" t="s">
        <v>2687</v>
      </c>
      <c r="B918" t="s">
        <v>4177</v>
      </c>
      <c r="C918" s="989">
        <v>40046.78</v>
      </c>
      <c r="D918" s="989">
        <v>29019.51</v>
      </c>
      <c r="E918" s="989">
        <v>87058.53</v>
      </c>
      <c r="F918" s="989">
        <v>47011.75</v>
      </c>
      <c r="G918" s="989">
        <v>25855.119999999999</v>
      </c>
      <c r="H918" s="989">
        <v>315807.06</v>
      </c>
      <c r="I918" s="989">
        <v>287136.89</v>
      </c>
      <c r="J918" s="989">
        <v>258082.34</v>
      </c>
      <c r="K918" s="989">
        <v>236782.7</v>
      </c>
      <c r="L918" s="989">
        <v>208778.32</v>
      </c>
      <c r="M918" s="989">
        <v>185651.7</v>
      </c>
      <c r="N918" s="989">
        <v>163720.43</v>
      </c>
      <c r="O918" s="989">
        <v>137000.81</v>
      </c>
      <c r="P918" s="989">
        <v>104435.17</v>
      </c>
      <c r="Q918" s="989">
        <v>81677.16</v>
      </c>
      <c r="R918">
        <v>0</v>
      </c>
      <c r="S918">
        <v>0</v>
      </c>
      <c r="T918"/>
    </row>
    <row r="919" spans="1:20">
      <c r="A919" t="s">
        <v>2686</v>
      </c>
      <c r="B919" t="s">
        <v>4178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/>
    </row>
    <row r="920" spans="1:20">
      <c r="A920" t="s">
        <v>2685</v>
      </c>
      <c r="B920" t="s">
        <v>4179</v>
      </c>
      <c r="C920">
        <v>0.53908184000000003</v>
      </c>
      <c r="D920">
        <v>0.51922071000000003</v>
      </c>
      <c r="E920">
        <v>0.51922071000000003</v>
      </c>
      <c r="F920">
        <v>0.50864938999999998</v>
      </c>
      <c r="G920">
        <v>0.47499949000000002</v>
      </c>
      <c r="H920">
        <v>0.56484122999999997</v>
      </c>
      <c r="I920">
        <v>0.56025586999999999</v>
      </c>
      <c r="J920">
        <v>0.56889391</v>
      </c>
      <c r="K920">
        <v>0.58462417</v>
      </c>
      <c r="L920">
        <v>0.57177416999999997</v>
      </c>
      <c r="M920">
        <v>0.59235568999999999</v>
      </c>
      <c r="N920">
        <v>0.60809055000000001</v>
      </c>
      <c r="O920">
        <v>0.65956784999999996</v>
      </c>
      <c r="P920">
        <v>0.63681173000000002</v>
      </c>
      <c r="Q920">
        <v>0.61078105000000005</v>
      </c>
      <c r="R920">
        <v>0.57899999999999996</v>
      </c>
      <c r="S920">
        <v>0.64949999999999997</v>
      </c>
      <c r="T920"/>
    </row>
    <row r="921" spans="1:20">
      <c r="A921" t="s">
        <v>2684</v>
      </c>
      <c r="B921" t="s">
        <v>4180</v>
      </c>
      <c r="C921" s="989">
        <v>299098.09000000003</v>
      </c>
      <c r="D921" s="989">
        <v>276437.94</v>
      </c>
      <c r="E921" s="989">
        <v>829313.81</v>
      </c>
      <c r="F921" s="989">
        <v>530215.72</v>
      </c>
      <c r="G921" s="989">
        <v>265892.82</v>
      </c>
      <c r="H921" s="989">
        <v>2763389.26</v>
      </c>
      <c r="I921" s="989">
        <v>2503935.67</v>
      </c>
      <c r="J921" s="989">
        <v>2249373.7000000002</v>
      </c>
      <c r="K921" s="989">
        <v>1998723.54</v>
      </c>
      <c r="L921" s="989">
        <v>1734219.1</v>
      </c>
      <c r="M921" s="989">
        <v>1479555</v>
      </c>
      <c r="N921" s="989">
        <v>1226233.46</v>
      </c>
      <c r="O921" s="989">
        <v>972770.52</v>
      </c>
      <c r="P921" s="989">
        <v>741551.78</v>
      </c>
      <c r="Q921" s="989">
        <v>571056.30000000005</v>
      </c>
      <c r="R921">
        <v>0</v>
      </c>
      <c r="S921">
        <v>0</v>
      </c>
      <c r="T921"/>
    </row>
    <row r="922" spans="1:20">
      <c r="A922" t="s">
        <v>2683</v>
      </c>
      <c r="B922" t="s">
        <v>540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/>
    </row>
    <row r="923" spans="1:20">
      <c r="A923" t="s">
        <v>2682</v>
      </c>
      <c r="B923" t="s">
        <v>541</v>
      </c>
      <c r="C923" s="989">
        <v>6923.99</v>
      </c>
      <c r="D923" s="989">
        <v>7585.19</v>
      </c>
      <c r="E923" s="989">
        <v>22755.57</v>
      </c>
      <c r="F923" s="989">
        <v>15831.58</v>
      </c>
      <c r="G923" s="989">
        <v>9416.0499999999993</v>
      </c>
      <c r="H923" s="989">
        <v>127355.03</v>
      </c>
      <c r="I923" s="989">
        <v>115400.45</v>
      </c>
      <c r="J923" s="989">
        <v>102401.07</v>
      </c>
      <c r="K923" s="989">
        <v>90389.74</v>
      </c>
      <c r="L923" s="989">
        <v>82147.179999999993</v>
      </c>
      <c r="M923" s="989">
        <v>72599.08</v>
      </c>
      <c r="N923" s="989">
        <v>63441.97</v>
      </c>
      <c r="O923" s="989">
        <v>55442.96</v>
      </c>
      <c r="P923" s="989">
        <v>43394.86</v>
      </c>
      <c r="Q923" s="989">
        <v>31506.78</v>
      </c>
      <c r="R923">
        <v>0</v>
      </c>
      <c r="S923">
        <v>0</v>
      </c>
      <c r="T923"/>
    </row>
    <row r="924" spans="1:20">
      <c r="A924" t="s">
        <v>2681</v>
      </c>
      <c r="B924" t="s">
        <v>542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/>
    </row>
    <row r="925" spans="1:20">
      <c r="A925" t="s">
        <v>2680</v>
      </c>
      <c r="B925" t="s">
        <v>543</v>
      </c>
      <c r="C925" s="989">
        <v>-4514.01</v>
      </c>
      <c r="D925" s="989">
        <v>3200.93</v>
      </c>
      <c r="E925" s="989">
        <v>9602.7900000000009</v>
      </c>
      <c r="F925" s="989">
        <v>14116.8</v>
      </c>
      <c r="G925" s="989">
        <v>9345.4699999999993</v>
      </c>
      <c r="H925" s="989">
        <v>-61343.86</v>
      </c>
      <c r="I925" s="989">
        <v>-48837.71</v>
      </c>
      <c r="J925" s="989">
        <v>-52895.519999999997</v>
      </c>
      <c r="K925" s="989">
        <v>-58109.71</v>
      </c>
      <c r="L925" s="989">
        <v>-47857.83</v>
      </c>
      <c r="M925" s="989">
        <v>-43067.12</v>
      </c>
      <c r="N925" s="989">
        <v>-31361.45</v>
      </c>
      <c r="O925" s="989">
        <v>-10874.71</v>
      </c>
      <c r="P925" s="989">
        <v>-16724.669999999998</v>
      </c>
      <c r="Q925" s="989">
        <v>-9895.9599999999991</v>
      </c>
      <c r="R925">
        <v>0</v>
      </c>
      <c r="S925">
        <v>0</v>
      </c>
      <c r="T925"/>
    </row>
    <row r="926" spans="1:20">
      <c r="A926" t="s">
        <v>2679</v>
      </c>
      <c r="B926" t="s">
        <v>544</v>
      </c>
      <c r="C926" s="989">
        <v>2914.65</v>
      </c>
      <c r="D926" s="989">
        <v>1899.85</v>
      </c>
      <c r="E926" s="989">
        <v>5699.55</v>
      </c>
      <c r="F926" s="989">
        <v>2784.9</v>
      </c>
      <c r="G926" s="989">
        <v>1115.42</v>
      </c>
      <c r="H926" s="989">
        <v>10372.14</v>
      </c>
      <c r="I926" s="989">
        <v>9598.34</v>
      </c>
      <c r="J926" s="989">
        <v>7296.04</v>
      </c>
      <c r="K926" s="989">
        <v>7086.82</v>
      </c>
      <c r="L926" s="989">
        <v>6153.41</v>
      </c>
      <c r="M926" s="989">
        <v>6339.66</v>
      </c>
      <c r="N926" s="989">
        <v>5058.2299999999996</v>
      </c>
      <c r="O926" s="989">
        <v>3194.87</v>
      </c>
      <c r="P926" s="989">
        <v>2285.48</v>
      </c>
      <c r="Q926" s="989">
        <v>1384.5</v>
      </c>
      <c r="R926">
        <v>0</v>
      </c>
      <c r="S926">
        <v>0</v>
      </c>
      <c r="T926"/>
    </row>
    <row r="927" spans="1:20">
      <c r="A927" t="s">
        <v>2678</v>
      </c>
      <c r="B927" t="s">
        <v>545</v>
      </c>
      <c r="C927" s="989">
        <v>16405</v>
      </c>
      <c r="D927" s="989">
        <v>17001.830000000002</v>
      </c>
      <c r="E927" s="989">
        <v>51005.5</v>
      </c>
      <c r="F927" s="989">
        <v>34600.5</v>
      </c>
      <c r="G927" s="989">
        <v>20164.099999999999</v>
      </c>
      <c r="H927" s="989">
        <v>198144.3</v>
      </c>
      <c r="I927" s="989">
        <v>184289.1</v>
      </c>
      <c r="J927" s="989">
        <v>168137.2</v>
      </c>
      <c r="K927" s="989">
        <v>151076</v>
      </c>
      <c r="L927" s="989">
        <v>138608.20000000001</v>
      </c>
      <c r="M927" s="989">
        <v>115313.1</v>
      </c>
      <c r="N927" s="989">
        <v>97595.7</v>
      </c>
      <c r="O927" s="989">
        <v>74628.7</v>
      </c>
      <c r="P927" s="989">
        <v>62160.9</v>
      </c>
      <c r="Q927" s="989">
        <v>47724.5</v>
      </c>
      <c r="R927">
        <v>0</v>
      </c>
      <c r="S927">
        <v>0</v>
      </c>
      <c r="T927"/>
    </row>
    <row r="928" spans="1:20">
      <c r="A928" t="s">
        <v>2677</v>
      </c>
      <c r="B928" t="s">
        <v>546</v>
      </c>
      <c r="C928" s="989">
        <v>-214</v>
      </c>
      <c r="D928" s="989">
        <v>887.58</v>
      </c>
      <c r="E928" s="989">
        <v>2662.73</v>
      </c>
      <c r="F928" s="989">
        <v>2876.73</v>
      </c>
      <c r="G928" s="989">
        <v>1421.72</v>
      </c>
      <c r="H928" s="989">
        <v>19151.46</v>
      </c>
      <c r="I928" s="989">
        <v>16726.009999999998</v>
      </c>
      <c r="J928" s="989">
        <v>13339.45</v>
      </c>
      <c r="K928" s="989">
        <v>12489.45</v>
      </c>
      <c r="L928" s="989">
        <v>10903.5</v>
      </c>
      <c r="M928" s="989">
        <v>9382.24</v>
      </c>
      <c r="N928" s="989">
        <v>8622.24</v>
      </c>
      <c r="O928" s="989">
        <v>6821.5</v>
      </c>
      <c r="P928" s="989">
        <v>5656.5</v>
      </c>
      <c r="Q928" s="989">
        <v>3339</v>
      </c>
      <c r="R928">
        <v>0</v>
      </c>
      <c r="S928">
        <v>0</v>
      </c>
      <c r="T928"/>
    </row>
    <row r="929" spans="1:20">
      <c r="A929" t="s">
        <v>2676</v>
      </c>
      <c r="B929" t="s">
        <v>547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/>
    </row>
    <row r="930" spans="1:20">
      <c r="A930" t="s">
        <v>2675</v>
      </c>
      <c r="B930" t="s">
        <v>548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/>
    </row>
    <row r="931" spans="1:20">
      <c r="A931" t="s">
        <v>2674</v>
      </c>
      <c r="B931" t="s">
        <v>549</v>
      </c>
      <c r="C931" s="989">
        <v>46375.94</v>
      </c>
      <c r="D931" s="989">
        <v>55748.82</v>
      </c>
      <c r="E931" s="989">
        <v>167246.46</v>
      </c>
      <c r="F931" s="989">
        <v>120870.52</v>
      </c>
      <c r="G931" s="989">
        <v>64716.25</v>
      </c>
      <c r="H931" s="989">
        <v>497873.2</v>
      </c>
      <c r="I931" s="989">
        <v>459823.41</v>
      </c>
      <c r="J931" s="989">
        <v>413910.34</v>
      </c>
      <c r="K931" s="989">
        <v>356354.02</v>
      </c>
      <c r="L931" s="989">
        <v>302137.59999999998</v>
      </c>
      <c r="M931" s="989">
        <v>239769.46</v>
      </c>
      <c r="N931" s="989">
        <v>185398.74</v>
      </c>
      <c r="O931" s="989">
        <v>113363.72</v>
      </c>
      <c r="P931" s="989">
        <v>90147.86</v>
      </c>
      <c r="Q931" s="989">
        <v>77834.789999999994</v>
      </c>
      <c r="R931">
        <v>0</v>
      </c>
      <c r="S931">
        <v>0</v>
      </c>
      <c r="T931"/>
    </row>
    <row r="932" spans="1:20">
      <c r="A932" t="s">
        <v>3382</v>
      </c>
      <c r="B932" t="s">
        <v>4181</v>
      </c>
      <c r="C932" s="989">
        <v>17209.28</v>
      </c>
      <c r="D932" s="989">
        <v>20993.5</v>
      </c>
      <c r="E932" s="989">
        <v>62980.49</v>
      </c>
      <c r="F932" s="989">
        <v>45771.21</v>
      </c>
      <c r="G932" s="989">
        <v>23175.97</v>
      </c>
      <c r="H932" s="989">
        <v>211819.78</v>
      </c>
      <c r="I932" s="989">
        <v>195710.44</v>
      </c>
      <c r="J932" s="989">
        <v>180283.11</v>
      </c>
      <c r="K932" s="989">
        <v>162319.42000000001</v>
      </c>
      <c r="L932" s="989">
        <v>134620.93</v>
      </c>
      <c r="M932" s="989">
        <v>103338.49</v>
      </c>
      <c r="N932" s="989">
        <v>80877.070000000007</v>
      </c>
      <c r="O932" s="989">
        <v>58432.06</v>
      </c>
      <c r="P932" s="989">
        <v>46319.18</v>
      </c>
      <c r="Q932" s="989">
        <v>39028.06</v>
      </c>
      <c r="R932">
        <v>0</v>
      </c>
      <c r="S932">
        <v>0</v>
      </c>
      <c r="T932"/>
    </row>
    <row r="933" spans="1:20">
      <c r="A933" t="s">
        <v>2673</v>
      </c>
      <c r="B933" t="s">
        <v>123</v>
      </c>
      <c r="C933" s="989">
        <v>344.19</v>
      </c>
      <c r="D933" s="989">
        <v>406.33</v>
      </c>
      <c r="E933" s="989">
        <v>406.33</v>
      </c>
      <c r="F933" s="989">
        <v>435.92</v>
      </c>
      <c r="G933" s="989">
        <v>379.93</v>
      </c>
      <c r="H933" s="989">
        <v>351.28</v>
      </c>
      <c r="I933" s="989">
        <v>348.86</v>
      </c>
      <c r="J933" s="989">
        <v>352.12</v>
      </c>
      <c r="K933" s="989">
        <v>352.87</v>
      </c>
      <c r="L933" s="989">
        <v>319.01</v>
      </c>
      <c r="M933" s="989">
        <v>294.41000000000003</v>
      </c>
      <c r="N933" s="989">
        <v>272.31</v>
      </c>
      <c r="O933" s="989">
        <v>257.41000000000003</v>
      </c>
      <c r="P933" s="989">
        <v>245.08</v>
      </c>
      <c r="Q933" s="989">
        <v>269.16000000000003</v>
      </c>
      <c r="R933" s="989">
        <v>195</v>
      </c>
      <c r="S933" s="989">
        <v>277</v>
      </c>
      <c r="T933"/>
    </row>
    <row r="934" spans="1:20">
      <c r="A934" t="s">
        <v>2672</v>
      </c>
      <c r="B934" t="s">
        <v>415</v>
      </c>
      <c r="C934" s="989">
        <v>161.6</v>
      </c>
      <c r="D934" s="989">
        <v>196.01</v>
      </c>
      <c r="E934" s="989">
        <v>196.01</v>
      </c>
      <c r="F934" s="989">
        <v>209.77</v>
      </c>
      <c r="G934" s="989">
        <v>196.46</v>
      </c>
      <c r="H934" s="989">
        <v>126.03</v>
      </c>
      <c r="I934" s="989">
        <v>131.11000000000001</v>
      </c>
      <c r="J934" s="989">
        <v>130.46</v>
      </c>
      <c r="K934" s="989">
        <v>124.96</v>
      </c>
      <c r="L934" s="989">
        <v>121.15</v>
      </c>
      <c r="M934" s="989">
        <v>126.37</v>
      </c>
      <c r="N934" s="989">
        <v>132.13</v>
      </c>
      <c r="O934" s="989">
        <v>89.87</v>
      </c>
      <c r="P934" s="989">
        <v>87.9</v>
      </c>
      <c r="Q934" s="989">
        <v>87.72</v>
      </c>
      <c r="R934">
        <v>0</v>
      </c>
      <c r="S934">
        <v>0</v>
      </c>
      <c r="T934"/>
    </row>
    <row r="935" spans="1:20">
      <c r="A935" t="s">
        <v>2671</v>
      </c>
      <c r="B935" t="s">
        <v>124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3.5999999999999999E-3</v>
      </c>
      <c r="S935">
        <v>4.9799999999999997E-2</v>
      </c>
      <c r="T935"/>
    </row>
    <row r="936" spans="1:20">
      <c r="A936" t="s">
        <v>2670</v>
      </c>
      <c r="B936" t="s">
        <v>125</v>
      </c>
      <c r="C936">
        <v>0.12236492</v>
      </c>
      <c r="D936">
        <v>0.16213879</v>
      </c>
      <c r="E936">
        <v>0.16213879</v>
      </c>
      <c r="F936">
        <v>0.18330888000000001</v>
      </c>
      <c r="G936">
        <v>0.18968160000000001</v>
      </c>
      <c r="H936">
        <v>0.16179456</v>
      </c>
      <c r="I936">
        <v>0.16490373999999999</v>
      </c>
      <c r="J936">
        <v>0.16494640999999999</v>
      </c>
      <c r="K936">
        <v>0.16359056</v>
      </c>
      <c r="L936">
        <v>0.16224336</v>
      </c>
      <c r="M936">
        <v>0.16027896999999999</v>
      </c>
      <c r="N936">
        <v>0.16303018999999999</v>
      </c>
      <c r="O936">
        <v>0.16447456999999999</v>
      </c>
      <c r="P936">
        <v>0.16051939000000001</v>
      </c>
      <c r="Q936">
        <v>0.16245988</v>
      </c>
      <c r="R936">
        <v>9.8299999999999998E-2</v>
      </c>
      <c r="S936">
        <v>0.12839999999999999</v>
      </c>
      <c r="T936"/>
    </row>
    <row r="937" spans="1:20">
      <c r="A937" t="s">
        <v>2669</v>
      </c>
      <c r="B937" t="s">
        <v>126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-3.4000000000000002E-2</v>
      </c>
      <c r="S937">
        <v>3.3999999999999998E-3</v>
      </c>
      <c r="T937"/>
    </row>
    <row r="938" spans="1:20">
      <c r="A938" t="s">
        <v>2668</v>
      </c>
      <c r="B938" t="s">
        <v>127</v>
      </c>
      <c r="C938">
        <v>0.15874205</v>
      </c>
      <c r="D938">
        <v>0.17227413</v>
      </c>
      <c r="E938">
        <v>0.17227413</v>
      </c>
      <c r="F938">
        <v>0.17908648999999999</v>
      </c>
      <c r="G938">
        <v>0.16987678</v>
      </c>
      <c r="H938">
        <v>0.15896283999999999</v>
      </c>
      <c r="I938">
        <v>0.15486217999999999</v>
      </c>
      <c r="J938">
        <v>0.15388919000000001</v>
      </c>
      <c r="K938">
        <v>0.15165761999999999</v>
      </c>
      <c r="L938">
        <v>0.14949127000000001</v>
      </c>
      <c r="M938">
        <v>0.15549847999999999</v>
      </c>
      <c r="N938">
        <v>0.15315572999999999</v>
      </c>
      <c r="O938">
        <v>0.12674453999999999</v>
      </c>
      <c r="P938">
        <v>0.12747132</v>
      </c>
      <c r="Q938">
        <v>0.13582577000000001</v>
      </c>
      <c r="R938">
        <v>0.1108</v>
      </c>
      <c r="S938">
        <v>0.13930000000000001</v>
      </c>
      <c r="T938"/>
    </row>
    <row r="939" spans="1:20">
      <c r="A939" t="s">
        <v>2667</v>
      </c>
      <c r="B939" t="s">
        <v>128</v>
      </c>
      <c r="C939">
        <v>0.23695372000000001</v>
      </c>
      <c r="D939">
        <v>0.26222403</v>
      </c>
      <c r="E939">
        <v>0.26222403</v>
      </c>
      <c r="F939">
        <v>0.27537183999999998</v>
      </c>
      <c r="G939">
        <v>0.31512605999999999</v>
      </c>
      <c r="H939">
        <v>0.31674736999999997</v>
      </c>
      <c r="I939">
        <v>0.31989964999999998</v>
      </c>
      <c r="J939">
        <v>0.32435166999999998</v>
      </c>
      <c r="K939">
        <v>0.32763166999999999</v>
      </c>
      <c r="L939">
        <v>0.31947778999999998</v>
      </c>
      <c r="M939">
        <v>0.32275069000000001</v>
      </c>
      <c r="N939">
        <v>0.33989612000000002</v>
      </c>
      <c r="O939">
        <v>0.36337398999999998</v>
      </c>
      <c r="P939">
        <v>0.35184725</v>
      </c>
      <c r="Q939">
        <v>0.35667856999999997</v>
      </c>
      <c r="R939">
        <v>0.1701</v>
      </c>
      <c r="S939">
        <v>0.23280000000000001</v>
      </c>
      <c r="T939"/>
    </row>
    <row r="940" spans="1:20">
      <c r="A940" t="s">
        <v>2666</v>
      </c>
      <c r="B940" t="s">
        <v>129</v>
      </c>
      <c r="C940">
        <v>1.6101049999999999E-2</v>
      </c>
      <c r="D940">
        <v>7.1444200000000003E-3</v>
      </c>
      <c r="E940">
        <v>7.1444200000000003E-3</v>
      </c>
      <c r="F940">
        <v>4.3000000000000001E-7</v>
      </c>
      <c r="G940">
        <v>0</v>
      </c>
      <c r="H940">
        <v>1.02516E-3</v>
      </c>
      <c r="I940">
        <v>1.10746E-3</v>
      </c>
      <c r="J940">
        <v>1.2509699999999999E-3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1.6299999999999999E-2</v>
      </c>
      <c r="S940">
        <v>4.2099999999999999E-2</v>
      </c>
      <c r="T940"/>
    </row>
    <row r="941" spans="1:20">
      <c r="A941" t="s">
        <v>2665</v>
      </c>
      <c r="B941" t="s">
        <v>130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4.0000000000000002E-4</v>
      </c>
      <c r="S941">
        <v>7.6E-3</v>
      </c>
      <c r="T941"/>
    </row>
    <row r="942" spans="1:20">
      <c r="A942" t="s">
        <v>2664</v>
      </c>
      <c r="B942" t="s">
        <v>423</v>
      </c>
      <c r="C942">
        <v>3.4432219999999999E-2</v>
      </c>
      <c r="D942">
        <v>0.18740005000000001</v>
      </c>
      <c r="E942">
        <v>0.18740005000000001</v>
      </c>
      <c r="F942">
        <v>0.26178126000000002</v>
      </c>
      <c r="G942">
        <v>0.25472411</v>
      </c>
      <c r="H942">
        <v>0.16333035000000001</v>
      </c>
      <c r="I942">
        <v>0.18153480999999999</v>
      </c>
      <c r="J942">
        <v>0.16924343</v>
      </c>
      <c r="K942">
        <v>0.15309623999999999</v>
      </c>
      <c r="L942">
        <v>0.16342741</v>
      </c>
      <c r="M942">
        <v>0.14306768</v>
      </c>
      <c r="N942">
        <v>0.12271959</v>
      </c>
      <c r="O942">
        <v>0.15320132</v>
      </c>
      <c r="P942">
        <v>0.11726887</v>
      </c>
      <c r="Q942">
        <v>9.4783660000000006E-2</v>
      </c>
      <c r="R942">
        <v>0</v>
      </c>
      <c r="S942">
        <v>0</v>
      </c>
      <c r="T942"/>
    </row>
    <row r="943" spans="1:20">
      <c r="A943" t="s">
        <v>2663</v>
      </c>
      <c r="B943" t="s">
        <v>375</v>
      </c>
      <c r="C943">
        <v>-0.13690791999999999</v>
      </c>
      <c r="D943">
        <v>-0.17105791000000001</v>
      </c>
      <c r="E943">
        <v>-0.17105791000000001</v>
      </c>
      <c r="F943">
        <v>-0.18769229000000001</v>
      </c>
      <c r="G943">
        <v>-0.20200752</v>
      </c>
      <c r="H943">
        <v>-0.16087046999999999</v>
      </c>
      <c r="I943">
        <v>-0.16465780999999999</v>
      </c>
      <c r="J943">
        <v>-0.16362400999999999</v>
      </c>
      <c r="K943">
        <v>-0.16003106</v>
      </c>
      <c r="L943">
        <v>-0.16112486000000001</v>
      </c>
      <c r="M943">
        <v>-0.15648661</v>
      </c>
      <c r="N943">
        <v>-0.15757515999999999</v>
      </c>
      <c r="O943">
        <v>-0.14659597999999999</v>
      </c>
      <c r="P943">
        <v>-0.14655419</v>
      </c>
      <c r="Q943">
        <v>-0.15509294000000001</v>
      </c>
      <c r="R943">
        <v>0</v>
      </c>
      <c r="S943">
        <v>0</v>
      </c>
      <c r="T943"/>
    </row>
    <row r="944" spans="1:20">
      <c r="A944" t="s">
        <v>2662</v>
      </c>
      <c r="B944" t="s">
        <v>436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/>
    </row>
    <row r="945" spans="1:20">
      <c r="A945" t="s">
        <v>2661</v>
      </c>
      <c r="B945" t="s">
        <v>367</v>
      </c>
      <c r="C945" s="989">
        <v>67891.570000000007</v>
      </c>
      <c r="D945" s="989">
        <v>86324.2</v>
      </c>
      <c r="E945" s="989">
        <v>258972.6</v>
      </c>
      <c r="F945" s="989">
        <v>191081.03</v>
      </c>
      <c r="G945" s="989">
        <v>106179.01</v>
      </c>
      <c r="H945" s="989">
        <v>791552.27</v>
      </c>
      <c r="I945" s="989">
        <v>736999.6</v>
      </c>
      <c r="J945" s="989">
        <v>652188.57999999996</v>
      </c>
      <c r="K945" s="989">
        <v>559286.31999999995</v>
      </c>
      <c r="L945" s="989">
        <v>492092.06</v>
      </c>
      <c r="M945" s="989">
        <v>400336.42</v>
      </c>
      <c r="N945" s="989">
        <v>328755.43</v>
      </c>
      <c r="O945" s="989">
        <v>242577.04</v>
      </c>
      <c r="P945" s="989">
        <v>186920.93</v>
      </c>
      <c r="Q945" s="989">
        <v>151893.60999999999</v>
      </c>
      <c r="R945">
        <v>0</v>
      </c>
      <c r="S945">
        <v>0</v>
      </c>
      <c r="T945"/>
    </row>
    <row r="946" spans="1:20">
      <c r="A946" t="s">
        <v>2660</v>
      </c>
      <c r="B946" t="s">
        <v>476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/>
    </row>
    <row r="947" spans="1:20">
      <c r="A947" t="s">
        <v>2659</v>
      </c>
      <c r="B947" t="s">
        <v>504</v>
      </c>
      <c r="C947" s="989">
        <v>19470.75</v>
      </c>
      <c r="D947" s="989">
        <v>21034.78</v>
      </c>
      <c r="E947" s="989">
        <v>63104.34</v>
      </c>
      <c r="F947" s="989">
        <v>43633.59</v>
      </c>
      <c r="G947" s="989">
        <v>25823.81</v>
      </c>
      <c r="H947" s="989">
        <v>181070.41</v>
      </c>
      <c r="I947" s="989">
        <v>162765.25</v>
      </c>
      <c r="J947" s="989">
        <v>145303.92000000001</v>
      </c>
      <c r="K947" s="989">
        <v>122182.5</v>
      </c>
      <c r="L947" s="989">
        <v>109242.27</v>
      </c>
      <c r="M947" s="989">
        <v>90811.32</v>
      </c>
      <c r="N947" s="989">
        <v>69111.11</v>
      </c>
      <c r="O947" s="989">
        <v>38215.56</v>
      </c>
      <c r="P947" s="989">
        <v>30556.07</v>
      </c>
      <c r="Q947" s="989">
        <v>28016.83</v>
      </c>
      <c r="R947">
        <v>0</v>
      </c>
      <c r="S947">
        <v>0</v>
      </c>
      <c r="T947"/>
    </row>
    <row r="948" spans="1:20">
      <c r="A948" t="s">
        <v>2658</v>
      </c>
      <c r="B948" t="s">
        <v>397</v>
      </c>
      <c r="C948" s="989">
        <v>45138.92</v>
      </c>
      <c r="D948" s="989">
        <v>48654.33</v>
      </c>
      <c r="E948" s="989">
        <v>145963</v>
      </c>
      <c r="F948" s="989">
        <v>100824.08</v>
      </c>
      <c r="G948" s="989">
        <v>55952.34</v>
      </c>
      <c r="H948" s="989">
        <v>495320.2</v>
      </c>
      <c r="I948" s="989">
        <v>457047.63</v>
      </c>
      <c r="J948" s="989">
        <v>412382.88</v>
      </c>
      <c r="K948" s="989">
        <v>366737.91</v>
      </c>
      <c r="L948" s="989">
        <v>318379.87</v>
      </c>
      <c r="M948" s="989">
        <v>265020.03000000003</v>
      </c>
      <c r="N948" s="989">
        <v>231491.21</v>
      </c>
      <c r="O948" s="989">
        <v>183848.09</v>
      </c>
      <c r="P948" s="989">
        <v>143344.92000000001</v>
      </c>
      <c r="Q948" s="989">
        <v>115110.84</v>
      </c>
      <c r="R948">
        <v>0</v>
      </c>
      <c r="S948">
        <v>0</v>
      </c>
      <c r="T948"/>
    </row>
    <row r="949" spans="1:20">
      <c r="A949" t="s">
        <v>2657</v>
      </c>
      <c r="B949" t="s">
        <v>458</v>
      </c>
      <c r="C949" s="989">
        <v>300</v>
      </c>
      <c r="D949" s="989">
        <v>100</v>
      </c>
      <c r="E949" s="989">
        <v>300.01</v>
      </c>
      <c r="F949" s="989">
        <v>0.01</v>
      </c>
      <c r="G949" s="989">
        <v>0</v>
      </c>
      <c r="H949" s="989">
        <v>180</v>
      </c>
      <c r="I949" s="989">
        <v>180</v>
      </c>
      <c r="J949" s="989">
        <v>180</v>
      </c>
      <c r="K949" s="989">
        <v>0</v>
      </c>
      <c r="L949" s="989">
        <v>0</v>
      </c>
      <c r="M949" s="989">
        <v>0</v>
      </c>
      <c r="N949" s="989">
        <v>0</v>
      </c>
      <c r="O949" s="989">
        <v>0</v>
      </c>
      <c r="P949" s="989">
        <v>0</v>
      </c>
      <c r="Q949" s="989">
        <v>0</v>
      </c>
      <c r="R949">
        <v>0</v>
      </c>
      <c r="S949">
        <v>0</v>
      </c>
      <c r="T949"/>
    </row>
    <row r="950" spans="1:20">
      <c r="A950" t="s">
        <v>2656</v>
      </c>
      <c r="B950" t="s">
        <v>467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/>
    </row>
    <row r="951" spans="1:20">
      <c r="A951" t="s">
        <v>2655</v>
      </c>
      <c r="B951" t="s">
        <v>422</v>
      </c>
      <c r="C951" s="989">
        <v>2981.9</v>
      </c>
      <c r="D951" s="989">
        <v>16535.080000000002</v>
      </c>
      <c r="E951" s="989">
        <v>49605.25</v>
      </c>
      <c r="F951" s="989">
        <v>46623.35</v>
      </c>
      <c r="G951" s="989">
        <v>24402.86</v>
      </c>
      <c r="H951" s="989">
        <v>114981.66</v>
      </c>
      <c r="I951" s="989">
        <v>117006.72</v>
      </c>
      <c r="J951" s="989">
        <v>94321.78</v>
      </c>
      <c r="K951" s="989">
        <v>70365.91</v>
      </c>
      <c r="L951" s="989">
        <v>64469.919999999998</v>
      </c>
      <c r="M951" s="989">
        <v>44505.07</v>
      </c>
      <c r="N951" s="989">
        <v>28153.11</v>
      </c>
      <c r="O951" s="989">
        <v>20513.39</v>
      </c>
      <c r="P951" s="989">
        <v>13019.94</v>
      </c>
      <c r="Q951" s="989">
        <v>8765.94</v>
      </c>
      <c r="R951">
        <v>0</v>
      </c>
      <c r="S951">
        <v>0</v>
      </c>
      <c r="T951"/>
    </row>
    <row r="952" spans="1:20">
      <c r="A952" t="s">
        <v>2654</v>
      </c>
      <c r="B952" t="s">
        <v>131</v>
      </c>
      <c r="C952" s="989">
        <v>902.78</v>
      </c>
      <c r="D952" s="989">
        <v>941.7</v>
      </c>
      <c r="E952" s="989">
        <v>941.7</v>
      </c>
      <c r="F952" s="989">
        <v>960.23</v>
      </c>
      <c r="G952" s="989">
        <v>917.25</v>
      </c>
      <c r="H952" s="989">
        <v>821.43</v>
      </c>
      <c r="I952" s="989">
        <v>814.7</v>
      </c>
      <c r="J952" s="989">
        <v>805.44</v>
      </c>
      <c r="K952" s="989">
        <v>797.26</v>
      </c>
      <c r="L952" s="989">
        <v>754.45</v>
      </c>
      <c r="M952" s="989">
        <v>755.04</v>
      </c>
      <c r="N952" s="989">
        <v>779.43</v>
      </c>
      <c r="O952" s="989">
        <v>809.9</v>
      </c>
      <c r="P952" s="989">
        <v>758.44</v>
      </c>
      <c r="Q952" s="989">
        <v>793.87</v>
      </c>
      <c r="R952" s="989">
        <v>515</v>
      </c>
      <c r="S952" s="989">
        <v>654</v>
      </c>
      <c r="T952"/>
    </row>
    <row r="953" spans="1:20">
      <c r="A953" t="s">
        <v>2653</v>
      </c>
      <c r="B953" t="s">
        <v>416</v>
      </c>
      <c r="C953" s="989">
        <v>49.7</v>
      </c>
      <c r="D953" s="989">
        <v>236.22</v>
      </c>
      <c r="E953" s="989">
        <v>236.22</v>
      </c>
      <c r="F953" s="989">
        <v>310.82</v>
      </c>
      <c r="G953" s="989">
        <v>305.04000000000002</v>
      </c>
      <c r="H953" s="989">
        <v>138.03</v>
      </c>
      <c r="I953" s="989">
        <v>151.37</v>
      </c>
      <c r="J953" s="989">
        <v>139.32</v>
      </c>
      <c r="K953" s="989">
        <v>122.38</v>
      </c>
      <c r="L953" s="989">
        <v>134.03</v>
      </c>
      <c r="M953" s="989">
        <v>123.28</v>
      </c>
      <c r="N953" s="989">
        <v>105.05</v>
      </c>
      <c r="O953" s="989">
        <v>110.29</v>
      </c>
      <c r="P953" s="989">
        <v>86.22</v>
      </c>
      <c r="Q953" s="989">
        <v>71.27</v>
      </c>
      <c r="R953">
        <v>0</v>
      </c>
      <c r="S953">
        <v>0</v>
      </c>
      <c r="T953"/>
    </row>
    <row r="954" spans="1:20">
      <c r="A954" t="s">
        <v>4182</v>
      </c>
      <c r="B954" t="s">
        <v>3411</v>
      </c>
      <c r="C954" s="989">
        <v>336586.46</v>
      </c>
      <c r="D954" s="989">
        <v>336586.46</v>
      </c>
      <c r="E954" s="989">
        <v>336586.46</v>
      </c>
      <c r="F954" s="989">
        <v>297661.7</v>
      </c>
      <c r="G954" s="989">
        <v>359046.47</v>
      </c>
      <c r="H954" s="989">
        <v>173869.94</v>
      </c>
      <c r="I954" s="989">
        <v>263176.43</v>
      </c>
      <c r="J954" s="989">
        <v>232907.34</v>
      </c>
      <c r="K954" s="989">
        <v>217141.3</v>
      </c>
      <c r="L954" s="989">
        <v>237432.91</v>
      </c>
      <c r="M954" s="989">
        <v>223817.48</v>
      </c>
      <c r="N954" s="989">
        <v>156127.85999999999</v>
      </c>
      <c r="O954" s="989">
        <v>82851.88</v>
      </c>
      <c r="P954" s="989">
        <v>83697.98</v>
      </c>
      <c r="Q954" s="989">
        <v>101204.44</v>
      </c>
      <c r="R954">
        <v>0</v>
      </c>
      <c r="S954">
        <v>0</v>
      </c>
      <c r="T954"/>
    </row>
    <row r="955" spans="1:20">
      <c r="A955" t="s">
        <v>4183</v>
      </c>
      <c r="B955" t="s">
        <v>4184</v>
      </c>
      <c r="C955" s="989">
        <v>1728920.23</v>
      </c>
      <c r="D955" s="989">
        <v>1658462.79</v>
      </c>
      <c r="E955" s="989">
        <v>4975388.37</v>
      </c>
      <c r="F955" s="989">
        <v>3246468.14</v>
      </c>
      <c r="G955" s="989">
        <v>1726384.96</v>
      </c>
      <c r="H955" s="989">
        <v>16642259.07</v>
      </c>
      <c r="I955" s="989">
        <v>15405311.220000001</v>
      </c>
      <c r="J955" s="989">
        <v>13932302.24</v>
      </c>
      <c r="K955" s="989">
        <v>12460806.210000001</v>
      </c>
      <c r="L955" s="989">
        <v>11246349.02</v>
      </c>
      <c r="M955" s="989">
        <v>9219617.6400000006</v>
      </c>
      <c r="N955" s="989">
        <v>7753290.5199999996</v>
      </c>
      <c r="O955" s="989">
        <v>5785058.3600000003</v>
      </c>
      <c r="P955" s="989">
        <v>4798371.12</v>
      </c>
      <c r="Q955" s="989">
        <v>3746983.03</v>
      </c>
      <c r="R955">
        <v>0</v>
      </c>
      <c r="S955">
        <v>0</v>
      </c>
      <c r="T955"/>
    </row>
    <row r="956" spans="1:20">
      <c r="A956" t="s">
        <v>4185</v>
      </c>
      <c r="B956" t="s">
        <v>4186</v>
      </c>
      <c r="C956" s="989">
        <v>1104961.1299999999</v>
      </c>
      <c r="D956" s="989">
        <v>813148.67</v>
      </c>
      <c r="E956" s="989">
        <v>2439446.02</v>
      </c>
      <c r="F956" s="989">
        <v>1334484.8899999999</v>
      </c>
      <c r="G956" s="989">
        <v>573307.71</v>
      </c>
      <c r="H956" s="989">
        <v>6619468.1100000003</v>
      </c>
      <c r="I956" s="989">
        <v>6179879.2599999998</v>
      </c>
      <c r="J956" s="989">
        <v>5611583.7400000002</v>
      </c>
      <c r="K956" s="989">
        <v>5126837.8499999996</v>
      </c>
      <c r="L956" s="989">
        <v>4589257.5599999996</v>
      </c>
      <c r="M956" s="989">
        <v>3825539.98</v>
      </c>
      <c r="N956" s="989">
        <v>3419161.15</v>
      </c>
      <c r="O956" s="989">
        <v>2611472.38</v>
      </c>
      <c r="P956" s="989">
        <v>1978612.28</v>
      </c>
      <c r="Q956" s="989">
        <v>1471680.53</v>
      </c>
      <c r="R956">
        <v>0</v>
      </c>
      <c r="S956">
        <v>0</v>
      </c>
      <c r="T956"/>
    </row>
    <row r="957" spans="1:20">
      <c r="A957" t="s">
        <v>4187</v>
      </c>
      <c r="B957" t="s">
        <v>4188</v>
      </c>
      <c r="C957" s="989">
        <v>623959.1</v>
      </c>
      <c r="D957" s="989">
        <v>845314.12</v>
      </c>
      <c r="E957" s="989">
        <v>2535942.35</v>
      </c>
      <c r="F957" s="989">
        <v>1911983.25</v>
      </c>
      <c r="G957" s="989">
        <v>1153077.25</v>
      </c>
      <c r="H957" s="989">
        <v>10022790.960000001</v>
      </c>
      <c r="I957" s="989">
        <v>9225431.9600000009</v>
      </c>
      <c r="J957" s="989">
        <v>8320718.5</v>
      </c>
      <c r="K957" s="989">
        <v>7333968.3600000003</v>
      </c>
      <c r="L957" s="989">
        <v>6657091.46</v>
      </c>
      <c r="M957" s="989">
        <v>5394077.6600000001</v>
      </c>
      <c r="N957" s="989">
        <v>4334129.37</v>
      </c>
      <c r="O957" s="989">
        <v>3173585.98</v>
      </c>
      <c r="P957" s="989">
        <v>2819758.84</v>
      </c>
      <c r="Q957" s="989">
        <v>2275302.5</v>
      </c>
      <c r="R957">
        <v>0</v>
      </c>
      <c r="S957">
        <v>0</v>
      </c>
      <c r="T957"/>
    </row>
    <row r="958" spans="1:20">
      <c r="A958" t="s">
        <v>4189</v>
      </c>
      <c r="B958" t="s">
        <v>4190</v>
      </c>
      <c r="C958" s="989">
        <v>1149073.1599999999</v>
      </c>
      <c r="D958" s="989">
        <v>1269028.43</v>
      </c>
      <c r="E958" s="989">
        <v>3807085.3</v>
      </c>
      <c r="F958" s="989">
        <v>2658012.14</v>
      </c>
      <c r="G958" s="989">
        <v>1394113.71</v>
      </c>
      <c r="H958" s="989">
        <v>12563588.140000001</v>
      </c>
      <c r="I958" s="989">
        <v>11512277.029999999</v>
      </c>
      <c r="J958" s="989">
        <v>9876703.7100000009</v>
      </c>
      <c r="K958" s="989">
        <v>8187329.1200000001</v>
      </c>
      <c r="L958" s="989">
        <v>6810409.8600000003</v>
      </c>
      <c r="M958" s="989">
        <v>5333553.03</v>
      </c>
      <c r="N958" s="989">
        <v>3839717.18</v>
      </c>
      <c r="O958" s="989">
        <v>2565137.67</v>
      </c>
      <c r="P958" s="989">
        <v>2010755.08</v>
      </c>
      <c r="Q958" s="989">
        <v>1659980.2</v>
      </c>
      <c r="R958">
        <v>0</v>
      </c>
      <c r="S958">
        <v>0</v>
      </c>
      <c r="T958"/>
    </row>
    <row r="959" spans="1:20">
      <c r="A959" t="s">
        <v>4191</v>
      </c>
      <c r="B959" t="s">
        <v>3416</v>
      </c>
      <c r="C959" s="989">
        <v>361268.25</v>
      </c>
      <c r="D959" s="989">
        <v>334154.81</v>
      </c>
      <c r="E959" s="989">
        <v>1002464.44</v>
      </c>
      <c r="F959" s="989">
        <v>641196.18999999994</v>
      </c>
      <c r="G959" s="989">
        <v>325238.7</v>
      </c>
      <c r="H959" s="989">
        <v>3323773.63</v>
      </c>
      <c r="I959" s="989">
        <v>2994845.13</v>
      </c>
      <c r="J959" s="989">
        <v>2680565.6800000002</v>
      </c>
      <c r="K959" s="989">
        <v>2375670.54</v>
      </c>
      <c r="L959" s="989">
        <v>2061852.8</v>
      </c>
      <c r="M959" s="989">
        <v>1749664.36</v>
      </c>
      <c r="N959" s="989">
        <v>1443510.83</v>
      </c>
      <c r="O959" s="989">
        <v>1151491.3500000001</v>
      </c>
      <c r="P959" s="989">
        <v>890159.11</v>
      </c>
      <c r="Q959" s="989">
        <v>685625.72</v>
      </c>
      <c r="R959">
        <v>0</v>
      </c>
      <c r="S959">
        <v>0</v>
      </c>
      <c r="T959"/>
    </row>
    <row r="960" spans="1:20">
      <c r="A960" t="s">
        <v>4192</v>
      </c>
      <c r="B960" t="s">
        <v>3409</v>
      </c>
      <c r="C960" s="989">
        <v>2122538.08</v>
      </c>
      <c r="D960" s="989">
        <v>2122538.08</v>
      </c>
      <c r="E960" s="989">
        <v>2122538.08</v>
      </c>
      <c r="F960" s="989">
        <v>2350458.2799999998</v>
      </c>
      <c r="G960" s="989">
        <v>2403937.3199999998</v>
      </c>
      <c r="H960" s="989">
        <v>2475578.9900000002</v>
      </c>
      <c r="I960" s="989">
        <v>2584484.02</v>
      </c>
      <c r="J960" s="989">
        <v>2740409.16</v>
      </c>
      <c r="K960" s="989">
        <v>3057278.17</v>
      </c>
      <c r="L960" s="989">
        <v>2716627.22</v>
      </c>
      <c r="M960" s="989">
        <v>2826442.35</v>
      </c>
      <c r="N960" s="989">
        <v>2686832.21</v>
      </c>
      <c r="O960" s="989">
        <v>2644859.15</v>
      </c>
      <c r="P960" s="989">
        <v>2793009.63</v>
      </c>
      <c r="Q960" s="989">
        <v>2894858.91</v>
      </c>
      <c r="R960">
        <v>0</v>
      </c>
      <c r="S960">
        <v>0</v>
      </c>
      <c r="T960"/>
    </row>
    <row r="961" spans="1:20">
      <c r="A961" t="s">
        <v>4193</v>
      </c>
      <c r="B961" t="s">
        <v>4194</v>
      </c>
      <c r="C961" s="989">
        <v>61485.93</v>
      </c>
      <c r="D961" s="989">
        <v>54136.31</v>
      </c>
      <c r="E961" s="989">
        <v>162408.92000000001</v>
      </c>
      <c r="F961" s="989">
        <v>100922.99</v>
      </c>
      <c r="G961" s="989">
        <v>40403.980000000003</v>
      </c>
      <c r="H961" s="989">
        <v>577274.25</v>
      </c>
      <c r="I961" s="989">
        <v>538934.91</v>
      </c>
      <c r="J961" s="989">
        <v>504851.73</v>
      </c>
      <c r="K961" s="989">
        <v>460947.92</v>
      </c>
      <c r="L961" s="989">
        <v>398104.7</v>
      </c>
      <c r="M961" s="989">
        <v>340495.99</v>
      </c>
      <c r="N961" s="989">
        <v>280109.84000000003</v>
      </c>
      <c r="O961" s="989">
        <v>222310.71</v>
      </c>
      <c r="P961" s="989">
        <v>170193.87</v>
      </c>
      <c r="Q961" s="989">
        <v>140721.82</v>
      </c>
      <c r="R961">
        <v>0</v>
      </c>
      <c r="S961">
        <v>0</v>
      </c>
      <c r="T961"/>
    </row>
    <row r="962" spans="1:20">
      <c r="A962" t="s">
        <v>4195</v>
      </c>
      <c r="B962" t="s">
        <v>4196</v>
      </c>
      <c r="C962">
        <v>3.5598200000000003E-2</v>
      </c>
      <c r="D962">
        <v>3.2662459999999997E-2</v>
      </c>
      <c r="E962">
        <v>3.2662459999999997E-2</v>
      </c>
      <c r="F962">
        <v>3.109992E-2</v>
      </c>
      <c r="G962">
        <v>2.3465179999999999E-2</v>
      </c>
      <c r="H962">
        <v>3.4714750000000003E-2</v>
      </c>
      <c r="I962">
        <v>3.5007969999999999E-2</v>
      </c>
      <c r="J962">
        <v>3.6246269999999997E-2</v>
      </c>
      <c r="K962">
        <v>3.698448E-2</v>
      </c>
      <c r="L962">
        <v>3.5387019999999998E-2</v>
      </c>
      <c r="M962">
        <v>3.6932439999999997E-2</v>
      </c>
      <c r="N962">
        <v>3.6152999999999998E-2</v>
      </c>
      <c r="O962">
        <v>3.8460330000000001E-2</v>
      </c>
      <c r="P962">
        <v>3.54972E-2</v>
      </c>
      <c r="Q962">
        <v>3.757158E-2</v>
      </c>
      <c r="R962">
        <v>0</v>
      </c>
      <c r="S962">
        <v>0</v>
      </c>
      <c r="T962"/>
    </row>
    <row r="963" spans="1:20">
      <c r="A963" t="s">
        <v>4197</v>
      </c>
      <c r="B963" t="s">
        <v>4198</v>
      </c>
      <c r="C963" s="989">
        <v>103878.46</v>
      </c>
      <c r="D963" s="989">
        <v>105290.04</v>
      </c>
      <c r="E963" s="989">
        <v>315870.12</v>
      </c>
      <c r="F963" s="989">
        <v>211991.66</v>
      </c>
      <c r="G963" s="989">
        <v>114520.83</v>
      </c>
      <c r="H963" s="989">
        <v>850275.02</v>
      </c>
      <c r="I963" s="989">
        <v>781390.65</v>
      </c>
      <c r="J963" s="989">
        <v>682709.08</v>
      </c>
      <c r="K963" s="989">
        <v>572061.87</v>
      </c>
      <c r="L963" s="989">
        <v>484684.49</v>
      </c>
      <c r="M963" s="989">
        <v>377062.11</v>
      </c>
      <c r="N963" s="989">
        <v>277159.59000000003</v>
      </c>
      <c r="O963" s="989">
        <v>168881.02</v>
      </c>
      <c r="P963" s="989">
        <v>139242.12</v>
      </c>
      <c r="Q963" s="989">
        <v>117147.48</v>
      </c>
      <c r="R963">
        <v>0</v>
      </c>
      <c r="S963">
        <v>0</v>
      </c>
      <c r="T963"/>
    </row>
    <row r="964" spans="1:20">
      <c r="A964" t="s">
        <v>4199</v>
      </c>
      <c r="B964" t="s">
        <v>4200</v>
      </c>
      <c r="C964">
        <v>9.0581880000000004E-2</v>
      </c>
      <c r="D964">
        <v>8.3162959999999994E-2</v>
      </c>
      <c r="E964">
        <v>8.3162959999999994E-2</v>
      </c>
      <c r="F964">
        <v>7.9954120000000004E-2</v>
      </c>
      <c r="G964">
        <v>8.2098210000000005E-2</v>
      </c>
      <c r="H964">
        <v>6.7741609999999994E-2</v>
      </c>
      <c r="I964">
        <v>6.7941539999999995E-2</v>
      </c>
      <c r="J964">
        <v>6.9159040000000005E-2</v>
      </c>
      <c r="K964">
        <v>6.9819740000000005E-2</v>
      </c>
      <c r="L964">
        <v>7.1080660000000004E-2</v>
      </c>
      <c r="M964">
        <v>7.0543670000000003E-2</v>
      </c>
      <c r="N964">
        <v>7.2152419999999995E-2</v>
      </c>
      <c r="O964">
        <v>6.5826889999999999E-2</v>
      </c>
      <c r="P964">
        <v>6.9360969999999994E-2</v>
      </c>
      <c r="Q964">
        <v>7.0669179999999998E-2</v>
      </c>
      <c r="R964">
        <v>0</v>
      </c>
      <c r="S964">
        <v>0</v>
      </c>
      <c r="T964"/>
    </row>
    <row r="965" spans="1:20">
      <c r="A965" t="s">
        <v>3150</v>
      </c>
      <c r="B965" t="s">
        <v>21</v>
      </c>
      <c r="C965">
        <v>0.17476046000000001</v>
      </c>
      <c r="D965">
        <v>0.17995156000000001</v>
      </c>
      <c r="E965">
        <v>0.17995156000000001</v>
      </c>
      <c r="F965">
        <v>0.18273914999999999</v>
      </c>
      <c r="G965">
        <v>0.18484929</v>
      </c>
      <c r="H965">
        <v>0.15880356000000001</v>
      </c>
      <c r="I965">
        <v>0.15744262000000001</v>
      </c>
      <c r="J965">
        <v>0.15573928000000001</v>
      </c>
      <c r="K965">
        <v>0.15127613000000001</v>
      </c>
      <c r="L965">
        <v>0.15056981</v>
      </c>
      <c r="M965">
        <v>0.14942579</v>
      </c>
      <c r="N965">
        <v>0.14314429000000001</v>
      </c>
      <c r="O965">
        <v>0.13753983</v>
      </c>
      <c r="P965">
        <v>0.13294058</v>
      </c>
      <c r="Q965">
        <v>0.13944487</v>
      </c>
      <c r="R965">
        <v>0.15989999999999999</v>
      </c>
      <c r="S965">
        <v>0.1321</v>
      </c>
      <c r="T965"/>
    </row>
    <row r="966" spans="1:20">
      <c r="A966" t="s">
        <v>3145</v>
      </c>
      <c r="B966" t="s">
        <v>26</v>
      </c>
      <c r="C966">
        <v>0.18211074999999999</v>
      </c>
      <c r="D966">
        <v>0.16574473000000001</v>
      </c>
      <c r="E966">
        <v>0.16574473000000001</v>
      </c>
      <c r="F966">
        <v>0.15866960999999999</v>
      </c>
      <c r="G966">
        <v>0.17775888000000001</v>
      </c>
      <c r="H966">
        <v>0.14635915999999999</v>
      </c>
      <c r="I966">
        <v>0.14691259000000001</v>
      </c>
      <c r="J966">
        <v>0.15158031</v>
      </c>
      <c r="K966">
        <v>0.15399205999999999</v>
      </c>
      <c r="L966">
        <v>0.16452141000000001</v>
      </c>
      <c r="M966">
        <v>0.16690943999999999</v>
      </c>
      <c r="N966">
        <v>0.17593396</v>
      </c>
      <c r="O966">
        <v>0.16836983999999999</v>
      </c>
      <c r="P966">
        <v>0.17311993000000001</v>
      </c>
      <c r="Q966">
        <v>0.17900766000000001</v>
      </c>
      <c r="R966">
        <v>0.2462</v>
      </c>
      <c r="S966">
        <v>0.18809999999999999</v>
      </c>
      <c r="T966"/>
    </row>
    <row r="967" spans="1:20">
      <c r="A967" t="s">
        <v>4201</v>
      </c>
      <c r="B967" t="s">
        <v>4202</v>
      </c>
      <c r="C967" s="989">
        <v>248813.67</v>
      </c>
      <c r="D967" s="989">
        <v>252203.1</v>
      </c>
      <c r="E967" s="989">
        <v>756609.29</v>
      </c>
      <c r="F967" s="989">
        <v>507795.62</v>
      </c>
      <c r="G967" s="989">
        <v>263898.93</v>
      </c>
      <c r="H967" s="989">
        <v>2297357.4500000002</v>
      </c>
      <c r="I967" s="989">
        <v>2094632.77</v>
      </c>
      <c r="J967" s="989">
        <v>1880543.29</v>
      </c>
      <c r="K967" s="989">
        <v>1660783.43</v>
      </c>
      <c r="L967" s="989">
        <v>1497088.79</v>
      </c>
      <c r="M967" s="989">
        <v>1222882.96</v>
      </c>
      <c r="N967" s="989">
        <v>1000776.82</v>
      </c>
      <c r="O967" s="989">
        <v>756453.46</v>
      </c>
      <c r="P967" s="989">
        <v>609599.66</v>
      </c>
      <c r="Q967" s="989">
        <v>500221.97</v>
      </c>
      <c r="R967">
        <v>0</v>
      </c>
      <c r="S967">
        <v>0</v>
      </c>
      <c r="T967"/>
    </row>
    <row r="968" spans="1:20">
      <c r="A968" t="s">
        <v>4203</v>
      </c>
      <c r="B968" t="s">
        <v>4204</v>
      </c>
      <c r="C968">
        <v>0.13885464</v>
      </c>
      <c r="D968">
        <v>0.14752153000000001</v>
      </c>
      <c r="E968">
        <v>0.14752153000000001</v>
      </c>
      <c r="F968">
        <v>0.15217559999999999</v>
      </c>
      <c r="G968">
        <v>0.14801552000000001</v>
      </c>
      <c r="H968">
        <v>0.13521071000000001</v>
      </c>
      <c r="I968">
        <v>0.13323697000000001</v>
      </c>
      <c r="J968">
        <v>0.13245734000000001</v>
      </c>
      <c r="K968">
        <v>0.13081137000000001</v>
      </c>
      <c r="L968">
        <v>0.13083231000000001</v>
      </c>
      <c r="M968">
        <v>0.13044879000000001</v>
      </c>
      <c r="N968">
        <v>0.12698316000000001</v>
      </c>
      <c r="O968">
        <v>0.12931184000000001</v>
      </c>
      <c r="P968">
        <v>0.12562604999999999</v>
      </c>
      <c r="Q968">
        <v>0.13217124</v>
      </c>
      <c r="R968">
        <v>0</v>
      </c>
      <c r="S968">
        <v>0</v>
      </c>
      <c r="T968"/>
    </row>
    <row r="969" spans="1:20">
      <c r="A969" t="s">
        <v>4205</v>
      </c>
      <c r="B969" t="s">
        <v>4206</v>
      </c>
      <c r="C969" s="989">
        <v>150941.68</v>
      </c>
      <c r="D969" s="989">
        <v>143676.59</v>
      </c>
      <c r="E969" s="989">
        <v>431029.77</v>
      </c>
      <c r="F969" s="989">
        <v>280088.09000000003</v>
      </c>
      <c r="G969" s="989">
        <v>161472.57999999999</v>
      </c>
      <c r="H969" s="989">
        <v>1109469.1100000001</v>
      </c>
      <c r="I969" s="989">
        <v>1029663.52</v>
      </c>
      <c r="J969" s="989">
        <v>892389.03</v>
      </c>
      <c r="K969" s="989">
        <v>723842.71</v>
      </c>
      <c r="L969" s="989">
        <v>624721.38</v>
      </c>
      <c r="M969" s="989">
        <v>493324.66</v>
      </c>
      <c r="N969" s="989">
        <v>360945.12</v>
      </c>
      <c r="O969" s="989">
        <v>184908.51</v>
      </c>
      <c r="P969" s="989">
        <v>148542.79999999999</v>
      </c>
      <c r="Q969" s="989">
        <v>121261.94</v>
      </c>
      <c r="R969">
        <v>0</v>
      </c>
      <c r="S969">
        <v>0</v>
      </c>
      <c r="T969"/>
    </row>
    <row r="970" spans="1:20">
      <c r="A970" t="s">
        <v>4207</v>
      </c>
      <c r="B970" t="s">
        <v>4208</v>
      </c>
      <c r="C970" s="989">
        <v>-2515.69</v>
      </c>
      <c r="D970" s="989">
        <v>-2052.52</v>
      </c>
      <c r="E970" s="989">
        <v>-2052.52</v>
      </c>
      <c r="F970" s="989">
        <v>-1867.25</v>
      </c>
      <c r="G970" s="989">
        <v>-2018.41</v>
      </c>
      <c r="H970" s="989">
        <v>-1331.9</v>
      </c>
      <c r="I970" s="989">
        <v>-1332.04</v>
      </c>
      <c r="J970" s="989">
        <v>-1318.15</v>
      </c>
      <c r="K970" s="989">
        <v>-1258.8599999999999</v>
      </c>
      <c r="L970" s="989">
        <v>-1298.8</v>
      </c>
      <c r="M970" s="989">
        <v>-1366.55</v>
      </c>
      <c r="N970" s="989">
        <v>-1346.81</v>
      </c>
      <c r="O970" s="989">
        <v>-994.13</v>
      </c>
      <c r="P970" s="989">
        <v>-983.73</v>
      </c>
      <c r="Q970" s="989">
        <v>-985.87</v>
      </c>
      <c r="R970">
        <v>0</v>
      </c>
      <c r="S970">
        <v>0</v>
      </c>
      <c r="T970"/>
    </row>
    <row r="971" spans="1:20">
      <c r="A971" t="s">
        <v>4209</v>
      </c>
      <c r="B971" t="s">
        <v>4210</v>
      </c>
      <c r="C971">
        <v>0.16230516</v>
      </c>
      <c r="D971">
        <v>0.13397160999999999</v>
      </c>
      <c r="E971">
        <v>0.13397160999999999</v>
      </c>
      <c r="F971">
        <v>0.12245172999999999</v>
      </c>
      <c r="G971">
        <v>0.13005961999999999</v>
      </c>
      <c r="H971">
        <v>0.13257304</v>
      </c>
      <c r="I971">
        <v>0.13467167999999999</v>
      </c>
      <c r="J971">
        <v>0.1356173</v>
      </c>
      <c r="K971">
        <v>0.13208418</v>
      </c>
      <c r="L971">
        <v>0.13408121000000001</v>
      </c>
      <c r="M971">
        <v>0.13068009999999999</v>
      </c>
      <c r="N971">
        <v>0.12433615000000001</v>
      </c>
      <c r="O971">
        <v>0.10463619</v>
      </c>
      <c r="P971">
        <v>0.11005756</v>
      </c>
      <c r="Q971">
        <v>0.11311842</v>
      </c>
      <c r="R971">
        <v>0</v>
      </c>
      <c r="S971">
        <v>0</v>
      </c>
      <c r="T971"/>
    </row>
    <row r="972" spans="1:20">
      <c r="A972" t="s">
        <v>4211</v>
      </c>
      <c r="B972" t="s">
        <v>3413</v>
      </c>
      <c r="C972" s="989">
        <v>1229.72</v>
      </c>
      <c r="D972" s="989">
        <v>1047.8</v>
      </c>
      <c r="E972" s="989">
        <v>1047.8</v>
      </c>
      <c r="F972" s="989">
        <v>961.17</v>
      </c>
      <c r="G972" s="989">
        <v>662.36</v>
      </c>
      <c r="H972" s="989">
        <v>957.34</v>
      </c>
      <c r="I972" s="989">
        <v>960.67</v>
      </c>
      <c r="J972" s="989">
        <v>986.04</v>
      </c>
      <c r="K972" s="989">
        <v>1002.06</v>
      </c>
      <c r="L972" s="989">
        <v>943.38</v>
      </c>
      <c r="M972" s="989">
        <v>970.07</v>
      </c>
      <c r="N972" s="989">
        <v>943.13</v>
      </c>
      <c r="O972" s="989">
        <v>979.34</v>
      </c>
      <c r="P972" s="989">
        <v>900.5</v>
      </c>
      <c r="Q972" s="989">
        <v>970.5</v>
      </c>
      <c r="R972">
        <v>0</v>
      </c>
      <c r="S972">
        <v>0</v>
      </c>
      <c r="T972"/>
    </row>
    <row r="973" spans="1:20">
      <c r="A973" t="s">
        <v>4212</v>
      </c>
      <c r="B973" t="s">
        <v>3414</v>
      </c>
      <c r="C973" s="989">
        <v>1443.37</v>
      </c>
      <c r="D973" s="989">
        <v>1260.49</v>
      </c>
      <c r="E973" s="989">
        <v>1260.49</v>
      </c>
      <c r="F973" s="989">
        <v>1187.3399999999999</v>
      </c>
      <c r="G973" s="989">
        <v>1197.51</v>
      </c>
      <c r="H973" s="989">
        <v>845.12</v>
      </c>
      <c r="I973" s="989">
        <v>833.82</v>
      </c>
      <c r="J973" s="989">
        <v>823.21</v>
      </c>
      <c r="K973" s="989">
        <v>799.34</v>
      </c>
      <c r="L973" s="989">
        <v>820.14</v>
      </c>
      <c r="M973" s="989">
        <v>861.71</v>
      </c>
      <c r="N973" s="989">
        <v>856.01</v>
      </c>
      <c r="O973" s="989">
        <v>719.88</v>
      </c>
      <c r="P973" s="989">
        <v>735.27</v>
      </c>
      <c r="Q973" s="989">
        <v>751.9</v>
      </c>
      <c r="R973">
        <v>0</v>
      </c>
      <c r="S973">
        <v>0</v>
      </c>
      <c r="T973"/>
    </row>
    <row r="974" spans="1:20">
      <c r="A974" t="s">
        <v>4213</v>
      </c>
      <c r="B974" t="s">
        <v>4214</v>
      </c>
      <c r="C974">
        <v>3.5563200000000003E-2</v>
      </c>
      <c r="D974">
        <v>3.2642459999999998E-2</v>
      </c>
      <c r="E974">
        <v>3.2642459999999998E-2</v>
      </c>
      <c r="F974">
        <v>3.1087010000000002E-2</v>
      </c>
      <c r="G974">
        <v>2.3403810000000001E-2</v>
      </c>
      <c r="H974">
        <v>3.4687250000000003E-2</v>
      </c>
      <c r="I974">
        <v>3.4983710000000001E-2</v>
      </c>
      <c r="J974">
        <v>3.623606E-2</v>
      </c>
      <c r="K974">
        <v>3.6991820000000002E-2</v>
      </c>
      <c r="L974">
        <v>3.5398569999999997E-2</v>
      </c>
      <c r="M974">
        <v>3.6931680000000001E-2</v>
      </c>
      <c r="N974">
        <v>3.6127869999999999E-2</v>
      </c>
      <c r="O974">
        <v>3.842843E-2</v>
      </c>
      <c r="P974">
        <v>3.5469090000000002E-2</v>
      </c>
      <c r="Q974">
        <v>3.7556029999999997E-2</v>
      </c>
      <c r="R974">
        <v>3.5799999999999998E-2</v>
      </c>
      <c r="S974">
        <v>1.9099999999999999E-2</v>
      </c>
      <c r="T974"/>
    </row>
    <row r="975" spans="1:20">
      <c r="A975" t="s">
        <v>4235</v>
      </c>
      <c r="B975" t="s">
        <v>4236</v>
      </c>
      <c r="C975">
        <v>3.5563200000000003E-2</v>
      </c>
      <c r="D975">
        <v>3.2642459999999998E-2</v>
      </c>
      <c r="E975">
        <v>3.2642459999999998E-2</v>
      </c>
      <c r="F975">
        <v>3.1087010000000002E-2</v>
      </c>
      <c r="G975">
        <v>2.3403810000000001E-2</v>
      </c>
      <c r="H975">
        <v>3.4687250000000003E-2</v>
      </c>
      <c r="I975">
        <v>3.4983710000000001E-2</v>
      </c>
      <c r="J975">
        <v>3.623606E-2</v>
      </c>
      <c r="K975">
        <v>3.6991820000000002E-2</v>
      </c>
      <c r="L975">
        <v>3.5398569999999997E-2</v>
      </c>
      <c r="M975">
        <v>3.6931680000000001E-2</v>
      </c>
      <c r="N975">
        <v>3.6127869999999999E-2</v>
      </c>
      <c r="O975">
        <v>3.842843E-2</v>
      </c>
      <c r="P975">
        <v>3.5469090000000002E-2</v>
      </c>
      <c r="Q975">
        <v>3.7556029999999997E-2</v>
      </c>
      <c r="R975">
        <v>3.2599999999999997E-2</v>
      </c>
      <c r="S975">
        <v>1.7000000000000001E-2</v>
      </c>
      <c r="T975"/>
    </row>
    <row r="976" spans="1:20">
      <c r="A976" t="s">
        <v>4237</v>
      </c>
      <c r="B976" t="s">
        <v>4238</v>
      </c>
      <c r="C976">
        <v>9.0401949999999995E-2</v>
      </c>
      <c r="D976">
        <v>8.2969020000000004E-2</v>
      </c>
      <c r="E976">
        <v>8.2969020000000004E-2</v>
      </c>
      <c r="F976">
        <v>7.9755720000000002E-2</v>
      </c>
      <c r="G976">
        <v>8.2145979999999993E-2</v>
      </c>
      <c r="H976">
        <v>6.7677719999999997E-2</v>
      </c>
      <c r="I976">
        <v>6.7874550000000006E-2</v>
      </c>
      <c r="J976">
        <v>6.9123169999999998E-2</v>
      </c>
      <c r="K976">
        <v>6.9871610000000001E-2</v>
      </c>
      <c r="L976">
        <v>7.1168179999999998E-2</v>
      </c>
      <c r="M976">
        <v>7.0696229999999999E-2</v>
      </c>
      <c r="N976">
        <v>7.2182289999999996E-2</v>
      </c>
      <c r="O976">
        <v>6.5837019999999996E-2</v>
      </c>
      <c r="P976">
        <v>6.9248669999999998E-2</v>
      </c>
      <c r="Q976">
        <v>7.0571610000000007E-2</v>
      </c>
      <c r="R976">
        <v>0</v>
      </c>
      <c r="S976">
        <v>0</v>
      </c>
      <c r="T976"/>
    </row>
    <row r="977" spans="1:20">
      <c r="A977" t="s">
        <v>4240</v>
      </c>
      <c r="B977" t="s">
        <v>4241</v>
      </c>
      <c r="C977" s="989">
        <v>163668.13</v>
      </c>
      <c r="D977" s="989">
        <v>152569.09</v>
      </c>
      <c r="E977" s="989">
        <v>457707.28</v>
      </c>
      <c r="F977" s="989">
        <v>294039.15000000002</v>
      </c>
      <c r="G977" s="989">
        <v>147883.69</v>
      </c>
      <c r="H977" s="989">
        <v>1138741.81</v>
      </c>
      <c r="I977" s="989">
        <v>1033128.26</v>
      </c>
      <c r="J977" s="989">
        <v>904859.9</v>
      </c>
      <c r="K977" s="989">
        <v>784964.31</v>
      </c>
      <c r="L977" s="989">
        <v>712852.81</v>
      </c>
      <c r="M977" s="989">
        <v>585208.92000000004</v>
      </c>
      <c r="N977" s="989">
        <v>491663.06</v>
      </c>
      <c r="O977" s="989">
        <v>366487.19</v>
      </c>
      <c r="P977" s="989">
        <v>307011.18</v>
      </c>
      <c r="Q977" s="989">
        <v>237206.48</v>
      </c>
      <c r="R977">
        <v>0</v>
      </c>
      <c r="S977">
        <v>0</v>
      </c>
      <c r="T977"/>
    </row>
    <row r="978" spans="1:20">
      <c r="A978" t="s">
        <v>4242</v>
      </c>
      <c r="B978" t="s">
        <v>4243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/>
    </row>
    <row r="979" spans="1:20">
      <c r="A979" t="s">
        <v>4244</v>
      </c>
      <c r="B979" t="s">
        <v>4239</v>
      </c>
      <c r="C979" s="989">
        <v>6404.24</v>
      </c>
      <c r="D979" s="989">
        <v>6110.34</v>
      </c>
      <c r="E979" s="989">
        <v>6110.34</v>
      </c>
      <c r="F979" s="989">
        <v>5970.38</v>
      </c>
      <c r="G979" s="989">
        <v>5603.58</v>
      </c>
      <c r="H979" s="989">
        <v>4622.26</v>
      </c>
      <c r="I979" s="989">
        <v>4559.04</v>
      </c>
      <c r="J979" s="989">
        <v>4461.91</v>
      </c>
      <c r="K979" s="989">
        <v>4301.03</v>
      </c>
      <c r="L979" s="989">
        <v>4209.22</v>
      </c>
      <c r="M979" s="989">
        <v>4089.6</v>
      </c>
      <c r="N979" s="989">
        <v>3874.61</v>
      </c>
      <c r="O979" s="989">
        <v>3616.75</v>
      </c>
      <c r="P979" s="989">
        <v>3488.35</v>
      </c>
      <c r="Q979" s="989">
        <v>3702.14</v>
      </c>
      <c r="R979">
        <v>0</v>
      </c>
      <c r="S979">
        <v>0</v>
      </c>
      <c r="T979"/>
    </row>
    <row r="980" spans="1:20">
      <c r="A980" t="s">
        <v>4245</v>
      </c>
      <c r="B980" t="s">
        <v>4246</v>
      </c>
      <c r="C980" s="989">
        <v>34578.400000000001</v>
      </c>
      <c r="D980" s="989">
        <v>32099.279999999999</v>
      </c>
      <c r="E980" s="989">
        <v>32099.279999999999</v>
      </c>
      <c r="F980" s="989">
        <v>30918.74</v>
      </c>
      <c r="G980" s="989">
        <v>28301.39</v>
      </c>
      <c r="H980" s="989">
        <v>27599.1</v>
      </c>
      <c r="I980" s="989">
        <v>27460.45</v>
      </c>
      <c r="J980" s="989">
        <v>27211.53</v>
      </c>
      <c r="K980" s="989">
        <v>27088.71</v>
      </c>
      <c r="L980" s="989">
        <v>26650.12</v>
      </c>
      <c r="M980" s="989">
        <v>26266.720000000001</v>
      </c>
      <c r="N980" s="989">
        <v>26105.360000000001</v>
      </c>
      <c r="O980" s="989">
        <v>25484.84</v>
      </c>
      <c r="P980" s="989">
        <v>25388.21</v>
      </c>
      <c r="Q980" s="989">
        <v>25841.26</v>
      </c>
      <c r="R980" s="989">
        <v>36163</v>
      </c>
      <c r="S980" s="989">
        <v>33182</v>
      </c>
      <c r="T980"/>
    </row>
    <row r="981" spans="1:20">
      <c r="A981" t="s">
        <v>4247</v>
      </c>
      <c r="B981" t="s">
        <v>4248</v>
      </c>
      <c r="C981" s="989">
        <v>19151.22</v>
      </c>
      <c r="D981" s="989">
        <v>18128.98</v>
      </c>
      <c r="E981" s="989">
        <v>18128.98</v>
      </c>
      <c r="F981" s="989">
        <v>17720.080000000002</v>
      </c>
      <c r="G981" s="989">
        <v>17426.419999999998</v>
      </c>
      <c r="H981" s="989">
        <v>15082.34</v>
      </c>
      <c r="I981" s="989">
        <v>14892.98</v>
      </c>
      <c r="J981" s="989">
        <v>14588.93</v>
      </c>
      <c r="K981" s="989">
        <v>14238.83</v>
      </c>
      <c r="L981" s="989">
        <v>14158.86</v>
      </c>
      <c r="M981" s="989">
        <v>14774.39</v>
      </c>
      <c r="N981" s="989">
        <v>14327.3</v>
      </c>
      <c r="O981" s="989">
        <v>13791.06</v>
      </c>
      <c r="P981" s="989">
        <v>13316.26</v>
      </c>
      <c r="Q981" s="989">
        <v>13495.77</v>
      </c>
      <c r="R981" s="989">
        <v>15243</v>
      </c>
      <c r="S981" s="989">
        <v>13690</v>
      </c>
      <c r="T981"/>
    </row>
    <row r="982" spans="1:20">
      <c r="A982" t="s">
        <v>4249</v>
      </c>
      <c r="B982" t="s">
        <v>4250</v>
      </c>
      <c r="C982" s="989">
        <v>3273.36</v>
      </c>
      <c r="D982" s="989">
        <v>2952.95</v>
      </c>
      <c r="E982" s="989">
        <v>2952.95</v>
      </c>
      <c r="F982" s="989">
        <v>2800.37</v>
      </c>
      <c r="G982" s="989">
        <v>2424.3200000000002</v>
      </c>
      <c r="H982" s="989">
        <v>1888.46</v>
      </c>
      <c r="I982" s="989">
        <v>1841.58</v>
      </c>
      <c r="J982" s="989">
        <v>1767.3</v>
      </c>
      <c r="K982" s="989">
        <v>1706.44</v>
      </c>
      <c r="L982" s="989">
        <v>1689.22</v>
      </c>
      <c r="M982" s="989">
        <v>1667.26</v>
      </c>
      <c r="N982" s="989">
        <v>1655.43</v>
      </c>
      <c r="O982" s="989">
        <v>1614.48</v>
      </c>
      <c r="P982" s="989">
        <v>1624.4</v>
      </c>
      <c r="Q982" s="989">
        <v>1635.91</v>
      </c>
      <c r="R982" s="989">
        <v>2818</v>
      </c>
      <c r="S982" s="989">
        <v>2291</v>
      </c>
      <c r="T982"/>
    </row>
    <row r="983" spans="1:20">
      <c r="A983" t="s">
        <v>4251</v>
      </c>
      <c r="B983" t="s">
        <v>4252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/>
    </row>
    <row r="984" spans="1:20">
      <c r="A984" t="s">
        <v>4258</v>
      </c>
      <c r="B984" t="s">
        <v>4259</v>
      </c>
      <c r="C984" s="989">
        <v>287.94</v>
      </c>
      <c r="D984" s="989">
        <v>243.66</v>
      </c>
      <c r="E984" s="989">
        <v>243.66</v>
      </c>
      <c r="F984" s="989">
        <v>225.94</v>
      </c>
      <c r="G984" s="989">
        <v>234</v>
      </c>
      <c r="H984" s="989">
        <v>175.62</v>
      </c>
      <c r="I984" s="989">
        <v>177.04</v>
      </c>
      <c r="J984" s="989">
        <v>185.22</v>
      </c>
      <c r="K984" s="989">
        <v>195.55</v>
      </c>
      <c r="L984" s="989">
        <v>187.52</v>
      </c>
      <c r="M984" s="989">
        <v>182.78</v>
      </c>
      <c r="N984" s="989">
        <v>178.17</v>
      </c>
      <c r="O984" s="989">
        <v>188.08</v>
      </c>
      <c r="P984" s="989">
        <v>186.86</v>
      </c>
      <c r="Q984" s="989">
        <v>200.52</v>
      </c>
      <c r="R984">
        <v>0</v>
      </c>
      <c r="S984">
        <v>0</v>
      </c>
      <c r="T984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rgb="FFFFFF00"/>
    <outlinePr summaryBelow="0" summaryRight="0"/>
  </sheetPr>
  <dimension ref="A1:AV1119"/>
  <sheetViews>
    <sheetView showGridLines="0" tabSelected="1" view="pageBreakPreview" topLeftCell="E1" zoomScaleSheetLayoutView="80" workbookViewId="0">
      <selection activeCell="F29" sqref="F29"/>
    </sheetView>
  </sheetViews>
  <sheetFormatPr baseColWidth="10" defaultColWidth="8.7109375" defaultRowHeight="17.25" customHeight="1" outlineLevelRow="2" outlineLevelCol="1" x14ac:dyDescent="0"/>
  <cols>
    <col min="1" max="1" customWidth="true" hidden="true" style="419" width="9.5703125" collapsed="true"/>
    <col min="2" max="2" customWidth="true" hidden="true" style="1" width="20.28515625" collapsed="true" outlineLevel="1"/>
    <col min="3" max="3" customWidth="true" hidden="true" style="1" width="75.7109375" collapsed="true" outlineLevel="1"/>
    <col min="4" max="4" customWidth="true" hidden="true" style="1" width="39.5703125" collapsed="true" outlineLevel="1"/>
    <col min="5" max="5" customWidth="true" style="1" width="0.7109375" collapsed="true"/>
    <col min="6" max="6" bestFit="true" customWidth="true" style="1" width="34.42578125" collapsed="true"/>
    <col min="7" max="8" customWidth="true" style="1" width="13.7109375" collapsed="true"/>
    <col min="9" max="9" customWidth="true" style="1" width="12.28515625" collapsed="true"/>
    <col min="10" max="10" customWidth="true" style="703" width="12.28515625" collapsed="true"/>
    <col min="11" max="11" customWidth="true" style="1" width="12.28515625" collapsed="true"/>
    <col min="12" max="12" customWidth="true" style="703" width="12.28515625" collapsed="true"/>
    <col min="13" max="13" customWidth="true" style="1" width="12.28515625" collapsed="true"/>
    <col min="14" max="14" customWidth="true" style="703" width="12.28515625" collapsed="true"/>
    <col min="15" max="15" customWidth="true" style="1" width="12.28515625" collapsed="true"/>
    <col min="16" max="16" customWidth="true" style="703" width="12.28515625" collapsed="true"/>
    <col min="17" max="17" customWidth="true" style="1" width="12.28515625" collapsed="true"/>
    <col min="18" max="18" customWidth="true" style="703" width="12.28515625" collapsed="true"/>
    <col min="19" max="19" customWidth="true" style="1" width="12.28515625" collapsed="true"/>
    <col min="20" max="20" customWidth="true" style="703" width="12.28515625" collapsed="true"/>
    <col min="21" max="21" customWidth="true" style="1" width="12.28515625" collapsed="true"/>
    <col min="22" max="22" customWidth="true" style="703" width="12.28515625" collapsed="true"/>
    <col min="23" max="23" customWidth="true" style="35" width="0.7109375" collapsed="true"/>
    <col min="24" max="24" customWidth="true" hidden="true" style="1" width="10.42578125" collapsed="true" outlineLevel="1"/>
    <col min="25" max="25" customWidth="true" hidden="true" style="2" width="68.42578125" collapsed="true" outlineLevel="1"/>
    <col min="26" max="26" customWidth="true" hidden="true" style="1" width="34.28515625" collapsed="true" outlineLevel="1"/>
    <col min="27" max="33" customWidth="true" hidden="true" style="1" width="23.42578125" collapsed="true" outlineLevel="1"/>
    <col min="34" max="34" customWidth="true" hidden="true" style="1" width="8.7109375" collapsed="true" outlineLevel="1"/>
    <col min="35" max="35" customWidth="true" hidden="true" style="1" width="3.28515625" collapsed="true" outlineLevel="1"/>
    <col min="36" max="42" customWidth="true" style="986" width="8.7109375" collapsed="true"/>
    <col min="43" max="43" style="986" width="8.7109375" collapsed="true"/>
    <col min="44" max="44" style="987" width="8.7109375" collapsed="true"/>
    <col min="45" max="46" style="986" width="8.7109375" collapsed="true"/>
    <col min="47" max="47" style="1" width="8.7109375" collapsed="true"/>
    <col min="48" max="48" style="1" width="8.7109375" collapsed="true"/>
    <col min="49" max="16384" style="1" width="8.7109375" collapsed="true"/>
  </cols>
  <sheetData>
    <row r="1" spans="1:35" ht="40" customHeight="1">
      <c r="A1" s="412"/>
      <c r="B1" s="41"/>
      <c r="C1" s="41"/>
      <c r="D1" s="41"/>
      <c r="E1" s="41"/>
      <c r="F1" s="667" t="s">
        <v>509</v>
      </c>
      <c r="G1" s="41"/>
      <c r="H1" s="41"/>
      <c r="I1" s="41"/>
      <c r="J1" s="684"/>
      <c r="K1" s="41"/>
      <c r="L1" s="684"/>
      <c r="M1" s="41"/>
      <c r="N1" s="684"/>
      <c r="O1" s="41"/>
      <c r="P1" s="684"/>
      <c r="Q1" s="684"/>
      <c r="R1" s="684"/>
      <c r="S1" s="684"/>
      <c r="T1" s="684"/>
      <c r="U1" s="41"/>
      <c r="V1" s="684"/>
      <c r="W1" s="42"/>
      <c r="X1" s="41"/>
      <c r="Y1" s="43"/>
      <c r="Z1" s="41"/>
      <c r="AA1" s="41"/>
      <c r="AB1" s="41"/>
      <c r="AC1" s="41"/>
      <c r="AD1" s="41"/>
      <c r="AE1" s="41"/>
      <c r="AF1" s="41"/>
      <c r="AG1" s="41"/>
      <c r="AH1" s="41"/>
      <c r="AI1" s="41"/>
    </row>
    <row r="2" spans="1:35" ht="17.25" customHeight="1" collapsed="1">
      <c r="A2" s="412"/>
      <c r="B2" s="41"/>
      <c r="C2" s="41"/>
      <c r="D2" s="41"/>
      <c r="E2" s="41"/>
      <c r="F2" s="41"/>
      <c r="G2" s="41"/>
      <c r="H2" s="41"/>
      <c r="I2" s="41"/>
      <c r="J2" s="684"/>
      <c r="K2" s="41"/>
      <c r="L2" s="684"/>
      <c r="M2" s="41"/>
      <c r="N2" s="684"/>
      <c r="O2" s="41"/>
      <c r="P2" s="684"/>
      <c r="Q2" s="41"/>
      <c r="R2" s="684"/>
      <c r="S2" s="41"/>
      <c r="T2" s="684"/>
      <c r="U2" s="41"/>
      <c r="V2" s="684"/>
      <c r="W2" s="42"/>
      <c r="X2" s="41"/>
      <c r="Y2" s="43"/>
      <c r="Z2" s="41"/>
      <c r="AA2" s="41"/>
      <c r="AB2" s="41"/>
      <c r="AC2" s="41"/>
      <c r="AD2" s="41"/>
      <c r="AE2" s="41"/>
      <c r="AF2" s="41"/>
      <c r="AG2" s="41"/>
      <c r="AH2" s="41"/>
      <c r="AI2" s="47"/>
    </row>
    <row r="3" spans="1:35" ht="17.25" hidden="1" customHeight="1" outlineLevel="1">
      <c r="A3" s="412"/>
      <c r="B3" s="44" t="s">
        <v>1542</v>
      </c>
      <c r="C3" s="45"/>
      <c r="D3" s="45"/>
      <c r="E3" s="49"/>
      <c r="F3" s="46" t="str">
        <f t="shared" ref="F3:V3" si="0">$F$1</f>
        <v>Australia</v>
      </c>
      <c r="G3" s="46" t="str">
        <f t="shared" si="0"/>
        <v>Australia</v>
      </c>
      <c r="H3" s="46" t="str">
        <f t="shared" si="0"/>
        <v>Australia</v>
      </c>
      <c r="I3" s="46" t="str">
        <f t="shared" si="0"/>
        <v>Australia</v>
      </c>
      <c r="J3" s="685" t="str">
        <f t="shared" si="0"/>
        <v>Australia</v>
      </c>
      <c r="K3" s="46" t="str">
        <f t="shared" si="0"/>
        <v>Australia</v>
      </c>
      <c r="L3" s="685" t="str">
        <f t="shared" si="0"/>
        <v>Australia</v>
      </c>
      <c r="M3" s="46" t="str">
        <f t="shared" si="0"/>
        <v>Australia</v>
      </c>
      <c r="N3" s="685" t="str">
        <f t="shared" si="0"/>
        <v>Australia</v>
      </c>
      <c r="O3" s="46" t="str">
        <f t="shared" si="0"/>
        <v>Australia</v>
      </c>
      <c r="P3" s="685" t="str">
        <f t="shared" si="0"/>
        <v>Australia</v>
      </c>
      <c r="Q3" s="46" t="str">
        <f t="shared" si="0"/>
        <v>Australia</v>
      </c>
      <c r="R3" s="685" t="str">
        <f t="shared" si="0"/>
        <v>Australia</v>
      </c>
      <c r="S3" s="46" t="str">
        <f t="shared" si="0"/>
        <v>Australia</v>
      </c>
      <c r="T3" s="685" t="str">
        <f t="shared" si="0"/>
        <v>Australia</v>
      </c>
      <c r="U3" s="46" t="str">
        <f t="shared" si="0"/>
        <v>Australia</v>
      </c>
      <c r="V3" s="685" t="str">
        <f t="shared" si="0"/>
        <v>Australia</v>
      </c>
      <c r="W3" s="50"/>
      <c r="X3" s="49"/>
      <c r="Y3" s="43"/>
      <c r="Z3" s="444"/>
      <c r="AA3" s="46" t="str">
        <f t="shared" ref="AA3:AG3" si="1">$F$1</f>
        <v>Australia</v>
      </c>
      <c r="AB3" s="46" t="str">
        <f t="shared" si="1"/>
        <v>Australia</v>
      </c>
      <c r="AC3" s="46" t="str">
        <f t="shared" si="1"/>
        <v>Australia</v>
      </c>
      <c r="AD3" s="46" t="str">
        <f t="shared" si="1"/>
        <v>Australia</v>
      </c>
      <c r="AE3" s="46" t="str">
        <f t="shared" si="1"/>
        <v>Australia</v>
      </c>
      <c r="AF3" s="46" t="str">
        <f t="shared" si="1"/>
        <v>Australia</v>
      </c>
      <c r="AG3" s="46" t="str">
        <f t="shared" si="1"/>
        <v>Australia</v>
      </c>
      <c r="AH3" s="41"/>
      <c r="AI3" s="47"/>
    </row>
    <row r="4" spans="1:35" ht="17.25" hidden="1" customHeight="1" outlineLevel="1">
      <c r="A4" s="412"/>
      <c r="B4" s="48" t="s">
        <v>616</v>
      </c>
      <c r="C4" s="668" t="str">
        <f>$F$1</f>
        <v>Australia</v>
      </c>
      <c r="D4" s="45"/>
      <c r="E4" s="49"/>
      <c r="F4" s="51" t="s">
        <v>1925</v>
      </c>
      <c r="G4" s="36" t="s">
        <v>1923</v>
      </c>
      <c r="H4" s="38" t="str">
        <f>$G$4</f>
        <v>Network</v>
      </c>
      <c r="I4" s="38" t="s">
        <v>3391</v>
      </c>
      <c r="J4" s="686" t="s">
        <v>3391</v>
      </c>
      <c r="K4" s="38" t="s">
        <v>3392</v>
      </c>
      <c r="L4" s="686" t="s">
        <v>3392</v>
      </c>
      <c r="M4" s="38" t="s">
        <v>3393</v>
      </c>
      <c r="N4" s="686" t="s">
        <v>3393</v>
      </c>
      <c r="O4" s="38" t="s">
        <v>3394</v>
      </c>
      <c r="P4" s="686" t="s">
        <v>3394</v>
      </c>
      <c r="Q4" s="38" t="s">
        <v>3395</v>
      </c>
      <c r="R4" s="686" t="s">
        <v>3395</v>
      </c>
      <c r="S4" s="38" t="s">
        <v>3396</v>
      </c>
      <c r="T4" s="686" t="s">
        <v>3396</v>
      </c>
      <c r="U4" s="38" t="s">
        <v>3397</v>
      </c>
      <c r="V4" s="686" t="s">
        <v>3397</v>
      </c>
      <c r="W4" s="50"/>
      <c r="X4" s="49"/>
      <c r="Y4" s="43"/>
      <c r="Z4" s="51" t="s">
        <v>1925</v>
      </c>
      <c r="AA4" s="38" t="s">
        <v>3391</v>
      </c>
      <c r="AB4" s="38" t="s">
        <v>3392</v>
      </c>
      <c r="AC4" s="38" t="s">
        <v>3393</v>
      </c>
      <c r="AD4" s="38" t="s">
        <v>3394</v>
      </c>
      <c r="AE4" s="38" t="s">
        <v>3395</v>
      </c>
      <c r="AF4" s="38" t="s">
        <v>3396</v>
      </c>
      <c r="AG4" s="38" t="s">
        <v>3397</v>
      </c>
      <c r="AH4" s="41"/>
      <c r="AI4" s="47"/>
    </row>
    <row r="5" spans="1:35" ht="17.25" hidden="1" customHeight="1" outlineLevel="1">
      <c r="A5" s="412"/>
      <c r="B5" s="48" t="s">
        <v>1307</v>
      </c>
      <c r="C5" s="488" t="str">
        <f t="shared" ref="C5:C7" si="2">IFERROR(INDEX(Setup,MATCH($B5,_xlnm.Database,0),MATCH(C$4,Country,0)),"")</f>
        <v>FOA</v>
      </c>
      <c r="D5" s="45"/>
      <c r="E5" s="49"/>
      <c r="F5" s="51" t="s">
        <v>795</v>
      </c>
      <c r="G5" s="37">
        <v>1</v>
      </c>
      <c r="H5" s="38">
        <f t="shared" ref="H5:V6" si="3">$G5</f>
        <v>1</v>
      </c>
      <c r="I5" s="38">
        <f t="shared" si="3"/>
        <v>1</v>
      </c>
      <c r="J5" s="686">
        <f t="shared" si="3"/>
        <v>1</v>
      </c>
      <c r="K5" s="38">
        <f t="shared" si="3"/>
        <v>1</v>
      </c>
      <c r="L5" s="686">
        <f t="shared" si="3"/>
        <v>1</v>
      </c>
      <c r="M5" s="38">
        <f t="shared" si="3"/>
        <v>1</v>
      </c>
      <c r="N5" s="686">
        <f t="shared" si="3"/>
        <v>1</v>
      </c>
      <c r="O5" s="38">
        <f t="shared" si="3"/>
        <v>1</v>
      </c>
      <c r="P5" s="686">
        <f t="shared" si="3"/>
        <v>1</v>
      </c>
      <c r="Q5" s="38">
        <f t="shared" si="3"/>
        <v>1</v>
      </c>
      <c r="R5" s="686">
        <f t="shared" si="3"/>
        <v>1</v>
      </c>
      <c r="S5" s="38">
        <f t="shared" si="3"/>
        <v>1</v>
      </c>
      <c r="T5" s="686">
        <f t="shared" si="3"/>
        <v>1</v>
      </c>
      <c r="U5" s="38">
        <f t="shared" si="3"/>
        <v>1</v>
      </c>
      <c r="V5" s="686">
        <f t="shared" si="3"/>
        <v>1</v>
      </c>
      <c r="W5" s="50"/>
      <c r="X5" s="49"/>
      <c r="Y5" s="445" t="s">
        <v>161</v>
      </c>
      <c r="Z5" s="51" t="s">
        <v>795</v>
      </c>
      <c r="AA5" s="38">
        <f t="shared" ref="AA5:AG6" si="4">$G5</f>
        <v>1</v>
      </c>
      <c r="AB5" s="38">
        <f t="shared" si="4"/>
        <v>1</v>
      </c>
      <c r="AC5" s="38">
        <f t="shared" si="4"/>
        <v>1</v>
      </c>
      <c r="AD5" s="38">
        <f t="shared" si="4"/>
        <v>1</v>
      </c>
      <c r="AE5" s="38">
        <f t="shared" si="4"/>
        <v>1</v>
      </c>
      <c r="AF5" s="38">
        <f t="shared" si="4"/>
        <v>1</v>
      </c>
      <c r="AG5" s="38">
        <f t="shared" si="4"/>
        <v>1</v>
      </c>
      <c r="AH5" s="41"/>
      <c r="AI5" s="47"/>
    </row>
    <row r="6" spans="1:35" ht="17.25" hidden="1" customHeight="1" outlineLevel="1">
      <c r="A6" s="412"/>
      <c r="B6" s="48" t="s">
        <v>719</v>
      </c>
      <c r="C6" s="488" t="str">
        <f t="shared" si="2"/>
        <v>AUD</v>
      </c>
      <c r="D6" s="45"/>
      <c r="E6" s="49"/>
      <c r="F6" s="51" t="s">
        <v>795</v>
      </c>
      <c r="G6" s="39">
        <v>1</v>
      </c>
      <c r="H6" s="40">
        <f t="shared" si="3"/>
        <v>1</v>
      </c>
      <c r="I6" s="40">
        <f t="shared" si="3"/>
        <v>1</v>
      </c>
      <c r="J6" s="687">
        <f t="shared" si="3"/>
        <v>1</v>
      </c>
      <c r="K6" s="40">
        <f t="shared" si="3"/>
        <v>1</v>
      </c>
      <c r="L6" s="687">
        <f t="shared" si="3"/>
        <v>1</v>
      </c>
      <c r="M6" s="40">
        <f t="shared" si="3"/>
        <v>1</v>
      </c>
      <c r="N6" s="687">
        <f t="shared" si="3"/>
        <v>1</v>
      </c>
      <c r="O6" s="40">
        <f t="shared" si="3"/>
        <v>1</v>
      </c>
      <c r="P6" s="687">
        <f t="shared" si="3"/>
        <v>1</v>
      </c>
      <c r="Q6" s="40">
        <f t="shared" si="3"/>
        <v>1</v>
      </c>
      <c r="R6" s="687">
        <f t="shared" si="3"/>
        <v>1</v>
      </c>
      <c r="S6" s="40">
        <f t="shared" si="3"/>
        <v>1</v>
      </c>
      <c r="T6" s="687">
        <f t="shared" si="3"/>
        <v>1</v>
      </c>
      <c r="U6" s="40">
        <f t="shared" si="3"/>
        <v>1</v>
      </c>
      <c r="V6" s="687">
        <f t="shared" si="3"/>
        <v>1</v>
      </c>
      <c r="W6" s="50"/>
      <c r="X6" s="49"/>
      <c r="Y6" s="52" t="s">
        <v>2608</v>
      </c>
      <c r="Z6" s="51" t="s">
        <v>795</v>
      </c>
      <c r="AA6" s="40">
        <f t="shared" si="4"/>
        <v>1</v>
      </c>
      <c r="AB6" s="40">
        <f t="shared" si="4"/>
        <v>1</v>
      </c>
      <c r="AC6" s="40">
        <f t="shared" si="4"/>
        <v>1</v>
      </c>
      <c r="AD6" s="40">
        <f t="shared" si="4"/>
        <v>1</v>
      </c>
      <c r="AE6" s="40">
        <f t="shared" si="4"/>
        <v>1</v>
      </c>
      <c r="AF6" s="40">
        <f t="shared" si="4"/>
        <v>1</v>
      </c>
      <c r="AG6" s="40">
        <f t="shared" si="4"/>
        <v>1</v>
      </c>
      <c r="AH6" s="41"/>
      <c r="AI6" s="47"/>
    </row>
    <row r="7" spans="1:35" ht="17.25" hidden="1" customHeight="1" outlineLevel="1">
      <c r="A7" s="412"/>
      <c r="B7" s="48" t="s">
        <v>720</v>
      </c>
      <c r="C7" s="488" t="str">
        <f t="shared" si="2"/>
        <v>AUD</v>
      </c>
      <c r="D7" s="45"/>
      <c r="E7" s="49"/>
      <c r="F7" s="51" t="s">
        <v>2600</v>
      </c>
      <c r="G7" s="36" t="s">
        <v>797</v>
      </c>
      <c r="H7" s="36" t="s">
        <v>2598</v>
      </c>
      <c r="I7" s="38" t="s">
        <v>2599</v>
      </c>
      <c r="J7" s="686" t="str">
        <f t="shared" ref="J7:V7" si="5">$I$7</f>
        <v>Total Reporting</v>
      </c>
      <c r="K7" s="38" t="str">
        <f t="shared" si="5"/>
        <v>Total Reporting</v>
      </c>
      <c r="L7" s="686" t="str">
        <f t="shared" si="5"/>
        <v>Total Reporting</v>
      </c>
      <c r="M7" s="38" t="str">
        <f t="shared" si="5"/>
        <v>Total Reporting</v>
      </c>
      <c r="N7" s="686" t="str">
        <f t="shared" si="5"/>
        <v>Total Reporting</v>
      </c>
      <c r="O7" s="38" t="str">
        <f t="shared" si="5"/>
        <v>Total Reporting</v>
      </c>
      <c r="P7" s="686" t="str">
        <f t="shared" si="5"/>
        <v>Total Reporting</v>
      </c>
      <c r="Q7" s="38" t="str">
        <f t="shared" si="5"/>
        <v>Total Reporting</v>
      </c>
      <c r="R7" s="686" t="str">
        <f t="shared" si="5"/>
        <v>Total Reporting</v>
      </c>
      <c r="S7" s="38" t="str">
        <f t="shared" si="5"/>
        <v>Total Reporting</v>
      </c>
      <c r="T7" s="686" t="str">
        <f t="shared" si="5"/>
        <v>Total Reporting</v>
      </c>
      <c r="U7" s="38" t="str">
        <f t="shared" si="5"/>
        <v>Total Reporting</v>
      </c>
      <c r="V7" s="686" t="str">
        <f t="shared" si="5"/>
        <v>Total Reporting</v>
      </c>
      <c r="W7" s="50"/>
      <c r="X7" s="49"/>
      <c r="Y7" s="52" t="s">
        <v>2607</v>
      </c>
      <c r="Z7" s="51" t="s">
        <v>1921</v>
      </c>
      <c r="AA7" s="53" t="str">
        <f>"FYTD "&amp;LEFT($C$8,3)&amp;" "&amp;$C$9</f>
        <v>FYTD Mar 2015</v>
      </c>
      <c r="AB7" s="53" t="str">
        <f>"FYTD "&amp;LEFT($C$8,3)&amp;" "&amp;$C$9</f>
        <v>FYTD Mar 2015</v>
      </c>
      <c r="AC7" s="53" t="str">
        <f>"FYTD "&amp;LEFT($C$8,3)&amp;" "&amp;$C$9</f>
        <v>FYTD Mar 2015</v>
      </c>
      <c r="AD7" s="53" t="str">
        <f>"FYTD "&amp;LEFT($C$8,3)&amp;" "&amp;$C$9</f>
        <v>FYTD Mar 2015</v>
      </c>
      <c r="AE7" s="53" t="str">
        <f>"FYTD "&amp;LEFT($C$8,3)&amp;" "&amp;$C$9</f>
        <v>FYTD Mar 2015</v>
      </c>
      <c r="AF7" s="53" t="str">
        <f>"FYTD "&amp;LEFT($C$8,3)&amp;" "&amp;$C$9</f>
        <v>FYTD Mar 2015</v>
      </c>
      <c r="AG7" s="53" t="str">
        <f>"FYTD "&amp;LEFT($C$8,3)&amp;" "&amp;$C$9</f>
        <v>FYTD Mar 2015</v>
      </c>
      <c r="AH7" s="41"/>
      <c r="AI7" s="47"/>
    </row>
    <row r="8" spans="1:35" ht="17.25" hidden="1" customHeight="1" outlineLevel="1">
      <c r="A8" s="412"/>
      <c r="B8" s="489" t="s">
        <v>1920</v>
      </c>
      <c r="C8" s="421" t="str">
        <f>TEXT(EndPeriod,"mmmm")&amp;" "&amp;YEAR(EndPeriod)</f>
        <v>March 2015</v>
      </c>
      <c r="D8" s="1058" t="str">
        <f>LEFT(C8,3)</f>
        <v>Mar</v>
      </c>
      <c r="E8" s="49"/>
      <c r="F8" s="51" t="s">
        <v>1921</v>
      </c>
      <c r="G8" s="53"/>
      <c r="H8" s="53"/>
      <c r="I8" s="53" t="str">
        <f>"FYTD "&amp;LEFT($C$8,3)&amp;" "&amp;$C$9</f>
        <v>FYTD Mar 2015</v>
      </c>
      <c r="J8" s="688" t="str">
        <f>"TMRA "&amp;LEFT($C$8,3)&amp;" "&amp;$C$9</f>
        <v>TMRA Mar 2015</v>
      </c>
      <c r="K8" s="53" t="str">
        <f>"FYTD "&amp;LEFT($C$8,3)&amp;" "&amp;$C$9</f>
        <v>FYTD Mar 2015</v>
      </c>
      <c r="L8" s="688" t="str">
        <f>"TMRA "&amp;LEFT($C$8,3)&amp;" "&amp;$C$9</f>
        <v>TMRA Mar 2015</v>
      </c>
      <c r="M8" s="53" t="str">
        <f>"FYTD "&amp;LEFT($C$8,3)&amp;" "&amp;$C$9</f>
        <v>FYTD Mar 2015</v>
      </c>
      <c r="N8" s="688" t="str">
        <f>"TMRA "&amp;LEFT($C$8,3)&amp;" "&amp;$C$9</f>
        <v>TMRA Mar 2015</v>
      </c>
      <c r="O8" s="53" t="str">
        <f>"FYTD "&amp;LEFT($C$8,3)&amp;" "&amp;$C$9</f>
        <v>FYTD Mar 2015</v>
      </c>
      <c r="P8" s="688" t="str">
        <f>"TMRA "&amp;LEFT($C$8,3)&amp;" "&amp;$C$9</f>
        <v>TMRA Mar 2015</v>
      </c>
      <c r="Q8" s="53" t="str">
        <f>"FYTD "&amp;LEFT($C$8,3)&amp;" "&amp;$C$9</f>
        <v>FYTD Mar 2015</v>
      </c>
      <c r="R8" s="688" t="str">
        <f>"TMRA "&amp;LEFT($C$8,3)&amp;" "&amp;$C$9</f>
        <v>TMRA Mar 2015</v>
      </c>
      <c r="S8" s="53" t="str">
        <f>"FYTD "&amp;LEFT($C$8,3)&amp;" "&amp;$C$9</f>
        <v>FYTD Mar 2015</v>
      </c>
      <c r="T8" s="688" t="str">
        <f>"TMRA "&amp;LEFT($C$8,3)&amp;" "&amp;$C$9</f>
        <v>TMRA Mar 2015</v>
      </c>
      <c r="U8" s="53" t="str">
        <f>"FYTD "&amp;LEFT($C$8,3)&amp;" "&amp;$C$9</f>
        <v>FYTD Mar 2015</v>
      </c>
      <c r="V8" s="688" t="str">
        <f>"TMRA "&amp;LEFT($C$8,3)&amp;" "&amp;$C$9</f>
        <v>TMRA Mar 2015</v>
      </c>
      <c r="W8" s="50"/>
      <c r="X8" s="49"/>
      <c r="Y8" s="59" t="s">
        <v>2609</v>
      </c>
      <c r="Z8" s="51" t="s">
        <v>1927</v>
      </c>
      <c r="AA8" s="54" t="str">
        <f>I10</f>
        <v>FMA51150 FYTD Mar 2015</v>
      </c>
      <c r="AB8" s="54" t="str">
        <f>K10</f>
        <v>FMA35470 FYTD Mar 2015</v>
      </c>
      <c r="AC8" s="54" t="str">
        <f>M10</f>
        <v>FMA36420 FYTD Mar 2015</v>
      </c>
      <c r="AD8" s="54" t="str">
        <f>O10</f>
        <v>FMA28120 FYTD Mar 2015</v>
      </c>
      <c r="AE8" s="54" t="str">
        <f>Q10</f>
        <v>FMA28180 FYTD Mar 2015</v>
      </c>
      <c r="AF8" s="54" t="str">
        <f>S10</f>
        <v>FMA41050 FYTD Mar 2015</v>
      </c>
      <c r="AG8" s="54" t="str">
        <f>U10</f>
        <v>FMA41240 FYTD Mar 2015</v>
      </c>
      <c r="AH8" s="41"/>
      <c r="AI8" s="47"/>
    </row>
    <row r="9" spans="1:35" ht="17.25" hidden="1" customHeight="1" outlineLevel="1">
      <c r="A9" s="412"/>
      <c r="B9" s="489" t="s">
        <v>729</v>
      </c>
      <c r="C9" s="490">
        <f>YEAR(EndPeriod)</f>
        <v>2015</v>
      </c>
      <c r="D9" s="1058">
        <f>VLOOKUP(D8,[1]Setup!W5:X16,2,0)</f>
        <v>3</v>
      </c>
      <c r="E9" s="49"/>
      <c r="F9" s="51" t="s">
        <v>796</v>
      </c>
      <c r="G9" s="54" t="str">
        <f t="shared" ref="G9:V9" si="6">IFERROR(INDEX(Setup,MATCH(G$4&amp;" - "&amp;G$7,_xlnm.Database,0),MATCH(G$3,Country,0)),"")</f>
        <v>National Value 420 2064</v>
      </c>
      <c r="H9" s="54" t="str">
        <f t="shared" si="6"/>
        <v>National Median 420 2064</v>
      </c>
      <c r="I9" s="54" t="str">
        <f t="shared" si="6"/>
        <v>FMA51150</v>
      </c>
      <c r="J9" s="689" t="str">
        <f t="shared" si="6"/>
        <v>FMA51150</v>
      </c>
      <c r="K9" s="54" t="str">
        <f t="shared" si="6"/>
        <v>FMA35470</v>
      </c>
      <c r="L9" s="689" t="str">
        <f t="shared" si="6"/>
        <v>FMA35470</v>
      </c>
      <c r="M9" s="54" t="str">
        <f t="shared" si="6"/>
        <v>FMA36420</v>
      </c>
      <c r="N9" s="689" t="str">
        <f t="shared" si="6"/>
        <v>FMA36420</v>
      </c>
      <c r="O9" s="54" t="str">
        <f t="shared" si="6"/>
        <v>FMA28120</v>
      </c>
      <c r="P9" s="689" t="str">
        <f t="shared" si="6"/>
        <v>FMA28120</v>
      </c>
      <c r="Q9" s="54" t="str">
        <f t="shared" si="6"/>
        <v>FMA28180</v>
      </c>
      <c r="R9" s="689" t="str">
        <f t="shared" si="6"/>
        <v>FMA28180</v>
      </c>
      <c r="S9" s="54" t="str">
        <f t="shared" si="6"/>
        <v>FMA41050</v>
      </c>
      <c r="T9" s="689" t="str">
        <f t="shared" si="6"/>
        <v>FMA41050</v>
      </c>
      <c r="U9" s="54" t="str">
        <f>IFERROR(INDEX(Setup,MATCH(U$4&amp;" - "&amp;U$7,_xlnm.Database,0),MATCH(U$3,Country,0)),"")</f>
        <v>FMA41240</v>
      </c>
      <c r="V9" s="689" t="str">
        <f t="shared" si="6"/>
        <v>FMA41240</v>
      </c>
      <c r="W9" s="55"/>
      <c r="X9" s="49"/>
      <c r="Y9" s="43"/>
      <c r="Z9" s="51" t="s">
        <v>1927</v>
      </c>
      <c r="AA9" s="442" t="str">
        <f>J10</f>
        <v>FMA51150 TMRA Mar 2015</v>
      </c>
      <c r="AB9" s="442" t="str">
        <f>L10</f>
        <v>FMA35470 TMRA Mar 2015</v>
      </c>
      <c r="AC9" s="442" t="str">
        <f>N10</f>
        <v>FMA36420 TMRA Mar 2015</v>
      </c>
      <c r="AD9" s="442" t="str">
        <f>P10</f>
        <v>FMA28120 TMRA Mar 2015</v>
      </c>
      <c r="AE9" s="442" t="str">
        <f>R10</f>
        <v>FMA28180 TMRA Mar 2015</v>
      </c>
      <c r="AF9" s="442" t="str">
        <f>T10</f>
        <v>FMA41050 TMRA Mar 2015</v>
      </c>
      <c r="AG9" s="442" t="str">
        <f>V10</f>
        <v>FMA41240 TMRA Mar 2015</v>
      </c>
      <c r="AH9" s="41"/>
      <c r="AI9" s="47"/>
    </row>
    <row r="10" spans="1:35" ht="17.25" hidden="1" customHeight="1" outlineLevel="1">
      <c r="A10" s="412"/>
      <c r="B10" s="41"/>
      <c r="C10" s="41"/>
      <c r="D10" s="45"/>
      <c r="E10" s="49"/>
      <c r="F10" s="51" t="s">
        <v>1927</v>
      </c>
      <c r="G10" s="54" t="str">
        <f>G9</f>
        <v>National Value 420 2064</v>
      </c>
      <c r="H10" s="54" t="str">
        <f>H9</f>
        <v>National Median 420 2064</v>
      </c>
      <c r="I10" s="54" t="str">
        <f>I9&amp;" "&amp;I8</f>
        <v>FMA51150 FYTD Mar 2015</v>
      </c>
      <c r="J10" s="689" t="str">
        <f t="shared" ref="J10:V10" si="7">J9&amp;" "&amp;J8</f>
        <v>FMA51150 TMRA Mar 2015</v>
      </c>
      <c r="K10" s="54" t="str">
        <f t="shared" si="7"/>
        <v>FMA35470 FYTD Mar 2015</v>
      </c>
      <c r="L10" s="689" t="str">
        <f t="shared" si="7"/>
        <v>FMA35470 TMRA Mar 2015</v>
      </c>
      <c r="M10" s="54" t="str">
        <f t="shared" si="7"/>
        <v>FMA36420 FYTD Mar 2015</v>
      </c>
      <c r="N10" s="689" t="str">
        <f t="shared" si="7"/>
        <v>FMA36420 TMRA Mar 2015</v>
      </c>
      <c r="O10" s="54" t="str">
        <f t="shared" si="7"/>
        <v>FMA28120 FYTD Mar 2015</v>
      </c>
      <c r="P10" s="689" t="str">
        <f t="shared" si="7"/>
        <v>FMA28120 TMRA Mar 2015</v>
      </c>
      <c r="Q10" s="54" t="str">
        <f t="shared" si="7"/>
        <v>FMA28180 FYTD Mar 2015</v>
      </c>
      <c r="R10" s="689" t="str">
        <f t="shared" si="7"/>
        <v>FMA28180 TMRA Mar 2015</v>
      </c>
      <c r="S10" s="54" t="str">
        <f t="shared" si="7"/>
        <v>FMA41050 FYTD Mar 2015</v>
      </c>
      <c r="T10" s="689" t="str">
        <f t="shared" si="7"/>
        <v>FMA41050 TMRA Mar 2015</v>
      </c>
      <c r="U10" s="54" t="str">
        <f t="shared" si="7"/>
        <v>FMA41240 FYTD Mar 2015</v>
      </c>
      <c r="V10" s="689" t="str">
        <f t="shared" si="7"/>
        <v>FMA41240 TMRA Mar 2015</v>
      </c>
      <c r="W10" s="56"/>
      <c r="X10" s="49"/>
      <c r="Y10" s="43"/>
      <c r="Z10" s="51"/>
      <c r="AA10" s="442"/>
      <c r="AB10" s="442"/>
      <c r="AC10" s="442"/>
      <c r="AD10" s="442"/>
      <c r="AE10" s="442"/>
      <c r="AF10" s="442"/>
      <c r="AG10" s="442"/>
      <c r="AH10" s="41"/>
      <c r="AI10" s="47"/>
    </row>
    <row r="11" spans="1:35" ht="17.25" hidden="1" customHeight="1" outlineLevel="1">
      <c r="A11" s="413"/>
      <c r="B11" s="41"/>
      <c r="C11" s="41"/>
      <c r="D11" s="45"/>
      <c r="E11" s="49"/>
      <c r="F11" s="57" t="s">
        <v>1924</v>
      </c>
      <c r="G11" s="58" t="str">
        <f>IFERROR(INDEX(Setup,MATCH(G$4&amp;" - Name",_xlnm.Database,0),MATCH(G$3,Country,0)),"")</f>
        <v>FMA0001</v>
      </c>
      <c r="H11" s="58" t="str">
        <f t="shared" ref="H11:T11" si="8">IFERROR(INDEX(Setup,MATCH(H$4&amp;" - Name",_xlnm.Database,0),MATCH(H$3,Country,0)),"")</f>
        <v>FMA0001</v>
      </c>
      <c r="I11" s="58" t="str">
        <f t="shared" si="8"/>
        <v>FMA51150</v>
      </c>
      <c r="J11" s="690" t="str">
        <f t="shared" si="8"/>
        <v>FMA51150</v>
      </c>
      <c r="K11" s="58" t="str">
        <f t="shared" si="8"/>
        <v>FMA35470</v>
      </c>
      <c r="L11" s="690" t="str">
        <f t="shared" si="8"/>
        <v>FMA35470</v>
      </c>
      <c r="M11" s="58" t="str">
        <f t="shared" si="8"/>
        <v>FMA36420</v>
      </c>
      <c r="N11" s="690" t="str">
        <f t="shared" si="8"/>
        <v>FMA36420</v>
      </c>
      <c r="O11" s="58" t="str">
        <f t="shared" si="8"/>
        <v>FMA28120</v>
      </c>
      <c r="P11" s="690" t="str">
        <f t="shared" si="8"/>
        <v>FMA28120</v>
      </c>
      <c r="Q11" s="58" t="str">
        <f t="shared" si="8"/>
        <v>FMA28180</v>
      </c>
      <c r="R11" s="690" t="str">
        <f t="shared" si="8"/>
        <v>FMA28180</v>
      </c>
      <c r="S11" s="58" t="str">
        <f t="shared" si="8"/>
        <v>FMA41050</v>
      </c>
      <c r="T11" s="690" t="str">
        <f t="shared" si="8"/>
        <v>FMA41050</v>
      </c>
      <c r="U11" s="58" t="str">
        <f>U9</f>
        <v>FMA41240</v>
      </c>
      <c r="V11" s="690" t="str">
        <f>V9</f>
        <v>FMA41240</v>
      </c>
      <c r="W11" s="50"/>
      <c r="X11" s="49"/>
      <c r="Y11" s="43"/>
      <c r="Z11" s="51"/>
      <c r="AA11" s="442"/>
      <c r="AB11" s="442"/>
      <c r="AC11" s="442"/>
      <c r="AD11" s="442"/>
      <c r="AE11" s="442"/>
      <c r="AF11" s="442"/>
      <c r="AG11" s="442"/>
      <c r="AH11" s="41"/>
      <c r="AI11" s="47"/>
    </row>
    <row r="12" spans="1:35" ht="17.25" hidden="1" customHeight="1" outlineLevel="1">
      <c r="A12" s="413"/>
      <c r="B12" s="41"/>
      <c r="C12" s="41"/>
      <c r="D12" s="45"/>
      <c r="E12" s="49"/>
      <c r="F12" s="45"/>
      <c r="G12" s="45"/>
      <c r="H12" s="45"/>
      <c r="I12" s="45"/>
      <c r="J12" s="691"/>
      <c r="K12" s="45"/>
      <c r="L12" s="691"/>
      <c r="M12" s="45"/>
      <c r="N12" s="691"/>
      <c r="O12" s="45"/>
      <c r="P12" s="691"/>
      <c r="Q12" s="45"/>
      <c r="R12" s="691"/>
      <c r="S12" s="45"/>
      <c r="T12" s="691"/>
      <c r="U12" s="45"/>
      <c r="V12" s="691"/>
      <c r="W12" s="50"/>
      <c r="X12" s="49"/>
      <c r="Y12" s="43"/>
      <c r="Z12" s="57" t="s">
        <v>1924</v>
      </c>
      <c r="AA12" s="443" t="str">
        <f t="shared" ref="AA12:AG12" si="9">IFERROR(INDEX(Setup,MATCH(AA$4&amp;" - Name",_xlnm.Database,0),MATCH(AA$3,Country,0)),"")</f>
        <v>FMA51150</v>
      </c>
      <c r="AB12" s="443" t="str">
        <f t="shared" si="9"/>
        <v>FMA35470</v>
      </c>
      <c r="AC12" s="443" t="str">
        <f t="shared" si="9"/>
        <v>FMA36420</v>
      </c>
      <c r="AD12" s="443" t="str">
        <f t="shared" si="9"/>
        <v>FMA28120</v>
      </c>
      <c r="AE12" s="443" t="str">
        <f t="shared" si="9"/>
        <v>FMA28180</v>
      </c>
      <c r="AF12" s="443" t="str">
        <f t="shared" si="9"/>
        <v>FMA41050</v>
      </c>
      <c r="AG12" s="443" t="str">
        <f t="shared" si="9"/>
        <v>FMA41240</v>
      </c>
      <c r="AH12" s="41"/>
      <c r="AI12" s="47"/>
    </row>
    <row r="13" spans="1:35" ht="17.25" hidden="1" customHeight="1" outlineLevel="1">
      <c r="A13" s="412"/>
      <c r="B13" s="41"/>
      <c r="C13" s="41"/>
      <c r="D13" s="45"/>
      <c r="E13" s="49"/>
      <c r="F13" s="1090" t="s">
        <v>1922</v>
      </c>
      <c r="G13" s="1081" t="str">
        <f>RIGHT($C$8,4)&amp;" FOA PG Group 1   :   "&amp;C8</f>
        <v>2015 FOA PG Group 1   :   March 2015</v>
      </c>
      <c r="H13" s="1082"/>
      <c r="I13" s="1082"/>
      <c r="J13" s="1082"/>
      <c r="K13" s="1082"/>
      <c r="L13" s="1082"/>
      <c r="M13" s="1082"/>
      <c r="N13" s="1082"/>
      <c r="O13" s="1082"/>
      <c r="P13" s="1082"/>
      <c r="Q13" s="1082"/>
      <c r="R13" s="1082"/>
      <c r="S13" s="1082"/>
      <c r="T13" s="1082"/>
      <c r="U13" s="1082"/>
      <c r="V13" s="1083"/>
      <c r="W13" s="56"/>
      <c r="X13" s="49"/>
      <c r="Y13" s="60"/>
      <c r="Z13" s="49"/>
      <c r="AA13" s="61"/>
      <c r="AB13" s="61"/>
      <c r="AC13" s="61"/>
      <c r="AD13" s="61"/>
      <c r="AE13" s="61"/>
      <c r="AF13" s="61"/>
      <c r="AG13" s="61"/>
      <c r="AH13" s="41"/>
      <c r="AI13" s="47"/>
    </row>
    <row r="14" spans="1:35" ht="17.25" hidden="1" customHeight="1" outlineLevel="1">
      <c r="A14" s="413"/>
      <c r="B14" s="41"/>
      <c r="C14" s="41"/>
      <c r="D14" s="45"/>
      <c r="E14" s="49"/>
      <c r="F14" s="1091"/>
      <c r="G14" s="62" t="s">
        <v>797</v>
      </c>
      <c r="H14" s="62" t="s">
        <v>798</v>
      </c>
      <c r="I14" s="707" t="s">
        <v>4296</v>
      </c>
      <c r="J14" s="708" t="s">
        <v>3403</v>
      </c>
      <c r="K14" s="707" t="s">
        <v>4297</v>
      </c>
      <c r="L14" s="708" t="s">
        <v>3404</v>
      </c>
      <c r="M14" s="707" t="s">
        <v>4298</v>
      </c>
      <c r="N14" s="708" t="s">
        <v>3398</v>
      </c>
      <c r="O14" s="707" t="s">
        <v>4299</v>
      </c>
      <c r="P14" s="708" t="s">
        <v>3399</v>
      </c>
      <c r="Q14" s="707" t="s">
        <v>4300</v>
      </c>
      <c r="R14" s="708" t="s">
        <v>3400</v>
      </c>
      <c r="S14" s="707" t="s">
        <v>4301</v>
      </c>
      <c r="T14" s="708" t="s">
        <v>3401</v>
      </c>
      <c r="U14" s="707" t="s">
        <v>4302</v>
      </c>
      <c r="V14" s="709" t="s">
        <v>3402</v>
      </c>
      <c r="W14" s="55"/>
      <c r="X14" s="64" t="s">
        <v>1291</v>
      </c>
      <c r="Y14" s="64" t="s">
        <v>696</v>
      </c>
      <c r="Z14" s="65" t="s">
        <v>799</v>
      </c>
      <c r="AA14" s="63" t="s">
        <v>3383</v>
      </c>
      <c r="AB14" s="63" t="s">
        <v>3384</v>
      </c>
      <c r="AC14" s="63" t="s">
        <v>3385</v>
      </c>
      <c r="AD14" s="63" t="s">
        <v>3386</v>
      </c>
      <c r="AE14" s="63" t="s">
        <v>3387</v>
      </c>
      <c r="AF14" s="63" t="s">
        <v>3388</v>
      </c>
      <c r="AG14" s="63" t="s">
        <v>3389</v>
      </c>
      <c r="AH14" s="41"/>
      <c r="AI14" s="47"/>
    </row>
    <row r="15" spans="1:35" ht="17.25" customHeight="1">
      <c r="A15" s="414"/>
      <c r="B15" s="41"/>
      <c r="C15" s="69"/>
      <c r="D15" s="70"/>
      <c r="E15" s="49"/>
      <c r="F15" s="68"/>
      <c r="G15" s="68"/>
      <c r="H15" s="68"/>
      <c r="I15" s="68"/>
      <c r="J15" s="693"/>
      <c r="K15" s="68"/>
      <c r="L15" s="693"/>
      <c r="M15" s="68"/>
      <c r="N15" s="693"/>
      <c r="O15" s="68"/>
      <c r="P15" s="693"/>
      <c r="Q15" s="68"/>
      <c r="R15" s="693"/>
      <c r="S15" s="68"/>
      <c r="T15" s="693"/>
      <c r="U15" s="68"/>
      <c r="V15" s="693"/>
      <c r="W15" s="49"/>
      <c r="X15" s="49"/>
      <c r="Y15" s="60"/>
      <c r="Z15" s="49"/>
      <c r="AA15" s="49"/>
      <c r="AB15" s="49"/>
      <c r="AC15" s="49"/>
      <c r="AD15" s="49"/>
      <c r="AE15" s="49"/>
      <c r="AF15" s="49"/>
      <c r="AG15" s="49"/>
      <c r="AH15" s="41"/>
      <c r="AI15" s="47"/>
    </row>
    <row r="16" spans="1:35" ht="17.25" customHeight="1">
      <c r="A16" s="414"/>
      <c r="B16" s="41"/>
      <c r="C16" s="69"/>
      <c r="D16" s="70"/>
      <c r="E16" s="49"/>
      <c r="F16" s="68"/>
      <c r="G16" s="68"/>
      <c r="H16" s="68"/>
      <c r="I16" s="68"/>
      <c r="J16" s="693"/>
      <c r="K16" s="68"/>
      <c r="L16" s="693"/>
      <c r="M16" s="68"/>
      <c r="N16" s="693"/>
      <c r="O16" s="68"/>
      <c r="P16" s="693"/>
      <c r="Q16" s="68"/>
      <c r="R16" s="693"/>
      <c r="S16" s="68"/>
      <c r="T16" s="693"/>
      <c r="U16" s="68"/>
      <c r="V16" s="693"/>
      <c r="W16" s="49"/>
      <c r="X16" s="49"/>
      <c r="Y16" s="60"/>
      <c r="Z16" s="49"/>
      <c r="AA16" s="49"/>
      <c r="AB16" s="49"/>
      <c r="AC16" s="49"/>
      <c r="AD16" s="49"/>
      <c r="AE16" s="49"/>
      <c r="AF16" s="49"/>
      <c r="AG16" s="49"/>
      <c r="AH16" s="41"/>
      <c r="AI16" s="47"/>
    </row>
    <row r="17" spans="1:35" ht="17.25" customHeight="1">
      <c r="A17" s="414"/>
      <c r="B17" s="41"/>
      <c r="C17" s="69"/>
      <c r="D17" s="70"/>
      <c r="E17" s="49"/>
      <c r="F17" s="68"/>
      <c r="G17" s="68"/>
      <c r="H17" s="68"/>
      <c r="I17" s="68"/>
      <c r="J17" s="693"/>
      <c r="K17" s="68"/>
      <c r="L17" s="693"/>
      <c r="M17" s="68"/>
      <c r="N17" s="693"/>
      <c r="O17" s="68"/>
      <c r="P17" s="693"/>
      <c r="Q17" s="68"/>
      <c r="R17" s="693"/>
      <c r="S17" s="68"/>
      <c r="T17" s="693"/>
      <c r="U17" s="68"/>
      <c r="V17" s="693"/>
      <c r="W17" s="49"/>
      <c r="X17" s="49"/>
      <c r="Y17" s="60"/>
      <c r="Z17" s="49"/>
      <c r="AA17" s="49"/>
      <c r="AB17" s="49"/>
      <c r="AC17" s="49"/>
      <c r="AD17" s="49"/>
      <c r="AE17" s="49"/>
      <c r="AF17" s="49"/>
      <c r="AG17" s="49"/>
      <c r="AH17" s="41"/>
      <c r="AI17" s="47"/>
    </row>
    <row r="18" spans="1:35" ht="17.25" customHeight="1">
      <c r="A18" s="414"/>
      <c r="B18" s="41"/>
      <c r="C18" s="69"/>
      <c r="D18" s="70"/>
      <c r="E18" s="49"/>
      <c r="F18" s="68"/>
      <c r="G18" s="68"/>
      <c r="H18" s="68"/>
      <c r="I18" s="68"/>
      <c r="J18" s="693"/>
      <c r="K18" s="68"/>
      <c r="L18" s="693"/>
      <c r="M18" s="68"/>
      <c r="N18" s="693"/>
      <c r="O18" s="68"/>
      <c r="P18" s="693"/>
      <c r="Q18" s="68"/>
      <c r="R18" s="693"/>
      <c r="S18" s="68"/>
      <c r="T18" s="693"/>
      <c r="U18" s="68"/>
      <c r="V18" s="693"/>
      <c r="W18" s="49"/>
      <c r="X18" s="49"/>
      <c r="Y18" s="60"/>
      <c r="Z18" s="49"/>
      <c r="AA18" s="49"/>
      <c r="AB18" s="49"/>
      <c r="AC18" s="49"/>
      <c r="AD18" s="49"/>
      <c r="AE18" s="49"/>
      <c r="AF18" s="49"/>
      <c r="AG18" s="49"/>
      <c r="AH18" s="41"/>
      <c r="AI18" s="47"/>
    </row>
    <row r="19" spans="1:35" ht="17.25" customHeight="1">
      <c r="A19" s="414"/>
      <c r="B19" s="41"/>
      <c r="C19" s="69"/>
      <c r="D19" s="70"/>
      <c r="E19" s="49"/>
      <c r="F19" s="68"/>
      <c r="G19" s="68"/>
      <c r="H19" s="68"/>
      <c r="I19" s="68"/>
      <c r="J19" s="693"/>
      <c r="K19" s="68"/>
      <c r="L19" s="693"/>
      <c r="M19" s="68"/>
      <c r="N19" s="693"/>
      <c r="O19" s="68"/>
      <c r="P19" s="693"/>
      <c r="Q19" s="68"/>
      <c r="R19" s="693"/>
      <c r="S19" s="68"/>
      <c r="T19" s="693"/>
      <c r="U19" s="68"/>
      <c r="V19" s="693"/>
      <c r="W19" s="49"/>
      <c r="X19" s="49"/>
      <c r="Y19" s="60"/>
      <c r="Z19" s="49"/>
      <c r="AA19" s="49"/>
      <c r="AB19" s="49"/>
      <c r="AC19" s="49"/>
      <c r="AD19" s="49"/>
      <c r="AE19" s="49"/>
      <c r="AF19" s="49"/>
      <c r="AG19" s="49"/>
      <c r="AH19" s="41"/>
      <c r="AI19" s="47"/>
    </row>
    <row r="20" spans="1:35" ht="17.25" customHeight="1">
      <c r="A20" s="414"/>
      <c r="B20" s="41"/>
      <c r="C20" s="69"/>
      <c r="D20" s="70"/>
      <c r="E20" s="49"/>
      <c r="F20" s="68"/>
      <c r="G20" s="68"/>
      <c r="H20" s="68"/>
      <c r="I20" s="68"/>
      <c r="J20" s="693"/>
      <c r="K20" s="68"/>
      <c r="L20" s="693"/>
      <c r="M20" s="68"/>
      <c r="N20" s="693"/>
      <c r="O20" s="68"/>
      <c r="P20" s="693"/>
      <c r="Q20" s="68"/>
      <c r="R20" s="693"/>
      <c r="S20" s="68"/>
      <c r="T20" s="693"/>
      <c r="U20" s="68"/>
      <c r="V20" s="693"/>
      <c r="W20" s="49"/>
      <c r="X20" s="49"/>
      <c r="Y20" s="60"/>
      <c r="Z20" s="49"/>
      <c r="AA20" s="49"/>
      <c r="AB20" s="49"/>
      <c r="AC20" s="49"/>
      <c r="AD20" s="49"/>
      <c r="AE20" s="49"/>
      <c r="AF20" s="49"/>
      <c r="AG20" s="49"/>
      <c r="AH20" s="41"/>
      <c r="AI20" s="47"/>
    </row>
    <row r="21" spans="1:35" ht="17.25" customHeight="1">
      <c r="A21" s="414"/>
      <c r="B21" s="41"/>
      <c r="C21" s="69"/>
      <c r="D21" s="70"/>
      <c r="E21" s="49"/>
      <c r="F21" s="68"/>
      <c r="G21" s="68"/>
      <c r="H21" s="68"/>
      <c r="I21" s="68"/>
      <c r="J21" s="693"/>
      <c r="K21" s="68"/>
      <c r="L21" s="693"/>
      <c r="M21" s="68"/>
      <c r="N21" s="693"/>
      <c r="O21" s="68"/>
      <c r="P21" s="693"/>
      <c r="Q21" s="68"/>
      <c r="R21" s="693"/>
      <c r="S21" s="68"/>
      <c r="T21" s="693"/>
      <c r="U21" s="68"/>
      <c r="V21" s="693"/>
      <c r="W21" s="49"/>
      <c r="X21" s="49"/>
      <c r="Y21" s="60"/>
      <c r="Z21" s="49"/>
      <c r="AA21" s="49"/>
      <c r="AB21" s="49"/>
      <c r="AC21" s="49"/>
      <c r="AD21" s="49"/>
      <c r="AE21" s="49"/>
      <c r="AF21" s="49"/>
      <c r="AG21" s="49"/>
      <c r="AH21" s="41"/>
      <c r="AI21" s="47"/>
    </row>
    <row r="22" spans="1:35" ht="17.25" customHeight="1">
      <c r="A22" s="414"/>
      <c r="B22" s="41"/>
      <c r="C22" s="69"/>
      <c r="D22" s="70"/>
      <c r="E22" s="49"/>
      <c r="F22" s="68"/>
      <c r="G22" s="68"/>
      <c r="H22" s="68"/>
      <c r="I22" s="68"/>
      <c r="J22" s="693"/>
      <c r="K22" s="68"/>
      <c r="L22" s="693"/>
      <c r="M22" s="68"/>
      <c r="N22" s="693"/>
      <c r="O22" s="68"/>
      <c r="P22" s="693"/>
      <c r="Q22" s="68"/>
      <c r="R22" s="693"/>
      <c r="S22" s="68"/>
      <c r="T22" s="693"/>
      <c r="U22" s="68"/>
      <c r="V22" s="693"/>
      <c r="W22" s="49"/>
      <c r="X22" s="49"/>
      <c r="Y22" s="60"/>
      <c r="Z22" s="49"/>
      <c r="AA22" s="49"/>
      <c r="AB22" s="49"/>
      <c r="AC22" s="49"/>
      <c r="AD22" s="49"/>
      <c r="AE22" s="49"/>
      <c r="AF22" s="49"/>
      <c r="AG22" s="49"/>
      <c r="AH22" s="41"/>
      <c r="AI22" s="47"/>
    </row>
    <row r="23" spans="1:35" ht="17.25" customHeight="1">
      <c r="A23" s="414"/>
      <c r="B23" s="41"/>
      <c r="C23" s="69"/>
      <c r="D23" s="70"/>
      <c r="E23" s="49"/>
      <c r="F23" s="68"/>
      <c r="G23" s="68"/>
      <c r="H23" s="68"/>
      <c r="I23" s="68"/>
      <c r="J23" s="693"/>
      <c r="K23" s="68"/>
      <c r="L23" s="693"/>
      <c r="M23" s="68"/>
      <c r="N23" s="693"/>
      <c r="O23" s="68"/>
      <c r="P23" s="693"/>
      <c r="Q23" s="68"/>
      <c r="R23" s="693"/>
      <c r="S23" s="68"/>
      <c r="T23" s="693"/>
      <c r="U23" s="68"/>
      <c r="V23" s="693"/>
      <c r="W23" s="49"/>
      <c r="X23" s="49"/>
      <c r="Y23" s="60"/>
      <c r="Z23" s="49"/>
      <c r="AA23" s="49"/>
      <c r="AB23" s="49"/>
      <c r="AC23" s="49"/>
      <c r="AD23" s="49"/>
      <c r="AE23" s="49"/>
      <c r="AF23" s="49"/>
      <c r="AG23" s="49"/>
      <c r="AH23" s="41"/>
      <c r="AI23" s="47"/>
    </row>
    <row r="24" spans="1:35" ht="17.25" customHeight="1">
      <c r="A24" s="414"/>
      <c r="B24" s="41"/>
      <c r="C24" s="69"/>
      <c r="D24" s="70"/>
      <c r="E24" s="49"/>
      <c r="F24" s="68"/>
      <c r="G24" s="68"/>
      <c r="H24" s="68"/>
      <c r="I24" s="68"/>
      <c r="J24" s="693"/>
      <c r="K24" s="68"/>
      <c r="L24" s="693"/>
      <c r="M24" s="68"/>
      <c r="N24" s="693"/>
      <c r="O24" s="68"/>
      <c r="P24" s="693"/>
      <c r="Q24" s="68"/>
      <c r="R24" s="693"/>
      <c r="S24" s="68"/>
      <c r="T24" s="693"/>
      <c r="U24" s="68"/>
      <c r="V24" s="693"/>
      <c r="W24" s="49"/>
      <c r="X24" s="49"/>
      <c r="Y24" s="60"/>
      <c r="Z24" s="49"/>
      <c r="AA24" s="49"/>
      <c r="AB24" s="49"/>
      <c r="AC24" s="49"/>
      <c r="AD24" s="49"/>
      <c r="AE24" s="49"/>
      <c r="AF24" s="49"/>
      <c r="AG24" s="49"/>
      <c r="AH24" s="41"/>
      <c r="AI24" s="47"/>
    </row>
    <row r="25" spans="1:35" ht="17.25" customHeight="1">
      <c r="A25" s="414"/>
      <c r="B25" s="41"/>
      <c r="C25" s="69"/>
      <c r="D25" s="70"/>
      <c r="E25" s="49"/>
      <c r="F25" s="68"/>
      <c r="G25" s="68"/>
      <c r="H25" s="68"/>
      <c r="I25" s="68"/>
      <c r="J25" s="693"/>
      <c r="K25" s="68"/>
      <c r="L25" s="693"/>
      <c r="M25" s="68"/>
      <c r="N25" s="693"/>
      <c r="O25" s="68"/>
      <c r="P25" s="693"/>
      <c r="Q25" s="68"/>
      <c r="R25" s="693"/>
      <c r="S25" s="68"/>
      <c r="T25" s="693"/>
      <c r="U25" s="68"/>
      <c r="V25" s="693"/>
      <c r="W25" s="49"/>
      <c r="X25" s="49"/>
      <c r="Y25" s="60"/>
      <c r="Z25" s="49"/>
      <c r="AA25" s="49"/>
      <c r="AB25" s="49"/>
      <c r="AC25" s="49"/>
      <c r="AD25" s="49"/>
      <c r="AE25" s="49"/>
      <c r="AF25" s="49"/>
      <c r="AG25" s="49"/>
      <c r="AH25" s="41"/>
      <c r="AI25" s="47"/>
    </row>
    <row r="26" spans="1:35" ht="17.25" customHeight="1">
      <c r="A26" s="414"/>
      <c r="B26" s="41"/>
      <c r="C26" s="69"/>
      <c r="D26" s="70"/>
      <c r="E26" s="49"/>
      <c r="F26" s="68"/>
      <c r="G26" s="68"/>
      <c r="H26" s="68"/>
      <c r="I26" s="68"/>
      <c r="J26" s="693"/>
      <c r="K26" s="68"/>
      <c r="L26" s="693"/>
      <c r="M26" s="68"/>
      <c r="N26" s="693"/>
      <c r="O26" s="68"/>
      <c r="P26" s="693"/>
      <c r="Q26" s="68"/>
      <c r="R26" s="693"/>
      <c r="S26" s="68"/>
      <c r="T26" s="693"/>
      <c r="U26" s="68"/>
      <c r="V26" s="693"/>
      <c r="W26" s="49"/>
      <c r="X26" s="49"/>
      <c r="Y26" s="60"/>
      <c r="Z26" s="49"/>
      <c r="AA26" s="49"/>
      <c r="AB26" s="49"/>
      <c r="AC26" s="49"/>
      <c r="AD26" s="49"/>
      <c r="AE26" s="49"/>
      <c r="AF26" s="49"/>
      <c r="AG26" s="49"/>
      <c r="AH26" s="41"/>
      <c r="AI26" s="47"/>
    </row>
    <row r="27" spans="1:35" ht="17.25" customHeight="1">
      <c r="A27" s="414"/>
      <c r="B27" s="41"/>
      <c r="C27" s="69"/>
      <c r="D27" s="70"/>
      <c r="E27" s="49"/>
      <c r="F27" s="68"/>
      <c r="G27" s="68"/>
      <c r="H27" s="68"/>
      <c r="I27" s="68"/>
      <c r="J27" s="693"/>
      <c r="K27" s="68"/>
      <c r="L27" s="693"/>
      <c r="M27" s="68"/>
      <c r="N27" s="693"/>
      <c r="O27" s="68"/>
      <c r="P27" s="693"/>
      <c r="Q27" s="68"/>
      <c r="R27" s="693"/>
      <c r="S27" s="68"/>
      <c r="T27" s="693"/>
      <c r="U27" s="68"/>
      <c r="V27" s="693"/>
      <c r="W27" s="49"/>
      <c r="X27" s="49"/>
      <c r="Y27" s="60"/>
      <c r="Z27" s="49"/>
      <c r="AA27" s="49"/>
      <c r="AB27" s="49"/>
      <c r="AC27" s="49"/>
      <c r="AD27" s="49"/>
      <c r="AE27" s="49"/>
      <c r="AF27" s="49"/>
      <c r="AG27" s="49"/>
      <c r="AH27" s="41"/>
      <c r="AI27" s="47"/>
    </row>
    <row r="28" spans="1:35" ht="17.25" customHeight="1">
      <c r="A28" s="414"/>
      <c r="B28" s="41"/>
      <c r="C28" s="69"/>
      <c r="D28" s="70"/>
      <c r="E28" s="49"/>
      <c r="F28" s="68"/>
      <c r="G28" s="68"/>
      <c r="H28" s="68"/>
      <c r="I28" s="68"/>
      <c r="J28" s="693"/>
      <c r="K28" s="68"/>
      <c r="L28" s="693"/>
      <c r="M28" s="68"/>
      <c r="N28" s="693"/>
      <c r="O28" s="68"/>
      <c r="P28" s="693"/>
      <c r="Q28" s="68"/>
      <c r="R28" s="693"/>
      <c r="S28" s="68"/>
      <c r="T28" s="693"/>
      <c r="U28" s="68"/>
      <c r="V28" s="693"/>
      <c r="W28" s="49"/>
      <c r="X28" s="49"/>
      <c r="Y28" s="60"/>
      <c r="Z28" s="49"/>
      <c r="AA28" s="49"/>
      <c r="AB28" s="49"/>
      <c r="AC28" s="49"/>
      <c r="AD28" s="49"/>
      <c r="AE28" s="49"/>
      <c r="AF28" s="49"/>
      <c r="AG28" s="49"/>
      <c r="AH28" s="41"/>
      <c r="AI28" s="47"/>
    </row>
    <row r="29" spans="1:35" ht="17.25" customHeight="1">
      <c r="A29" s="414"/>
      <c r="B29" s="41"/>
      <c r="C29" s="69"/>
      <c r="D29" s="70"/>
      <c r="E29" s="49"/>
      <c r="F29" s="68"/>
      <c r="G29" s="68"/>
      <c r="H29" s="68"/>
      <c r="I29" s="68"/>
      <c r="J29" s="693"/>
      <c r="K29" s="68"/>
      <c r="L29" s="693"/>
      <c r="M29" s="68"/>
      <c r="N29" s="693"/>
      <c r="O29" s="68"/>
      <c r="P29" s="693"/>
      <c r="Q29" s="68"/>
      <c r="R29" s="693"/>
      <c r="S29" s="68"/>
      <c r="T29" s="693"/>
      <c r="U29" s="68"/>
      <c r="V29" s="693"/>
      <c r="W29" s="49"/>
      <c r="X29" s="49"/>
      <c r="Y29" s="60"/>
      <c r="Z29" s="49"/>
      <c r="AA29" s="49"/>
      <c r="AB29" s="49"/>
      <c r="AC29" s="49"/>
      <c r="AD29" s="49"/>
      <c r="AE29" s="49"/>
      <c r="AF29" s="49"/>
      <c r="AG29" s="49"/>
      <c r="AH29" s="41"/>
      <c r="AI29" s="47"/>
    </row>
    <row r="30" spans="1:35" ht="17.25" customHeight="1">
      <c r="A30" s="414"/>
      <c r="B30" s="41"/>
      <c r="C30" s="69"/>
      <c r="D30" s="70"/>
      <c r="E30" s="49"/>
      <c r="F30" s="68"/>
      <c r="G30" s="68"/>
      <c r="H30" s="68"/>
      <c r="I30" s="68"/>
      <c r="J30" s="693"/>
      <c r="K30" s="68"/>
      <c r="L30" s="693"/>
      <c r="M30" s="68"/>
      <c r="N30" s="693"/>
      <c r="O30" s="68"/>
      <c r="P30" s="693"/>
      <c r="Q30" s="68"/>
      <c r="R30" s="693"/>
      <c r="S30" s="68"/>
      <c r="T30" s="693"/>
      <c r="U30" s="68"/>
      <c r="V30" s="693"/>
      <c r="W30" s="49"/>
      <c r="X30" s="49"/>
      <c r="Y30" s="60"/>
      <c r="Z30" s="49"/>
      <c r="AA30" s="49"/>
      <c r="AB30" s="49"/>
      <c r="AC30" s="49"/>
      <c r="AD30" s="49"/>
      <c r="AE30" s="49"/>
      <c r="AF30" s="49"/>
      <c r="AG30" s="49"/>
      <c r="AH30" s="41"/>
      <c r="AI30" s="47"/>
    </row>
    <row r="31" spans="1:35" ht="17.25" customHeight="1">
      <c r="A31" s="414"/>
      <c r="B31" s="41"/>
      <c r="C31" s="69"/>
      <c r="D31" s="70"/>
      <c r="E31" s="49"/>
      <c r="F31" s="68"/>
      <c r="G31" s="68"/>
      <c r="H31" s="68"/>
      <c r="I31" s="68"/>
      <c r="J31" s="693"/>
      <c r="K31" s="68"/>
      <c r="L31" s="693"/>
      <c r="M31" s="68"/>
      <c r="N31" s="693"/>
      <c r="O31" s="68"/>
      <c r="P31" s="693"/>
      <c r="Q31" s="68"/>
      <c r="R31" s="693"/>
      <c r="S31" s="68"/>
      <c r="T31" s="693"/>
      <c r="U31" s="68"/>
      <c r="V31" s="693"/>
      <c r="W31" s="49"/>
      <c r="X31" s="49"/>
      <c r="Y31" s="60"/>
      <c r="Z31" s="49"/>
      <c r="AA31" s="49"/>
      <c r="AB31" s="49"/>
      <c r="AC31" s="49"/>
      <c r="AD31" s="49"/>
      <c r="AE31" s="49"/>
      <c r="AF31" s="49"/>
      <c r="AG31" s="49"/>
      <c r="AH31" s="41"/>
      <c r="AI31" s="47"/>
    </row>
    <row r="32" spans="1:35" ht="17.25" customHeight="1">
      <c r="A32" s="414"/>
      <c r="B32" s="41"/>
      <c r="C32" s="69"/>
      <c r="D32" s="70"/>
      <c r="E32" s="49"/>
      <c r="F32" s="68"/>
      <c r="G32" s="68"/>
      <c r="H32" s="68"/>
      <c r="I32" s="68"/>
      <c r="J32" s="693"/>
      <c r="K32" s="68"/>
      <c r="L32" s="693"/>
      <c r="M32" s="68"/>
      <c r="N32" s="693"/>
      <c r="O32" s="68"/>
      <c r="P32" s="693"/>
      <c r="Q32" s="68"/>
      <c r="R32" s="693"/>
      <c r="S32" s="68"/>
      <c r="T32" s="693"/>
      <c r="U32" s="68"/>
      <c r="V32" s="693"/>
      <c r="W32" s="49"/>
      <c r="X32" s="49"/>
      <c r="Y32" s="60"/>
      <c r="Z32" s="49"/>
      <c r="AA32" s="49"/>
      <c r="AB32" s="49"/>
      <c r="AC32" s="49"/>
      <c r="AD32" s="49"/>
      <c r="AE32" s="49"/>
      <c r="AF32" s="49"/>
      <c r="AG32" s="49"/>
      <c r="AH32" s="41"/>
      <c r="AI32" s="47"/>
    </row>
    <row r="33" spans="1:35" ht="17.25" customHeight="1">
      <c r="A33" s="414"/>
      <c r="B33" s="41"/>
      <c r="C33" s="69"/>
      <c r="D33" s="70"/>
      <c r="E33" s="49"/>
      <c r="F33" s="68"/>
      <c r="G33" s="68"/>
      <c r="H33" s="68"/>
      <c r="I33" s="68"/>
      <c r="J33" s="693"/>
      <c r="K33" s="68"/>
      <c r="L33" s="693"/>
      <c r="M33" s="68"/>
      <c r="N33" s="693"/>
      <c r="O33" s="68"/>
      <c r="P33" s="693"/>
      <c r="Q33" s="68"/>
      <c r="R33" s="693"/>
      <c r="S33" s="68"/>
      <c r="T33" s="693"/>
      <c r="U33" s="68"/>
      <c r="V33" s="693"/>
      <c r="W33" s="49"/>
      <c r="X33" s="49"/>
      <c r="Y33" s="60"/>
      <c r="Z33" s="49"/>
      <c r="AA33" s="49"/>
      <c r="AB33" s="49"/>
      <c r="AC33" s="49"/>
      <c r="AD33" s="49"/>
      <c r="AE33" s="49"/>
      <c r="AF33" s="49"/>
      <c r="AG33" s="49"/>
      <c r="AH33" s="41"/>
      <c r="AI33" s="47"/>
    </row>
    <row r="34" spans="1:35" ht="17.25" customHeight="1">
      <c r="A34" s="414"/>
      <c r="B34" s="41"/>
      <c r="C34" s="69"/>
      <c r="D34" s="70"/>
      <c r="E34" s="49"/>
      <c r="F34" s="68"/>
      <c r="G34" s="68"/>
      <c r="H34" s="68"/>
      <c r="I34" s="68"/>
      <c r="J34" s="693"/>
      <c r="K34" s="68"/>
      <c r="L34" s="693"/>
      <c r="M34" s="68"/>
      <c r="N34" s="693"/>
      <c r="O34" s="68"/>
      <c r="P34" s="693"/>
      <c r="Q34" s="68"/>
      <c r="R34" s="693"/>
      <c r="S34" s="68"/>
      <c r="T34" s="693"/>
      <c r="U34" s="68"/>
      <c r="V34" s="693"/>
      <c r="W34" s="49"/>
      <c r="X34" s="49"/>
      <c r="Y34" s="60"/>
      <c r="Z34" s="49"/>
      <c r="AA34" s="49"/>
      <c r="AB34" s="49"/>
      <c r="AC34" s="49"/>
      <c r="AD34" s="49"/>
      <c r="AE34" s="49"/>
      <c r="AF34" s="49"/>
      <c r="AG34" s="49"/>
      <c r="AH34" s="41"/>
      <c r="AI34" s="47"/>
    </row>
    <row r="35" spans="1:35" ht="17.25" customHeight="1">
      <c r="A35" s="414"/>
      <c r="B35" s="41"/>
      <c r="C35" s="69"/>
      <c r="D35" s="70"/>
      <c r="E35" s="49"/>
      <c r="F35" s="68"/>
      <c r="G35" s="68"/>
      <c r="H35" s="68"/>
      <c r="I35" s="68"/>
      <c r="J35" s="693"/>
      <c r="K35" s="68"/>
      <c r="L35" s="693"/>
      <c r="M35" s="68"/>
      <c r="N35" s="693"/>
      <c r="O35" s="68"/>
      <c r="P35" s="693"/>
      <c r="Q35" s="68"/>
      <c r="R35" s="693"/>
      <c r="S35" s="68"/>
      <c r="T35" s="693"/>
      <c r="U35" s="68"/>
      <c r="V35" s="693"/>
      <c r="W35" s="49"/>
      <c r="X35" s="49"/>
      <c r="Y35" s="60"/>
      <c r="Z35" s="49"/>
      <c r="AA35" s="49"/>
      <c r="AB35" s="49"/>
      <c r="AC35" s="49"/>
      <c r="AD35" s="49"/>
      <c r="AE35" s="49"/>
      <c r="AF35" s="49"/>
      <c r="AG35" s="49"/>
      <c r="AH35" s="41"/>
      <c r="AI35" s="47"/>
    </row>
    <row r="36" spans="1:35" ht="17.25" customHeight="1">
      <c r="A36" s="414"/>
      <c r="B36" s="41"/>
      <c r="C36" s="69"/>
      <c r="D36" s="70"/>
      <c r="E36" s="49"/>
      <c r="F36" s="68"/>
      <c r="G36" s="68"/>
      <c r="H36" s="68"/>
      <c r="I36" s="68"/>
      <c r="J36" s="693"/>
      <c r="K36" s="68"/>
      <c r="L36" s="693"/>
      <c r="M36" s="1143" t="s">
        <v>4264</v>
      </c>
      <c r="N36" s="1143"/>
      <c r="O36" s="1143"/>
      <c r="P36" s="1143"/>
      <c r="Q36" s="68"/>
      <c r="R36" s="693"/>
      <c r="S36" s="68"/>
      <c r="T36" s="693"/>
      <c r="U36" s="68"/>
      <c r="V36" s="693"/>
      <c r="W36" s="49"/>
      <c r="X36" s="49"/>
      <c r="Y36" s="60"/>
      <c r="Z36" s="49"/>
      <c r="AA36" s="49"/>
      <c r="AB36" s="49"/>
      <c r="AC36" s="49"/>
      <c r="AD36" s="49"/>
      <c r="AE36" s="49"/>
      <c r="AF36" s="49"/>
      <c r="AG36" s="49"/>
      <c r="AH36" s="41"/>
      <c r="AI36" s="47"/>
    </row>
    <row r="37" spans="1:35" ht="17.25" customHeight="1">
      <c r="A37" s="414"/>
      <c r="B37" s="41"/>
      <c r="C37" s="69"/>
      <c r="D37" s="70"/>
      <c r="E37" s="49"/>
      <c r="F37" s="68"/>
      <c r="G37" s="68"/>
      <c r="H37" s="68"/>
      <c r="I37" s="68"/>
      <c r="J37" s="693"/>
      <c r="K37" s="68"/>
      <c r="L37" s="693"/>
      <c r="M37" s="1143"/>
      <c r="N37" s="1143"/>
      <c r="O37" s="1143"/>
      <c r="P37" s="1143"/>
      <c r="Q37" s="68"/>
      <c r="R37" s="693"/>
      <c r="S37" s="68"/>
      <c r="T37" s="693"/>
      <c r="U37" s="68"/>
      <c r="V37" s="693"/>
      <c r="W37" s="49"/>
      <c r="X37" s="49"/>
      <c r="Y37" s="60"/>
      <c r="Z37" s="49"/>
      <c r="AA37" s="49"/>
      <c r="AB37" s="49"/>
      <c r="AC37" s="49"/>
      <c r="AD37" s="49"/>
      <c r="AE37" s="49"/>
      <c r="AF37" s="49"/>
      <c r="AG37" s="49"/>
      <c r="AH37" s="41"/>
      <c r="AI37" s="47"/>
    </row>
    <row r="38" spans="1:35" ht="17.25" customHeight="1">
      <c r="A38" s="414"/>
      <c r="B38" s="41"/>
      <c r="C38" s="69"/>
      <c r="D38" s="70"/>
      <c r="E38" s="49"/>
      <c r="F38" s="68"/>
      <c r="G38" s="68"/>
      <c r="H38" s="68"/>
      <c r="I38" s="68"/>
      <c r="J38" s="693"/>
      <c r="K38" s="68"/>
      <c r="L38" s="693"/>
      <c r="N38" s="693"/>
      <c r="O38" s="68"/>
      <c r="P38" s="693"/>
      <c r="Q38" s="68"/>
      <c r="R38" s="693"/>
      <c r="S38" s="68"/>
      <c r="T38" s="693"/>
      <c r="U38" s="68"/>
      <c r="V38" s="693"/>
      <c r="W38" s="49"/>
      <c r="X38" s="49"/>
      <c r="Y38" s="60"/>
      <c r="Z38" s="49"/>
      <c r="AA38" s="49"/>
      <c r="AB38" s="49"/>
      <c r="AC38" s="49"/>
      <c r="AD38" s="49"/>
      <c r="AE38" s="49"/>
      <c r="AF38" s="49"/>
      <c r="AG38" s="49"/>
      <c r="AH38" s="41"/>
      <c r="AI38" s="47"/>
    </row>
    <row r="39" spans="1:35" ht="17.25" customHeight="1">
      <c r="A39" s="414"/>
      <c r="B39" s="41"/>
      <c r="C39" s="69"/>
      <c r="D39" s="70"/>
      <c r="E39" s="49"/>
      <c r="F39" s="68"/>
      <c r="G39" s="68"/>
      <c r="H39" s="68"/>
      <c r="I39" s="68"/>
      <c r="J39" s="693"/>
      <c r="K39" s="68"/>
      <c r="L39" s="693"/>
      <c r="M39" s="1144" t="s">
        <v>3405</v>
      </c>
      <c r="N39" s="1144"/>
      <c r="O39" s="1144"/>
      <c r="P39" s="1144"/>
      <c r="Q39" s="68"/>
      <c r="R39" s="693"/>
      <c r="S39" s="68"/>
      <c r="T39" s="693"/>
      <c r="U39" s="68"/>
      <c r="V39" s="693"/>
      <c r="W39" s="49"/>
      <c r="X39" s="49"/>
      <c r="Y39" s="60"/>
      <c r="Z39" s="49"/>
      <c r="AA39" s="49"/>
      <c r="AB39" s="49"/>
      <c r="AC39" s="49"/>
      <c r="AD39" s="49"/>
      <c r="AE39" s="49"/>
      <c r="AF39" s="49"/>
      <c r="AG39" s="49"/>
      <c r="AH39" s="41"/>
      <c r="AI39" s="47"/>
    </row>
    <row r="40" spans="1:35" ht="17.25" customHeight="1">
      <c r="A40" s="414"/>
      <c r="B40" s="41"/>
      <c r="C40" s="69"/>
      <c r="D40" s="70"/>
      <c r="E40" s="49"/>
      <c r="F40" s="68"/>
      <c r="G40" s="68"/>
      <c r="H40" s="68"/>
      <c r="I40" s="68"/>
      <c r="J40" s="693"/>
      <c r="K40" s="68"/>
      <c r="L40" s="693"/>
      <c r="M40" s="1144"/>
      <c r="N40" s="1144"/>
      <c r="O40" s="1144"/>
      <c r="P40" s="1144"/>
      <c r="Q40" s="68"/>
      <c r="R40" s="693"/>
      <c r="S40" s="68"/>
      <c r="T40" s="693"/>
      <c r="U40" s="68"/>
      <c r="V40" s="693"/>
      <c r="W40" s="49"/>
      <c r="X40" s="49"/>
      <c r="Y40" s="60"/>
      <c r="Z40" s="49"/>
      <c r="AA40" s="49"/>
      <c r="AB40" s="49"/>
      <c r="AC40" s="49"/>
      <c r="AD40" s="49"/>
      <c r="AE40" s="49"/>
      <c r="AF40" s="49"/>
      <c r="AG40" s="49"/>
      <c r="AH40" s="41"/>
      <c r="AI40" s="47"/>
    </row>
    <row r="41" spans="1:35" ht="17.25" customHeight="1">
      <c r="A41" s="414"/>
      <c r="B41" s="41"/>
      <c r="C41" s="69"/>
      <c r="D41" s="70"/>
      <c r="E41" s="49"/>
      <c r="F41" s="68"/>
      <c r="G41" s="68"/>
      <c r="H41" s="68"/>
      <c r="I41" s="68"/>
      <c r="J41" s="693"/>
      <c r="K41" s="68"/>
      <c r="L41" s="693"/>
      <c r="M41" s="1144" t="s">
        <v>3406</v>
      </c>
      <c r="N41" s="1144"/>
      <c r="O41" s="1144"/>
      <c r="P41" s="979"/>
      <c r="Q41" s="68"/>
      <c r="R41" s="693"/>
      <c r="S41" s="68"/>
      <c r="T41" s="693"/>
      <c r="U41" s="68"/>
      <c r="V41" s="693"/>
      <c r="W41" s="49"/>
      <c r="X41" s="49"/>
      <c r="Y41" s="60"/>
      <c r="Z41" s="49"/>
      <c r="AA41" s="49"/>
      <c r="AB41" s="49"/>
      <c r="AC41" s="49"/>
      <c r="AD41" s="49"/>
      <c r="AE41" s="49"/>
      <c r="AF41" s="49"/>
      <c r="AG41" s="49"/>
      <c r="AH41" s="41"/>
      <c r="AI41" s="47"/>
    </row>
    <row r="42" spans="1:35" ht="17.25" customHeight="1">
      <c r="A42" s="414"/>
      <c r="B42" s="41"/>
      <c r="C42" s="69"/>
      <c r="D42" s="70"/>
      <c r="E42" s="49"/>
      <c r="F42" s="68"/>
      <c r="G42" s="68"/>
      <c r="H42" s="68"/>
      <c r="I42" s="68"/>
      <c r="J42" s="693"/>
      <c r="K42" s="68"/>
      <c r="L42" s="693"/>
      <c r="M42" s="1144"/>
      <c r="N42" s="1144"/>
      <c r="O42" s="1144"/>
      <c r="P42" s="979"/>
      <c r="Q42" s="68"/>
      <c r="R42" s="693"/>
      <c r="S42" s="68"/>
      <c r="T42" s="693"/>
      <c r="U42" s="68"/>
      <c r="V42" s="693"/>
      <c r="W42" s="49"/>
      <c r="X42" s="49"/>
      <c r="Y42" s="60"/>
      <c r="Z42" s="49"/>
      <c r="AA42" s="49"/>
      <c r="AB42" s="49"/>
      <c r="AC42" s="49"/>
      <c r="AD42" s="49"/>
      <c r="AE42" s="49"/>
      <c r="AF42" s="49"/>
      <c r="AG42" s="49"/>
      <c r="AH42" s="41"/>
      <c r="AI42" s="47"/>
    </row>
    <row r="43" spans="1:35" ht="17.25" customHeight="1">
      <c r="A43" s="414"/>
      <c r="B43" s="41"/>
      <c r="C43" s="69"/>
      <c r="D43" s="70"/>
      <c r="E43" s="49"/>
      <c r="F43" s="68"/>
      <c r="G43" s="68"/>
      <c r="H43" s="68"/>
      <c r="I43" s="68"/>
      <c r="J43" s="693"/>
      <c r="K43" s="68"/>
      <c r="L43" s="693"/>
      <c r="M43" s="1144" t="s">
        <v>3407</v>
      </c>
      <c r="N43" s="1144"/>
      <c r="O43" s="1144"/>
      <c r="P43" s="979"/>
      <c r="Q43" s="68"/>
      <c r="R43" s="693"/>
      <c r="S43" s="68"/>
      <c r="T43" s="693"/>
      <c r="U43" s="68"/>
      <c r="V43" s="693"/>
      <c r="W43" s="49"/>
      <c r="X43" s="49"/>
      <c r="Y43" s="60"/>
      <c r="Z43" s="49"/>
      <c r="AA43" s="49"/>
      <c r="AB43" s="49"/>
      <c r="AC43" s="49"/>
      <c r="AD43" s="49"/>
      <c r="AE43" s="49"/>
      <c r="AF43" s="49"/>
      <c r="AG43" s="49"/>
      <c r="AH43" s="41"/>
      <c r="AI43" s="47"/>
    </row>
    <row r="44" spans="1:35" ht="17.25" customHeight="1">
      <c r="A44" s="414"/>
      <c r="B44" s="41"/>
      <c r="C44" s="69"/>
      <c r="D44" s="70"/>
      <c r="E44" s="49"/>
      <c r="F44" s="68"/>
      <c r="G44" s="68"/>
      <c r="H44" s="68"/>
      <c r="I44" s="68"/>
      <c r="J44" s="693"/>
      <c r="K44" s="68"/>
      <c r="L44" s="693"/>
      <c r="M44" s="1144"/>
      <c r="N44" s="1144"/>
      <c r="O44" s="1144"/>
      <c r="P44" s="979"/>
      <c r="Q44" s="68"/>
      <c r="R44" s="693"/>
      <c r="S44" s="68"/>
      <c r="T44" s="693"/>
      <c r="U44" s="68"/>
      <c r="V44" s="693"/>
      <c r="W44" s="49"/>
      <c r="X44" s="49"/>
      <c r="Y44" s="60"/>
      <c r="Z44" s="49"/>
      <c r="AA44" s="49"/>
      <c r="AB44" s="49"/>
      <c r="AC44" s="49"/>
      <c r="AD44" s="49"/>
      <c r="AE44" s="49"/>
      <c r="AF44" s="49"/>
      <c r="AG44" s="49"/>
      <c r="AH44" s="41"/>
      <c r="AI44" s="47"/>
    </row>
    <row r="45" spans="1:35" ht="17.25" customHeight="1">
      <c r="A45" s="414"/>
      <c r="B45" s="41"/>
      <c r="C45" s="69"/>
      <c r="D45" s="70"/>
      <c r="E45" s="49"/>
      <c r="F45" s="68"/>
      <c r="G45" s="68"/>
      <c r="H45" s="68"/>
      <c r="I45" s="68"/>
      <c r="J45" s="693"/>
      <c r="K45" s="68"/>
      <c r="L45" s="693"/>
      <c r="M45" s="68"/>
      <c r="N45" s="693"/>
      <c r="O45" s="68"/>
      <c r="P45" s="693"/>
      <c r="Q45" s="68"/>
      <c r="R45" s="693"/>
      <c r="S45" s="68"/>
      <c r="T45" s="693"/>
      <c r="U45" s="68"/>
      <c r="V45" s="693"/>
      <c r="W45" s="49"/>
      <c r="X45" s="49"/>
      <c r="Y45" s="60"/>
      <c r="Z45" s="49"/>
      <c r="AA45" s="49"/>
      <c r="AB45" s="49"/>
      <c r="AC45" s="49"/>
      <c r="AD45" s="49"/>
      <c r="AE45" s="49"/>
      <c r="AF45" s="49"/>
      <c r="AG45" s="49"/>
      <c r="AH45" s="41"/>
      <c r="AI45" s="47"/>
    </row>
    <row r="46" spans="1:35" ht="17.25" customHeight="1">
      <c r="A46" s="414"/>
      <c r="B46" s="41"/>
      <c r="C46" s="69"/>
      <c r="D46" s="70"/>
      <c r="E46" s="49"/>
      <c r="F46" s="68"/>
      <c r="G46" s="68"/>
      <c r="H46" s="68"/>
      <c r="I46" s="68"/>
      <c r="J46" s="693"/>
      <c r="K46" s="68"/>
      <c r="L46" s="693"/>
      <c r="M46" s="68"/>
      <c r="N46" s="693"/>
      <c r="O46" s="68"/>
      <c r="P46" s="693"/>
      <c r="Q46" s="68"/>
      <c r="R46" s="693"/>
      <c r="S46" s="68"/>
      <c r="T46" s="693"/>
      <c r="U46" s="68"/>
      <c r="V46" s="693"/>
      <c r="W46" s="49"/>
      <c r="X46" s="49"/>
      <c r="Y46" s="60"/>
      <c r="Z46" s="49"/>
      <c r="AA46" s="49"/>
      <c r="AB46" s="49"/>
      <c r="AC46" s="49"/>
      <c r="AD46" s="49"/>
      <c r="AE46" s="49"/>
      <c r="AF46" s="49"/>
      <c r="AG46" s="49"/>
      <c r="AH46" s="41"/>
      <c r="AI46" s="47"/>
    </row>
    <row r="47" spans="1:35" ht="17.25" customHeight="1">
      <c r="A47" s="414"/>
      <c r="B47" s="41"/>
      <c r="C47" s="69"/>
      <c r="D47" s="70"/>
      <c r="E47" s="49"/>
      <c r="F47" s="68"/>
      <c r="G47" s="68"/>
      <c r="H47" s="68"/>
      <c r="I47" s="68"/>
      <c r="J47" s="693"/>
      <c r="K47" s="68"/>
      <c r="L47" s="693"/>
      <c r="M47" s="68"/>
      <c r="N47" s="693"/>
      <c r="O47" s="68"/>
      <c r="P47" s="693"/>
      <c r="Q47" s="68"/>
      <c r="R47" s="693"/>
      <c r="S47" s="68"/>
      <c r="T47" s="693"/>
      <c r="U47" s="68"/>
      <c r="V47" s="693"/>
      <c r="W47" s="49"/>
      <c r="X47" s="49"/>
      <c r="Y47" s="60"/>
      <c r="Z47" s="49"/>
      <c r="AA47" s="49"/>
      <c r="AB47" s="49"/>
      <c r="AC47" s="49"/>
      <c r="AD47" s="49"/>
      <c r="AE47" s="49"/>
      <c r="AF47" s="49"/>
      <c r="AG47" s="49"/>
      <c r="AH47" s="41"/>
      <c r="AI47" s="47"/>
    </row>
    <row r="48" spans="1:35" ht="17.25" customHeight="1">
      <c r="A48" s="414"/>
      <c r="B48" s="41"/>
      <c r="C48" s="69"/>
      <c r="D48" s="70"/>
      <c r="E48" s="49"/>
      <c r="F48" s="68"/>
      <c r="G48" s="68"/>
      <c r="H48" s="68"/>
      <c r="I48" s="68"/>
      <c r="J48" s="693"/>
      <c r="K48" s="68"/>
      <c r="L48" s="693"/>
      <c r="M48" s="68"/>
      <c r="N48" s="693"/>
      <c r="O48" s="68"/>
      <c r="P48" s="693"/>
      <c r="Q48" s="68"/>
      <c r="R48" s="693"/>
      <c r="S48" s="68"/>
      <c r="T48" s="693"/>
      <c r="U48" s="68"/>
      <c r="V48" s="693"/>
      <c r="W48" s="49"/>
      <c r="X48" s="49"/>
      <c r="Y48" s="60"/>
      <c r="Z48" s="49"/>
      <c r="AA48" s="49"/>
      <c r="AB48" s="49"/>
      <c r="AC48" s="49"/>
      <c r="AD48" s="49"/>
      <c r="AE48" s="49"/>
      <c r="AF48" s="49"/>
      <c r="AG48" s="49"/>
      <c r="AH48" s="41"/>
      <c r="AI48" s="47"/>
    </row>
    <row r="49" spans="1:35" ht="17.25" customHeight="1">
      <c r="A49" s="414"/>
      <c r="B49" s="41"/>
      <c r="C49" s="69"/>
      <c r="D49" s="70"/>
      <c r="E49" s="49"/>
      <c r="F49" s="68"/>
      <c r="G49" s="68"/>
      <c r="H49" s="68"/>
      <c r="I49" s="68"/>
      <c r="J49" s="693"/>
      <c r="K49" s="68"/>
      <c r="L49" s="693"/>
      <c r="M49" s="68"/>
      <c r="N49" s="693"/>
      <c r="O49" s="68"/>
      <c r="P49" s="693"/>
      <c r="Q49" s="68"/>
      <c r="R49" s="693"/>
      <c r="S49" s="68"/>
      <c r="T49" s="693"/>
      <c r="U49" s="68"/>
      <c r="V49" s="693"/>
      <c r="W49" s="49"/>
      <c r="X49" s="49"/>
      <c r="Y49" s="60"/>
      <c r="Z49" s="49"/>
      <c r="AA49" s="49"/>
      <c r="AB49" s="49"/>
      <c r="AC49" s="49"/>
      <c r="AD49" s="49"/>
      <c r="AE49" s="49"/>
      <c r="AF49" s="49"/>
      <c r="AG49" s="49"/>
      <c r="AH49" s="41"/>
      <c r="AI49" s="47"/>
    </row>
    <row r="50" spans="1:35" ht="17.25" customHeight="1">
      <c r="A50" s="414"/>
      <c r="B50" s="41"/>
      <c r="C50" s="69"/>
      <c r="D50" s="70"/>
      <c r="E50" s="49"/>
      <c r="F50" s="68"/>
      <c r="G50" s="68"/>
      <c r="H50" s="68"/>
      <c r="I50" s="68"/>
      <c r="J50" s="693"/>
      <c r="K50" s="68"/>
      <c r="L50" s="693"/>
      <c r="M50" s="68"/>
      <c r="N50" s="693"/>
      <c r="O50" s="68"/>
      <c r="P50" s="693"/>
      <c r="Q50" s="68"/>
      <c r="R50" s="693"/>
      <c r="S50" s="68"/>
      <c r="T50" s="693"/>
      <c r="U50" s="68"/>
      <c r="V50" s="693"/>
      <c r="W50" s="49"/>
      <c r="X50" s="49"/>
      <c r="Y50" s="60"/>
      <c r="Z50" s="49"/>
      <c r="AA50" s="49"/>
      <c r="AB50" s="49"/>
      <c r="AC50" s="49"/>
      <c r="AD50" s="49"/>
      <c r="AE50" s="49"/>
      <c r="AF50" s="49"/>
      <c r="AG50" s="49"/>
      <c r="AH50" s="41"/>
      <c r="AI50" s="47"/>
    </row>
    <row r="51" spans="1:35" ht="17.25" customHeight="1">
      <c r="A51" s="414"/>
      <c r="B51" s="41"/>
      <c r="C51" s="69"/>
      <c r="D51" s="70"/>
      <c r="E51" s="49"/>
      <c r="F51" s="68"/>
      <c r="G51" s="68"/>
      <c r="H51" s="68"/>
      <c r="I51" s="68"/>
      <c r="J51" s="693"/>
      <c r="K51" s="68"/>
      <c r="L51" s="693"/>
      <c r="M51" s="68"/>
      <c r="N51" s="693"/>
      <c r="O51" s="68"/>
      <c r="P51" s="693"/>
      <c r="Q51" s="68"/>
      <c r="R51" s="693"/>
      <c r="S51" s="68"/>
      <c r="T51" s="693"/>
      <c r="U51" s="68"/>
      <c r="V51" s="693"/>
      <c r="W51" s="49"/>
      <c r="X51" s="49"/>
      <c r="Y51" s="60"/>
      <c r="Z51" s="49"/>
      <c r="AA51" s="49"/>
      <c r="AB51" s="49"/>
      <c r="AC51" s="49"/>
      <c r="AD51" s="49"/>
      <c r="AE51" s="49"/>
      <c r="AF51" s="49"/>
      <c r="AG51" s="49"/>
      <c r="AH51" s="41"/>
      <c r="AI51" s="47"/>
    </row>
    <row r="52" spans="1:35" ht="17.25" customHeight="1">
      <c r="A52" s="414"/>
      <c r="B52" s="41"/>
      <c r="C52" s="69"/>
      <c r="D52" s="70"/>
      <c r="E52" s="49"/>
      <c r="F52" s="68"/>
      <c r="G52" s="68"/>
      <c r="H52" s="68"/>
      <c r="I52" s="68"/>
      <c r="J52" s="693"/>
      <c r="K52" s="68"/>
      <c r="L52" s="693"/>
      <c r="M52" s="68"/>
      <c r="N52" s="693"/>
      <c r="O52" s="68"/>
      <c r="P52" s="693"/>
      <c r="Q52" s="68"/>
      <c r="R52" s="693"/>
      <c r="S52" s="68"/>
      <c r="T52" s="693"/>
      <c r="U52" s="68"/>
      <c r="V52" s="693"/>
      <c r="W52" s="49"/>
      <c r="X52" s="49"/>
      <c r="Y52" s="60"/>
      <c r="Z52" s="49"/>
      <c r="AA52" s="49"/>
      <c r="AB52" s="49"/>
      <c r="AC52" s="49"/>
      <c r="AD52" s="49"/>
      <c r="AE52" s="49"/>
      <c r="AF52" s="49"/>
      <c r="AG52" s="49"/>
      <c r="AH52" s="41"/>
      <c r="AI52" s="47"/>
    </row>
    <row r="53" spans="1:35" ht="17.25" customHeight="1">
      <c r="A53" s="414"/>
      <c r="B53" s="41"/>
      <c r="C53" s="69"/>
      <c r="D53" s="70"/>
      <c r="E53" s="49"/>
      <c r="F53" s="68"/>
      <c r="G53" s="68"/>
      <c r="H53" s="68"/>
      <c r="I53" s="68"/>
      <c r="J53" s="693"/>
      <c r="K53" s="68"/>
      <c r="L53" s="693"/>
      <c r="M53" s="68"/>
      <c r="N53" s="693"/>
      <c r="O53" s="68"/>
      <c r="P53" s="693"/>
      <c r="Q53" s="68"/>
      <c r="R53" s="693"/>
      <c r="S53" s="68"/>
      <c r="T53" s="693"/>
      <c r="U53" s="68"/>
      <c r="V53" s="693"/>
      <c r="W53" s="49"/>
      <c r="X53" s="49"/>
      <c r="Y53" s="60"/>
      <c r="Z53" s="49"/>
      <c r="AA53" s="49"/>
      <c r="AB53" s="49"/>
      <c r="AC53" s="49"/>
      <c r="AD53" s="49"/>
      <c r="AE53" s="49"/>
      <c r="AF53" s="49"/>
      <c r="AG53" s="49"/>
      <c r="AH53" s="41"/>
      <c r="AI53" s="47"/>
    </row>
    <row r="54" spans="1:35" ht="17.25" customHeight="1">
      <c r="A54" s="414"/>
      <c r="B54" s="41"/>
      <c r="C54" s="69"/>
      <c r="D54" s="70"/>
      <c r="E54" s="49"/>
      <c r="F54" s="68"/>
      <c r="G54" s="68"/>
      <c r="H54" s="68"/>
      <c r="I54" s="68"/>
      <c r="J54" s="693"/>
      <c r="K54" s="68"/>
      <c r="L54" s="693"/>
      <c r="M54" s="68"/>
      <c r="N54" s="693"/>
      <c r="O54" s="68"/>
      <c r="P54" s="693"/>
      <c r="Q54" s="68"/>
      <c r="R54" s="693"/>
      <c r="S54" s="68"/>
      <c r="T54" s="693"/>
      <c r="U54" s="68"/>
      <c r="V54" s="693"/>
      <c r="W54" s="49"/>
      <c r="X54" s="49"/>
      <c r="Y54" s="60"/>
      <c r="Z54" s="49"/>
      <c r="AA54" s="49"/>
      <c r="AB54" s="49"/>
      <c r="AC54" s="49"/>
      <c r="AD54" s="49"/>
      <c r="AE54" s="49"/>
      <c r="AF54" s="49"/>
      <c r="AG54" s="49"/>
      <c r="AH54" s="41"/>
      <c r="AI54" s="47"/>
    </row>
    <row r="55" spans="1:35" ht="17.25" customHeight="1">
      <c r="A55" s="414"/>
      <c r="B55" s="41"/>
      <c r="C55" s="69"/>
      <c r="D55" s="70"/>
      <c r="E55" s="49"/>
      <c r="F55" s="68"/>
      <c r="G55" s="68"/>
      <c r="H55" s="68"/>
      <c r="I55" s="68"/>
      <c r="J55" s="693"/>
      <c r="K55" s="68"/>
      <c r="L55" s="693"/>
      <c r="M55" s="68"/>
      <c r="N55" s="693"/>
      <c r="O55" s="68"/>
      <c r="P55" s="693"/>
      <c r="Q55" s="68"/>
      <c r="R55" s="693"/>
      <c r="S55" s="68"/>
      <c r="T55" s="693"/>
      <c r="U55" s="68"/>
      <c r="V55" s="693"/>
      <c r="W55" s="49"/>
      <c r="X55" s="49"/>
      <c r="Y55" s="60"/>
      <c r="Z55" s="49"/>
      <c r="AA55" s="49"/>
      <c r="AB55" s="49"/>
      <c r="AC55" s="49"/>
      <c r="AD55" s="49"/>
      <c r="AE55" s="49"/>
      <c r="AF55" s="49"/>
      <c r="AG55" s="49"/>
      <c r="AH55" s="41"/>
      <c r="AI55" s="47"/>
    </row>
    <row r="56" spans="1:35" ht="17.25" customHeight="1">
      <c r="A56" s="414"/>
      <c r="B56" s="41"/>
      <c r="C56" s="69"/>
      <c r="D56" s="70"/>
      <c r="E56" s="49"/>
      <c r="F56" s="68"/>
      <c r="G56" s="68"/>
      <c r="H56" s="68"/>
      <c r="I56" s="68"/>
      <c r="J56" s="693"/>
      <c r="K56" s="68"/>
      <c r="L56" s="693"/>
      <c r="M56" s="68"/>
      <c r="N56" s="693"/>
      <c r="O56" s="68"/>
      <c r="P56" s="693"/>
      <c r="Q56" s="68"/>
      <c r="R56" s="693"/>
      <c r="S56" s="68"/>
      <c r="T56" s="693"/>
      <c r="U56" s="68"/>
      <c r="V56" s="693"/>
      <c r="W56" s="49"/>
      <c r="X56" s="49"/>
      <c r="Y56" s="60"/>
      <c r="Z56" s="49"/>
      <c r="AA56" s="49"/>
      <c r="AB56" s="49"/>
      <c r="AC56" s="49"/>
      <c r="AD56" s="49"/>
      <c r="AE56" s="49"/>
      <c r="AF56" s="49"/>
      <c r="AG56" s="49"/>
      <c r="AH56" s="41"/>
      <c r="AI56" s="47"/>
    </row>
    <row r="57" spans="1:35" ht="17.25" customHeight="1">
      <c r="A57" s="414"/>
      <c r="B57" s="41"/>
      <c r="C57" s="69"/>
      <c r="D57" s="70"/>
      <c r="E57" s="49"/>
      <c r="F57" s="68"/>
      <c r="G57" s="68"/>
      <c r="H57" s="68"/>
      <c r="I57" s="68"/>
      <c r="J57" s="693"/>
      <c r="K57" s="68"/>
      <c r="L57" s="693"/>
      <c r="M57" s="68"/>
      <c r="N57" s="693"/>
      <c r="O57" s="68"/>
      <c r="P57" s="693"/>
      <c r="Q57" s="68"/>
      <c r="R57" s="693"/>
      <c r="S57" s="68"/>
      <c r="T57" s="693"/>
      <c r="U57" s="68"/>
      <c r="V57" s="693"/>
      <c r="W57" s="49"/>
      <c r="X57" s="49"/>
      <c r="Y57" s="60"/>
      <c r="Z57" s="49"/>
      <c r="AA57" s="49"/>
      <c r="AB57" s="49"/>
      <c r="AC57" s="49"/>
      <c r="AD57" s="49"/>
      <c r="AE57" s="49"/>
      <c r="AF57" s="49"/>
      <c r="AG57" s="49"/>
      <c r="AH57" s="41"/>
      <c r="AI57" s="47"/>
    </row>
    <row r="58" spans="1:35" ht="17.25" customHeight="1">
      <c r="A58" s="414"/>
      <c r="B58" s="41"/>
      <c r="C58" s="69"/>
      <c r="D58" s="70"/>
      <c r="E58" s="49"/>
      <c r="F58" s="68"/>
      <c r="G58" s="68"/>
      <c r="H58" s="68"/>
      <c r="I58" s="68"/>
      <c r="J58" s="693"/>
      <c r="K58" s="68"/>
      <c r="L58" s="693"/>
      <c r="M58" s="68"/>
      <c r="N58" s="693"/>
      <c r="O58" s="68"/>
      <c r="P58" s="693"/>
      <c r="Q58" s="68"/>
      <c r="R58" s="693"/>
      <c r="S58" s="68"/>
      <c r="T58" s="693"/>
      <c r="U58" s="68"/>
      <c r="V58" s="693"/>
      <c r="W58" s="49"/>
      <c r="X58" s="49"/>
      <c r="Y58" s="60"/>
      <c r="Z58" s="49"/>
      <c r="AA58" s="49"/>
      <c r="AB58" s="49"/>
      <c r="AC58" s="49"/>
      <c r="AD58" s="49"/>
      <c r="AE58" s="49"/>
      <c r="AF58" s="49"/>
      <c r="AG58" s="49"/>
      <c r="AH58" s="41"/>
      <c r="AI58" s="47"/>
    </row>
    <row r="59" spans="1:35" ht="17.25" customHeight="1">
      <c r="A59" s="414"/>
      <c r="B59" s="41"/>
      <c r="C59" s="69"/>
      <c r="D59" s="70"/>
      <c r="E59" s="49"/>
      <c r="F59" s="68"/>
      <c r="G59" s="68"/>
      <c r="H59" s="68"/>
      <c r="I59" s="68"/>
      <c r="J59" s="693"/>
      <c r="K59" s="68"/>
      <c r="L59" s="693"/>
      <c r="M59" s="68"/>
      <c r="N59" s="693"/>
      <c r="O59" s="68"/>
      <c r="P59" s="693"/>
      <c r="Q59" s="68"/>
      <c r="R59" s="693"/>
      <c r="S59" s="68"/>
      <c r="T59" s="693"/>
      <c r="U59" s="68"/>
      <c r="V59" s="693"/>
      <c r="W59" s="49"/>
      <c r="X59" s="49"/>
      <c r="Y59" s="60"/>
      <c r="Z59" s="49"/>
      <c r="AA59" s="49"/>
      <c r="AB59" s="49"/>
      <c r="AC59" s="49"/>
      <c r="AD59" s="49"/>
      <c r="AE59" s="49"/>
      <c r="AF59" s="49"/>
      <c r="AG59" s="49"/>
      <c r="AH59" s="41"/>
      <c r="AI59" s="47"/>
    </row>
    <row r="60" spans="1:35" ht="17.25" customHeight="1">
      <c r="A60" s="414"/>
      <c r="B60" s="41"/>
      <c r="C60" s="69"/>
      <c r="D60" s="70"/>
      <c r="E60" s="49"/>
      <c r="F60" s="68"/>
      <c r="G60" s="68"/>
      <c r="H60" s="68"/>
      <c r="I60" s="68"/>
      <c r="J60" s="693"/>
      <c r="K60" s="68"/>
      <c r="L60" s="693"/>
      <c r="M60" s="68"/>
      <c r="N60" s="693"/>
      <c r="O60" s="68"/>
      <c r="P60" s="693"/>
      <c r="Q60" s="68"/>
      <c r="R60" s="693"/>
      <c r="S60" s="68"/>
      <c r="T60" s="693"/>
      <c r="U60" s="68"/>
      <c r="V60" s="693"/>
      <c r="W60" s="49"/>
      <c r="X60" s="49"/>
      <c r="Y60" s="60"/>
      <c r="Z60" s="49"/>
      <c r="AA60" s="49"/>
      <c r="AB60" s="49"/>
      <c r="AC60" s="49"/>
      <c r="AD60" s="49"/>
      <c r="AE60" s="49"/>
      <c r="AF60" s="49"/>
      <c r="AG60" s="49"/>
      <c r="AH60" s="41"/>
      <c r="AI60" s="47"/>
    </row>
    <row r="61" spans="1:35" ht="17.25" customHeight="1">
      <c r="A61" s="414"/>
      <c r="B61" s="41"/>
      <c r="C61" s="69"/>
      <c r="D61" s="70"/>
      <c r="E61" s="49"/>
      <c r="F61" s="68"/>
      <c r="G61" s="68"/>
      <c r="H61" s="68"/>
      <c r="I61" s="68"/>
      <c r="J61" s="693"/>
      <c r="K61" s="68"/>
      <c r="L61" s="693"/>
      <c r="M61" s="68"/>
      <c r="N61" s="693"/>
      <c r="O61" s="68"/>
      <c r="P61" s="693"/>
      <c r="Q61" s="68"/>
      <c r="R61" s="693"/>
      <c r="S61" s="68"/>
      <c r="T61" s="693"/>
      <c r="U61" s="68"/>
      <c r="V61" s="693"/>
      <c r="W61" s="49"/>
      <c r="X61" s="49"/>
      <c r="Y61" s="60"/>
      <c r="Z61" s="49"/>
      <c r="AA61" s="49"/>
      <c r="AB61" s="49"/>
      <c r="AC61" s="49"/>
      <c r="AD61" s="49"/>
      <c r="AE61" s="49"/>
      <c r="AF61" s="49"/>
      <c r="AG61" s="49"/>
      <c r="AH61" s="41"/>
      <c r="AI61" s="47"/>
    </row>
    <row r="62" spans="1:35" ht="17.25" customHeight="1">
      <c r="A62" s="414"/>
      <c r="B62" s="41"/>
      <c r="C62" s="69"/>
      <c r="D62" s="70"/>
      <c r="E62" s="49"/>
      <c r="F62" s="68"/>
      <c r="G62" s="68"/>
      <c r="H62" s="68"/>
      <c r="I62" s="68"/>
      <c r="J62" s="693"/>
      <c r="K62" s="68"/>
      <c r="L62" s="693"/>
      <c r="M62" s="68"/>
      <c r="N62" s="693"/>
      <c r="O62" s="68"/>
      <c r="P62" s="693"/>
      <c r="Q62" s="68"/>
      <c r="R62" s="693"/>
      <c r="S62" s="68"/>
      <c r="T62" s="693"/>
      <c r="U62" s="68"/>
      <c r="V62" s="693"/>
      <c r="W62" s="49"/>
      <c r="X62" s="49"/>
      <c r="Y62" s="60"/>
      <c r="Z62" s="49"/>
      <c r="AA62" s="49"/>
      <c r="AB62" s="49"/>
      <c r="AC62" s="49"/>
      <c r="AD62" s="49"/>
      <c r="AE62" s="49"/>
      <c r="AF62" s="49"/>
      <c r="AG62" s="49"/>
      <c r="AH62" s="41"/>
      <c r="AI62" s="47"/>
    </row>
    <row r="63" spans="1:35" ht="17.25" customHeight="1">
      <c r="A63" s="414"/>
      <c r="B63" s="41"/>
      <c r="C63" s="69"/>
      <c r="D63" s="70"/>
      <c r="E63" s="49"/>
      <c r="F63" s="68"/>
      <c r="G63" s="68"/>
      <c r="H63" s="68"/>
      <c r="I63" s="68"/>
      <c r="J63" s="693"/>
      <c r="K63" s="68"/>
      <c r="L63" s="693"/>
      <c r="M63" s="68"/>
      <c r="N63" s="693"/>
      <c r="O63" s="68"/>
      <c r="P63" s="693"/>
      <c r="Q63" s="68"/>
      <c r="R63" s="693"/>
      <c r="S63" s="68"/>
      <c r="T63" s="693"/>
      <c r="U63" s="68"/>
      <c r="V63" s="693"/>
      <c r="W63" s="49"/>
      <c r="X63" s="49"/>
      <c r="Y63" s="60"/>
      <c r="Z63" s="49"/>
      <c r="AA63" s="49"/>
      <c r="AB63" s="49"/>
      <c r="AC63" s="49"/>
      <c r="AD63" s="49"/>
      <c r="AE63" s="49"/>
      <c r="AF63" s="49"/>
      <c r="AG63" s="49"/>
      <c r="AH63" s="41"/>
      <c r="AI63" s="47"/>
    </row>
    <row r="64" spans="1:35" ht="17.25" customHeight="1">
      <c r="A64" s="414"/>
      <c r="B64" s="41"/>
      <c r="C64" s="69"/>
      <c r="D64" s="70"/>
      <c r="E64" s="49"/>
      <c r="F64" s="68"/>
      <c r="G64" s="68"/>
      <c r="H64" s="68"/>
      <c r="I64" s="68"/>
      <c r="J64" s="693"/>
      <c r="K64" s="68"/>
      <c r="L64" s="693"/>
      <c r="M64" s="68"/>
      <c r="N64" s="693"/>
      <c r="O64" s="68"/>
      <c r="P64" s="693"/>
      <c r="Q64" s="68"/>
      <c r="R64" s="693"/>
      <c r="S64" s="68"/>
      <c r="T64" s="693"/>
      <c r="U64" s="68"/>
      <c r="V64" s="693"/>
      <c r="W64" s="49"/>
      <c r="X64" s="49"/>
      <c r="Y64" s="60"/>
      <c r="Z64" s="49"/>
      <c r="AA64" s="49"/>
      <c r="AB64" s="49"/>
      <c r="AC64" s="49"/>
      <c r="AD64" s="49"/>
      <c r="AE64" s="49"/>
      <c r="AF64" s="49"/>
      <c r="AG64" s="49"/>
      <c r="AH64" s="41"/>
      <c r="AI64" s="47"/>
    </row>
    <row r="65" spans="1:35" ht="17.25" customHeight="1">
      <c r="A65" s="414"/>
      <c r="B65" s="41"/>
      <c r="C65" s="69"/>
      <c r="D65" s="70"/>
      <c r="E65" s="49"/>
      <c r="F65" s="68"/>
      <c r="G65" s="68"/>
      <c r="H65" s="68"/>
      <c r="I65" s="68"/>
      <c r="J65" s="693"/>
      <c r="K65" s="68"/>
      <c r="L65" s="693"/>
      <c r="M65" s="68"/>
      <c r="N65" s="693"/>
      <c r="O65" s="68"/>
      <c r="P65" s="693"/>
      <c r="Q65" s="68"/>
      <c r="R65" s="693"/>
      <c r="S65" s="68"/>
      <c r="T65" s="693"/>
      <c r="U65" s="68"/>
      <c r="V65" s="693"/>
      <c r="W65" s="49"/>
      <c r="X65" s="49"/>
      <c r="Y65" s="60"/>
      <c r="Z65" s="49"/>
      <c r="AA65" s="49"/>
      <c r="AB65" s="49"/>
      <c r="AC65" s="49"/>
      <c r="AD65" s="49"/>
      <c r="AE65" s="49"/>
      <c r="AF65" s="49"/>
      <c r="AG65" s="49"/>
      <c r="AH65" s="41"/>
      <c r="AI65" s="47"/>
    </row>
    <row r="66" spans="1:35" ht="17.25" customHeight="1">
      <c r="A66" s="414"/>
      <c r="B66" s="41"/>
      <c r="C66" s="69"/>
      <c r="D66" s="70"/>
      <c r="E66" s="49"/>
      <c r="F66" s="68"/>
      <c r="G66" s="68"/>
      <c r="H66" s="68"/>
      <c r="I66" s="68"/>
      <c r="J66" s="693"/>
      <c r="K66" s="68"/>
      <c r="L66" s="693"/>
      <c r="M66" s="68"/>
      <c r="N66" s="693"/>
      <c r="O66" s="68"/>
      <c r="P66" s="693"/>
      <c r="Q66" s="68"/>
      <c r="R66" s="693"/>
      <c r="S66" s="68"/>
      <c r="T66" s="693"/>
      <c r="U66" s="68"/>
      <c r="V66" s="693"/>
      <c r="W66" s="49"/>
      <c r="X66" s="49"/>
      <c r="Y66" s="60"/>
      <c r="Z66" s="49"/>
      <c r="AA66" s="49"/>
      <c r="AB66" s="49"/>
      <c r="AC66" s="49"/>
      <c r="AD66" s="49"/>
      <c r="AE66" s="49"/>
      <c r="AF66" s="49"/>
      <c r="AG66" s="49"/>
      <c r="AH66" s="41"/>
      <c r="AI66" s="47"/>
    </row>
    <row r="67" spans="1:35" ht="17" customHeight="1">
      <c r="A67" s="414"/>
      <c r="B67" s="41"/>
      <c r="C67" s="69"/>
      <c r="D67" s="70"/>
      <c r="E67" s="49"/>
      <c r="F67" s="68"/>
      <c r="G67" s="68"/>
      <c r="H67" s="68"/>
      <c r="I67" s="68"/>
      <c r="J67" s="693"/>
      <c r="K67" s="68"/>
      <c r="L67" s="693"/>
      <c r="M67" s="68"/>
      <c r="N67" s="693"/>
      <c r="O67" s="68"/>
      <c r="P67" s="693"/>
      <c r="Q67" s="68"/>
      <c r="R67" s="693"/>
      <c r="S67" s="68"/>
      <c r="T67" s="693"/>
      <c r="U67" s="68"/>
      <c r="V67" s="693"/>
      <c r="W67" s="49"/>
      <c r="X67" s="49"/>
      <c r="Y67" s="60"/>
      <c r="Z67" s="49"/>
      <c r="AA67" s="49"/>
      <c r="AB67" s="49"/>
      <c r="AC67" s="49"/>
      <c r="AD67" s="49"/>
      <c r="AE67" s="49"/>
      <c r="AF67" s="49"/>
      <c r="AG67" s="49"/>
      <c r="AH67" s="41"/>
      <c r="AI67" s="47"/>
    </row>
    <row r="68" spans="1:35" ht="17.25" customHeight="1">
      <c r="A68" s="414"/>
      <c r="B68" s="41"/>
      <c r="C68" s="69"/>
      <c r="D68" s="70"/>
      <c r="E68" s="49"/>
      <c r="F68" s="68"/>
      <c r="G68" s="68"/>
      <c r="H68" s="68"/>
      <c r="I68" s="68"/>
      <c r="J68" s="693"/>
      <c r="K68" s="68"/>
      <c r="L68" s="693"/>
      <c r="M68" s="68"/>
      <c r="N68" s="693"/>
      <c r="O68" s="68"/>
      <c r="P68" s="693"/>
      <c r="Q68" s="68"/>
      <c r="R68" s="693"/>
      <c r="S68" s="68"/>
      <c r="T68" s="693"/>
      <c r="U68" s="68"/>
      <c r="V68" s="693"/>
      <c r="W68" s="49"/>
      <c r="X68" s="49"/>
      <c r="Y68" s="60"/>
      <c r="Z68" s="49"/>
      <c r="AA68" s="49"/>
      <c r="AB68" s="49"/>
      <c r="AC68" s="49"/>
      <c r="AD68" s="49"/>
      <c r="AE68" s="49"/>
      <c r="AF68" s="49"/>
      <c r="AG68" s="49"/>
      <c r="AH68" s="41"/>
      <c r="AI68" s="47"/>
    </row>
    <row r="69" spans="1:35" ht="17.25" customHeight="1">
      <c r="A69" s="414"/>
      <c r="B69" s="41"/>
      <c r="C69" s="69"/>
      <c r="D69" s="70"/>
      <c r="E69" s="49"/>
      <c r="F69" s="68"/>
      <c r="G69" s="68"/>
      <c r="H69" s="68"/>
      <c r="I69" s="68"/>
      <c r="J69" s="693"/>
      <c r="K69" s="68"/>
      <c r="L69" s="693"/>
      <c r="M69" s="68"/>
      <c r="N69" s="693"/>
      <c r="O69" s="68"/>
      <c r="P69" s="693"/>
      <c r="Q69" s="68"/>
      <c r="R69" s="693"/>
      <c r="S69" s="68"/>
      <c r="T69" s="693"/>
      <c r="U69" s="68"/>
      <c r="V69" s="693"/>
      <c r="W69" s="49"/>
      <c r="X69" s="49"/>
      <c r="Y69" s="60"/>
      <c r="Z69" s="49"/>
      <c r="AA69" s="49"/>
      <c r="AB69" s="49"/>
      <c r="AC69" s="49"/>
      <c r="AD69" s="49"/>
      <c r="AE69" s="49"/>
      <c r="AF69" s="49"/>
      <c r="AG69" s="49"/>
      <c r="AH69" s="41"/>
      <c r="AI69" s="47"/>
    </row>
    <row r="70" spans="1:35" ht="17.25" customHeight="1">
      <c r="A70" s="414"/>
      <c r="B70" s="41"/>
      <c r="C70" s="69"/>
      <c r="D70" s="70"/>
      <c r="E70" s="49"/>
      <c r="F70" s="68"/>
      <c r="G70" s="68"/>
      <c r="H70" s="68"/>
      <c r="I70" s="68"/>
      <c r="J70" s="693"/>
      <c r="K70" s="68"/>
      <c r="L70" s="693"/>
      <c r="M70" s="68"/>
      <c r="N70" s="693"/>
      <c r="O70" s="68"/>
      <c r="P70" s="693"/>
      <c r="Q70" s="68"/>
      <c r="R70" s="693"/>
      <c r="S70" s="68"/>
      <c r="T70" s="693"/>
      <c r="U70" s="68"/>
      <c r="V70" s="693"/>
      <c r="W70" s="49"/>
      <c r="X70" s="49"/>
      <c r="Y70" s="60"/>
      <c r="Z70" s="49"/>
      <c r="AA70" s="49"/>
      <c r="AB70" s="49"/>
      <c r="AC70" s="49"/>
      <c r="AD70" s="49"/>
      <c r="AE70" s="49"/>
      <c r="AF70" s="49"/>
      <c r="AG70" s="49"/>
      <c r="AH70" s="41"/>
      <c r="AI70" s="47"/>
    </row>
    <row r="71" spans="1:35" ht="17.25" customHeight="1">
      <c r="A71" s="414"/>
      <c r="B71" s="41"/>
      <c r="C71" s="69"/>
      <c r="D71" s="70"/>
      <c r="E71" s="49"/>
      <c r="F71" s="68"/>
      <c r="G71" s="68"/>
      <c r="H71" s="68"/>
      <c r="I71" s="68"/>
      <c r="J71" s="693"/>
      <c r="K71" s="68"/>
      <c r="L71" s="693"/>
      <c r="M71" s="68"/>
      <c r="N71" s="693"/>
      <c r="O71" s="68"/>
      <c r="P71" s="693"/>
      <c r="Q71" s="68"/>
      <c r="R71" s="693"/>
      <c r="S71" s="68"/>
      <c r="T71" s="693"/>
      <c r="U71" s="68"/>
      <c r="V71" s="693"/>
      <c r="W71" s="49"/>
      <c r="X71" s="49"/>
      <c r="Y71" s="60"/>
      <c r="Z71" s="49"/>
      <c r="AA71" s="49"/>
      <c r="AB71" s="49"/>
      <c r="AC71" s="49"/>
      <c r="AD71" s="49"/>
      <c r="AE71" s="49"/>
      <c r="AF71" s="49"/>
      <c r="AG71" s="49"/>
      <c r="AH71" s="41"/>
      <c r="AI71" s="47"/>
    </row>
    <row r="72" spans="1:35" ht="17.25" customHeight="1">
      <c r="A72" s="414"/>
      <c r="B72" s="41"/>
      <c r="C72" s="69"/>
      <c r="D72" s="70"/>
      <c r="E72" s="49"/>
      <c r="F72" s="68"/>
      <c r="G72" s="68"/>
      <c r="H72" s="68"/>
      <c r="I72" s="68"/>
      <c r="J72" s="693"/>
      <c r="K72" s="68"/>
      <c r="L72" s="693"/>
      <c r="M72" s="68"/>
      <c r="N72" s="693"/>
      <c r="O72" s="68"/>
      <c r="P72" s="693"/>
      <c r="Q72" s="68"/>
      <c r="R72" s="693"/>
      <c r="S72" s="68"/>
      <c r="T72" s="693"/>
      <c r="U72" s="68"/>
      <c r="V72" s="693"/>
      <c r="W72" s="49"/>
      <c r="X72" s="49"/>
      <c r="Y72" s="60"/>
      <c r="Z72" s="49"/>
      <c r="AA72" s="49"/>
      <c r="AB72" s="49"/>
      <c r="AC72" s="49"/>
      <c r="AD72" s="49"/>
      <c r="AE72" s="49"/>
      <c r="AF72" s="49"/>
      <c r="AG72" s="49"/>
      <c r="AH72" s="41"/>
      <c r="AI72" s="47"/>
    </row>
    <row r="73" spans="1:35" ht="17.25" customHeight="1">
      <c r="A73" s="414"/>
      <c r="B73" s="41"/>
      <c r="C73" s="69"/>
      <c r="D73" s="70"/>
      <c r="E73" s="49"/>
      <c r="F73" s="68"/>
      <c r="G73" s="68"/>
      <c r="H73" s="68"/>
      <c r="I73" s="68"/>
      <c r="J73" s="693"/>
      <c r="K73" s="68"/>
      <c r="L73" s="693"/>
      <c r="M73" s="68"/>
      <c r="N73" s="693"/>
      <c r="O73" s="68"/>
      <c r="P73" s="693"/>
      <c r="Q73" s="68"/>
      <c r="R73" s="693"/>
      <c r="S73" s="68"/>
      <c r="T73" s="693"/>
      <c r="U73" s="68"/>
      <c r="V73" s="693"/>
      <c r="W73" s="49"/>
      <c r="X73" s="49"/>
      <c r="Y73" s="60"/>
      <c r="Z73" s="49"/>
      <c r="AA73" s="49"/>
      <c r="AB73" s="49"/>
      <c r="AC73" s="49"/>
      <c r="AD73" s="49"/>
      <c r="AE73" s="49"/>
      <c r="AF73" s="49"/>
      <c r="AG73" s="49"/>
      <c r="AH73" s="41"/>
      <c r="AI73" s="47"/>
    </row>
    <row r="74" spans="1:35" ht="17.25" customHeight="1">
      <c r="A74" s="414"/>
      <c r="B74" s="41"/>
      <c r="C74" s="69"/>
      <c r="D74" s="70"/>
      <c r="E74" s="49"/>
      <c r="F74" s="68"/>
      <c r="G74" s="68"/>
      <c r="H74" s="68"/>
      <c r="I74" s="68"/>
      <c r="J74" s="693"/>
      <c r="K74" s="68"/>
      <c r="L74" s="693"/>
      <c r="M74" s="68"/>
      <c r="N74" s="693"/>
      <c r="O74" s="68"/>
      <c r="P74" s="693"/>
      <c r="Q74" s="68"/>
      <c r="R74" s="693"/>
      <c r="S74" s="68"/>
      <c r="T74" s="693"/>
      <c r="U74" s="68"/>
      <c r="V74" s="693"/>
      <c r="W74" s="49"/>
      <c r="X74" s="49"/>
      <c r="Y74" s="60"/>
      <c r="Z74" s="49"/>
      <c r="AA74" s="49"/>
      <c r="AB74" s="49"/>
      <c r="AC74" s="49"/>
      <c r="AD74" s="49"/>
      <c r="AE74" s="49"/>
      <c r="AF74" s="49"/>
      <c r="AG74" s="49"/>
      <c r="AH74" s="41"/>
      <c r="AI74" s="47"/>
    </row>
    <row r="75" spans="1:35" ht="17.25" customHeight="1">
      <c r="A75" s="414"/>
      <c r="B75" s="41"/>
      <c r="C75" s="69"/>
      <c r="D75" s="70"/>
      <c r="E75" s="49"/>
      <c r="F75" s="68"/>
      <c r="G75" s="68"/>
      <c r="H75" s="68"/>
      <c r="I75" s="68"/>
      <c r="J75" s="693"/>
      <c r="K75" s="68"/>
      <c r="L75" s="693"/>
      <c r="M75" s="68"/>
      <c r="N75" s="693"/>
      <c r="O75" s="68"/>
      <c r="P75" s="693"/>
      <c r="Q75" s="68"/>
      <c r="R75" s="693"/>
      <c r="S75" s="68"/>
      <c r="T75" s="693"/>
      <c r="U75" s="68"/>
      <c r="V75" s="693"/>
      <c r="W75" s="49"/>
      <c r="X75" s="49"/>
      <c r="Y75" s="60"/>
      <c r="Z75" s="49"/>
      <c r="AA75" s="49"/>
      <c r="AB75" s="49"/>
      <c r="AC75" s="49"/>
      <c r="AD75" s="49"/>
      <c r="AE75" s="49"/>
      <c r="AF75" s="49"/>
      <c r="AG75" s="49"/>
      <c r="AH75" s="41"/>
      <c r="AI75" s="47"/>
    </row>
    <row r="76" spans="1:35" ht="17.25" customHeight="1">
      <c r="A76" s="414"/>
      <c r="B76" s="41"/>
      <c r="C76" s="69"/>
      <c r="D76" s="70"/>
      <c r="E76" s="49"/>
      <c r="F76" s="68"/>
      <c r="G76" s="68"/>
      <c r="H76" s="68"/>
      <c r="I76" s="68"/>
      <c r="J76" s="693"/>
      <c r="K76" s="68"/>
      <c r="L76" s="693"/>
      <c r="M76" s="68"/>
      <c r="N76" s="693"/>
      <c r="O76" s="68"/>
      <c r="P76" s="693"/>
      <c r="Q76" s="68"/>
      <c r="R76" s="693"/>
      <c r="S76" s="68"/>
      <c r="T76" s="693"/>
      <c r="U76" s="68"/>
      <c r="V76" s="693"/>
      <c r="W76" s="49"/>
      <c r="X76" s="49"/>
      <c r="Y76" s="60"/>
      <c r="Z76" s="49"/>
      <c r="AA76" s="49"/>
      <c r="AB76" s="49"/>
      <c r="AC76" s="49"/>
      <c r="AD76" s="49"/>
      <c r="AE76" s="49"/>
      <c r="AF76" s="49"/>
      <c r="AG76" s="49"/>
      <c r="AH76" s="41"/>
      <c r="AI76" s="47"/>
    </row>
    <row r="77" spans="1:35" ht="17.25" customHeight="1">
      <c r="A77" s="414"/>
      <c r="B77" s="41"/>
      <c r="C77" s="69"/>
      <c r="D77" s="70"/>
      <c r="E77" s="49"/>
      <c r="F77" s="68"/>
      <c r="G77" s="68"/>
      <c r="H77" s="68"/>
      <c r="I77" s="68"/>
      <c r="J77" s="693"/>
      <c r="K77" s="68"/>
      <c r="L77" s="693"/>
      <c r="M77" s="68"/>
      <c r="N77" s="693"/>
      <c r="O77" s="68"/>
      <c r="P77" s="693"/>
      <c r="Q77" s="68"/>
      <c r="R77" s="693"/>
      <c r="S77" s="68"/>
      <c r="T77" s="693"/>
      <c r="U77" s="68"/>
      <c r="V77" s="693"/>
      <c r="W77" s="49"/>
      <c r="X77" s="49"/>
      <c r="Y77" s="60"/>
      <c r="Z77" s="49"/>
      <c r="AA77" s="49"/>
      <c r="AB77" s="49"/>
      <c r="AC77" s="49"/>
      <c r="AD77" s="49"/>
      <c r="AE77" s="49"/>
      <c r="AF77" s="49"/>
      <c r="AG77" s="49"/>
      <c r="AH77" s="41"/>
      <c r="AI77" s="47"/>
    </row>
    <row r="78" spans="1:35" ht="17.25" customHeight="1">
      <c r="A78" s="414"/>
      <c r="B78" s="41"/>
      <c r="C78" s="69"/>
      <c r="D78" s="70"/>
      <c r="E78" s="49"/>
      <c r="F78" s="68"/>
      <c r="G78" s="68"/>
      <c r="H78" s="68"/>
      <c r="I78" s="68"/>
      <c r="J78" s="693"/>
      <c r="K78" s="68"/>
      <c r="L78" s="693"/>
      <c r="M78" s="68"/>
      <c r="N78" s="693"/>
      <c r="O78" s="68"/>
      <c r="P78" s="693"/>
      <c r="Q78" s="68"/>
      <c r="R78" s="693"/>
      <c r="S78" s="68"/>
      <c r="T78" s="693"/>
      <c r="U78" s="68"/>
      <c r="V78" s="693"/>
      <c r="W78" s="49"/>
      <c r="X78" s="49"/>
      <c r="Y78" s="60"/>
      <c r="Z78" s="49"/>
      <c r="AA78" s="49"/>
      <c r="AB78" s="49"/>
      <c r="AC78" s="49"/>
      <c r="AD78" s="49"/>
      <c r="AE78" s="49"/>
      <c r="AF78" s="49"/>
      <c r="AG78" s="49"/>
      <c r="AH78" s="41"/>
      <c r="AI78" s="47"/>
    </row>
    <row r="79" spans="1:35" ht="17.25" customHeight="1">
      <c r="A79" s="414"/>
      <c r="B79" s="41"/>
      <c r="C79" s="69"/>
      <c r="D79" s="70"/>
      <c r="E79" s="49"/>
      <c r="F79" s="68"/>
      <c r="G79" s="68"/>
      <c r="H79" s="68"/>
      <c r="I79" s="68"/>
      <c r="J79" s="693"/>
      <c r="K79" s="68"/>
      <c r="L79" s="693"/>
      <c r="M79" s="68"/>
      <c r="N79" s="693"/>
      <c r="O79" s="68"/>
      <c r="P79" s="693"/>
      <c r="Q79" s="68"/>
      <c r="R79" s="693"/>
      <c r="S79" s="68"/>
      <c r="T79" s="693"/>
      <c r="U79" s="68"/>
      <c r="V79" s="693"/>
      <c r="W79" s="49"/>
      <c r="X79" s="49"/>
      <c r="Y79" s="60"/>
      <c r="Z79" s="49"/>
      <c r="AA79" s="49"/>
      <c r="AB79" s="49"/>
      <c r="AC79" s="49"/>
      <c r="AD79" s="49"/>
      <c r="AE79" s="49"/>
      <c r="AF79" s="49"/>
      <c r="AG79" s="49"/>
      <c r="AH79" s="41"/>
      <c r="AI79" s="47"/>
    </row>
    <row r="80" spans="1:35" ht="17.25" customHeight="1">
      <c r="A80" s="414"/>
      <c r="B80" s="41"/>
      <c r="C80" s="69"/>
      <c r="D80" s="70"/>
      <c r="E80" s="49"/>
      <c r="F80" s="68"/>
      <c r="G80" s="68"/>
      <c r="H80" s="68"/>
      <c r="I80" s="68"/>
      <c r="J80" s="693"/>
      <c r="K80" s="68"/>
      <c r="L80" s="693"/>
      <c r="M80" s="68"/>
      <c r="N80" s="693"/>
      <c r="O80" s="68"/>
      <c r="P80" s="693"/>
      <c r="Q80" s="68"/>
      <c r="R80" s="693"/>
      <c r="S80" s="68"/>
      <c r="T80" s="693"/>
      <c r="U80" s="68"/>
      <c r="V80" s="693"/>
      <c r="W80" s="49"/>
      <c r="X80" s="49"/>
      <c r="Y80" s="60"/>
      <c r="Z80" s="49"/>
      <c r="AA80" s="49"/>
      <c r="AB80" s="49"/>
      <c r="AC80" s="49"/>
      <c r="AD80" s="49"/>
      <c r="AE80" s="49"/>
      <c r="AF80" s="49"/>
      <c r="AG80" s="49"/>
      <c r="AH80" s="41"/>
      <c r="AI80" s="47"/>
    </row>
    <row r="81" spans="1:35" ht="17.25" customHeight="1">
      <c r="A81" s="414"/>
      <c r="B81" s="41"/>
      <c r="C81" s="69"/>
      <c r="D81" s="70"/>
      <c r="E81" s="49"/>
      <c r="F81" s="68"/>
      <c r="G81" s="68"/>
      <c r="H81" s="68"/>
      <c r="I81" s="68"/>
      <c r="J81" s="693"/>
      <c r="K81" s="68"/>
      <c r="L81" s="693"/>
      <c r="M81" s="68"/>
      <c r="N81" s="693"/>
      <c r="O81" s="68"/>
      <c r="P81" s="693"/>
      <c r="Q81" s="68"/>
      <c r="R81" s="693"/>
      <c r="S81" s="68"/>
      <c r="T81" s="693"/>
      <c r="U81" s="68"/>
      <c r="V81" s="693"/>
      <c r="W81" s="49"/>
      <c r="X81" s="49"/>
      <c r="Y81" s="60"/>
      <c r="Z81" s="49"/>
      <c r="AA81" s="49"/>
      <c r="AB81" s="49"/>
      <c r="AC81" s="49"/>
      <c r="AD81" s="49"/>
      <c r="AE81" s="49"/>
      <c r="AF81" s="49"/>
      <c r="AG81" s="49"/>
      <c r="AH81" s="41"/>
      <c r="AI81" s="47"/>
    </row>
    <row r="82" spans="1:35" ht="17.25" customHeight="1">
      <c r="A82" s="414"/>
      <c r="B82" s="41"/>
      <c r="C82" s="69"/>
      <c r="D82" s="70"/>
      <c r="E82" s="49"/>
      <c r="F82" s="68"/>
      <c r="G82" s="68"/>
      <c r="H82" s="68"/>
      <c r="I82" s="68"/>
      <c r="J82" s="693"/>
      <c r="K82" s="68"/>
      <c r="L82" s="693"/>
      <c r="M82" s="68"/>
      <c r="N82" s="693"/>
      <c r="O82" s="68"/>
      <c r="P82" s="693"/>
      <c r="Q82" s="68"/>
      <c r="R82" s="693"/>
      <c r="S82" s="68"/>
      <c r="T82" s="693"/>
      <c r="U82" s="68"/>
      <c r="V82" s="693"/>
      <c r="W82" s="49"/>
      <c r="X82" s="49"/>
      <c r="Y82" s="60"/>
      <c r="Z82" s="49"/>
      <c r="AA82" s="49"/>
      <c r="AB82" s="49"/>
      <c r="AC82" s="49"/>
      <c r="AD82" s="49"/>
      <c r="AE82" s="49"/>
      <c r="AF82" s="49"/>
      <c r="AG82" s="49"/>
      <c r="AH82" s="41"/>
      <c r="AI82" s="47"/>
    </row>
    <row r="83" spans="1:35" ht="17.25" customHeight="1">
      <c r="A83" s="414"/>
      <c r="B83" s="41"/>
      <c r="C83" s="69"/>
      <c r="D83" s="70"/>
      <c r="E83" s="49"/>
      <c r="F83" s="68"/>
      <c r="G83" s="68"/>
      <c r="H83" s="68"/>
      <c r="I83" s="68"/>
      <c r="J83" s="693"/>
      <c r="K83" s="68"/>
      <c r="L83" s="693"/>
      <c r="M83" s="68"/>
      <c r="N83" s="693"/>
      <c r="O83" s="68"/>
      <c r="P83" s="693"/>
      <c r="Q83" s="68"/>
      <c r="R83" s="693"/>
      <c r="S83" s="68"/>
      <c r="T83" s="693"/>
      <c r="U83" s="68"/>
      <c r="V83" s="693"/>
      <c r="W83" s="49"/>
      <c r="X83" s="49"/>
      <c r="Y83" s="60"/>
      <c r="Z83" s="49"/>
      <c r="AA83" s="49"/>
      <c r="AB83" s="49"/>
      <c r="AC83" s="49"/>
      <c r="AD83" s="49"/>
      <c r="AE83" s="49"/>
      <c r="AF83" s="49"/>
      <c r="AG83" s="49"/>
      <c r="AH83" s="41"/>
      <c r="AI83" s="47"/>
    </row>
    <row r="84" spans="1:35" ht="17.25" customHeight="1">
      <c r="A84" s="414"/>
      <c r="B84" s="41"/>
      <c r="C84" s="69"/>
      <c r="D84" s="70"/>
      <c r="E84" s="49"/>
      <c r="F84" s="68"/>
      <c r="G84" s="68"/>
      <c r="H84" s="68"/>
      <c r="I84" s="68"/>
      <c r="J84" s="693"/>
      <c r="K84" s="68"/>
      <c r="L84" s="693"/>
      <c r="M84" s="68"/>
      <c r="N84" s="693"/>
      <c r="O84" s="68"/>
      <c r="P84" s="693"/>
      <c r="Q84" s="68"/>
      <c r="R84" s="693"/>
      <c r="S84" s="68"/>
      <c r="T84" s="693"/>
      <c r="U84" s="68"/>
      <c r="V84" s="693"/>
      <c r="W84" s="49"/>
      <c r="X84" s="49"/>
      <c r="Y84" s="60"/>
      <c r="Z84" s="49"/>
      <c r="AA84" s="49"/>
      <c r="AB84" s="49"/>
      <c r="AC84" s="49"/>
      <c r="AD84" s="49"/>
      <c r="AE84" s="49"/>
      <c r="AF84" s="49"/>
      <c r="AG84" s="49"/>
      <c r="AH84" s="41"/>
      <c r="AI84" s="47"/>
    </row>
    <row r="85" spans="1:35" ht="17.25" customHeight="1" thickBot="1">
      <c r="A85" s="414" t="s">
        <v>731</v>
      </c>
      <c r="B85" s="49"/>
      <c r="C85" s="49"/>
      <c r="D85" s="49"/>
      <c r="E85" s="49"/>
      <c r="F85" s="66"/>
      <c r="G85" s="67"/>
      <c r="H85" s="49"/>
      <c r="I85" s="67"/>
      <c r="J85" s="692"/>
      <c r="K85" s="55"/>
      <c r="L85" s="692"/>
      <c r="M85" s="55"/>
      <c r="N85" s="692"/>
      <c r="O85" s="55"/>
      <c r="P85" s="692"/>
      <c r="Q85" s="55"/>
      <c r="R85" s="692"/>
      <c r="S85" s="55"/>
      <c r="T85" s="697"/>
      <c r="U85" s="55"/>
      <c r="V85" s="692"/>
      <c r="W85" s="49"/>
      <c r="X85" s="49"/>
      <c r="Y85" s="60"/>
      <c r="Z85" s="49"/>
      <c r="AA85" s="49"/>
      <c r="AB85" s="49"/>
      <c r="AC85" s="49"/>
      <c r="AD85" s="49"/>
      <c r="AE85" s="49"/>
      <c r="AF85" s="49"/>
      <c r="AG85" s="49"/>
      <c r="AH85" s="41"/>
      <c r="AI85" s="47"/>
    </row>
    <row r="86" spans="1:35" ht="17.25" customHeight="1">
      <c r="A86" s="414" t="s">
        <v>731</v>
      </c>
      <c r="B86" s="49"/>
      <c r="C86" s="49"/>
      <c r="D86" s="49"/>
      <c r="E86" s="49"/>
      <c r="F86" s="1134" t="str">
        <f>$C$4&amp;" PG   I   FOA PG Group 1   :   "&amp;EndPeriod</f>
        <v>Australia PG   I   FOA PG Group 1   :   42064</v>
      </c>
      <c r="G86" s="1135"/>
      <c r="H86" s="1135"/>
      <c r="I86" s="1135"/>
      <c r="J86" s="1135"/>
      <c r="K86" s="1135"/>
      <c r="L86" s="1135"/>
      <c r="M86" s="1135"/>
      <c r="N86" s="1135"/>
      <c r="O86" s="1135"/>
      <c r="P86" s="1135"/>
      <c r="Q86" s="1135"/>
      <c r="R86" s="1135"/>
      <c r="S86" s="1135"/>
      <c r="T86" s="1135"/>
      <c r="U86" s="1135"/>
      <c r="V86" s="1136"/>
      <c r="W86" s="49"/>
      <c r="X86" s="49"/>
      <c r="Y86" s="60"/>
      <c r="Z86" s="49"/>
      <c r="AA86" s="49"/>
      <c r="AB86" s="49"/>
      <c r="AC86" s="49"/>
      <c r="AD86" s="49"/>
      <c r="AE86" s="49"/>
      <c r="AF86" s="49"/>
      <c r="AG86" s="49"/>
      <c r="AH86" s="41"/>
      <c r="AI86" s="47"/>
    </row>
    <row r="87" spans="1:35" ht="17.25" customHeight="1">
      <c r="A87" s="414" t="s">
        <v>731</v>
      </c>
      <c r="B87" s="41"/>
      <c r="C87" s="41"/>
      <c r="D87" s="49"/>
      <c r="E87" s="49"/>
      <c r="F87" s="1137"/>
      <c r="G87" s="1138"/>
      <c r="H87" s="1138"/>
      <c r="I87" s="1138"/>
      <c r="J87" s="1138"/>
      <c r="K87" s="1138"/>
      <c r="L87" s="1138"/>
      <c r="M87" s="1138"/>
      <c r="N87" s="1138"/>
      <c r="O87" s="1138"/>
      <c r="P87" s="1138"/>
      <c r="Q87" s="1138"/>
      <c r="R87" s="1138"/>
      <c r="S87" s="1138"/>
      <c r="T87" s="1138"/>
      <c r="U87" s="1138"/>
      <c r="V87" s="1139"/>
      <c r="W87" s="49"/>
      <c r="X87" s="49"/>
      <c r="Y87" s="60"/>
      <c r="Z87" s="49"/>
      <c r="AA87" s="49"/>
      <c r="AB87" s="49"/>
      <c r="AC87" s="49"/>
      <c r="AD87" s="49"/>
      <c r="AE87" s="49"/>
      <c r="AF87" s="49"/>
      <c r="AG87" s="49"/>
      <c r="AH87" s="41"/>
      <c r="AI87" s="47"/>
    </row>
    <row r="88" spans="1:35" ht="17.25" customHeight="1" thickBot="1">
      <c r="A88" s="414" t="s">
        <v>731</v>
      </c>
      <c r="B88" s="41"/>
      <c r="C88" s="69"/>
      <c r="D88" s="70"/>
      <c r="E88" s="49"/>
      <c r="F88" s="1140"/>
      <c r="G88" s="1141"/>
      <c r="H88" s="1141"/>
      <c r="I88" s="1141"/>
      <c r="J88" s="1141"/>
      <c r="K88" s="1141"/>
      <c r="L88" s="1141"/>
      <c r="M88" s="1141"/>
      <c r="N88" s="1141"/>
      <c r="O88" s="1141"/>
      <c r="P88" s="1141"/>
      <c r="Q88" s="1141"/>
      <c r="R88" s="1141"/>
      <c r="S88" s="1141"/>
      <c r="T88" s="1141"/>
      <c r="U88" s="1141"/>
      <c r="V88" s="1142"/>
      <c r="W88" s="49"/>
      <c r="X88" s="49"/>
      <c r="Y88" s="60"/>
      <c r="Z88" s="49"/>
      <c r="AA88" s="49"/>
      <c r="AB88" s="49"/>
      <c r="AC88" s="49"/>
      <c r="AD88" s="49"/>
      <c r="AE88" s="49"/>
      <c r="AF88" s="49"/>
      <c r="AG88" s="49"/>
      <c r="AH88" s="41"/>
      <c r="AI88" s="47"/>
    </row>
    <row r="89" spans="1:35" ht="17.25" customHeight="1">
      <c r="A89" s="414" t="s">
        <v>731</v>
      </c>
      <c r="B89" s="41"/>
      <c r="C89" s="69"/>
      <c r="D89" s="70"/>
      <c r="E89" s="49"/>
      <c r="F89" s="68"/>
      <c r="G89" s="68"/>
      <c r="H89" s="68"/>
      <c r="I89" s="68"/>
      <c r="J89" s="693"/>
      <c r="K89" s="68"/>
      <c r="L89" s="693"/>
      <c r="M89" s="68"/>
      <c r="N89" s="693"/>
      <c r="O89" s="68"/>
      <c r="P89" s="693"/>
      <c r="Q89" s="68"/>
      <c r="R89" s="693"/>
      <c r="S89" s="68"/>
      <c r="T89" s="693"/>
      <c r="U89" s="68"/>
      <c r="V89" s="693"/>
      <c r="W89" s="49"/>
      <c r="X89" s="49"/>
      <c r="Y89" s="60"/>
      <c r="Z89" s="49"/>
      <c r="AA89" s="49"/>
      <c r="AB89" s="49"/>
      <c r="AC89" s="49"/>
      <c r="AD89" s="49"/>
      <c r="AE89" s="49"/>
      <c r="AF89" s="49"/>
      <c r="AG89" s="49"/>
      <c r="AH89" s="41"/>
      <c r="AI89" s="47"/>
    </row>
    <row r="90" spans="1:35" ht="17.25" customHeight="1">
      <c r="A90" s="414" t="s">
        <v>813</v>
      </c>
      <c r="B90" s="41"/>
      <c r="C90" s="69"/>
      <c r="D90" s="70"/>
      <c r="E90" s="49"/>
      <c r="F90" s="71"/>
      <c r="G90" s="71"/>
      <c r="H90" s="71"/>
      <c r="I90" s="71"/>
      <c r="J90" s="694"/>
      <c r="K90" s="71"/>
      <c r="L90" s="694"/>
      <c r="M90" s="71"/>
      <c r="N90" s="694"/>
      <c r="O90" s="71"/>
      <c r="P90" s="694"/>
      <c r="Q90" s="71"/>
      <c r="R90" s="694"/>
      <c r="S90" s="71"/>
      <c r="T90" s="694"/>
      <c r="U90" s="71"/>
      <c r="V90" s="694"/>
      <c r="W90" s="49"/>
      <c r="X90" s="49"/>
      <c r="Y90" s="60"/>
      <c r="Z90" s="49"/>
      <c r="AA90" s="49"/>
      <c r="AB90" s="49"/>
      <c r="AC90" s="49"/>
      <c r="AD90" s="49"/>
      <c r="AE90" s="49"/>
      <c r="AF90" s="49"/>
      <c r="AG90" s="49"/>
      <c r="AH90" s="41"/>
      <c r="AI90" s="47"/>
    </row>
    <row r="91" spans="1:35" ht="17.25" customHeight="1">
      <c r="A91" s="414" t="s">
        <v>814</v>
      </c>
      <c r="B91" s="64" t="s">
        <v>1291</v>
      </c>
      <c r="C91" s="64" t="s">
        <v>696</v>
      </c>
      <c r="D91" s="70"/>
      <c r="E91" s="49"/>
      <c r="F91" s="1090" t="s">
        <v>322</v>
      </c>
      <c r="G91" s="1081" t="str">
        <f>RIGHT($C$8,4)&amp;" FOA PG Group 1   :   "&amp;C8</f>
        <v>2015 FOA PG Group 1   :   March 2015</v>
      </c>
      <c r="H91" s="1082"/>
      <c r="I91" s="1082"/>
      <c r="J91" s="1082"/>
      <c r="K91" s="1082"/>
      <c r="L91" s="1082"/>
      <c r="M91" s="1082"/>
      <c r="N91" s="1082"/>
      <c r="O91" s="1082"/>
      <c r="P91" s="1082"/>
      <c r="Q91" s="1082"/>
      <c r="R91" s="1082"/>
      <c r="S91" s="1082"/>
      <c r="T91" s="1082"/>
      <c r="U91" s="1082"/>
      <c r="V91" s="1083"/>
      <c r="W91" s="49"/>
      <c r="X91" s="49"/>
      <c r="Y91" s="60"/>
      <c r="Z91" s="49"/>
      <c r="AA91" s="49"/>
      <c r="AB91" s="49"/>
      <c r="AC91" s="49"/>
      <c r="AD91" s="49"/>
      <c r="AE91" s="49"/>
      <c r="AF91" s="49"/>
      <c r="AG91" s="49"/>
      <c r="AH91" s="41"/>
      <c r="AI91" s="47"/>
    </row>
    <row r="92" spans="1:35" ht="17.25" customHeight="1">
      <c r="A92" s="414" t="s">
        <v>815</v>
      </c>
      <c r="B92" s="41"/>
      <c r="C92" s="73"/>
      <c r="D92" s="70"/>
      <c r="E92" s="74"/>
      <c r="F92" s="1091"/>
      <c r="G92" s="62" t="s">
        <v>797</v>
      </c>
      <c r="H92" s="62" t="s">
        <v>798</v>
      </c>
      <c r="I92" s="707" t="s">
        <v>4296</v>
      </c>
      <c r="J92" s="737" t="s">
        <v>3403</v>
      </c>
      <c r="K92" s="738" t="s">
        <v>4297</v>
      </c>
      <c r="L92" s="737" t="s">
        <v>3404</v>
      </c>
      <c r="M92" s="707" t="s">
        <v>4298</v>
      </c>
      <c r="N92" s="737" t="s">
        <v>3398</v>
      </c>
      <c r="O92" s="707" t="s">
        <v>4299</v>
      </c>
      <c r="P92" s="737" t="s">
        <v>3399</v>
      </c>
      <c r="Q92" s="707" t="s">
        <v>4300</v>
      </c>
      <c r="R92" s="737" t="s">
        <v>3400</v>
      </c>
      <c r="S92" s="707" t="s">
        <v>4301</v>
      </c>
      <c r="T92" s="737" t="s">
        <v>3401</v>
      </c>
      <c r="U92" s="707" t="s">
        <v>4302</v>
      </c>
      <c r="V92" s="739" t="s">
        <v>3402</v>
      </c>
      <c r="W92" s="74"/>
      <c r="X92" s="74"/>
      <c r="Y92" s="75"/>
      <c r="Z92" s="74"/>
      <c r="AA92" s="74"/>
      <c r="AB92" s="74"/>
      <c r="AC92" s="74"/>
      <c r="AD92" s="74"/>
      <c r="AE92" s="74"/>
      <c r="AF92" s="74"/>
      <c r="AG92" s="74"/>
      <c r="AH92" s="41"/>
      <c r="AI92" s="47"/>
    </row>
    <row r="93" spans="1:35" ht="17.25" customHeight="1" collapsed="1">
      <c r="A93" s="414" t="s">
        <v>816</v>
      </c>
      <c r="B93" s="78" t="s">
        <v>1928</v>
      </c>
      <c r="C93" s="76" t="s">
        <v>350</v>
      </c>
      <c r="D93" s="70"/>
      <c r="E93" s="49"/>
      <c r="F93" s="255" t="s">
        <v>2619</v>
      </c>
      <c r="G93" s="422"/>
      <c r="H93" s="423"/>
      <c r="I93" s="724" t="str">
        <f>IFERROR(INDEX(ESOSDataset,MATCH($C93,Measure,0),MATCH(I$10,PeriodComposite,0))/I$6,"")</f>
        <v/>
      </c>
      <c r="J93" s="725" t="str">
        <f t="shared" ref="I93:V94" si="10">IFERROR(INDEX(ESOSDataset,MATCH($C93,Measure,0),MATCH(J$10,PeriodComposite,0))/J$6,"")</f>
        <v/>
      </c>
      <c r="K93" s="740" t="str">
        <f t="shared" si="10"/>
        <v/>
      </c>
      <c r="L93" s="725" t="str">
        <f t="shared" si="10"/>
        <v/>
      </c>
      <c r="M93" s="724" t="str">
        <f t="shared" si="10"/>
        <v/>
      </c>
      <c r="N93" s="725" t="str">
        <f t="shared" si="10"/>
        <v/>
      </c>
      <c r="O93" s="724" t="str">
        <f t="shared" si="10"/>
        <v/>
      </c>
      <c r="P93" s="725" t="str">
        <f t="shared" si="10"/>
        <v/>
      </c>
      <c r="Q93" s="1040" t="str">
        <f t="shared" si="10"/>
        <v/>
      </c>
      <c r="R93" s="725">
        <f t="shared" si="10"/>
        <v>51.67</v>
      </c>
      <c r="S93" s="724" t="str">
        <f t="shared" si="10"/>
        <v/>
      </c>
      <c r="T93" s="725" t="str">
        <f t="shared" si="10"/>
        <v/>
      </c>
      <c r="U93" s="724" t="str">
        <f t="shared" si="10"/>
        <v/>
      </c>
      <c r="V93" s="741" t="str">
        <f t="shared" si="10"/>
        <v/>
      </c>
      <c r="W93" s="49"/>
      <c r="X93" s="49"/>
      <c r="Y93" s="60"/>
      <c r="Z93" s="49"/>
      <c r="AA93" s="49"/>
      <c r="AB93" s="49"/>
      <c r="AC93" s="49"/>
      <c r="AD93" s="49"/>
      <c r="AE93" s="49"/>
      <c r="AF93" s="49"/>
      <c r="AG93" s="49"/>
      <c r="AH93" s="41"/>
      <c r="AI93" s="47"/>
    </row>
    <row r="94" spans="1:35" ht="17.25" hidden="1" customHeight="1" outlineLevel="1">
      <c r="A94" s="414" t="s">
        <v>817</v>
      </c>
      <c r="B94" s="78" t="s">
        <v>1929</v>
      </c>
      <c r="C94" s="76" t="s">
        <v>4277</v>
      </c>
      <c r="D94" s="70"/>
      <c r="E94" s="49"/>
      <c r="F94" s="255" t="s">
        <v>2610</v>
      </c>
      <c r="G94" s="424"/>
      <c r="H94" s="425"/>
      <c r="I94" s="77" t="str">
        <f t="shared" si="10"/>
        <v/>
      </c>
      <c r="J94" s="726" t="str">
        <f t="shared" si="10"/>
        <v/>
      </c>
      <c r="K94" s="742" t="str">
        <f t="shared" si="10"/>
        <v/>
      </c>
      <c r="L94" s="726" t="str">
        <f t="shared" si="10"/>
        <v/>
      </c>
      <c r="M94" s="77" t="str">
        <f t="shared" si="10"/>
        <v/>
      </c>
      <c r="N94" s="726" t="str">
        <f t="shared" si="10"/>
        <v/>
      </c>
      <c r="O94" s="77" t="str">
        <f t="shared" si="10"/>
        <v/>
      </c>
      <c r="P94" s="726" t="str">
        <f t="shared" si="10"/>
        <v/>
      </c>
      <c r="Q94" s="1044" t="str">
        <f t="shared" si="10"/>
        <v/>
      </c>
      <c r="R94" s="726" t="str">
        <f t="shared" si="10"/>
        <v/>
      </c>
      <c r="S94" s="77" t="str">
        <f t="shared" si="10"/>
        <v/>
      </c>
      <c r="T94" s="726" t="str">
        <f t="shared" si="10"/>
        <v/>
      </c>
      <c r="U94" s="77" t="str">
        <f t="shared" si="10"/>
        <v/>
      </c>
      <c r="V94" s="710" t="str">
        <f t="shared" si="10"/>
        <v/>
      </c>
      <c r="W94" s="49"/>
      <c r="X94" s="49"/>
      <c r="Y94" s="60"/>
      <c r="Z94" s="49"/>
      <c r="AA94" s="49"/>
      <c r="AB94" s="49"/>
      <c r="AC94" s="49"/>
      <c r="AD94" s="49"/>
      <c r="AE94" s="49"/>
      <c r="AF94" s="49"/>
      <c r="AG94" s="49"/>
      <c r="AH94" s="41"/>
      <c r="AI94" s="47"/>
    </row>
    <row r="95" spans="1:35" ht="17.25" customHeight="1" thickBot="1">
      <c r="A95" s="414" t="s">
        <v>818</v>
      </c>
      <c r="B95" s="78" t="s">
        <v>1930</v>
      </c>
      <c r="C95" s="76" t="s">
        <v>73</v>
      </c>
      <c r="D95" s="70"/>
      <c r="E95" s="49"/>
      <c r="F95" s="332" t="s">
        <v>2574</v>
      </c>
      <c r="G95" s="79" t="str">
        <f>IFERROR(INDEX(ESOSDataset,MATCH($C95,Measure,0),MATCH(G$10,Period,0)),"")</f>
        <v/>
      </c>
      <c r="H95" s="426" t="str">
        <f>IFERROR(INDEX(ESOSDataset,MATCH($C95,Measure,0),MATCH(H$10,Period,0)),"")</f>
        <v/>
      </c>
      <c r="I95" s="79" t="str">
        <f t="shared" ref="I95:V95" si="11">IFERROR(INDEX(ESOSDataset,MATCH($C95,Measure,0),MATCH(I$10,PeriodComposite,0)),"")</f>
        <v/>
      </c>
      <c r="J95" s="727" t="str">
        <f t="shared" si="11"/>
        <v/>
      </c>
      <c r="K95" s="743" t="str">
        <f t="shared" si="11"/>
        <v/>
      </c>
      <c r="L95" s="727" t="str">
        <f t="shared" si="11"/>
        <v/>
      </c>
      <c r="M95" s="79" t="str">
        <f t="shared" si="11"/>
        <v/>
      </c>
      <c r="N95" s="727" t="str">
        <f t="shared" si="11"/>
        <v/>
      </c>
      <c r="O95" s="79" t="str">
        <f t="shared" si="11"/>
        <v/>
      </c>
      <c r="P95" s="727" t="str">
        <f t="shared" si="11"/>
        <v/>
      </c>
      <c r="Q95" s="1041" t="str">
        <f t="shared" si="11"/>
        <v/>
      </c>
      <c r="R95" s="727">
        <f t="shared" si="11"/>
        <v>28.4</v>
      </c>
      <c r="S95" s="79" t="str">
        <f t="shared" si="11"/>
        <v/>
      </c>
      <c r="T95" s="727" t="str">
        <f t="shared" si="11"/>
        <v/>
      </c>
      <c r="U95" s="79" t="str">
        <f t="shared" si="11"/>
        <v/>
      </c>
      <c r="V95" s="712" t="str">
        <f t="shared" si="11"/>
        <v/>
      </c>
      <c r="W95" s="49"/>
      <c r="X95" s="49"/>
      <c r="Y95" s="60"/>
      <c r="Z95" s="49"/>
      <c r="AA95" s="49"/>
      <c r="AB95" s="49"/>
      <c r="AC95" s="49"/>
      <c r="AD95" s="49"/>
      <c r="AE95" s="49"/>
      <c r="AF95" s="49"/>
      <c r="AG95" s="49"/>
      <c r="AH95" s="41"/>
      <c r="AI95" s="47"/>
    </row>
    <row r="96" spans="1:35" ht="17.25" customHeight="1" thickTop="1">
      <c r="A96" s="414" t="s">
        <v>819</v>
      </c>
      <c r="B96" s="78" t="s">
        <v>1931</v>
      </c>
      <c r="C96" s="76" t="s">
        <v>346</v>
      </c>
      <c r="D96" s="70"/>
      <c r="E96" s="49"/>
      <c r="F96" s="255" t="s">
        <v>137</v>
      </c>
      <c r="G96" s="1104" t="str">
        <f>$C$7</f>
        <v>AUD</v>
      </c>
      <c r="H96" s="1105"/>
      <c r="I96" s="80" t="str">
        <f t="shared" ref="I96:V100" si="12">IFERROR(INDEX(ESOSDataset,MATCH($C96,Measure,0),MATCH(I$10,PeriodComposite,0))/I$6/I$5,"")</f>
        <v/>
      </c>
      <c r="J96" s="728" t="str">
        <f t="shared" si="12"/>
        <v/>
      </c>
      <c r="K96" s="744" t="str">
        <f t="shared" si="12"/>
        <v/>
      </c>
      <c r="L96" s="728" t="str">
        <f t="shared" si="12"/>
        <v/>
      </c>
      <c r="M96" s="80" t="str">
        <f t="shared" si="12"/>
        <v/>
      </c>
      <c r="N96" s="728" t="str">
        <f t="shared" si="12"/>
        <v/>
      </c>
      <c r="O96" s="80" t="str">
        <f t="shared" si="12"/>
        <v/>
      </c>
      <c r="P96" s="728" t="str">
        <f t="shared" si="12"/>
        <v/>
      </c>
      <c r="Q96" s="1033" t="str">
        <f t="shared" si="12"/>
        <v/>
      </c>
      <c r="R96" s="728">
        <f t="shared" si="12"/>
        <v>3313692.87</v>
      </c>
      <c r="S96" s="80" t="str">
        <f t="shared" si="12"/>
        <v/>
      </c>
      <c r="T96" s="728" t="str">
        <f t="shared" si="12"/>
        <v/>
      </c>
      <c r="U96" s="80" t="str">
        <f t="shared" si="12"/>
        <v/>
      </c>
      <c r="V96" s="713" t="str">
        <f t="shared" si="12"/>
        <v/>
      </c>
      <c r="W96" s="49"/>
      <c r="X96" s="49"/>
      <c r="Y96" s="60"/>
      <c r="Z96" s="46" t="str">
        <f t="shared" ref="Z96" si="13">$F$1</f>
        <v>Australia</v>
      </c>
      <c r="AA96" s="49"/>
      <c r="AB96" s="49"/>
      <c r="AC96" s="49"/>
      <c r="AD96" s="49"/>
      <c r="AE96" s="49"/>
      <c r="AF96" s="49"/>
      <c r="AG96" s="49"/>
      <c r="AH96" s="41"/>
      <c r="AI96" s="47"/>
    </row>
    <row r="97" spans="1:35" ht="17.25" customHeight="1">
      <c r="A97" s="414" t="s">
        <v>820</v>
      </c>
      <c r="B97" s="78" t="s">
        <v>1932</v>
      </c>
      <c r="C97" s="76" t="s">
        <v>347</v>
      </c>
      <c r="D97" s="70"/>
      <c r="E97" s="49"/>
      <c r="F97" s="255" t="s">
        <v>164</v>
      </c>
      <c r="G97" s="1106"/>
      <c r="H97" s="1106"/>
      <c r="I97" s="81" t="str">
        <f t="shared" si="12"/>
        <v/>
      </c>
      <c r="J97" s="729" t="str">
        <f t="shared" si="12"/>
        <v/>
      </c>
      <c r="K97" s="745" t="str">
        <f t="shared" si="12"/>
        <v/>
      </c>
      <c r="L97" s="729" t="str">
        <f t="shared" si="12"/>
        <v/>
      </c>
      <c r="M97" s="81" t="str">
        <f t="shared" si="12"/>
        <v/>
      </c>
      <c r="N97" s="729" t="str">
        <f t="shared" si="12"/>
        <v/>
      </c>
      <c r="O97" s="81" t="str">
        <f t="shared" si="12"/>
        <v/>
      </c>
      <c r="P97" s="729" t="str">
        <f t="shared" si="12"/>
        <v/>
      </c>
      <c r="Q97" s="1028" t="str">
        <f t="shared" si="12"/>
        <v/>
      </c>
      <c r="R97" s="729">
        <f t="shared" si="12"/>
        <v>532409.31000000006</v>
      </c>
      <c r="S97" s="81" t="str">
        <f t="shared" si="12"/>
        <v/>
      </c>
      <c r="T97" s="729" t="str">
        <f t="shared" si="12"/>
        <v/>
      </c>
      <c r="U97" s="81" t="str">
        <f t="shared" si="12"/>
        <v/>
      </c>
      <c r="V97" s="714" t="str">
        <f t="shared" si="12"/>
        <v/>
      </c>
      <c r="W97" s="49"/>
      <c r="X97" s="49"/>
      <c r="Y97" s="60"/>
      <c r="Z97" s="51" t="s">
        <v>1925</v>
      </c>
      <c r="AA97" s="49"/>
      <c r="AB97" s="49"/>
      <c r="AC97" s="49"/>
      <c r="AD97" s="49"/>
      <c r="AE97" s="49"/>
      <c r="AF97" s="49"/>
      <c r="AG97" s="49"/>
      <c r="AH97" s="41"/>
      <c r="AI97" s="47"/>
    </row>
    <row r="98" spans="1:35" ht="17.25" customHeight="1">
      <c r="A98" s="414" t="s">
        <v>821</v>
      </c>
      <c r="B98" s="78" t="s">
        <v>1933</v>
      </c>
      <c r="C98" s="76" t="s">
        <v>348</v>
      </c>
      <c r="D98" s="70"/>
      <c r="E98" s="49"/>
      <c r="F98" s="255" t="s">
        <v>167</v>
      </c>
      <c r="G98" s="1106"/>
      <c r="H98" s="1106"/>
      <c r="I98" s="81" t="str">
        <f t="shared" si="12"/>
        <v/>
      </c>
      <c r="J98" s="729" t="str">
        <f t="shared" si="12"/>
        <v/>
      </c>
      <c r="K98" s="745" t="str">
        <f t="shared" si="12"/>
        <v/>
      </c>
      <c r="L98" s="729" t="str">
        <f t="shared" si="12"/>
        <v/>
      </c>
      <c r="M98" s="81" t="str">
        <f t="shared" si="12"/>
        <v/>
      </c>
      <c r="N98" s="729" t="str">
        <f t="shared" si="12"/>
        <v/>
      </c>
      <c r="O98" s="81" t="str">
        <f t="shared" si="12"/>
        <v/>
      </c>
      <c r="P98" s="729" t="str">
        <f t="shared" si="12"/>
        <v/>
      </c>
      <c r="Q98" s="1028" t="str">
        <f t="shared" si="12"/>
        <v/>
      </c>
      <c r="R98" s="729">
        <f t="shared" si="12"/>
        <v>504648.98</v>
      </c>
      <c r="S98" s="81" t="str">
        <f t="shared" si="12"/>
        <v/>
      </c>
      <c r="T98" s="729" t="str">
        <f t="shared" si="12"/>
        <v/>
      </c>
      <c r="U98" s="81" t="str">
        <f t="shared" si="12"/>
        <v/>
      </c>
      <c r="V98" s="714" t="str">
        <f t="shared" si="12"/>
        <v/>
      </c>
      <c r="W98" s="49"/>
      <c r="X98" s="49"/>
      <c r="Y98" s="60"/>
      <c r="Z98" s="51" t="s">
        <v>795</v>
      </c>
      <c r="AA98" s="49"/>
      <c r="AB98" s="49"/>
      <c r="AC98" s="49"/>
      <c r="AD98" s="49"/>
      <c r="AE98" s="49"/>
      <c r="AF98" s="49"/>
      <c r="AG98" s="49"/>
      <c r="AH98" s="41"/>
      <c r="AI98" s="47"/>
    </row>
    <row r="99" spans="1:35" ht="17.25" customHeight="1">
      <c r="A99" s="414" t="s">
        <v>822</v>
      </c>
      <c r="B99" s="78" t="s">
        <v>1934</v>
      </c>
      <c r="C99" s="76" t="s">
        <v>349</v>
      </c>
      <c r="D99" s="70"/>
      <c r="E99" s="49"/>
      <c r="F99" s="255" t="s">
        <v>184</v>
      </c>
      <c r="G99" s="1106"/>
      <c r="H99" s="1106"/>
      <c r="I99" s="81" t="str">
        <f t="shared" si="12"/>
        <v/>
      </c>
      <c r="J99" s="729" t="str">
        <f t="shared" si="12"/>
        <v/>
      </c>
      <c r="K99" s="745" t="str">
        <f t="shared" si="12"/>
        <v/>
      </c>
      <c r="L99" s="729" t="str">
        <f t="shared" si="12"/>
        <v/>
      </c>
      <c r="M99" s="81" t="str">
        <f t="shared" si="12"/>
        <v/>
      </c>
      <c r="N99" s="729" t="str">
        <f t="shared" si="12"/>
        <v/>
      </c>
      <c r="O99" s="81" t="str">
        <f t="shared" si="12"/>
        <v/>
      </c>
      <c r="P99" s="729" t="str">
        <f t="shared" si="12"/>
        <v/>
      </c>
      <c r="Q99" s="1028" t="str">
        <f t="shared" si="12"/>
        <v/>
      </c>
      <c r="R99" s="729">
        <f t="shared" si="12"/>
        <v>27760.33</v>
      </c>
      <c r="S99" s="81" t="str">
        <f t="shared" si="12"/>
        <v/>
      </c>
      <c r="T99" s="729" t="str">
        <f t="shared" si="12"/>
        <v/>
      </c>
      <c r="U99" s="81" t="str">
        <f t="shared" si="12"/>
        <v/>
      </c>
      <c r="V99" s="714" t="str">
        <f t="shared" si="12"/>
        <v/>
      </c>
      <c r="W99" s="49"/>
      <c r="X99" s="49"/>
      <c r="Y99" s="60"/>
      <c r="Z99" s="51" t="s">
        <v>795</v>
      </c>
      <c r="AA99" s="49"/>
      <c r="AB99" s="49"/>
      <c r="AC99" s="49"/>
      <c r="AD99" s="49"/>
      <c r="AE99" s="49"/>
      <c r="AF99" s="49"/>
      <c r="AG99" s="49"/>
      <c r="AH99" s="41"/>
      <c r="AI99" s="47"/>
    </row>
    <row r="100" spans="1:35" ht="17.25" customHeight="1" thickBot="1">
      <c r="A100" s="414" t="s">
        <v>823</v>
      </c>
      <c r="B100" s="78" t="s">
        <v>0</v>
      </c>
      <c r="C100" s="76"/>
      <c r="D100" s="70"/>
      <c r="E100" s="49"/>
      <c r="F100" s="446" t="s">
        <v>800</v>
      </c>
      <c r="G100" s="1107"/>
      <c r="H100" s="1107"/>
      <c r="I100" s="82" t="str">
        <f t="shared" si="12"/>
        <v/>
      </c>
      <c r="J100" s="730" t="str">
        <f t="shared" si="12"/>
        <v/>
      </c>
      <c r="K100" s="746" t="str">
        <f t="shared" si="12"/>
        <v/>
      </c>
      <c r="L100" s="730" t="str">
        <f t="shared" si="12"/>
        <v/>
      </c>
      <c r="M100" s="82" t="str">
        <f t="shared" si="12"/>
        <v/>
      </c>
      <c r="N100" s="730" t="str">
        <f t="shared" si="12"/>
        <v/>
      </c>
      <c r="O100" s="82" t="str">
        <f t="shared" si="12"/>
        <v/>
      </c>
      <c r="P100" s="730" t="str">
        <f t="shared" si="12"/>
        <v/>
      </c>
      <c r="Q100" s="1034" t="str">
        <f t="shared" si="12"/>
        <v/>
      </c>
      <c r="R100" s="730" t="str">
        <f t="shared" si="12"/>
        <v/>
      </c>
      <c r="S100" s="82" t="str">
        <f t="shared" si="12"/>
        <v/>
      </c>
      <c r="T100" s="730" t="str">
        <f t="shared" si="12"/>
        <v/>
      </c>
      <c r="U100" s="82" t="str">
        <f t="shared" si="12"/>
        <v/>
      </c>
      <c r="V100" s="715" t="str">
        <f t="shared" si="12"/>
        <v/>
      </c>
      <c r="W100" s="49"/>
      <c r="X100" s="49"/>
      <c r="Y100" s="60"/>
      <c r="Z100" s="51" t="s">
        <v>2600</v>
      </c>
      <c r="AA100" s="49"/>
      <c r="AB100" s="49"/>
      <c r="AC100" s="49"/>
      <c r="AD100" s="49"/>
      <c r="AE100" s="49"/>
      <c r="AF100" s="49"/>
      <c r="AG100" s="49"/>
      <c r="AH100" s="41"/>
      <c r="AI100" s="47"/>
    </row>
    <row r="101" spans="1:35" ht="17.25" customHeight="1" thickTop="1">
      <c r="A101" s="414" t="s">
        <v>824</v>
      </c>
      <c r="B101" s="78" t="s">
        <v>1935</v>
      </c>
      <c r="C101" s="76" t="s">
        <v>17</v>
      </c>
      <c r="D101" s="70"/>
      <c r="E101" s="49"/>
      <c r="F101" s="447" t="s">
        <v>185</v>
      </c>
      <c r="G101" s="83" t="str">
        <f t="shared" ref="G101:H108" si="14">IFERROR(INDEX(ESOSDataset,MATCH($C101,Measure,0),MATCH(G$10,Period,0)),"")</f>
        <v/>
      </c>
      <c r="H101" s="84" t="str">
        <f t="shared" si="14"/>
        <v/>
      </c>
      <c r="I101" s="83" t="str">
        <f t="shared" ref="I101:V108" si="15">IFERROR(INDEX(ESOSDataset,MATCH($C101,Measure,0),MATCH(I$10,PeriodComposite,0)),"")</f>
        <v/>
      </c>
      <c r="J101" s="731" t="str">
        <f t="shared" si="15"/>
        <v/>
      </c>
      <c r="K101" s="747" t="str">
        <f t="shared" si="15"/>
        <v/>
      </c>
      <c r="L101" s="731" t="str">
        <f t="shared" si="15"/>
        <v/>
      </c>
      <c r="M101" s="83" t="str">
        <f t="shared" si="15"/>
        <v/>
      </c>
      <c r="N101" s="731" t="str">
        <f t="shared" si="15"/>
        <v/>
      </c>
      <c r="O101" s="83" t="str">
        <f t="shared" si="15"/>
        <v/>
      </c>
      <c r="P101" s="731" t="str">
        <f t="shared" si="15"/>
        <v/>
      </c>
      <c r="Q101" s="1035" t="str">
        <f t="shared" si="15"/>
        <v/>
      </c>
      <c r="R101" s="731">
        <f t="shared" si="15"/>
        <v>0.16066948</v>
      </c>
      <c r="S101" s="83" t="str">
        <f t="shared" si="15"/>
        <v/>
      </c>
      <c r="T101" s="731" t="str">
        <f t="shared" si="15"/>
        <v/>
      </c>
      <c r="U101" s="83" t="str">
        <f t="shared" si="15"/>
        <v/>
      </c>
      <c r="V101" s="716" t="str">
        <f t="shared" si="15"/>
        <v/>
      </c>
      <c r="W101" s="49"/>
      <c r="X101" s="49"/>
      <c r="Y101" s="60"/>
      <c r="Z101" s="51" t="s">
        <v>1921</v>
      </c>
      <c r="AA101" s="49"/>
      <c r="AB101" s="49"/>
      <c r="AC101" s="49"/>
      <c r="AD101" s="49"/>
      <c r="AE101" s="49"/>
      <c r="AF101" s="49"/>
      <c r="AG101" s="49"/>
      <c r="AH101" s="41"/>
      <c r="AI101" s="47"/>
    </row>
    <row r="102" spans="1:35" ht="17.25" customHeight="1">
      <c r="A102" s="414" t="s">
        <v>825</v>
      </c>
      <c r="B102" s="78" t="s">
        <v>1936</v>
      </c>
      <c r="C102" s="76" t="s">
        <v>49</v>
      </c>
      <c r="D102" s="70"/>
      <c r="E102" s="49"/>
      <c r="F102" s="448" t="s">
        <v>132</v>
      </c>
      <c r="G102" s="85" t="str">
        <f t="shared" si="14"/>
        <v/>
      </c>
      <c r="H102" s="86" t="str">
        <f t="shared" si="14"/>
        <v/>
      </c>
      <c r="I102" s="85" t="str">
        <f t="shared" si="15"/>
        <v/>
      </c>
      <c r="J102" s="732" t="str">
        <f t="shared" si="15"/>
        <v/>
      </c>
      <c r="K102" s="748" t="str">
        <f t="shared" si="15"/>
        <v/>
      </c>
      <c r="L102" s="732" t="str">
        <f t="shared" si="15"/>
        <v/>
      </c>
      <c r="M102" s="85" t="str">
        <f t="shared" si="15"/>
        <v/>
      </c>
      <c r="N102" s="732" t="str">
        <f t="shared" si="15"/>
        <v/>
      </c>
      <c r="O102" s="85" t="str">
        <f t="shared" si="15"/>
        <v/>
      </c>
      <c r="P102" s="732" t="str">
        <f t="shared" si="15"/>
        <v/>
      </c>
      <c r="Q102" s="1036" t="str">
        <f t="shared" si="15"/>
        <v/>
      </c>
      <c r="R102" s="732">
        <f t="shared" si="15"/>
        <v>5.2140949999999998E-2</v>
      </c>
      <c r="S102" s="85" t="str">
        <f t="shared" si="15"/>
        <v/>
      </c>
      <c r="T102" s="732" t="str">
        <f t="shared" si="15"/>
        <v/>
      </c>
      <c r="U102" s="85" t="str">
        <f t="shared" si="15"/>
        <v/>
      </c>
      <c r="V102" s="717" t="str">
        <f t="shared" si="15"/>
        <v/>
      </c>
      <c r="W102" s="49"/>
      <c r="X102" s="49"/>
      <c r="Y102" s="60"/>
      <c r="Z102" s="51" t="s">
        <v>796</v>
      </c>
      <c r="AA102" s="49"/>
      <c r="AB102" s="49"/>
      <c r="AC102" s="49"/>
      <c r="AD102" s="49"/>
      <c r="AE102" s="49"/>
      <c r="AF102" s="49"/>
      <c r="AG102" s="49"/>
      <c r="AH102" s="41"/>
      <c r="AI102" s="47"/>
    </row>
    <row r="103" spans="1:35" ht="17.25" customHeight="1">
      <c r="A103" s="414" t="s">
        <v>826</v>
      </c>
      <c r="B103" s="78" t="s">
        <v>1937</v>
      </c>
      <c r="C103" s="76" t="s">
        <v>59</v>
      </c>
      <c r="D103" s="70"/>
      <c r="E103" s="49"/>
      <c r="F103" s="448" t="s">
        <v>195</v>
      </c>
      <c r="G103" s="87" t="str">
        <f t="shared" si="14"/>
        <v/>
      </c>
      <c r="H103" s="88" t="str">
        <f t="shared" si="14"/>
        <v/>
      </c>
      <c r="I103" s="87" t="str">
        <f t="shared" si="15"/>
        <v/>
      </c>
      <c r="J103" s="733" t="str">
        <f t="shared" si="15"/>
        <v/>
      </c>
      <c r="K103" s="749" t="str">
        <f t="shared" si="15"/>
        <v/>
      </c>
      <c r="L103" s="733" t="str">
        <f t="shared" si="15"/>
        <v/>
      </c>
      <c r="M103" s="87" t="str">
        <f t="shared" si="15"/>
        <v/>
      </c>
      <c r="N103" s="733" t="str">
        <f t="shared" si="15"/>
        <v/>
      </c>
      <c r="O103" s="87" t="str">
        <f t="shared" si="15"/>
        <v/>
      </c>
      <c r="P103" s="733" t="str">
        <f t="shared" si="15"/>
        <v/>
      </c>
      <c r="Q103" s="1037" t="str">
        <f t="shared" si="15"/>
        <v/>
      </c>
      <c r="R103" s="733">
        <f t="shared" si="15"/>
        <v>6.16</v>
      </c>
      <c r="S103" s="87" t="str">
        <f t="shared" si="15"/>
        <v/>
      </c>
      <c r="T103" s="733" t="str">
        <f t="shared" si="15"/>
        <v/>
      </c>
      <c r="U103" s="87" t="str">
        <f t="shared" si="15"/>
        <v/>
      </c>
      <c r="V103" s="718" t="str">
        <f t="shared" si="15"/>
        <v/>
      </c>
      <c r="W103" s="49"/>
      <c r="X103" s="49"/>
      <c r="Y103" s="60"/>
      <c r="Z103" s="51" t="s">
        <v>1927</v>
      </c>
      <c r="AA103" s="49"/>
      <c r="AB103" s="49"/>
      <c r="AC103" s="49"/>
      <c r="AD103" s="49"/>
      <c r="AE103" s="49"/>
      <c r="AF103" s="49"/>
      <c r="AG103" s="49"/>
      <c r="AH103" s="41"/>
      <c r="AI103" s="47"/>
    </row>
    <row r="104" spans="1:35" ht="17.25" customHeight="1">
      <c r="A104" s="414" t="s">
        <v>827</v>
      </c>
      <c r="B104" s="78" t="s">
        <v>1938</v>
      </c>
      <c r="C104" s="76" t="s">
        <v>96</v>
      </c>
      <c r="D104" s="70"/>
      <c r="E104" s="49"/>
      <c r="F104" s="323" t="s">
        <v>133</v>
      </c>
      <c r="G104" s="90" t="str">
        <f t="shared" si="14"/>
        <v/>
      </c>
      <c r="H104" s="91" t="str">
        <f t="shared" si="14"/>
        <v/>
      </c>
      <c r="I104" s="90" t="str">
        <f t="shared" si="15"/>
        <v/>
      </c>
      <c r="J104" s="734" t="str">
        <f t="shared" si="15"/>
        <v/>
      </c>
      <c r="K104" s="750" t="str">
        <f t="shared" si="15"/>
        <v/>
      </c>
      <c r="L104" s="734" t="str">
        <f t="shared" si="15"/>
        <v/>
      </c>
      <c r="M104" s="90" t="str">
        <f t="shared" si="15"/>
        <v/>
      </c>
      <c r="N104" s="734" t="str">
        <f t="shared" si="15"/>
        <v/>
      </c>
      <c r="O104" s="90" t="str">
        <f t="shared" si="15"/>
        <v/>
      </c>
      <c r="P104" s="734" t="str">
        <f t="shared" si="15"/>
        <v/>
      </c>
      <c r="Q104" s="1038" t="str">
        <f t="shared" si="15"/>
        <v/>
      </c>
      <c r="R104" s="734">
        <f t="shared" si="15"/>
        <v>5.160406E-2</v>
      </c>
      <c r="S104" s="90" t="str">
        <f t="shared" si="15"/>
        <v/>
      </c>
      <c r="T104" s="734" t="str">
        <f t="shared" si="15"/>
        <v/>
      </c>
      <c r="U104" s="90" t="str">
        <f t="shared" si="15"/>
        <v/>
      </c>
      <c r="V104" s="719" t="str">
        <f t="shared" si="15"/>
        <v/>
      </c>
      <c r="W104" s="49"/>
      <c r="X104" s="49"/>
      <c r="Y104" s="60"/>
      <c r="Z104" s="57" t="s">
        <v>1924</v>
      </c>
      <c r="AA104" s="49"/>
      <c r="AB104" s="49"/>
      <c r="AC104" s="49"/>
      <c r="AD104" s="49"/>
      <c r="AE104" s="49"/>
      <c r="AF104" s="49"/>
      <c r="AG104" s="49"/>
      <c r="AH104" s="41"/>
      <c r="AI104" s="47"/>
    </row>
    <row r="105" spans="1:35" ht="17.25" customHeight="1" collapsed="1">
      <c r="A105" s="414" t="s">
        <v>828</v>
      </c>
      <c r="B105" s="78" t="s">
        <v>1939</v>
      </c>
      <c r="C105" s="76" t="s">
        <v>42</v>
      </c>
      <c r="D105" s="70"/>
      <c r="E105" s="49"/>
      <c r="F105" s="323" t="s">
        <v>134</v>
      </c>
      <c r="G105" s="90" t="str">
        <f t="shared" si="14"/>
        <v/>
      </c>
      <c r="H105" s="91" t="str">
        <f t="shared" si="14"/>
        <v/>
      </c>
      <c r="I105" s="90" t="str">
        <f t="shared" si="15"/>
        <v/>
      </c>
      <c r="J105" s="734" t="str">
        <f t="shared" si="15"/>
        <v/>
      </c>
      <c r="K105" s="750" t="str">
        <f t="shared" si="15"/>
        <v/>
      </c>
      <c r="L105" s="734" t="str">
        <f t="shared" si="15"/>
        <v/>
      </c>
      <c r="M105" s="90" t="str">
        <f t="shared" si="15"/>
        <v/>
      </c>
      <c r="N105" s="734" t="str">
        <f t="shared" si="15"/>
        <v/>
      </c>
      <c r="O105" s="90" t="str">
        <f t="shared" si="15"/>
        <v/>
      </c>
      <c r="P105" s="734" t="str">
        <f t="shared" si="15"/>
        <v/>
      </c>
      <c r="Q105" s="1038" t="str">
        <f t="shared" si="15"/>
        <v/>
      </c>
      <c r="R105" s="734">
        <f t="shared" si="15"/>
        <v>8.3774599999999998E-3</v>
      </c>
      <c r="S105" s="90" t="str">
        <f t="shared" si="15"/>
        <v/>
      </c>
      <c r="T105" s="734" t="str">
        <f t="shared" si="15"/>
        <v/>
      </c>
      <c r="U105" s="90" t="str">
        <f t="shared" si="15"/>
        <v/>
      </c>
      <c r="V105" s="719" t="str">
        <f t="shared" si="15"/>
        <v/>
      </c>
      <c r="W105" s="49"/>
      <c r="X105" s="49"/>
      <c r="Y105" s="60"/>
      <c r="Z105" s="49"/>
      <c r="AA105" s="49"/>
      <c r="AB105" s="49"/>
      <c r="AC105" s="49"/>
      <c r="AD105" s="49"/>
      <c r="AE105" s="49"/>
      <c r="AF105" s="49"/>
      <c r="AG105" s="49"/>
      <c r="AH105" s="41"/>
      <c r="AI105" s="47"/>
    </row>
    <row r="106" spans="1:35" ht="17.25" hidden="1" customHeight="1" outlineLevel="1">
      <c r="A106" s="414" t="s">
        <v>829</v>
      </c>
      <c r="B106" s="78" t="s">
        <v>1940</v>
      </c>
      <c r="C106" s="76" t="s">
        <v>57</v>
      </c>
      <c r="D106" s="70"/>
      <c r="E106" s="49"/>
      <c r="F106" s="255" t="s">
        <v>186</v>
      </c>
      <c r="G106" s="92" t="str">
        <f t="shared" si="14"/>
        <v/>
      </c>
      <c r="H106" s="93" t="str">
        <f t="shared" si="14"/>
        <v/>
      </c>
      <c r="I106" s="92" t="str">
        <f t="shared" si="15"/>
        <v/>
      </c>
      <c r="J106" s="735" t="str">
        <f t="shared" si="15"/>
        <v/>
      </c>
      <c r="K106" s="751" t="str">
        <f t="shared" si="15"/>
        <v/>
      </c>
      <c r="L106" s="735" t="str">
        <f t="shared" si="15"/>
        <v/>
      </c>
      <c r="M106" s="92" t="str">
        <f t="shared" si="15"/>
        <v/>
      </c>
      <c r="N106" s="735" t="str">
        <f t="shared" si="15"/>
        <v/>
      </c>
      <c r="O106" s="92" t="str">
        <f t="shared" si="15"/>
        <v/>
      </c>
      <c r="P106" s="735" t="str">
        <f t="shared" si="15"/>
        <v/>
      </c>
      <c r="Q106" s="221" t="str">
        <f t="shared" si="15"/>
        <v/>
      </c>
      <c r="R106" s="735">
        <f t="shared" si="15"/>
        <v>3.7443613199999999</v>
      </c>
      <c r="S106" s="92" t="str">
        <f t="shared" si="15"/>
        <v/>
      </c>
      <c r="T106" s="735" t="str">
        <f t="shared" si="15"/>
        <v/>
      </c>
      <c r="U106" s="92" t="str">
        <f t="shared" si="15"/>
        <v/>
      </c>
      <c r="V106" s="720" t="str">
        <f t="shared" si="15"/>
        <v/>
      </c>
      <c r="W106" s="49"/>
      <c r="X106" s="49"/>
      <c r="Y106" s="60"/>
      <c r="Z106" s="49"/>
      <c r="AA106" s="49"/>
      <c r="AB106" s="49"/>
      <c r="AC106" s="49"/>
      <c r="AD106" s="49"/>
      <c r="AE106" s="49"/>
      <c r="AF106" s="49"/>
      <c r="AG106" s="49"/>
      <c r="AH106" s="41"/>
      <c r="AI106" s="47"/>
    </row>
    <row r="107" spans="1:35" ht="17.25" hidden="1" customHeight="1" outlineLevel="1">
      <c r="A107" s="414" t="s">
        <v>830</v>
      </c>
      <c r="B107" s="78" t="s">
        <v>1941</v>
      </c>
      <c r="C107" s="76" t="s">
        <v>58</v>
      </c>
      <c r="D107" s="70"/>
      <c r="E107" s="49"/>
      <c r="F107" s="255" t="s">
        <v>172</v>
      </c>
      <c r="G107" s="92" t="str">
        <f t="shared" si="14"/>
        <v/>
      </c>
      <c r="H107" s="93" t="str">
        <f t="shared" si="14"/>
        <v/>
      </c>
      <c r="I107" s="92" t="str">
        <f t="shared" si="15"/>
        <v/>
      </c>
      <c r="J107" s="735" t="str">
        <f t="shared" si="15"/>
        <v/>
      </c>
      <c r="K107" s="751" t="str">
        <f t="shared" si="15"/>
        <v/>
      </c>
      <c r="L107" s="735" t="str">
        <f t="shared" si="15"/>
        <v/>
      </c>
      <c r="M107" s="92" t="str">
        <f t="shared" si="15"/>
        <v/>
      </c>
      <c r="N107" s="735" t="str">
        <f t="shared" si="15"/>
        <v/>
      </c>
      <c r="O107" s="92" t="str">
        <f t="shared" si="15"/>
        <v/>
      </c>
      <c r="P107" s="735" t="str">
        <f t="shared" si="15"/>
        <v/>
      </c>
      <c r="Q107" s="221" t="str">
        <f t="shared" si="15"/>
        <v/>
      </c>
      <c r="R107" s="735">
        <f t="shared" si="15"/>
        <v>0.32145516000000002</v>
      </c>
      <c r="S107" s="92" t="str">
        <f t="shared" si="15"/>
        <v/>
      </c>
      <c r="T107" s="735" t="str">
        <f t="shared" si="15"/>
        <v/>
      </c>
      <c r="U107" s="92" t="str">
        <f t="shared" si="15"/>
        <v/>
      </c>
      <c r="V107" s="720" t="str">
        <f t="shared" si="15"/>
        <v/>
      </c>
      <c r="W107" s="49"/>
      <c r="X107" s="49"/>
      <c r="Y107" s="60"/>
      <c r="Z107" s="49"/>
      <c r="AA107" s="49"/>
      <c r="AB107" s="49"/>
      <c r="AC107" s="49"/>
      <c r="AD107" s="49"/>
      <c r="AE107" s="49"/>
      <c r="AF107" s="49"/>
      <c r="AG107" s="49"/>
      <c r="AH107" s="41"/>
      <c r="AI107" s="47"/>
    </row>
    <row r="108" spans="1:35" ht="17.25" hidden="1" customHeight="1" outlineLevel="1">
      <c r="A108" s="414" t="s">
        <v>831</v>
      </c>
      <c r="B108" s="78" t="s">
        <v>2611</v>
      </c>
      <c r="C108" s="76" t="s">
        <v>745</v>
      </c>
      <c r="D108" s="70"/>
      <c r="E108" s="49"/>
      <c r="F108" s="289" t="s">
        <v>613</v>
      </c>
      <c r="G108" s="721" t="str">
        <f t="shared" si="14"/>
        <v/>
      </c>
      <c r="H108" s="722" t="str">
        <f t="shared" si="14"/>
        <v/>
      </c>
      <c r="I108" s="721" t="str">
        <f t="shared" si="15"/>
        <v/>
      </c>
      <c r="J108" s="736" t="str">
        <f t="shared" si="15"/>
        <v/>
      </c>
      <c r="K108" s="752" t="str">
        <f t="shared" si="15"/>
        <v/>
      </c>
      <c r="L108" s="736" t="str">
        <f t="shared" si="15"/>
        <v/>
      </c>
      <c r="M108" s="721" t="str">
        <f t="shared" si="15"/>
        <v/>
      </c>
      <c r="N108" s="736" t="str">
        <f t="shared" si="15"/>
        <v/>
      </c>
      <c r="O108" s="721" t="str">
        <f t="shared" si="15"/>
        <v/>
      </c>
      <c r="P108" s="736" t="str">
        <f t="shared" si="15"/>
        <v/>
      </c>
      <c r="Q108" s="1039" t="str">
        <f t="shared" si="15"/>
        <v/>
      </c>
      <c r="R108" s="736">
        <f t="shared" si="15"/>
        <v>0.38447557999999998</v>
      </c>
      <c r="S108" s="721" t="str">
        <f t="shared" si="15"/>
        <v/>
      </c>
      <c r="T108" s="736" t="str">
        <f t="shared" si="15"/>
        <v/>
      </c>
      <c r="U108" s="721" t="str">
        <f t="shared" si="15"/>
        <v/>
      </c>
      <c r="V108" s="723" t="str">
        <f t="shared" si="15"/>
        <v/>
      </c>
      <c r="W108" s="49"/>
      <c r="X108" s="49"/>
      <c r="Y108" s="60"/>
      <c r="Z108" s="49"/>
      <c r="AA108" s="49"/>
      <c r="AB108" s="49"/>
      <c r="AC108" s="49"/>
      <c r="AD108" s="49"/>
      <c r="AE108" s="49"/>
      <c r="AF108" s="49"/>
      <c r="AG108" s="49"/>
      <c r="AH108" s="41"/>
      <c r="AI108" s="47"/>
    </row>
    <row r="109" spans="1:35" ht="18" customHeight="1">
      <c r="A109" s="414" t="s">
        <v>832</v>
      </c>
      <c r="B109" s="78" t="s">
        <v>0</v>
      </c>
      <c r="C109" s="69"/>
      <c r="D109" s="70"/>
      <c r="E109" s="49"/>
      <c r="F109" s="1059"/>
      <c r="G109" s="1059"/>
      <c r="H109" s="1059"/>
      <c r="I109" s="1059"/>
      <c r="J109" s="1060"/>
      <c r="K109" s="1059"/>
      <c r="L109" s="1060"/>
      <c r="M109" s="1059"/>
      <c r="N109" s="1060"/>
      <c r="O109" s="1059"/>
      <c r="P109" s="1060"/>
      <c r="Q109" s="1059"/>
      <c r="R109" s="1060"/>
      <c r="S109" s="1059"/>
      <c r="T109" s="1060"/>
      <c r="U109" s="1059"/>
      <c r="V109" s="1060"/>
      <c r="W109" s="49"/>
      <c r="X109" s="49"/>
      <c r="Y109" s="60"/>
      <c r="Z109" s="49"/>
      <c r="AA109" s="49"/>
      <c r="AB109" s="49"/>
      <c r="AC109" s="49"/>
      <c r="AD109" s="49"/>
      <c r="AE109" s="49"/>
      <c r="AF109" s="49"/>
      <c r="AG109" s="49"/>
      <c r="AH109" s="41"/>
      <c r="AI109" s="47"/>
    </row>
    <row r="110" spans="1:35" ht="17.25" customHeight="1">
      <c r="A110" s="414" t="s">
        <v>833</v>
      </c>
      <c r="B110" s="78" t="s">
        <v>0</v>
      </c>
      <c r="C110" s="69"/>
      <c r="D110" s="70"/>
      <c r="E110" s="49"/>
      <c r="F110" s="94"/>
      <c r="G110" s="94"/>
      <c r="H110" s="94"/>
      <c r="I110" s="94"/>
      <c r="J110" s="691"/>
      <c r="K110" s="94"/>
      <c r="L110" s="691"/>
      <c r="M110" s="94"/>
      <c r="N110" s="691"/>
      <c r="O110" s="94"/>
      <c r="P110" s="691"/>
      <c r="Q110" s="94"/>
      <c r="R110" s="691"/>
      <c r="S110" s="94"/>
      <c r="T110" s="691"/>
      <c r="U110" s="94"/>
      <c r="V110" s="691"/>
      <c r="W110" s="49"/>
      <c r="X110" s="64" t="s">
        <v>158</v>
      </c>
      <c r="Y110" s="43"/>
      <c r="Z110" s="96" t="s">
        <v>134</v>
      </c>
      <c r="AA110" s="97"/>
      <c r="AB110" s="49"/>
      <c r="AC110" s="49"/>
      <c r="AD110" s="49"/>
      <c r="AE110" s="49"/>
      <c r="AF110" s="49"/>
      <c r="AG110" s="49"/>
      <c r="AH110" s="41"/>
      <c r="AI110" s="47"/>
    </row>
    <row r="111" spans="1:35" ht="17.25" customHeight="1">
      <c r="A111" s="414" t="s">
        <v>834</v>
      </c>
      <c r="B111" s="78" t="s">
        <v>0</v>
      </c>
      <c r="C111" s="69"/>
      <c r="D111" s="70"/>
      <c r="E111" s="49"/>
      <c r="F111" s="94"/>
      <c r="G111" s="94"/>
      <c r="H111" s="94"/>
      <c r="I111" s="94"/>
      <c r="J111" s="691"/>
      <c r="K111" s="94"/>
      <c r="L111" s="691"/>
      <c r="M111" s="94"/>
      <c r="N111" s="691"/>
      <c r="O111" s="94"/>
      <c r="P111" s="691"/>
      <c r="Q111" s="94"/>
      <c r="R111" s="691"/>
      <c r="S111" s="94"/>
      <c r="T111" s="691"/>
      <c r="U111" s="94"/>
      <c r="V111" s="691"/>
      <c r="W111" s="49"/>
      <c r="X111" s="78" t="s">
        <v>2502</v>
      </c>
      <c r="Y111" s="98" t="s">
        <v>42</v>
      </c>
      <c r="Z111" s="49" t="s">
        <v>4303</v>
      </c>
      <c r="AA111" s="99" t="e">
        <f>IFERROR(INDEX(ESOSDataset,MATCH($Y111,Measure,0),MATCH(AA$8,PeriodComposite,0)),NA())</f>
        <v>#N/A</v>
      </c>
      <c r="AB111" s="99" t="e">
        <f>IFERROR(INDEX(ESOSDataset,MATCH($Y111,Measure,0),MATCH(AB$8,PeriodComposite,0)),NA())</f>
        <v>#N/A</v>
      </c>
      <c r="AC111" s="99" t="e">
        <f t="shared" ref="AC111:AG111" si="16">IFERROR(INDEX(ESOSDataset,MATCH($Y111,Measure,0),MATCH(AC$8,PeriodComposite,0)),NA())</f>
        <v>#N/A</v>
      </c>
      <c r="AD111" s="99" t="e">
        <f t="shared" si="16"/>
        <v>#N/A</v>
      </c>
      <c r="AE111" s="99" t="e">
        <f t="shared" si="16"/>
        <v>#N/A</v>
      </c>
      <c r="AF111" s="99" t="e">
        <f t="shared" si="16"/>
        <v>#N/A</v>
      </c>
      <c r="AG111" s="99" t="e">
        <f t="shared" si="16"/>
        <v>#N/A</v>
      </c>
      <c r="AH111" s="41"/>
      <c r="AI111" s="47"/>
    </row>
    <row r="112" spans="1:35" ht="17.25" customHeight="1">
      <c r="A112" s="414" t="s">
        <v>835</v>
      </c>
      <c r="B112" s="78" t="s">
        <v>0</v>
      </c>
      <c r="C112" s="69"/>
      <c r="D112" s="70"/>
      <c r="E112" s="49"/>
      <c r="F112" s="94"/>
      <c r="G112" s="94"/>
      <c r="H112" s="94"/>
      <c r="I112" s="94"/>
      <c r="J112" s="691"/>
      <c r="K112" s="94"/>
      <c r="L112" s="691"/>
      <c r="M112" s="94"/>
      <c r="N112" s="691"/>
      <c r="O112" s="94"/>
      <c r="P112" s="691"/>
      <c r="Q112" s="94"/>
      <c r="R112" s="691"/>
      <c r="S112" s="94"/>
      <c r="T112" s="691"/>
      <c r="U112" s="94"/>
      <c r="V112" s="691"/>
      <c r="W112" s="49"/>
      <c r="X112" s="78" t="s">
        <v>2503</v>
      </c>
      <c r="Y112" s="98" t="s">
        <v>42</v>
      </c>
      <c r="Z112" s="49" t="s">
        <v>3402</v>
      </c>
      <c r="AA112" s="99" t="e">
        <f>IFERROR(INDEX(ESOSDataset,MATCH($Y112,Measure,0),MATCH(AA$9,PeriodComposite,0)),NA())</f>
        <v>#N/A</v>
      </c>
      <c r="AB112" s="99" t="e">
        <f t="shared" ref="AB112:AG112" si="17">IFERROR(INDEX(ESOSDataset,MATCH($Y112,Measure,0),MATCH(AB$9,PeriodComposite,0)),NA())</f>
        <v>#N/A</v>
      </c>
      <c r="AC112" s="99" t="e">
        <f t="shared" si="17"/>
        <v>#N/A</v>
      </c>
      <c r="AD112" s="99" t="e">
        <f t="shared" si="17"/>
        <v>#N/A</v>
      </c>
      <c r="AE112" s="99">
        <f t="shared" si="17"/>
        <v>8.3774599999999998E-3</v>
      </c>
      <c r="AF112" s="99" t="e">
        <f t="shared" si="17"/>
        <v>#N/A</v>
      </c>
      <c r="AG112" s="99" t="e">
        <f t="shared" si="17"/>
        <v>#N/A</v>
      </c>
      <c r="AH112" s="41"/>
      <c r="AI112" s="47"/>
    </row>
    <row r="113" spans="1:35" ht="17.25" customHeight="1">
      <c r="A113" s="414" t="s">
        <v>836</v>
      </c>
      <c r="B113" s="78" t="s">
        <v>0</v>
      </c>
      <c r="C113" s="69"/>
      <c r="D113" s="70"/>
      <c r="E113" s="49"/>
      <c r="F113" s="94"/>
      <c r="G113" s="94"/>
      <c r="H113" s="94"/>
      <c r="I113" s="94"/>
      <c r="J113" s="691"/>
      <c r="K113" s="94"/>
      <c r="L113" s="691"/>
      <c r="M113" s="94"/>
      <c r="N113" s="691"/>
      <c r="O113" s="94"/>
      <c r="P113" s="691"/>
      <c r="Q113" s="94"/>
      <c r="R113" s="691"/>
      <c r="S113" s="94"/>
      <c r="T113" s="691"/>
      <c r="U113" s="94"/>
      <c r="V113" s="691"/>
      <c r="W113" s="49"/>
      <c r="X113" s="78" t="s">
        <v>2504</v>
      </c>
      <c r="Y113" s="98" t="s">
        <v>42</v>
      </c>
      <c r="Z113" s="49"/>
      <c r="AA113" s="99"/>
      <c r="AB113" s="99"/>
      <c r="AC113" s="99"/>
      <c r="AD113" s="99"/>
      <c r="AE113" s="99"/>
      <c r="AF113" s="99"/>
      <c r="AG113" s="99"/>
      <c r="AH113" s="41"/>
      <c r="AI113" s="47"/>
    </row>
    <row r="114" spans="1:35" ht="17.25" customHeight="1">
      <c r="A114" s="414" t="s">
        <v>837</v>
      </c>
      <c r="B114" s="78" t="s">
        <v>0</v>
      </c>
      <c r="C114" s="69"/>
      <c r="D114" s="70"/>
      <c r="E114" s="49"/>
      <c r="F114" s="94"/>
      <c r="G114" s="94"/>
      <c r="H114" s="94"/>
      <c r="I114" s="94"/>
      <c r="J114" s="691"/>
      <c r="K114" s="94"/>
      <c r="L114" s="691"/>
      <c r="M114" s="94"/>
      <c r="N114" s="691"/>
      <c r="O114" s="94"/>
      <c r="P114" s="691"/>
      <c r="Q114" s="94"/>
      <c r="R114" s="691"/>
      <c r="S114" s="94"/>
      <c r="T114" s="691"/>
      <c r="U114" s="94"/>
      <c r="V114" s="691"/>
      <c r="W114" s="49"/>
      <c r="X114" s="49"/>
      <c r="Y114" s="60"/>
      <c r="Z114" s="49"/>
      <c r="AA114" s="100"/>
      <c r="AB114" s="100"/>
      <c r="AC114" s="100"/>
      <c r="AD114" s="100"/>
      <c r="AE114" s="100"/>
      <c r="AF114" s="100"/>
      <c r="AG114" s="100"/>
      <c r="AH114" s="41"/>
      <c r="AI114" s="47"/>
    </row>
    <row r="115" spans="1:35" ht="17.25" customHeight="1">
      <c r="A115" s="414" t="s">
        <v>838</v>
      </c>
      <c r="B115" s="78"/>
      <c r="C115" s="69"/>
      <c r="D115" s="70"/>
      <c r="E115" s="49"/>
      <c r="F115" s="94"/>
      <c r="G115" s="94"/>
      <c r="H115" s="94"/>
      <c r="I115" s="94"/>
      <c r="J115" s="691"/>
      <c r="K115" s="94"/>
      <c r="L115" s="691"/>
      <c r="M115" s="94"/>
      <c r="N115" s="691"/>
      <c r="O115" s="94"/>
      <c r="P115" s="691"/>
      <c r="Q115" s="94"/>
      <c r="R115" s="691"/>
      <c r="S115" s="94"/>
      <c r="T115" s="691"/>
      <c r="U115" s="94"/>
      <c r="V115" s="691"/>
      <c r="W115" s="49"/>
      <c r="X115" s="49"/>
      <c r="Y115" s="60"/>
      <c r="Z115" s="49"/>
      <c r="AA115" s="100"/>
      <c r="AB115" s="100"/>
      <c r="AC115" s="100"/>
      <c r="AD115" s="100"/>
      <c r="AE115" s="100"/>
      <c r="AF115" s="100"/>
      <c r="AG115" s="100"/>
      <c r="AH115" s="41"/>
      <c r="AI115" s="47"/>
    </row>
    <row r="116" spans="1:35" ht="17.25" customHeight="1">
      <c r="A116" s="414" t="s">
        <v>839</v>
      </c>
      <c r="B116" s="78"/>
      <c r="C116" s="69"/>
      <c r="D116" s="70"/>
      <c r="E116" s="49"/>
      <c r="F116" s="94"/>
      <c r="G116" s="94"/>
      <c r="H116" s="94"/>
      <c r="I116" s="94"/>
      <c r="J116" s="691"/>
      <c r="K116" s="94"/>
      <c r="L116" s="691"/>
      <c r="M116" s="94"/>
      <c r="N116" s="691"/>
      <c r="O116" s="94"/>
      <c r="P116" s="691"/>
      <c r="Q116" s="94"/>
      <c r="R116" s="691"/>
      <c r="S116" s="94"/>
      <c r="T116" s="691"/>
      <c r="U116" s="94"/>
      <c r="V116" s="691"/>
      <c r="W116" s="49"/>
      <c r="X116" s="49"/>
      <c r="Y116" s="60"/>
      <c r="Z116" s="49"/>
      <c r="AA116" s="100"/>
      <c r="AB116" s="100"/>
      <c r="AC116" s="100"/>
      <c r="AD116" s="100"/>
      <c r="AE116" s="100"/>
      <c r="AF116" s="100"/>
      <c r="AG116" s="100"/>
      <c r="AH116" s="41"/>
      <c r="AI116" s="47"/>
    </row>
    <row r="117" spans="1:35" ht="17.25" customHeight="1">
      <c r="A117" s="414" t="s">
        <v>840</v>
      </c>
      <c r="B117" s="78"/>
      <c r="C117" s="69"/>
      <c r="D117" s="70"/>
      <c r="E117" s="49"/>
      <c r="F117" s="94"/>
      <c r="G117" s="94"/>
      <c r="H117" s="94"/>
      <c r="I117" s="94"/>
      <c r="J117" s="691"/>
      <c r="K117" s="94"/>
      <c r="L117" s="691"/>
      <c r="M117" s="94"/>
      <c r="N117" s="691"/>
      <c r="O117" s="94"/>
      <c r="P117" s="691"/>
      <c r="Q117" s="94"/>
      <c r="R117" s="691"/>
      <c r="S117" s="94"/>
      <c r="T117" s="691"/>
      <c r="U117" s="94"/>
      <c r="V117" s="691"/>
      <c r="W117" s="49"/>
      <c r="X117" s="49"/>
      <c r="Y117" s="60"/>
      <c r="Z117" s="49"/>
      <c r="AA117" s="100"/>
      <c r="AB117" s="100"/>
      <c r="AC117" s="100"/>
      <c r="AD117" s="100"/>
      <c r="AE117" s="100"/>
      <c r="AF117" s="100"/>
      <c r="AG117" s="100"/>
      <c r="AH117" s="41"/>
      <c r="AI117" s="47"/>
    </row>
    <row r="118" spans="1:35" ht="17.25" customHeight="1">
      <c r="A118" s="414" t="s">
        <v>841</v>
      </c>
      <c r="B118" s="78"/>
      <c r="C118" s="69"/>
      <c r="D118" s="70"/>
      <c r="E118" s="49"/>
      <c r="F118" s="94"/>
      <c r="G118" s="94"/>
      <c r="H118" s="94"/>
      <c r="I118" s="94"/>
      <c r="J118" s="691"/>
      <c r="K118" s="94"/>
      <c r="L118" s="691"/>
      <c r="M118" s="94"/>
      <c r="N118" s="691"/>
      <c r="O118" s="94"/>
      <c r="P118" s="691"/>
      <c r="Q118" s="94"/>
      <c r="R118" s="691"/>
      <c r="S118" s="94"/>
      <c r="T118" s="691"/>
      <c r="U118" s="94"/>
      <c r="V118" s="691"/>
      <c r="W118" s="49"/>
      <c r="X118" s="49"/>
      <c r="Y118" s="60"/>
      <c r="Z118" s="49"/>
      <c r="AA118" s="100"/>
      <c r="AB118" s="100"/>
      <c r="AC118" s="100"/>
      <c r="AD118" s="100"/>
      <c r="AE118" s="100"/>
      <c r="AF118" s="100"/>
      <c r="AG118" s="100"/>
      <c r="AH118" s="41"/>
      <c r="AI118" s="47"/>
    </row>
    <row r="119" spans="1:35" ht="17.25" customHeight="1">
      <c r="A119" s="414" t="s">
        <v>842</v>
      </c>
      <c r="B119" s="78" t="s">
        <v>0</v>
      </c>
      <c r="C119" s="69"/>
      <c r="D119" s="70"/>
      <c r="E119" s="49"/>
      <c r="F119" s="94"/>
      <c r="G119" s="94"/>
      <c r="H119" s="94"/>
      <c r="I119" s="94"/>
      <c r="J119" s="691"/>
      <c r="K119" s="94"/>
      <c r="L119" s="691"/>
      <c r="M119" s="94"/>
      <c r="N119" s="691"/>
      <c r="O119" s="94"/>
      <c r="P119" s="691"/>
      <c r="Q119" s="94"/>
      <c r="R119" s="691"/>
      <c r="S119" s="94"/>
      <c r="T119" s="691"/>
      <c r="U119" s="94"/>
      <c r="V119" s="691"/>
      <c r="W119" s="49"/>
      <c r="X119" s="49"/>
      <c r="Y119" s="60"/>
      <c r="Z119" s="49"/>
      <c r="AA119" s="49"/>
      <c r="AB119" s="49"/>
      <c r="AC119" s="49"/>
      <c r="AD119" s="49"/>
      <c r="AE119" s="49"/>
      <c r="AF119" s="49"/>
      <c r="AG119" s="49"/>
      <c r="AH119" s="41"/>
      <c r="AI119" s="47"/>
    </row>
    <row r="120" spans="1:35" ht="17.25" customHeight="1">
      <c r="A120" s="414" t="s">
        <v>843</v>
      </c>
      <c r="B120" s="78" t="s">
        <v>0</v>
      </c>
      <c r="C120" s="69"/>
      <c r="D120" s="70"/>
      <c r="E120" s="49"/>
      <c r="F120" s="94"/>
      <c r="G120" s="94"/>
      <c r="H120" s="94"/>
      <c r="I120" s="94"/>
      <c r="J120" s="691"/>
      <c r="K120" s="94"/>
      <c r="L120" s="691"/>
      <c r="M120" s="94"/>
      <c r="N120" s="691"/>
      <c r="O120" s="94"/>
      <c r="P120" s="691"/>
      <c r="Q120" s="94"/>
      <c r="R120" s="691"/>
      <c r="S120" s="94"/>
      <c r="T120" s="691"/>
      <c r="U120" s="94"/>
      <c r="V120" s="691"/>
      <c r="W120" s="49"/>
      <c r="X120" s="49"/>
      <c r="Y120" s="60"/>
      <c r="Z120" s="49"/>
      <c r="AA120" s="49"/>
      <c r="AB120" s="49"/>
      <c r="AC120" s="49"/>
      <c r="AD120" s="49"/>
      <c r="AE120" s="49"/>
      <c r="AF120" s="49"/>
      <c r="AG120" s="49"/>
      <c r="AH120" s="41"/>
      <c r="AI120" s="47"/>
    </row>
    <row r="121" spans="1:35" ht="17.25" customHeight="1">
      <c r="A121" s="414" t="s">
        <v>844</v>
      </c>
      <c r="B121" s="78" t="s">
        <v>0</v>
      </c>
      <c r="C121" s="69"/>
      <c r="D121" s="70"/>
      <c r="E121" s="49"/>
      <c r="F121" s="94"/>
      <c r="G121" s="94"/>
      <c r="H121" s="94"/>
      <c r="I121" s="94"/>
      <c r="J121" s="691"/>
      <c r="K121" s="94"/>
      <c r="L121" s="691"/>
      <c r="M121" s="94"/>
      <c r="N121" s="691"/>
      <c r="O121" s="94"/>
      <c r="P121" s="691"/>
      <c r="Q121" s="94"/>
      <c r="R121" s="691"/>
      <c r="S121" s="94"/>
      <c r="T121" s="691"/>
      <c r="U121" s="94"/>
      <c r="V121" s="691"/>
      <c r="W121" s="49"/>
      <c r="X121" s="64" t="s">
        <v>159</v>
      </c>
      <c r="Y121" s="43"/>
      <c r="Z121" s="96" t="s">
        <v>133</v>
      </c>
      <c r="AA121" s="97"/>
      <c r="AB121" s="49"/>
      <c r="AC121" s="49"/>
      <c r="AD121" s="49"/>
      <c r="AE121" s="49"/>
      <c r="AF121" s="49"/>
      <c r="AG121" s="49"/>
      <c r="AH121" s="41"/>
      <c r="AI121" s="47"/>
    </row>
    <row r="122" spans="1:35" ht="17.25" customHeight="1">
      <c r="A122" s="414" t="s">
        <v>845</v>
      </c>
      <c r="B122" s="78" t="s">
        <v>0</v>
      </c>
      <c r="C122" s="69"/>
      <c r="D122" s="70"/>
      <c r="E122" s="49"/>
      <c r="F122" s="94"/>
      <c r="G122" s="94"/>
      <c r="H122" s="94"/>
      <c r="I122" s="94"/>
      <c r="J122" s="691"/>
      <c r="K122" s="94"/>
      <c r="L122" s="691"/>
      <c r="M122" s="94"/>
      <c r="N122" s="691"/>
      <c r="O122" s="94"/>
      <c r="P122" s="691"/>
      <c r="Q122" s="94"/>
      <c r="R122" s="691"/>
      <c r="S122" s="94"/>
      <c r="T122" s="691"/>
      <c r="U122" s="94"/>
      <c r="V122" s="691"/>
      <c r="W122" s="49"/>
      <c r="X122" s="78" t="s">
        <v>2505</v>
      </c>
      <c r="Y122" s="98" t="s">
        <v>96</v>
      </c>
      <c r="Z122" s="49" t="s">
        <v>4303</v>
      </c>
      <c r="AA122" s="99" t="e">
        <f t="shared" ref="AA122:AG122" si="18">IFERROR(INDEX(ESOSDataset,MATCH($Y122,Measure,0),MATCH(AA$8,PeriodComposite,0)),NA())</f>
        <v>#N/A</v>
      </c>
      <c r="AB122" s="99" t="e">
        <f t="shared" si="18"/>
        <v>#N/A</v>
      </c>
      <c r="AC122" s="99" t="e">
        <f t="shared" si="18"/>
        <v>#N/A</v>
      </c>
      <c r="AD122" s="99" t="e">
        <f t="shared" si="18"/>
        <v>#N/A</v>
      </c>
      <c r="AE122" s="99" t="e">
        <f t="shared" si="18"/>
        <v>#N/A</v>
      </c>
      <c r="AF122" s="99" t="e">
        <f t="shared" si="18"/>
        <v>#N/A</v>
      </c>
      <c r="AG122" s="99" t="e">
        <f t="shared" si="18"/>
        <v>#N/A</v>
      </c>
      <c r="AH122" s="41"/>
      <c r="AI122" s="47"/>
    </row>
    <row r="123" spans="1:35" ht="17.25" customHeight="1">
      <c r="A123" s="414" t="s">
        <v>846</v>
      </c>
      <c r="B123" s="78" t="s">
        <v>0</v>
      </c>
      <c r="C123" s="69"/>
      <c r="D123" s="70"/>
      <c r="E123" s="49"/>
      <c r="F123" s="94"/>
      <c r="G123" s="94"/>
      <c r="H123" s="94"/>
      <c r="I123" s="94"/>
      <c r="J123" s="691"/>
      <c r="K123" s="94"/>
      <c r="L123" s="691"/>
      <c r="M123" s="94"/>
      <c r="N123" s="691"/>
      <c r="O123" s="94"/>
      <c r="P123" s="691"/>
      <c r="Q123" s="94"/>
      <c r="R123" s="691"/>
      <c r="S123" s="94"/>
      <c r="T123" s="691"/>
      <c r="U123" s="94"/>
      <c r="V123" s="691"/>
      <c r="W123" s="49"/>
      <c r="X123" s="78" t="s">
        <v>2506</v>
      </c>
      <c r="Y123" s="98" t="s">
        <v>96</v>
      </c>
      <c r="Z123" s="49" t="s">
        <v>3402</v>
      </c>
      <c r="AA123" s="99" t="e">
        <f t="shared" ref="AA123:AG123" si="19">IFERROR(INDEX(ESOSDataset,MATCH($Y123,Measure,0),MATCH(AA$9,PeriodComposite,0)),NA())</f>
        <v>#N/A</v>
      </c>
      <c r="AB123" s="99" t="e">
        <f t="shared" si="19"/>
        <v>#N/A</v>
      </c>
      <c r="AC123" s="99" t="e">
        <f t="shared" si="19"/>
        <v>#N/A</v>
      </c>
      <c r="AD123" s="99" t="e">
        <f t="shared" si="19"/>
        <v>#N/A</v>
      </c>
      <c r="AE123" s="99">
        <f t="shared" si="19"/>
        <v>5.160406E-2</v>
      </c>
      <c r="AF123" s="99" t="e">
        <f t="shared" si="19"/>
        <v>#N/A</v>
      </c>
      <c r="AG123" s="99" t="e">
        <f t="shared" si="19"/>
        <v>#N/A</v>
      </c>
      <c r="AH123" s="41"/>
      <c r="AI123" s="47"/>
    </row>
    <row r="124" spans="1:35" ht="17.25" customHeight="1">
      <c r="A124" s="414" t="s">
        <v>847</v>
      </c>
      <c r="B124" s="78" t="s">
        <v>0</v>
      </c>
      <c r="C124" s="69"/>
      <c r="D124" s="70"/>
      <c r="E124" s="49"/>
      <c r="F124" s="94"/>
      <c r="G124" s="94"/>
      <c r="H124" s="94"/>
      <c r="I124" s="94"/>
      <c r="J124" s="691"/>
      <c r="K124" s="94"/>
      <c r="L124" s="691"/>
      <c r="M124" s="94"/>
      <c r="N124" s="691"/>
      <c r="O124" s="94"/>
      <c r="P124" s="691"/>
      <c r="Q124" s="94"/>
      <c r="R124" s="691"/>
      <c r="S124" s="94"/>
      <c r="T124" s="691"/>
      <c r="U124" s="94"/>
      <c r="V124" s="691"/>
      <c r="W124" s="49"/>
      <c r="X124" s="78" t="s">
        <v>2507</v>
      </c>
      <c r="Y124" s="98" t="s">
        <v>96</v>
      </c>
      <c r="Z124" s="49"/>
      <c r="AA124" s="99"/>
      <c r="AB124" s="99"/>
      <c r="AC124" s="99"/>
      <c r="AD124" s="99"/>
      <c r="AE124" s="99"/>
      <c r="AF124" s="99"/>
      <c r="AG124" s="99"/>
      <c r="AH124" s="41"/>
      <c r="AI124" s="47"/>
    </row>
    <row r="125" spans="1:35" ht="17.25" customHeight="1">
      <c r="A125" s="414" t="s">
        <v>848</v>
      </c>
      <c r="B125" s="78" t="s">
        <v>0</v>
      </c>
      <c r="C125" s="69"/>
      <c r="D125" s="70"/>
      <c r="E125" s="49"/>
      <c r="F125" s="94"/>
      <c r="G125" s="94"/>
      <c r="H125" s="94"/>
      <c r="I125" s="94"/>
      <c r="J125" s="691"/>
      <c r="K125" s="94"/>
      <c r="L125" s="691"/>
      <c r="M125" s="94"/>
      <c r="N125" s="691"/>
      <c r="O125" s="94"/>
      <c r="P125" s="691"/>
      <c r="Q125" s="94"/>
      <c r="R125" s="691"/>
      <c r="S125" s="94"/>
      <c r="T125" s="691"/>
      <c r="U125" s="94"/>
      <c r="V125" s="691"/>
      <c r="W125" s="49"/>
      <c r="X125" s="49"/>
      <c r="Y125" s="60"/>
      <c r="Z125" s="49"/>
      <c r="AA125" s="100"/>
      <c r="AB125" s="100"/>
      <c r="AC125" s="100"/>
      <c r="AD125" s="100"/>
      <c r="AE125" s="100"/>
      <c r="AF125" s="100"/>
      <c r="AG125" s="100"/>
      <c r="AH125" s="41"/>
      <c r="AI125" s="47"/>
    </row>
    <row r="126" spans="1:35" ht="17.25" customHeight="1">
      <c r="A126" s="414" t="s">
        <v>849</v>
      </c>
      <c r="B126" s="78" t="s">
        <v>0</v>
      </c>
      <c r="C126" s="69"/>
      <c r="D126" s="70"/>
      <c r="E126" s="49"/>
      <c r="F126" s="94"/>
      <c r="G126" s="94"/>
      <c r="H126" s="94"/>
      <c r="I126" s="94"/>
      <c r="J126" s="691"/>
      <c r="K126" s="94"/>
      <c r="L126" s="691"/>
      <c r="M126" s="94"/>
      <c r="N126" s="691"/>
      <c r="O126" s="94"/>
      <c r="P126" s="691"/>
      <c r="Q126" s="94"/>
      <c r="R126" s="691"/>
      <c r="S126" s="94"/>
      <c r="T126" s="691"/>
      <c r="U126" s="94"/>
      <c r="V126" s="691"/>
      <c r="W126" s="49"/>
      <c r="X126" s="49"/>
      <c r="Y126" s="60"/>
      <c r="Z126" s="49"/>
      <c r="AA126" s="100"/>
      <c r="AB126" s="100"/>
      <c r="AC126" s="100"/>
      <c r="AD126" s="100"/>
      <c r="AE126" s="100"/>
      <c r="AF126" s="100"/>
      <c r="AG126" s="100"/>
      <c r="AH126" s="41"/>
      <c r="AI126" s="47"/>
    </row>
    <row r="127" spans="1:35" ht="17.25" customHeight="1">
      <c r="A127" s="414" t="s">
        <v>850</v>
      </c>
      <c r="B127" s="78" t="s">
        <v>0</v>
      </c>
      <c r="C127" s="69"/>
      <c r="D127" s="70"/>
      <c r="E127" s="49"/>
      <c r="F127" s="94"/>
      <c r="G127" s="94"/>
      <c r="H127" s="94"/>
      <c r="I127" s="94"/>
      <c r="J127" s="691"/>
      <c r="K127" s="94"/>
      <c r="L127" s="691"/>
      <c r="M127" s="94"/>
      <c r="N127" s="691"/>
      <c r="O127" s="94"/>
      <c r="P127" s="691"/>
      <c r="Q127" s="94"/>
      <c r="R127" s="691"/>
      <c r="S127" s="94"/>
      <c r="T127" s="691"/>
      <c r="U127" s="94"/>
      <c r="V127" s="691"/>
      <c r="W127" s="49"/>
      <c r="X127" s="49"/>
      <c r="Y127" s="60"/>
      <c r="Z127" s="49"/>
      <c r="AA127" s="100"/>
      <c r="AB127" s="100"/>
      <c r="AC127" s="100"/>
      <c r="AD127" s="100"/>
      <c r="AE127" s="100"/>
      <c r="AF127" s="100"/>
      <c r="AG127" s="100"/>
      <c r="AH127" s="41"/>
      <c r="AI127" s="47"/>
    </row>
    <row r="128" spans="1:35" ht="17.25" customHeight="1">
      <c r="A128" s="414" t="s">
        <v>851</v>
      </c>
      <c r="B128" s="78" t="s">
        <v>0</v>
      </c>
      <c r="C128" s="69"/>
      <c r="D128" s="70"/>
      <c r="E128" s="49"/>
      <c r="F128" s="94"/>
      <c r="G128" s="94"/>
      <c r="H128" s="94"/>
      <c r="I128" s="94"/>
      <c r="J128" s="691"/>
      <c r="K128" s="94"/>
      <c r="L128" s="691"/>
      <c r="M128" s="94"/>
      <c r="N128" s="691"/>
      <c r="O128" s="94"/>
      <c r="P128" s="691"/>
      <c r="Q128" s="94"/>
      <c r="R128" s="691"/>
      <c r="S128" s="94"/>
      <c r="T128" s="691"/>
      <c r="U128" s="94"/>
      <c r="V128" s="691"/>
      <c r="W128" s="49"/>
      <c r="X128" s="49"/>
      <c r="Y128" s="60"/>
      <c r="Z128" s="49"/>
      <c r="AA128" s="100"/>
      <c r="AB128" s="100"/>
      <c r="AC128" s="100"/>
      <c r="AD128" s="100"/>
      <c r="AE128" s="100"/>
      <c r="AF128" s="100"/>
      <c r="AG128" s="100"/>
      <c r="AH128" s="41"/>
      <c r="AI128" s="47"/>
    </row>
    <row r="129" spans="1:35" ht="17.25" customHeight="1">
      <c r="A129" s="414" t="s">
        <v>852</v>
      </c>
      <c r="B129" s="78" t="s">
        <v>0</v>
      </c>
      <c r="C129" s="69"/>
      <c r="D129" s="101"/>
      <c r="E129" s="49"/>
      <c r="F129" s="481" t="s">
        <v>185</v>
      </c>
      <c r="G129" s="1081" t="str">
        <f>G$13</f>
        <v>2015 FOA PG Group 1   :   March 2015</v>
      </c>
      <c r="H129" s="1082"/>
      <c r="I129" s="1082"/>
      <c r="J129" s="1082"/>
      <c r="K129" s="1082"/>
      <c r="L129" s="1082"/>
      <c r="M129" s="1082"/>
      <c r="N129" s="1082"/>
      <c r="O129" s="1082"/>
      <c r="P129" s="1082"/>
      <c r="Q129" s="1082"/>
      <c r="R129" s="1082"/>
      <c r="S129" s="1082"/>
      <c r="T129" s="1082"/>
      <c r="U129" s="1082">
        <f>U$13</f>
        <v>0</v>
      </c>
      <c r="V129" s="1083"/>
      <c r="W129" s="49"/>
      <c r="X129" s="49"/>
      <c r="Y129" s="60"/>
      <c r="Z129" s="49"/>
      <c r="AA129" s="49"/>
      <c r="AB129" s="49"/>
      <c r="AC129" s="49"/>
      <c r="AD129" s="49"/>
      <c r="AE129" s="49"/>
      <c r="AF129" s="49"/>
      <c r="AG129" s="49"/>
      <c r="AH129" s="41"/>
      <c r="AI129" s="47"/>
    </row>
    <row r="130" spans="1:35" ht="17.25" customHeight="1">
      <c r="A130" s="414" t="s">
        <v>853</v>
      </c>
      <c r="B130" s="78" t="s">
        <v>0</v>
      </c>
      <c r="C130" s="69"/>
      <c r="D130" s="101"/>
      <c r="E130" s="49"/>
      <c r="F130" s="482"/>
      <c r="G130" s="62" t="str">
        <f t="shared" ref="G130:V130" si="20">G$14</f>
        <v>BM YTD</v>
      </c>
      <c r="H130" s="62" t="str">
        <f t="shared" si="20"/>
        <v>Med YTD</v>
      </c>
      <c r="I130" s="707" t="str">
        <f t="shared" si="20"/>
        <v>Dealer 1 FYTD</v>
      </c>
      <c r="J130" s="737" t="str">
        <f t="shared" si="20"/>
        <v>Dealer 1 TMRA</v>
      </c>
      <c r="K130" s="738" t="str">
        <f t="shared" si="20"/>
        <v>Dealer 2 FYTD</v>
      </c>
      <c r="L130" s="737" t="str">
        <f t="shared" si="20"/>
        <v>Dealer 2 TMRA</v>
      </c>
      <c r="M130" s="707" t="str">
        <f t="shared" si="20"/>
        <v>Dealer 3 FYTD</v>
      </c>
      <c r="N130" s="737" t="str">
        <f t="shared" si="20"/>
        <v>Dealer 3 TMRA</v>
      </c>
      <c r="O130" s="707" t="str">
        <f t="shared" si="20"/>
        <v>Dealer 4 FYTD</v>
      </c>
      <c r="P130" s="737" t="str">
        <f t="shared" si="20"/>
        <v>Dealer 4 TMRA</v>
      </c>
      <c r="Q130" s="707" t="str">
        <f t="shared" si="20"/>
        <v>Dealer 5 FYTD</v>
      </c>
      <c r="R130" s="737" t="str">
        <f t="shared" si="20"/>
        <v>Dealer 5 TMRA</v>
      </c>
      <c r="S130" s="707" t="str">
        <f t="shared" si="20"/>
        <v>Dealer 6 FYTD</v>
      </c>
      <c r="T130" s="737" t="str">
        <f t="shared" si="20"/>
        <v>Dealer 6 TMRA</v>
      </c>
      <c r="U130" s="707" t="str">
        <f t="shared" si="20"/>
        <v>Dealer 7 FYTD</v>
      </c>
      <c r="V130" s="739" t="str">
        <f t="shared" si="20"/>
        <v>Dealer TMRA</v>
      </c>
      <c r="W130" s="49"/>
      <c r="X130" s="49"/>
      <c r="Y130" s="60"/>
      <c r="Z130" s="49"/>
      <c r="AA130" s="49"/>
      <c r="AB130" s="49"/>
      <c r="AC130" s="49"/>
      <c r="AD130" s="49"/>
      <c r="AE130" s="49"/>
      <c r="AF130" s="49"/>
      <c r="AG130" s="49"/>
      <c r="AH130" s="41"/>
      <c r="AI130" s="47"/>
    </row>
    <row r="131" spans="1:35" ht="17.25" customHeight="1">
      <c r="A131" s="414" t="s">
        <v>854</v>
      </c>
      <c r="B131" s="78" t="s">
        <v>1942</v>
      </c>
      <c r="C131" s="76" t="s">
        <v>17</v>
      </c>
      <c r="D131" s="101"/>
      <c r="E131" s="49"/>
      <c r="F131" s="449" t="s">
        <v>185</v>
      </c>
      <c r="G131" s="102" t="str">
        <f t="shared" ref="G131:H138" si="21">IFERROR(INDEX(ESOSDataset,MATCH($C131,Measure,0),MATCH(G$10,Period,0)),"")</f>
        <v/>
      </c>
      <c r="H131" s="103" t="str">
        <f t="shared" si="21"/>
        <v/>
      </c>
      <c r="I131" s="104" t="str">
        <f t="shared" ref="I131:V138" si="22">IFERROR(INDEX(ESOSDataset,MATCH($C131,Measure,0),MATCH(I$10,PeriodComposite,0)),"")</f>
        <v/>
      </c>
      <c r="J131" s="753" t="str">
        <f t="shared" si="22"/>
        <v/>
      </c>
      <c r="K131" s="757" t="str">
        <f t="shared" si="22"/>
        <v/>
      </c>
      <c r="L131" s="753" t="str">
        <f t="shared" si="22"/>
        <v/>
      </c>
      <c r="M131" s="104" t="str">
        <f t="shared" si="22"/>
        <v/>
      </c>
      <c r="N131" s="753" t="str">
        <f t="shared" si="22"/>
        <v/>
      </c>
      <c r="O131" s="104" t="str">
        <f t="shared" si="22"/>
        <v/>
      </c>
      <c r="P131" s="753" t="str">
        <f t="shared" si="22"/>
        <v/>
      </c>
      <c r="Q131" s="1030" t="str">
        <f t="shared" si="22"/>
        <v/>
      </c>
      <c r="R131" s="753">
        <f t="shared" si="22"/>
        <v>0.16066948</v>
      </c>
      <c r="S131" s="104" t="str">
        <f t="shared" si="22"/>
        <v/>
      </c>
      <c r="T131" s="753" t="str">
        <f t="shared" si="22"/>
        <v/>
      </c>
      <c r="U131" s="104" t="str">
        <f t="shared" si="22"/>
        <v/>
      </c>
      <c r="V131" s="758" t="str">
        <f t="shared" si="22"/>
        <v/>
      </c>
      <c r="W131" s="49"/>
      <c r="X131" s="49"/>
      <c r="Y131" s="60"/>
      <c r="Z131" s="49"/>
      <c r="AA131" s="49"/>
      <c r="AB131" s="49"/>
      <c r="AC131" s="49"/>
      <c r="AD131" s="49"/>
      <c r="AE131" s="49"/>
      <c r="AF131" s="49"/>
      <c r="AG131" s="49"/>
      <c r="AH131" s="41"/>
      <c r="AI131" s="47"/>
    </row>
    <row r="132" spans="1:35" ht="17.25" customHeight="1" collapsed="1">
      <c r="A132" s="414" t="s">
        <v>855</v>
      </c>
      <c r="B132" s="78" t="s">
        <v>1943</v>
      </c>
      <c r="C132" s="76" t="s">
        <v>20</v>
      </c>
      <c r="D132" s="101"/>
      <c r="E132" s="49"/>
      <c r="F132" s="117" t="s">
        <v>144</v>
      </c>
      <c r="G132" s="105" t="str">
        <f t="shared" si="21"/>
        <v/>
      </c>
      <c r="H132" s="106" t="str">
        <f t="shared" si="21"/>
        <v/>
      </c>
      <c r="I132" s="107" t="str">
        <f t="shared" si="22"/>
        <v/>
      </c>
      <c r="J132" s="754" t="str">
        <f t="shared" si="22"/>
        <v/>
      </c>
      <c r="K132" s="759" t="str">
        <f t="shared" si="22"/>
        <v/>
      </c>
      <c r="L132" s="754" t="str">
        <f t="shared" si="22"/>
        <v/>
      </c>
      <c r="M132" s="107" t="str">
        <f t="shared" si="22"/>
        <v/>
      </c>
      <c r="N132" s="754" t="str">
        <f t="shared" si="22"/>
        <v/>
      </c>
      <c r="O132" s="107" t="str">
        <f t="shared" si="22"/>
        <v/>
      </c>
      <c r="P132" s="754" t="str">
        <f t="shared" si="22"/>
        <v/>
      </c>
      <c r="Q132" s="1031" t="str">
        <f t="shared" si="22"/>
        <v/>
      </c>
      <c r="R132" s="754">
        <f t="shared" si="22"/>
        <v>0.10853106</v>
      </c>
      <c r="S132" s="107" t="str">
        <f t="shared" si="22"/>
        <v/>
      </c>
      <c r="T132" s="754" t="str">
        <f t="shared" si="22"/>
        <v/>
      </c>
      <c r="U132" s="107" t="str">
        <f t="shared" si="22"/>
        <v/>
      </c>
      <c r="V132" s="760" t="str">
        <f t="shared" si="22"/>
        <v/>
      </c>
      <c r="W132" s="49"/>
      <c r="X132" s="49"/>
      <c r="Y132" s="60"/>
      <c r="Z132" s="49"/>
      <c r="AA132" s="49"/>
      <c r="AB132" s="49"/>
      <c r="AC132" s="49"/>
      <c r="AD132" s="49"/>
      <c r="AE132" s="49"/>
      <c r="AF132" s="49"/>
      <c r="AG132" s="49"/>
      <c r="AH132" s="41"/>
      <c r="AI132" s="47"/>
    </row>
    <row r="133" spans="1:35" ht="17.25" hidden="1" customHeight="1" outlineLevel="1">
      <c r="A133" s="414" t="s">
        <v>856</v>
      </c>
      <c r="B133" s="78" t="s">
        <v>1944</v>
      </c>
      <c r="C133" s="76" t="s">
        <v>3412</v>
      </c>
      <c r="D133" s="101"/>
      <c r="E133" s="49"/>
      <c r="F133" s="450" t="s">
        <v>187</v>
      </c>
      <c r="G133" s="108" t="str">
        <f t="shared" si="21"/>
        <v/>
      </c>
      <c r="H133" s="109" t="str">
        <f t="shared" si="21"/>
        <v/>
      </c>
      <c r="I133" s="110" t="str">
        <f t="shared" si="22"/>
        <v/>
      </c>
      <c r="J133" s="755" t="str">
        <f t="shared" si="22"/>
        <v/>
      </c>
      <c r="K133" s="761" t="str">
        <f t="shared" si="22"/>
        <v/>
      </c>
      <c r="L133" s="755" t="str">
        <f t="shared" si="22"/>
        <v/>
      </c>
      <c r="M133" s="110" t="str">
        <f t="shared" si="22"/>
        <v/>
      </c>
      <c r="N133" s="755" t="str">
        <f t="shared" si="22"/>
        <v/>
      </c>
      <c r="O133" s="110" t="str">
        <f t="shared" si="22"/>
        <v/>
      </c>
      <c r="P133" s="755" t="str">
        <f t="shared" si="22"/>
        <v/>
      </c>
      <c r="Q133" s="1032" t="str">
        <f t="shared" si="22"/>
        <v/>
      </c>
      <c r="R133" s="755">
        <f t="shared" si="22"/>
        <v>0.15415771</v>
      </c>
      <c r="S133" s="110" t="str">
        <f t="shared" si="22"/>
        <v/>
      </c>
      <c r="T133" s="755" t="str">
        <f t="shared" si="22"/>
        <v/>
      </c>
      <c r="U133" s="110" t="str">
        <f t="shared" si="22"/>
        <v/>
      </c>
      <c r="V133" s="762" t="str">
        <f t="shared" si="22"/>
        <v/>
      </c>
      <c r="W133" s="49"/>
      <c r="X133" s="49"/>
      <c r="Y133" s="60"/>
      <c r="Z133" s="49"/>
      <c r="AA133" s="49"/>
      <c r="AB133" s="49"/>
      <c r="AC133" s="49"/>
      <c r="AD133" s="49"/>
      <c r="AE133" s="49"/>
      <c r="AF133" s="49"/>
      <c r="AG133" s="49"/>
      <c r="AH133" s="41"/>
      <c r="AI133" s="47"/>
    </row>
    <row r="134" spans="1:35" ht="17.25" customHeight="1" collapsed="1">
      <c r="A134" s="414" t="s">
        <v>857</v>
      </c>
      <c r="B134" s="78" t="s">
        <v>1945</v>
      </c>
      <c r="C134" s="76" t="s">
        <v>25</v>
      </c>
      <c r="D134" s="101"/>
      <c r="E134" s="49"/>
      <c r="F134" s="117" t="s">
        <v>188</v>
      </c>
      <c r="G134" s="108" t="str">
        <f t="shared" si="21"/>
        <v/>
      </c>
      <c r="H134" s="109" t="str">
        <f t="shared" si="21"/>
        <v/>
      </c>
      <c r="I134" s="110" t="str">
        <f t="shared" si="22"/>
        <v/>
      </c>
      <c r="J134" s="755" t="str">
        <f t="shared" si="22"/>
        <v/>
      </c>
      <c r="K134" s="761" t="str">
        <f t="shared" si="22"/>
        <v/>
      </c>
      <c r="L134" s="755" t="str">
        <f t="shared" si="22"/>
        <v/>
      </c>
      <c r="M134" s="110" t="str">
        <f t="shared" si="22"/>
        <v/>
      </c>
      <c r="N134" s="755" t="str">
        <f t="shared" si="22"/>
        <v/>
      </c>
      <c r="O134" s="110" t="str">
        <f t="shared" si="22"/>
        <v/>
      </c>
      <c r="P134" s="755" t="str">
        <f t="shared" si="22"/>
        <v/>
      </c>
      <c r="Q134" s="1032" t="str">
        <f t="shared" si="22"/>
        <v/>
      </c>
      <c r="R134" s="755">
        <f t="shared" si="22"/>
        <v>6.9528900000000005E-2</v>
      </c>
      <c r="S134" s="110" t="str">
        <f t="shared" si="22"/>
        <v/>
      </c>
      <c r="T134" s="755" t="str">
        <f t="shared" si="22"/>
        <v/>
      </c>
      <c r="U134" s="110" t="str">
        <f t="shared" si="22"/>
        <v/>
      </c>
      <c r="V134" s="762" t="str">
        <f t="shared" si="22"/>
        <v/>
      </c>
      <c r="W134" s="49"/>
      <c r="X134" s="49"/>
      <c r="Y134" s="60"/>
      <c r="Z134" s="49"/>
      <c r="AA134" s="49"/>
      <c r="AB134" s="49"/>
      <c r="AC134" s="49"/>
      <c r="AD134" s="49"/>
      <c r="AE134" s="49"/>
      <c r="AF134" s="49"/>
      <c r="AG134" s="49"/>
      <c r="AH134" s="41"/>
      <c r="AI134" s="47"/>
    </row>
    <row r="135" spans="1:35" ht="17.25" hidden="1" customHeight="1" outlineLevel="1">
      <c r="A135" s="414" t="s">
        <v>858</v>
      </c>
      <c r="B135" s="78" t="s">
        <v>1946</v>
      </c>
      <c r="C135" s="76" t="s">
        <v>410</v>
      </c>
      <c r="D135" s="101"/>
      <c r="E135" s="61"/>
      <c r="F135" s="450" t="s">
        <v>189</v>
      </c>
      <c r="G135" s="108" t="str">
        <f t="shared" si="21"/>
        <v/>
      </c>
      <c r="H135" s="109" t="str">
        <f t="shared" si="21"/>
        <v/>
      </c>
      <c r="I135" s="107" t="str">
        <f t="shared" si="22"/>
        <v/>
      </c>
      <c r="J135" s="755" t="str">
        <f t="shared" si="22"/>
        <v/>
      </c>
      <c r="K135" s="759" t="str">
        <f t="shared" si="22"/>
        <v/>
      </c>
      <c r="L135" s="755" t="str">
        <f t="shared" si="22"/>
        <v/>
      </c>
      <c r="M135" s="107" t="str">
        <f t="shared" si="22"/>
        <v/>
      </c>
      <c r="N135" s="755" t="str">
        <f t="shared" si="22"/>
        <v/>
      </c>
      <c r="O135" s="107" t="str">
        <f t="shared" si="22"/>
        <v/>
      </c>
      <c r="P135" s="755" t="str">
        <f t="shared" si="22"/>
        <v/>
      </c>
      <c r="Q135" s="1031" t="str">
        <f t="shared" si="22"/>
        <v/>
      </c>
      <c r="R135" s="755">
        <f t="shared" si="22"/>
        <v>6.9528900000000005E-2</v>
      </c>
      <c r="S135" s="107" t="str">
        <f t="shared" si="22"/>
        <v/>
      </c>
      <c r="T135" s="755" t="str">
        <f t="shared" si="22"/>
        <v/>
      </c>
      <c r="U135" s="107" t="str">
        <f t="shared" si="22"/>
        <v/>
      </c>
      <c r="V135" s="762" t="str">
        <f t="shared" si="22"/>
        <v/>
      </c>
      <c r="W135" s="61"/>
      <c r="X135" s="61"/>
      <c r="Y135" s="95"/>
      <c r="Z135" s="61"/>
      <c r="AA135" s="61"/>
      <c r="AB135" s="61"/>
      <c r="AC135" s="61"/>
      <c r="AD135" s="61"/>
      <c r="AE135" s="61"/>
      <c r="AF135" s="61"/>
      <c r="AG135" s="61"/>
      <c r="AH135" s="41"/>
      <c r="AI135" s="47"/>
    </row>
    <row r="136" spans="1:35" ht="17.25" customHeight="1">
      <c r="A136" s="414" t="s">
        <v>859</v>
      </c>
      <c r="B136" s="78" t="s">
        <v>1947</v>
      </c>
      <c r="C136" s="76" t="s">
        <v>23</v>
      </c>
      <c r="D136" s="101"/>
      <c r="E136" s="49"/>
      <c r="F136" s="117" t="s">
        <v>146</v>
      </c>
      <c r="G136" s="108" t="str">
        <f t="shared" si="21"/>
        <v/>
      </c>
      <c r="H136" s="109" t="str">
        <f t="shared" si="21"/>
        <v/>
      </c>
      <c r="I136" s="110" t="str">
        <f t="shared" si="22"/>
        <v/>
      </c>
      <c r="J136" s="755" t="str">
        <f t="shared" si="22"/>
        <v/>
      </c>
      <c r="K136" s="761" t="str">
        <f t="shared" si="22"/>
        <v/>
      </c>
      <c r="L136" s="755" t="str">
        <f t="shared" si="22"/>
        <v/>
      </c>
      <c r="M136" s="110" t="str">
        <f t="shared" si="22"/>
        <v/>
      </c>
      <c r="N136" s="755" t="str">
        <f t="shared" si="22"/>
        <v/>
      </c>
      <c r="O136" s="110" t="str">
        <f t="shared" si="22"/>
        <v/>
      </c>
      <c r="P136" s="755" t="str">
        <f t="shared" si="22"/>
        <v/>
      </c>
      <c r="Q136" s="1032" t="str">
        <f t="shared" si="22"/>
        <v/>
      </c>
      <c r="R136" s="755">
        <f t="shared" si="22"/>
        <v>0.1612711</v>
      </c>
      <c r="S136" s="110" t="str">
        <f t="shared" si="22"/>
        <v/>
      </c>
      <c r="T136" s="755" t="str">
        <f t="shared" si="22"/>
        <v/>
      </c>
      <c r="U136" s="110" t="str">
        <f t="shared" si="22"/>
        <v/>
      </c>
      <c r="V136" s="762" t="str">
        <f t="shared" si="22"/>
        <v/>
      </c>
      <c r="W136" s="49"/>
      <c r="X136" s="49"/>
      <c r="Y136" s="60"/>
      <c r="Z136" s="49"/>
      <c r="AA136" s="49"/>
      <c r="AB136" s="49"/>
      <c r="AC136" s="49"/>
      <c r="AD136" s="49"/>
      <c r="AE136" s="49"/>
      <c r="AF136" s="49"/>
      <c r="AG136" s="49"/>
      <c r="AH136" s="41"/>
      <c r="AI136" s="47"/>
    </row>
    <row r="137" spans="1:35" ht="17.25" customHeight="1" collapsed="1">
      <c r="A137" s="414" t="s">
        <v>860</v>
      </c>
      <c r="B137" s="78" t="s">
        <v>1948</v>
      </c>
      <c r="C137" s="76" t="s">
        <v>24</v>
      </c>
      <c r="D137" s="101"/>
      <c r="E137" s="49"/>
      <c r="F137" s="450" t="s">
        <v>190</v>
      </c>
      <c r="G137" s="108" t="str">
        <f t="shared" si="21"/>
        <v/>
      </c>
      <c r="H137" s="109" t="str">
        <f t="shared" si="21"/>
        <v/>
      </c>
      <c r="I137" s="110" t="str">
        <f t="shared" si="22"/>
        <v/>
      </c>
      <c r="J137" s="755" t="str">
        <f t="shared" si="22"/>
        <v/>
      </c>
      <c r="K137" s="761" t="str">
        <f t="shared" si="22"/>
        <v/>
      </c>
      <c r="L137" s="755" t="str">
        <f t="shared" si="22"/>
        <v/>
      </c>
      <c r="M137" s="110" t="str">
        <f t="shared" si="22"/>
        <v/>
      </c>
      <c r="N137" s="755" t="str">
        <f t="shared" si="22"/>
        <v/>
      </c>
      <c r="O137" s="110" t="str">
        <f t="shared" si="22"/>
        <v/>
      </c>
      <c r="P137" s="755" t="str">
        <f t="shared" si="22"/>
        <v/>
      </c>
      <c r="Q137" s="1032" t="str">
        <f t="shared" si="22"/>
        <v/>
      </c>
      <c r="R137" s="755">
        <f t="shared" si="22"/>
        <v>0.50882278000000003</v>
      </c>
      <c r="S137" s="110" t="str">
        <f t="shared" si="22"/>
        <v/>
      </c>
      <c r="T137" s="755" t="str">
        <f t="shared" si="22"/>
        <v/>
      </c>
      <c r="U137" s="110" t="str">
        <f t="shared" si="22"/>
        <v/>
      </c>
      <c r="V137" s="762" t="str">
        <f t="shared" si="22"/>
        <v/>
      </c>
      <c r="W137" s="49"/>
      <c r="X137" s="49"/>
      <c r="Y137" s="60"/>
      <c r="Z137" s="49"/>
      <c r="AA137" s="49"/>
      <c r="AB137" s="49"/>
      <c r="AC137" s="49"/>
      <c r="AD137" s="49"/>
      <c r="AE137" s="49"/>
      <c r="AF137" s="49"/>
      <c r="AG137" s="49"/>
      <c r="AH137" s="41"/>
      <c r="AI137" s="47"/>
    </row>
    <row r="138" spans="1:35" ht="17.25" hidden="1" customHeight="1" outlineLevel="1">
      <c r="A138" s="414" t="s">
        <v>861</v>
      </c>
      <c r="B138" s="78" t="s">
        <v>1949</v>
      </c>
      <c r="C138" s="76" t="s">
        <v>18</v>
      </c>
      <c r="D138" s="101"/>
      <c r="E138" s="49"/>
      <c r="F138" s="451" t="s">
        <v>148</v>
      </c>
      <c r="G138" s="111" t="str">
        <f t="shared" si="21"/>
        <v/>
      </c>
      <c r="H138" s="112" t="str">
        <f t="shared" si="21"/>
        <v/>
      </c>
      <c r="I138" s="113" t="str">
        <f t="shared" si="22"/>
        <v/>
      </c>
      <c r="J138" s="756" t="str">
        <f t="shared" si="22"/>
        <v/>
      </c>
      <c r="K138" s="763" t="str">
        <f t="shared" si="22"/>
        <v/>
      </c>
      <c r="L138" s="756" t="str">
        <f t="shared" si="22"/>
        <v/>
      </c>
      <c r="M138" s="113" t="str">
        <f t="shared" si="22"/>
        <v/>
      </c>
      <c r="N138" s="756" t="str">
        <f t="shared" si="22"/>
        <v/>
      </c>
      <c r="O138" s="113" t="str">
        <f t="shared" si="22"/>
        <v/>
      </c>
      <c r="P138" s="756" t="str">
        <f t="shared" si="22"/>
        <v/>
      </c>
      <c r="Q138" s="113" t="str">
        <f t="shared" si="22"/>
        <v/>
      </c>
      <c r="R138" s="756">
        <f t="shared" si="22"/>
        <v>0</v>
      </c>
      <c r="S138" s="113" t="str">
        <f t="shared" si="22"/>
        <v/>
      </c>
      <c r="T138" s="756" t="str">
        <f t="shared" si="22"/>
        <v/>
      </c>
      <c r="U138" s="113" t="str">
        <f t="shared" si="22"/>
        <v/>
      </c>
      <c r="V138" s="764" t="str">
        <f t="shared" si="22"/>
        <v/>
      </c>
      <c r="W138" s="49"/>
      <c r="X138" s="49"/>
      <c r="Y138" s="60"/>
      <c r="Z138" s="49"/>
      <c r="AA138" s="49"/>
      <c r="AB138" s="49"/>
      <c r="AC138" s="49"/>
      <c r="AD138" s="49"/>
      <c r="AE138" s="49"/>
      <c r="AF138" s="49"/>
      <c r="AG138" s="49"/>
      <c r="AH138" s="41"/>
      <c r="AI138" s="47"/>
    </row>
    <row r="139" spans="1:35" ht="17.25" customHeight="1">
      <c r="A139" s="414" t="s">
        <v>862</v>
      </c>
      <c r="B139" s="78" t="s">
        <v>0</v>
      </c>
      <c r="C139" s="69"/>
      <c r="D139" s="101"/>
      <c r="E139" s="49"/>
      <c r="F139" s="980"/>
      <c r="G139" s="980"/>
      <c r="H139" s="980"/>
      <c r="I139" s="980"/>
      <c r="J139" s="981"/>
      <c r="K139" s="980"/>
      <c r="L139" s="981"/>
      <c r="M139" s="980"/>
      <c r="N139" s="981"/>
      <c r="O139" s="980"/>
      <c r="P139" s="981"/>
      <c r="Q139" s="980"/>
      <c r="R139" s="981"/>
      <c r="S139" s="980"/>
      <c r="T139" s="981"/>
      <c r="U139" s="980"/>
      <c r="V139" s="981"/>
      <c r="W139" s="49"/>
      <c r="X139" s="49"/>
      <c r="Y139" s="60"/>
      <c r="Z139" s="49"/>
      <c r="AA139" s="49"/>
      <c r="AB139" s="49"/>
      <c r="AC139" s="49"/>
      <c r="AD139" s="49"/>
      <c r="AE139" s="49"/>
      <c r="AF139" s="49"/>
      <c r="AG139" s="49"/>
      <c r="AH139" s="41"/>
      <c r="AI139" s="47"/>
    </row>
    <row r="140" spans="1:35" ht="17.25" customHeight="1">
      <c r="A140" s="414" t="s">
        <v>863</v>
      </c>
      <c r="B140" s="78" t="s">
        <v>0</v>
      </c>
      <c r="C140" s="69"/>
      <c r="D140" s="101"/>
      <c r="E140" s="49"/>
      <c r="F140" s="1108" t="s">
        <v>132</v>
      </c>
      <c r="G140" s="1081" t="str">
        <f>G$13</f>
        <v>2015 FOA PG Group 1   :   March 2015</v>
      </c>
      <c r="H140" s="1082"/>
      <c r="I140" s="1082"/>
      <c r="J140" s="1082"/>
      <c r="K140" s="1082"/>
      <c r="L140" s="1082"/>
      <c r="M140" s="1082"/>
      <c r="N140" s="1082"/>
      <c r="O140" s="1082"/>
      <c r="P140" s="1082"/>
      <c r="Q140" s="1082"/>
      <c r="R140" s="1082"/>
      <c r="S140" s="1082"/>
      <c r="T140" s="1082"/>
      <c r="U140" s="1082">
        <f>U$13</f>
        <v>0</v>
      </c>
      <c r="V140" s="1083"/>
      <c r="W140" s="49"/>
      <c r="X140" s="49"/>
      <c r="Y140" s="60"/>
      <c r="Z140" s="49"/>
      <c r="AA140" s="49"/>
      <c r="AB140" s="49"/>
      <c r="AC140" s="49"/>
      <c r="AD140" s="49"/>
      <c r="AE140" s="49"/>
      <c r="AF140" s="49"/>
      <c r="AG140" s="49"/>
      <c r="AH140" s="41"/>
      <c r="AI140" s="47"/>
    </row>
    <row r="141" spans="1:35" ht="17.25" customHeight="1">
      <c r="A141" s="414" t="s">
        <v>864</v>
      </c>
      <c r="B141" s="78" t="s">
        <v>0</v>
      </c>
      <c r="C141" s="69"/>
      <c r="D141" s="101"/>
      <c r="E141" s="49"/>
      <c r="F141" s="1109"/>
      <c r="G141" s="62" t="str">
        <f t="shared" ref="G141:V141" si="23">G$14</f>
        <v>BM YTD</v>
      </c>
      <c r="H141" s="62" t="str">
        <f t="shared" si="23"/>
        <v>Med YTD</v>
      </c>
      <c r="I141" s="707" t="str">
        <f t="shared" si="23"/>
        <v>Dealer 1 FYTD</v>
      </c>
      <c r="J141" s="737" t="str">
        <f t="shared" si="23"/>
        <v>Dealer 1 TMRA</v>
      </c>
      <c r="K141" s="738" t="str">
        <f t="shared" si="23"/>
        <v>Dealer 2 FYTD</v>
      </c>
      <c r="L141" s="737" t="str">
        <f t="shared" si="23"/>
        <v>Dealer 2 TMRA</v>
      </c>
      <c r="M141" s="707" t="str">
        <f t="shared" si="23"/>
        <v>Dealer 3 FYTD</v>
      </c>
      <c r="N141" s="737" t="str">
        <f t="shared" si="23"/>
        <v>Dealer 3 TMRA</v>
      </c>
      <c r="O141" s="707" t="str">
        <f t="shared" si="23"/>
        <v>Dealer 4 FYTD</v>
      </c>
      <c r="P141" s="737" t="str">
        <f t="shared" si="23"/>
        <v>Dealer 4 TMRA</v>
      </c>
      <c r="Q141" s="707" t="str">
        <f t="shared" si="23"/>
        <v>Dealer 5 FYTD</v>
      </c>
      <c r="R141" s="737" t="str">
        <f t="shared" si="23"/>
        <v>Dealer 5 TMRA</v>
      </c>
      <c r="S141" s="707" t="str">
        <f t="shared" si="23"/>
        <v>Dealer 6 FYTD</v>
      </c>
      <c r="T141" s="737" t="str">
        <f t="shared" si="23"/>
        <v>Dealer 6 TMRA</v>
      </c>
      <c r="U141" s="707" t="str">
        <f t="shared" si="23"/>
        <v>Dealer 7 FYTD</v>
      </c>
      <c r="V141" s="739" t="str">
        <f t="shared" si="23"/>
        <v>Dealer TMRA</v>
      </c>
      <c r="W141" s="49"/>
      <c r="X141" s="49"/>
      <c r="Y141" s="60"/>
      <c r="Z141" s="49"/>
      <c r="AA141" s="49"/>
      <c r="AB141" s="49"/>
      <c r="AC141" s="49"/>
      <c r="AD141" s="49"/>
      <c r="AE141" s="49"/>
      <c r="AF141" s="49"/>
      <c r="AG141" s="49"/>
      <c r="AH141" s="41"/>
      <c r="AI141" s="47"/>
    </row>
    <row r="142" spans="1:35" ht="17.25" customHeight="1">
      <c r="A142" s="414" t="s">
        <v>865</v>
      </c>
      <c r="B142" s="78" t="s">
        <v>1950</v>
      </c>
      <c r="C142" s="76" t="s">
        <v>49</v>
      </c>
      <c r="D142" s="101"/>
      <c r="E142" s="49"/>
      <c r="F142" s="452" t="s">
        <v>132</v>
      </c>
      <c r="G142" s="114" t="str">
        <f t="shared" ref="G142:H150" si="24">IFERROR(INDEX(ESOSDataset,MATCH($C142,Measure,0),MATCH(G$10,Period,0)),"")</f>
        <v/>
      </c>
      <c r="H142" s="115" t="str">
        <f t="shared" si="24"/>
        <v/>
      </c>
      <c r="I142" s="116" t="str">
        <f t="shared" ref="I142:V150" si="25">IFERROR(INDEX(ESOSDataset,MATCH($C142,Measure,0),MATCH(I$10,PeriodComposite,0)),"")</f>
        <v/>
      </c>
      <c r="J142" s="753" t="str">
        <f t="shared" si="25"/>
        <v/>
      </c>
      <c r="K142" s="765" t="str">
        <f t="shared" si="25"/>
        <v/>
      </c>
      <c r="L142" s="753" t="str">
        <f t="shared" si="25"/>
        <v/>
      </c>
      <c r="M142" s="116" t="str">
        <f t="shared" si="25"/>
        <v/>
      </c>
      <c r="N142" s="753" t="str">
        <f t="shared" si="25"/>
        <v/>
      </c>
      <c r="O142" s="116" t="str">
        <f t="shared" si="25"/>
        <v/>
      </c>
      <c r="P142" s="753" t="str">
        <f t="shared" si="25"/>
        <v/>
      </c>
      <c r="Q142" s="116" t="str">
        <f t="shared" si="25"/>
        <v/>
      </c>
      <c r="R142" s="753">
        <f t="shared" si="25"/>
        <v>5.2140949999999998E-2</v>
      </c>
      <c r="S142" s="116" t="str">
        <f t="shared" si="25"/>
        <v/>
      </c>
      <c r="T142" s="753" t="str">
        <f t="shared" si="25"/>
        <v/>
      </c>
      <c r="U142" s="116" t="str">
        <f t="shared" si="25"/>
        <v/>
      </c>
      <c r="V142" s="758" t="str">
        <f t="shared" si="25"/>
        <v/>
      </c>
      <c r="W142" s="49"/>
      <c r="X142" s="49"/>
      <c r="Y142" s="60"/>
      <c r="Z142" s="49"/>
      <c r="AA142" s="49"/>
      <c r="AB142" s="49"/>
      <c r="AC142" s="49"/>
      <c r="AD142" s="49"/>
      <c r="AE142" s="49"/>
      <c r="AF142" s="49"/>
      <c r="AG142" s="49"/>
      <c r="AH142" s="41"/>
      <c r="AI142" s="47"/>
    </row>
    <row r="143" spans="1:35" ht="17.25" customHeight="1">
      <c r="A143" s="414" t="s">
        <v>866</v>
      </c>
      <c r="B143" s="78" t="s">
        <v>1951</v>
      </c>
      <c r="C143" s="76" t="s">
        <v>125</v>
      </c>
      <c r="D143" s="101"/>
      <c r="E143" s="49"/>
      <c r="F143" s="117" t="s">
        <v>191</v>
      </c>
      <c r="G143" s="118" t="str">
        <f t="shared" si="24"/>
        <v/>
      </c>
      <c r="H143" s="119" t="str">
        <f t="shared" si="24"/>
        <v/>
      </c>
      <c r="I143" s="120" t="str">
        <f t="shared" si="25"/>
        <v/>
      </c>
      <c r="J143" s="754" t="str">
        <f t="shared" si="25"/>
        <v/>
      </c>
      <c r="K143" s="766" t="str">
        <f t="shared" si="25"/>
        <v/>
      </c>
      <c r="L143" s="754" t="str">
        <f t="shared" si="25"/>
        <v/>
      </c>
      <c r="M143" s="120" t="str">
        <f t="shared" si="25"/>
        <v/>
      </c>
      <c r="N143" s="754" t="str">
        <f t="shared" si="25"/>
        <v/>
      </c>
      <c r="O143" s="120" t="str">
        <f t="shared" si="25"/>
        <v/>
      </c>
      <c r="P143" s="754" t="str">
        <f t="shared" si="25"/>
        <v/>
      </c>
      <c r="Q143" s="120" t="str">
        <f t="shared" si="25"/>
        <v/>
      </c>
      <c r="R143" s="754">
        <f t="shared" si="25"/>
        <v>0.16213879</v>
      </c>
      <c r="S143" s="120" t="str">
        <f t="shared" si="25"/>
        <v/>
      </c>
      <c r="T143" s="754" t="str">
        <f t="shared" si="25"/>
        <v/>
      </c>
      <c r="U143" s="120" t="str">
        <f t="shared" si="25"/>
        <v/>
      </c>
      <c r="V143" s="760" t="str">
        <f t="shared" si="25"/>
        <v/>
      </c>
      <c r="W143" s="49"/>
      <c r="X143" s="49"/>
      <c r="Y143" s="60"/>
      <c r="Z143" s="49"/>
      <c r="AA143" s="49"/>
      <c r="AB143" s="49"/>
      <c r="AC143" s="49"/>
      <c r="AD143" s="49"/>
      <c r="AE143" s="49"/>
      <c r="AF143" s="49"/>
      <c r="AG143" s="49"/>
      <c r="AH143" s="41"/>
      <c r="AI143" s="47"/>
    </row>
    <row r="144" spans="1:35" ht="17.25" customHeight="1">
      <c r="A144" s="414" t="s">
        <v>867</v>
      </c>
      <c r="B144" s="78" t="s">
        <v>1952</v>
      </c>
      <c r="C144" s="76" t="s">
        <v>51</v>
      </c>
      <c r="D144" s="101"/>
      <c r="E144" s="49"/>
      <c r="F144" s="121" t="s">
        <v>649</v>
      </c>
      <c r="G144" s="122" t="str">
        <f t="shared" si="24"/>
        <v/>
      </c>
      <c r="H144" s="123" t="str">
        <f t="shared" si="24"/>
        <v/>
      </c>
      <c r="I144" s="124" t="str">
        <f t="shared" si="25"/>
        <v/>
      </c>
      <c r="J144" s="755" t="str">
        <f t="shared" si="25"/>
        <v/>
      </c>
      <c r="K144" s="767" t="str">
        <f t="shared" si="25"/>
        <v/>
      </c>
      <c r="L144" s="755" t="str">
        <f t="shared" si="25"/>
        <v/>
      </c>
      <c r="M144" s="124" t="str">
        <f t="shared" si="25"/>
        <v/>
      </c>
      <c r="N144" s="755" t="str">
        <f t="shared" si="25"/>
        <v/>
      </c>
      <c r="O144" s="124" t="str">
        <f t="shared" si="25"/>
        <v/>
      </c>
      <c r="P144" s="755" t="str">
        <f t="shared" si="25"/>
        <v/>
      </c>
      <c r="Q144" s="124" t="str">
        <f t="shared" si="25"/>
        <v/>
      </c>
      <c r="R144" s="755">
        <f t="shared" si="25"/>
        <v>0.35543088</v>
      </c>
      <c r="S144" s="124" t="str">
        <f t="shared" si="25"/>
        <v/>
      </c>
      <c r="T144" s="755" t="str">
        <f t="shared" si="25"/>
        <v/>
      </c>
      <c r="U144" s="124" t="str">
        <f t="shared" si="25"/>
        <v/>
      </c>
      <c r="V144" s="762" t="str">
        <f t="shared" si="25"/>
        <v/>
      </c>
      <c r="W144" s="49"/>
      <c r="X144" s="49"/>
      <c r="Y144" s="60"/>
      <c r="Z144" s="49"/>
      <c r="AA144" s="49"/>
      <c r="AB144" s="49"/>
      <c r="AC144" s="49"/>
      <c r="AD144" s="49"/>
      <c r="AE144" s="49"/>
      <c r="AF144" s="49"/>
      <c r="AG144" s="49"/>
      <c r="AH144" s="41"/>
      <c r="AI144" s="47"/>
    </row>
    <row r="145" spans="1:35" ht="17.25" customHeight="1">
      <c r="A145" s="414" t="s">
        <v>868</v>
      </c>
      <c r="B145" s="78" t="s">
        <v>1953</v>
      </c>
      <c r="C145" s="76" t="s">
        <v>101</v>
      </c>
      <c r="D145" s="101"/>
      <c r="E145" s="49"/>
      <c r="F145" s="117" t="s">
        <v>192</v>
      </c>
      <c r="G145" s="122" t="str">
        <f t="shared" si="24"/>
        <v/>
      </c>
      <c r="H145" s="123" t="str">
        <f t="shared" si="24"/>
        <v/>
      </c>
      <c r="I145" s="124" t="str">
        <f t="shared" si="25"/>
        <v/>
      </c>
      <c r="J145" s="755" t="str">
        <f t="shared" si="25"/>
        <v/>
      </c>
      <c r="K145" s="767" t="str">
        <f t="shared" si="25"/>
        <v/>
      </c>
      <c r="L145" s="755" t="str">
        <f t="shared" si="25"/>
        <v/>
      </c>
      <c r="M145" s="124" t="str">
        <f t="shared" si="25"/>
        <v/>
      </c>
      <c r="N145" s="755" t="str">
        <f t="shared" si="25"/>
        <v/>
      </c>
      <c r="O145" s="124" t="str">
        <f t="shared" si="25"/>
        <v/>
      </c>
      <c r="P145" s="755" t="str">
        <f t="shared" si="25"/>
        <v/>
      </c>
      <c r="Q145" s="124" t="str">
        <f t="shared" si="25"/>
        <v/>
      </c>
      <c r="R145" s="755">
        <f t="shared" si="25"/>
        <v>0.16378982</v>
      </c>
      <c r="S145" s="124" t="str">
        <f t="shared" si="25"/>
        <v/>
      </c>
      <c r="T145" s="755" t="str">
        <f t="shared" si="25"/>
        <v/>
      </c>
      <c r="U145" s="124" t="str">
        <f t="shared" si="25"/>
        <v/>
      </c>
      <c r="V145" s="762" t="str">
        <f t="shared" si="25"/>
        <v/>
      </c>
      <c r="W145" s="49"/>
      <c r="X145" s="49"/>
      <c r="Y145" s="60"/>
      <c r="Z145" s="49"/>
      <c r="AA145" s="49"/>
      <c r="AB145" s="49"/>
      <c r="AC145" s="49"/>
      <c r="AD145" s="49"/>
      <c r="AE145" s="49"/>
      <c r="AF145" s="49"/>
      <c r="AG145" s="49"/>
      <c r="AH145" s="41"/>
      <c r="AI145" s="47"/>
    </row>
    <row r="146" spans="1:35" ht="17.25" customHeight="1">
      <c r="A146" s="414" t="s">
        <v>869</v>
      </c>
      <c r="B146" s="78" t="s">
        <v>1954</v>
      </c>
      <c r="C146" s="76" t="s">
        <v>5</v>
      </c>
      <c r="D146" s="101"/>
      <c r="E146" s="49"/>
      <c r="F146" s="121" t="s">
        <v>280</v>
      </c>
      <c r="G146" s="122" t="str">
        <f t="shared" si="24"/>
        <v/>
      </c>
      <c r="H146" s="123" t="str">
        <f t="shared" si="24"/>
        <v/>
      </c>
      <c r="I146" s="124" t="str">
        <f t="shared" si="25"/>
        <v/>
      </c>
      <c r="J146" s="755" t="str">
        <f t="shared" si="25"/>
        <v/>
      </c>
      <c r="K146" s="767" t="str">
        <f t="shared" si="25"/>
        <v/>
      </c>
      <c r="L146" s="755" t="str">
        <f t="shared" si="25"/>
        <v/>
      </c>
      <c r="M146" s="124" t="str">
        <f t="shared" si="25"/>
        <v/>
      </c>
      <c r="N146" s="755" t="str">
        <f t="shared" si="25"/>
        <v/>
      </c>
      <c r="O146" s="124" t="str">
        <f t="shared" si="25"/>
        <v/>
      </c>
      <c r="P146" s="755" t="str">
        <f t="shared" si="25"/>
        <v/>
      </c>
      <c r="Q146" s="124" t="str">
        <f t="shared" si="25"/>
        <v/>
      </c>
      <c r="R146" s="755">
        <f t="shared" si="25"/>
        <v>0.18758778000000001</v>
      </c>
      <c r="S146" s="124" t="str">
        <f t="shared" si="25"/>
        <v/>
      </c>
      <c r="T146" s="755" t="str">
        <f t="shared" si="25"/>
        <v/>
      </c>
      <c r="U146" s="124" t="str">
        <f t="shared" si="25"/>
        <v/>
      </c>
      <c r="V146" s="762" t="str">
        <f t="shared" si="25"/>
        <v/>
      </c>
      <c r="W146" s="49"/>
      <c r="X146" s="49"/>
      <c r="Y146" s="60"/>
      <c r="Z146" s="49"/>
      <c r="AA146" s="49"/>
      <c r="AB146" s="49"/>
      <c r="AC146" s="49"/>
      <c r="AD146" s="49"/>
      <c r="AE146" s="49"/>
      <c r="AF146" s="49"/>
      <c r="AG146" s="49"/>
      <c r="AH146" s="41"/>
      <c r="AI146" s="47"/>
    </row>
    <row r="147" spans="1:35" ht="17.25" customHeight="1">
      <c r="A147" s="414" t="s">
        <v>870</v>
      </c>
      <c r="B147" s="78" t="s">
        <v>1955</v>
      </c>
      <c r="C147" s="76" t="s">
        <v>40</v>
      </c>
      <c r="D147" s="101"/>
      <c r="E147" s="49"/>
      <c r="F147" s="117" t="s">
        <v>282</v>
      </c>
      <c r="G147" s="122" t="str">
        <f t="shared" si="24"/>
        <v/>
      </c>
      <c r="H147" s="123" t="str">
        <f t="shared" si="24"/>
        <v/>
      </c>
      <c r="I147" s="124" t="str">
        <f t="shared" si="25"/>
        <v/>
      </c>
      <c r="J147" s="755" t="str">
        <f t="shared" si="25"/>
        <v/>
      </c>
      <c r="K147" s="767" t="str">
        <f t="shared" si="25"/>
        <v/>
      </c>
      <c r="L147" s="755" t="str">
        <f t="shared" si="25"/>
        <v/>
      </c>
      <c r="M147" s="124" t="str">
        <f t="shared" si="25"/>
        <v/>
      </c>
      <c r="N147" s="755" t="str">
        <f t="shared" si="25"/>
        <v/>
      </c>
      <c r="O147" s="124" t="str">
        <f t="shared" si="25"/>
        <v/>
      </c>
      <c r="P147" s="755" t="str">
        <f t="shared" si="25"/>
        <v/>
      </c>
      <c r="Q147" s="124" t="str">
        <f t="shared" si="25"/>
        <v/>
      </c>
      <c r="R147" s="755">
        <f t="shared" si="25"/>
        <v>4.3863909999999999E-2</v>
      </c>
      <c r="S147" s="124" t="str">
        <f t="shared" si="25"/>
        <v/>
      </c>
      <c r="T147" s="755" t="str">
        <f t="shared" si="25"/>
        <v/>
      </c>
      <c r="U147" s="124" t="str">
        <f t="shared" si="25"/>
        <v/>
      </c>
      <c r="V147" s="762" t="str">
        <f t="shared" si="25"/>
        <v/>
      </c>
      <c r="W147" s="49"/>
      <c r="X147" s="49"/>
      <c r="Y147" s="60"/>
      <c r="Z147" s="49"/>
      <c r="AA147" s="49"/>
      <c r="AB147" s="49"/>
      <c r="AC147" s="49"/>
      <c r="AD147" s="49"/>
      <c r="AE147" s="49"/>
      <c r="AF147" s="49"/>
      <c r="AG147" s="49"/>
      <c r="AH147" s="41"/>
      <c r="AI147" s="47"/>
    </row>
    <row r="148" spans="1:35" ht="17.25" customHeight="1">
      <c r="A148" s="414" t="s">
        <v>871</v>
      </c>
      <c r="B148" s="78" t="s">
        <v>1956</v>
      </c>
      <c r="C148" s="76" t="s">
        <v>2</v>
      </c>
      <c r="D148" s="101"/>
      <c r="E148" s="49"/>
      <c r="F148" s="121" t="s">
        <v>193</v>
      </c>
      <c r="G148" s="122" t="str">
        <f t="shared" si="24"/>
        <v/>
      </c>
      <c r="H148" s="123" t="str">
        <f t="shared" si="24"/>
        <v/>
      </c>
      <c r="I148" s="120" t="str">
        <f t="shared" si="25"/>
        <v/>
      </c>
      <c r="J148" s="755" t="str">
        <f t="shared" si="25"/>
        <v/>
      </c>
      <c r="K148" s="766" t="str">
        <f t="shared" si="25"/>
        <v/>
      </c>
      <c r="L148" s="755" t="str">
        <f t="shared" si="25"/>
        <v/>
      </c>
      <c r="M148" s="120" t="str">
        <f t="shared" si="25"/>
        <v/>
      </c>
      <c r="N148" s="755" t="str">
        <f t="shared" si="25"/>
        <v/>
      </c>
      <c r="O148" s="120" t="str">
        <f t="shared" si="25"/>
        <v/>
      </c>
      <c r="P148" s="755" t="str">
        <f t="shared" si="25"/>
        <v/>
      </c>
      <c r="Q148" s="120" t="str">
        <f t="shared" si="25"/>
        <v/>
      </c>
      <c r="R148" s="755">
        <f t="shared" si="25"/>
        <v>6.240499E-2</v>
      </c>
      <c r="S148" s="120" t="str">
        <f t="shared" si="25"/>
        <v/>
      </c>
      <c r="T148" s="755" t="str">
        <f t="shared" si="25"/>
        <v/>
      </c>
      <c r="U148" s="120" t="str">
        <f t="shared" si="25"/>
        <v/>
      </c>
      <c r="V148" s="762" t="str">
        <f t="shared" si="25"/>
        <v/>
      </c>
      <c r="W148" s="49"/>
      <c r="X148" s="49"/>
      <c r="Y148" s="60"/>
      <c r="Z148" s="49"/>
      <c r="AA148" s="49"/>
      <c r="AB148" s="49"/>
      <c r="AC148" s="49"/>
      <c r="AD148" s="49"/>
      <c r="AE148" s="49"/>
      <c r="AF148" s="49"/>
      <c r="AG148" s="49"/>
      <c r="AH148" s="41"/>
      <c r="AI148" s="47"/>
    </row>
    <row r="149" spans="1:35" ht="17.25" customHeight="1">
      <c r="A149" s="414" t="s">
        <v>872</v>
      </c>
      <c r="B149" s="78" t="s">
        <v>1957</v>
      </c>
      <c r="C149" s="76" t="s">
        <v>1</v>
      </c>
      <c r="D149" s="101"/>
      <c r="E149" s="49"/>
      <c r="F149" s="117" t="s">
        <v>194</v>
      </c>
      <c r="G149" s="122" t="str">
        <f t="shared" si="24"/>
        <v/>
      </c>
      <c r="H149" s="123" t="str">
        <f t="shared" si="24"/>
        <v/>
      </c>
      <c r="I149" s="120" t="str">
        <f t="shared" si="25"/>
        <v/>
      </c>
      <c r="J149" s="755" t="str">
        <f t="shared" si="25"/>
        <v/>
      </c>
      <c r="K149" s="766" t="str">
        <f t="shared" si="25"/>
        <v/>
      </c>
      <c r="L149" s="755" t="str">
        <f t="shared" si="25"/>
        <v/>
      </c>
      <c r="M149" s="120" t="str">
        <f t="shared" si="25"/>
        <v/>
      </c>
      <c r="N149" s="755" t="str">
        <f t="shared" si="25"/>
        <v/>
      </c>
      <c r="O149" s="120" t="str">
        <f t="shared" si="25"/>
        <v/>
      </c>
      <c r="P149" s="755" t="str">
        <f t="shared" si="25"/>
        <v/>
      </c>
      <c r="Q149" s="120" t="str">
        <f t="shared" si="25"/>
        <v/>
      </c>
      <c r="R149" s="755">
        <f t="shared" si="25"/>
        <v>2.735713E-2</v>
      </c>
      <c r="S149" s="120" t="str">
        <f t="shared" si="25"/>
        <v/>
      </c>
      <c r="T149" s="755" t="str">
        <f t="shared" si="25"/>
        <v/>
      </c>
      <c r="U149" s="120" t="str">
        <f t="shared" si="25"/>
        <v/>
      </c>
      <c r="V149" s="762" t="str">
        <f t="shared" si="25"/>
        <v/>
      </c>
      <c r="W149" s="49"/>
      <c r="X149" s="49"/>
      <c r="Y149" s="60"/>
      <c r="Z149" s="49"/>
      <c r="AA149" s="49"/>
      <c r="AB149" s="49"/>
      <c r="AC149" s="49"/>
      <c r="AD149" s="49"/>
      <c r="AE149" s="49"/>
      <c r="AF149" s="49"/>
      <c r="AG149" s="49"/>
      <c r="AH149" s="41"/>
      <c r="AI149" s="47"/>
    </row>
    <row r="150" spans="1:35" ht="17.25" customHeight="1">
      <c r="A150" s="414" t="s">
        <v>873</v>
      </c>
      <c r="B150" s="78" t="s">
        <v>1958</v>
      </c>
      <c r="C150" s="76" t="s">
        <v>3</v>
      </c>
      <c r="D150" s="101"/>
      <c r="E150" s="49"/>
      <c r="F150" s="125" t="s">
        <v>2612</v>
      </c>
      <c r="G150" s="126" t="str">
        <f t="shared" si="24"/>
        <v/>
      </c>
      <c r="H150" s="127" t="str">
        <f t="shared" si="24"/>
        <v/>
      </c>
      <c r="I150" s="128" t="str">
        <f t="shared" si="25"/>
        <v/>
      </c>
      <c r="J150" s="756" t="str">
        <f t="shared" si="25"/>
        <v/>
      </c>
      <c r="K150" s="768" t="str">
        <f t="shared" si="25"/>
        <v/>
      </c>
      <c r="L150" s="756" t="str">
        <f t="shared" si="25"/>
        <v/>
      </c>
      <c r="M150" s="128" t="str">
        <f t="shared" si="25"/>
        <v/>
      </c>
      <c r="N150" s="756" t="str">
        <f t="shared" si="25"/>
        <v/>
      </c>
      <c r="O150" s="128" t="str">
        <f t="shared" si="25"/>
        <v/>
      </c>
      <c r="P150" s="756" t="str">
        <f t="shared" si="25"/>
        <v/>
      </c>
      <c r="Q150" s="128" t="str">
        <f t="shared" si="25"/>
        <v/>
      </c>
      <c r="R150" s="756">
        <f t="shared" si="25"/>
        <v>0</v>
      </c>
      <c r="S150" s="128" t="str">
        <f t="shared" si="25"/>
        <v/>
      </c>
      <c r="T150" s="756" t="str">
        <f t="shared" si="25"/>
        <v/>
      </c>
      <c r="U150" s="128" t="str">
        <f t="shared" si="25"/>
        <v/>
      </c>
      <c r="V150" s="764" t="str">
        <f t="shared" si="25"/>
        <v/>
      </c>
      <c r="W150" s="49"/>
      <c r="X150" s="49"/>
      <c r="Y150" s="60"/>
      <c r="Z150" s="49"/>
      <c r="AA150" s="49"/>
      <c r="AB150" s="49"/>
      <c r="AC150" s="49"/>
      <c r="AD150" s="49"/>
      <c r="AE150" s="49"/>
      <c r="AF150" s="49"/>
      <c r="AG150" s="49"/>
      <c r="AH150" s="41"/>
      <c r="AI150" s="47"/>
    </row>
    <row r="151" spans="1:35" ht="17.25" customHeight="1">
      <c r="A151" s="414" t="s">
        <v>874</v>
      </c>
      <c r="B151" s="78" t="s">
        <v>0</v>
      </c>
      <c r="C151" s="69"/>
      <c r="D151" s="101"/>
      <c r="E151" s="49"/>
      <c r="F151" s="129"/>
      <c r="G151" s="130"/>
      <c r="H151" s="131"/>
      <c r="I151" s="132"/>
      <c r="J151" s="695"/>
      <c r="K151" s="133"/>
      <c r="L151" s="695"/>
      <c r="M151" s="133"/>
      <c r="N151" s="695"/>
      <c r="O151" s="133"/>
      <c r="P151" s="695"/>
      <c r="Q151" s="133"/>
      <c r="R151" s="695"/>
      <c r="S151" s="133"/>
      <c r="T151" s="695"/>
      <c r="U151" s="133"/>
      <c r="V151" s="695"/>
      <c r="W151" s="49"/>
      <c r="X151" s="49"/>
      <c r="Y151" s="60"/>
      <c r="Z151" s="49"/>
      <c r="AA151" s="49"/>
      <c r="AB151" s="49"/>
      <c r="AC151" s="49"/>
      <c r="AD151" s="49"/>
      <c r="AE151" s="49"/>
      <c r="AF151" s="49"/>
      <c r="AG151" s="49"/>
      <c r="AH151" s="41"/>
      <c r="AI151" s="47"/>
    </row>
    <row r="152" spans="1:35" ht="17.25" customHeight="1">
      <c r="A152" s="414" t="s">
        <v>875</v>
      </c>
      <c r="B152" s="78" t="s">
        <v>0</v>
      </c>
      <c r="C152" s="69"/>
      <c r="D152" s="101"/>
      <c r="E152" s="49"/>
      <c r="F152" s="1108" t="s">
        <v>195</v>
      </c>
      <c r="G152" s="1081" t="str">
        <f>G$13</f>
        <v>2015 FOA PG Group 1   :   March 2015</v>
      </c>
      <c r="H152" s="1082"/>
      <c r="I152" s="1082"/>
      <c r="J152" s="1082"/>
      <c r="K152" s="1082"/>
      <c r="L152" s="1082"/>
      <c r="M152" s="1082"/>
      <c r="N152" s="1082"/>
      <c r="O152" s="1082"/>
      <c r="P152" s="1082"/>
      <c r="Q152" s="1082"/>
      <c r="R152" s="1082"/>
      <c r="S152" s="1082"/>
      <c r="T152" s="1082"/>
      <c r="U152" s="1082">
        <f>U$13</f>
        <v>0</v>
      </c>
      <c r="V152" s="1083"/>
      <c r="W152" s="49"/>
      <c r="X152" s="49"/>
      <c r="Y152" s="60"/>
      <c r="Z152" s="49"/>
      <c r="AA152" s="49"/>
      <c r="AB152" s="49"/>
      <c r="AC152" s="49"/>
      <c r="AD152" s="49"/>
      <c r="AE152" s="49"/>
      <c r="AF152" s="49"/>
      <c r="AG152" s="49"/>
      <c r="AH152" s="41"/>
      <c r="AI152" s="47"/>
    </row>
    <row r="153" spans="1:35" ht="17.25" customHeight="1">
      <c r="A153" s="414" t="s">
        <v>876</v>
      </c>
      <c r="B153" s="78" t="s">
        <v>0</v>
      </c>
      <c r="C153" s="69"/>
      <c r="D153" s="101"/>
      <c r="E153" s="49"/>
      <c r="F153" s="1109"/>
      <c r="G153" s="62" t="str">
        <f t="shared" ref="G153:V153" si="26">G$14</f>
        <v>BM YTD</v>
      </c>
      <c r="H153" s="62" t="str">
        <f t="shared" si="26"/>
        <v>Med YTD</v>
      </c>
      <c r="I153" s="707" t="str">
        <f t="shared" si="26"/>
        <v>Dealer 1 FYTD</v>
      </c>
      <c r="J153" s="737" t="str">
        <f t="shared" si="26"/>
        <v>Dealer 1 TMRA</v>
      </c>
      <c r="K153" s="738" t="str">
        <f t="shared" si="26"/>
        <v>Dealer 2 FYTD</v>
      </c>
      <c r="L153" s="737" t="str">
        <f t="shared" si="26"/>
        <v>Dealer 2 TMRA</v>
      </c>
      <c r="M153" s="707" t="str">
        <f t="shared" si="26"/>
        <v>Dealer 3 FYTD</v>
      </c>
      <c r="N153" s="737" t="str">
        <f t="shared" si="26"/>
        <v>Dealer 3 TMRA</v>
      </c>
      <c r="O153" s="707" t="str">
        <f t="shared" si="26"/>
        <v>Dealer 4 FYTD</v>
      </c>
      <c r="P153" s="737" t="str">
        <f t="shared" si="26"/>
        <v>Dealer 4 TMRA</v>
      </c>
      <c r="Q153" s="707" t="str">
        <f t="shared" si="26"/>
        <v>Dealer 5 FYTD</v>
      </c>
      <c r="R153" s="737" t="str">
        <f t="shared" si="26"/>
        <v>Dealer 5 TMRA</v>
      </c>
      <c r="S153" s="707" t="str">
        <f t="shared" si="26"/>
        <v>Dealer 6 FYTD</v>
      </c>
      <c r="T153" s="737" t="str">
        <f t="shared" si="26"/>
        <v>Dealer 6 TMRA</v>
      </c>
      <c r="U153" s="707" t="str">
        <f t="shared" si="26"/>
        <v>Dealer 7 FYTD</v>
      </c>
      <c r="V153" s="739" t="str">
        <f t="shared" si="26"/>
        <v>Dealer TMRA</v>
      </c>
      <c r="W153" s="49"/>
      <c r="X153" s="49"/>
      <c r="Y153" s="60"/>
      <c r="Z153" s="49"/>
      <c r="AA153" s="49"/>
      <c r="AB153" s="49"/>
      <c r="AC153" s="49"/>
      <c r="AD153" s="49"/>
      <c r="AE153" s="49"/>
      <c r="AF153" s="49"/>
      <c r="AG153" s="49"/>
      <c r="AH153" s="41"/>
      <c r="AI153" s="47"/>
    </row>
    <row r="154" spans="1:35" ht="17.25" customHeight="1">
      <c r="A154" s="414" t="s">
        <v>877</v>
      </c>
      <c r="B154" s="78" t="s">
        <v>1959</v>
      </c>
      <c r="C154" s="76" t="s">
        <v>59</v>
      </c>
      <c r="D154" s="101"/>
      <c r="E154" s="49"/>
      <c r="F154" s="453" t="s">
        <v>195</v>
      </c>
      <c r="G154" s="134" t="str">
        <f t="shared" ref="G154:H158" si="27">IFERROR(INDEX(ESOSDataset,MATCH($C154,Measure,0),MATCH(G$10,Period,0)),"")</f>
        <v/>
      </c>
      <c r="H154" s="135" t="str">
        <f t="shared" si="27"/>
        <v/>
      </c>
      <c r="I154" s="136" t="str">
        <f t="shared" ref="I154:V158" si="28">IFERROR(INDEX(ESOSDataset,MATCH($C154,Measure,0),MATCH(I$10,PeriodComposite,0)),"")</f>
        <v/>
      </c>
      <c r="J154" s="769" t="str">
        <f t="shared" si="28"/>
        <v/>
      </c>
      <c r="K154" s="802" t="str">
        <f t="shared" si="28"/>
        <v/>
      </c>
      <c r="L154" s="769" t="str">
        <f t="shared" si="28"/>
        <v/>
      </c>
      <c r="M154" s="136" t="str">
        <f t="shared" si="28"/>
        <v/>
      </c>
      <c r="N154" s="769" t="str">
        <f t="shared" si="28"/>
        <v/>
      </c>
      <c r="O154" s="136" t="str">
        <f t="shared" si="28"/>
        <v/>
      </c>
      <c r="P154" s="769" t="str">
        <f t="shared" si="28"/>
        <v/>
      </c>
      <c r="Q154" s="136" t="str">
        <f t="shared" si="28"/>
        <v/>
      </c>
      <c r="R154" s="769">
        <f t="shared" si="28"/>
        <v>6.16</v>
      </c>
      <c r="S154" s="136" t="str">
        <f t="shared" si="28"/>
        <v/>
      </c>
      <c r="T154" s="769" t="str">
        <f t="shared" si="28"/>
        <v/>
      </c>
      <c r="U154" s="136" t="str">
        <f t="shared" si="28"/>
        <v/>
      </c>
      <c r="V154" s="803" t="str">
        <f t="shared" si="28"/>
        <v/>
      </c>
      <c r="W154" s="49"/>
      <c r="X154" s="49"/>
      <c r="Y154" s="60"/>
      <c r="Z154" s="49"/>
      <c r="AA154" s="49"/>
      <c r="AB154" s="49"/>
      <c r="AC154" s="49"/>
      <c r="AD154" s="49"/>
      <c r="AE154" s="49"/>
      <c r="AF154" s="49"/>
      <c r="AG154" s="49"/>
      <c r="AH154" s="41"/>
      <c r="AI154" s="47"/>
    </row>
    <row r="155" spans="1:35" ht="17.25" customHeight="1">
      <c r="A155" s="414" t="s">
        <v>878</v>
      </c>
      <c r="B155" s="78" t="s">
        <v>1960</v>
      </c>
      <c r="C155" s="76" t="s">
        <v>77</v>
      </c>
      <c r="D155" s="101"/>
      <c r="E155" s="49"/>
      <c r="F155" s="137" t="s">
        <v>196</v>
      </c>
      <c r="G155" s="138" t="str">
        <f t="shared" si="27"/>
        <v/>
      </c>
      <c r="H155" s="139" t="str">
        <f t="shared" si="27"/>
        <v/>
      </c>
      <c r="I155" s="140" t="str">
        <f t="shared" si="28"/>
        <v/>
      </c>
      <c r="J155" s="770" t="str">
        <f t="shared" si="28"/>
        <v/>
      </c>
      <c r="K155" s="804" t="str">
        <f t="shared" si="28"/>
        <v/>
      </c>
      <c r="L155" s="770" t="str">
        <f t="shared" si="28"/>
        <v/>
      </c>
      <c r="M155" s="140" t="str">
        <f t="shared" si="28"/>
        <v/>
      </c>
      <c r="N155" s="770" t="str">
        <f t="shared" si="28"/>
        <v/>
      </c>
      <c r="O155" s="140" t="str">
        <f t="shared" si="28"/>
        <v/>
      </c>
      <c r="P155" s="770" t="str">
        <f t="shared" si="28"/>
        <v/>
      </c>
      <c r="Q155" s="140" t="str">
        <f t="shared" si="28"/>
        <v/>
      </c>
      <c r="R155" s="770">
        <f t="shared" si="28"/>
        <v>12.3</v>
      </c>
      <c r="S155" s="140" t="str">
        <f t="shared" si="28"/>
        <v/>
      </c>
      <c r="T155" s="770" t="str">
        <f t="shared" si="28"/>
        <v/>
      </c>
      <c r="U155" s="140" t="str">
        <f t="shared" si="28"/>
        <v/>
      </c>
      <c r="V155" s="805" t="str">
        <f t="shared" si="28"/>
        <v/>
      </c>
      <c r="W155" s="49"/>
      <c r="X155" s="49"/>
      <c r="Y155" s="60"/>
      <c r="Z155" s="49"/>
      <c r="AA155" s="49"/>
      <c r="AB155" s="49"/>
      <c r="AC155" s="49"/>
      <c r="AD155" s="49"/>
      <c r="AE155" s="49"/>
      <c r="AF155" s="49"/>
      <c r="AG155" s="49"/>
      <c r="AH155" s="41"/>
      <c r="AI155" s="47"/>
    </row>
    <row r="156" spans="1:35" ht="17.25" customHeight="1">
      <c r="A156" s="414" t="s">
        <v>879</v>
      </c>
      <c r="B156" s="78" t="s">
        <v>1961</v>
      </c>
      <c r="C156" s="76" t="s">
        <v>85</v>
      </c>
      <c r="D156" s="101"/>
      <c r="E156" s="49"/>
      <c r="F156" s="137" t="s">
        <v>145</v>
      </c>
      <c r="G156" s="1063" t="str">
        <f t="shared" si="27"/>
        <v/>
      </c>
      <c r="H156" s="1064" t="str">
        <f t="shared" si="27"/>
        <v/>
      </c>
      <c r="I156" s="143" t="str">
        <f t="shared" si="28"/>
        <v/>
      </c>
      <c r="J156" s="771" t="str">
        <f t="shared" si="28"/>
        <v/>
      </c>
      <c r="K156" s="806" t="str">
        <f t="shared" si="28"/>
        <v/>
      </c>
      <c r="L156" s="771" t="str">
        <f t="shared" si="28"/>
        <v/>
      </c>
      <c r="M156" s="143" t="str">
        <f t="shared" si="28"/>
        <v/>
      </c>
      <c r="N156" s="771" t="str">
        <f t="shared" si="28"/>
        <v/>
      </c>
      <c r="O156" s="143" t="str">
        <f t="shared" si="28"/>
        <v/>
      </c>
      <c r="P156" s="771" t="str">
        <f t="shared" si="28"/>
        <v/>
      </c>
      <c r="Q156" s="143" t="str">
        <f t="shared" si="28"/>
        <v/>
      </c>
      <c r="R156" s="771">
        <f t="shared" si="28"/>
        <v>30.51</v>
      </c>
      <c r="S156" s="143" t="str">
        <f t="shared" si="28"/>
        <v/>
      </c>
      <c r="T156" s="771" t="str">
        <f t="shared" si="28"/>
        <v/>
      </c>
      <c r="U156" s="143" t="str">
        <f t="shared" si="28"/>
        <v/>
      </c>
      <c r="V156" s="807" t="str">
        <f t="shared" si="28"/>
        <v/>
      </c>
      <c r="W156" s="49"/>
      <c r="X156" s="49"/>
      <c r="Y156" s="60"/>
      <c r="Z156" s="49"/>
      <c r="AA156" s="49"/>
      <c r="AB156" s="49"/>
      <c r="AC156" s="49"/>
      <c r="AD156" s="49"/>
      <c r="AE156" s="49"/>
      <c r="AF156" s="49"/>
      <c r="AG156" s="49"/>
      <c r="AH156" s="41"/>
      <c r="AI156" s="47"/>
    </row>
    <row r="157" spans="1:35" ht="17.25" customHeight="1">
      <c r="A157" s="414" t="s">
        <v>880</v>
      </c>
      <c r="B157" s="78" t="s">
        <v>1962</v>
      </c>
      <c r="C157" s="76" t="s">
        <v>87</v>
      </c>
      <c r="D157" s="101"/>
      <c r="E157" s="49"/>
      <c r="F157" s="137" t="s">
        <v>151</v>
      </c>
      <c r="G157" s="141" t="str">
        <f t="shared" si="27"/>
        <v/>
      </c>
      <c r="H157" s="142" t="str">
        <f t="shared" si="27"/>
        <v/>
      </c>
      <c r="I157" s="140" t="str">
        <f t="shared" si="28"/>
        <v/>
      </c>
      <c r="J157" s="771" t="str">
        <f t="shared" si="28"/>
        <v/>
      </c>
      <c r="K157" s="804" t="str">
        <f t="shared" si="28"/>
        <v/>
      </c>
      <c r="L157" s="771" t="str">
        <f t="shared" si="28"/>
        <v/>
      </c>
      <c r="M157" s="140" t="str">
        <f t="shared" si="28"/>
        <v/>
      </c>
      <c r="N157" s="771" t="str">
        <f t="shared" si="28"/>
        <v/>
      </c>
      <c r="O157" s="140" t="str">
        <f t="shared" si="28"/>
        <v/>
      </c>
      <c r="P157" s="771" t="str">
        <f t="shared" si="28"/>
        <v/>
      </c>
      <c r="Q157" s="140" t="str">
        <f t="shared" si="28"/>
        <v/>
      </c>
      <c r="R157" s="771">
        <f t="shared" si="28"/>
        <v>77.38</v>
      </c>
      <c r="S157" s="140" t="str">
        <f t="shared" si="28"/>
        <v/>
      </c>
      <c r="T157" s="771" t="str">
        <f t="shared" si="28"/>
        <v/>
      </c>
      <c r="U157" s="140" t="str">
        <f t="shared" si="28"/>
        <v/>
      </c>
      <c r="V157" s="807" t="str">
        <f t="shared" si="28"/>
        <v/>
      </c>
      <c r="W157" s="49"/>
      <c r="X157" s="49"/>
      <c r="Y157" s="60"/>
      <c r="Z157" s="49"/>
      <c r="AA157" s="49"/>
      <c r="AB157" s="49"/>
      <c r="AC157" s="49"/>
      <c r="AD157" s="49"/>
      <c r="AE157" s="49"/>
      <c r="AF157" s="49"/>
      <c r="AG157" s="49"/>
      <c r="AH157" s="41"/>
      <c r="AI157" s="47"/>
    </row>
    <row r="158" spans="1:35" ht="17.25" customHeight="1">
      <c r="A158" s="414" t="s">
        <v>881</v>
      </c>
      <c r="B158" s="78" t="s">
        <v>1963</v>
      </c>
      <c r="C158" s="76" t="s">
        <v>86</v>
      </c>
      <c r="D158" s="101"/>
      <c r="E158" s="49"/>
      <c r="F158" s="125" t="s">
        <v>154</v>
      </c>
      <c r="G158" s="144" t="str">
        <f t="shared" si="27"/>
        <v/>
      </c>
      <c r="H158" s="145" t="str">
        <f t="shared" si="27"/>
        <v/>
      </c>
      <c r="I158" s="146" t="str">
        <f t="shared" si="28"/>
        <v/>
      </c>
      <c r="J158" s="772" t="str">
        <f t="shared" si="28"/>
        <v/>
      </c>
      <c r="K158" s="808" t="str">
        <f t="shared" si="28"/>
        <v/>
      </c>
      <c r="L158" s="772" t="str">
        <f t="shared" si="28"/>
        <v/>
      </c>
      <c r="M158" s="146" t="str">
        <f t="shared" si="28"/>
        <v/>
      </c>
      <c r="N158" s="772" t="str">
        <f t="shared" si="28"/>
        <v/>
      </c>
      <c r="O158" s="146" t="str">
        <f t="shared" si="28"/>
        <v/>
      </c>
      <c r="P158" s="772" t="str">
        <f t="shared" si="28"/>
        <v/>
      </c>
      <c r="Q158" s="146" t="str">
        <f t="shared" si="28"/>
        <v/>
      </c>
      <c r="R158" s="772">
        <f t="shared" si="28"/>
        <v>21.8</v>
      </c>
      <c r="S158" s="146" t="str">
        <f t="shared" si="28"/>
        <v/>
      </c>
      <c r="T158" s="772" t="str">
        <f t="shared" si="28"/>
        <v/>
      </c>
      <c r="U158" s="146" t="str">
        <f t="shared" si="28"/>
        <v/>
      </c>
      <c r="V158" s="809" t="str">
        <f t="shared" si="28"/>
        <v/>
      </c>
      <c r="W158" s="49"/>
      <c r="X158" s="49"/>
      <c r="Y158" s="60"/>
      <c r="Z158" s="49"/>
      <c r="AA158" s="49"/>
      <c r="AB158" s="49"/>
      <c r="AC158" s="49"/>
      <c r="AD158" s="49"/>
      <c r="AE158" s="49"/>
      <c r="AF158" s="49"/>
      <c r="AG158" s="49"/>
      <c r="AH158" s="41"/>
      <c r="AI158" s="47"/>
    </row>
    <row r="159" spans="1:35" ht="17.25" customHeight="1">
      <c r="A159" s="414" t="s">
        <v>882</v>
      </c>
      <c r="B159" s="78" t="s">
        <v>0</v>
      </c>
      <c r="C159" s="69"/>
      <c r="D159" s="101"/>
      <c r="E159" s="49"/>
      <c r="F159" s="147"/>
      <c r="G159" s="147"/>
      <c r="H159" s="147"/>
      <c r="I159" s="147"/>
      <c r="J159" s="696"/>
      <c r="K159" s="147"/>
      <c r="L159" s="696"/>
      <c r="M159" s="147"/>
      <c r="N159" s="696"/>
      <c r="O159" s="147"/>
      <c r="P159" s="696"/>
      <c r="Q159" s="147"/>
      <c r="R159" s="696"/>
      <c r="S159" s="147"/>
      <c r="T159" s="696"/>
      <c r="U159" s="147"/>
      <c r="V159" s="696"/>
      <c r="W159" s="49"/>
      <c r="X159" s="49"/>
      <c r="Y159" s="60"/>
      <c r="Z159" s="49"/>
      <c r="AA159" s="49"/>
      <c r="AB159" s="49"/>
      <c r="AC159" s="49"/>
      <c r="AD159" s="49"/>
      <c r="AE159" s="49"/>
      <c r="AF159" s="49"/>
      <c r="AG159" s="49"/>
      <c r="AH159" s="41"/>
      <c r="AI159" s="47"/>
    </row>
    <row r="160" spans="1:35" ht="17.25" customHeight="1">
      <c r="A160" s="414" t="s">
        <v>883</v>
      </c>
      <c r="B160" s="78" t="s">
        <v>0</v>
      </c>
      <c r="C160" s="69"/>
      <c r="D160" s="101"/>
      <c r="E160" s="49"/>
      <c r="F160" s="1108" t="s">
        <v>155</v>
      </c>
      <c r="G160" s="1081" t="str">
        <f>G$13</f>
        <v>2015 FOA PG Group 1   :   March 2015</v>
      </c>
      <c r="H160" s="1082"/>
      <c r="I160" s="1082"/>
      <c r="J160" s="1082"/>
      <c r="K160" s="1082"/>
      <c r="L160" s="1082"/>
      <c r="M160" s="1082"/>
      <c r="N160" s="1082"/>
      <c r="O160" s="1082"/>
      <c r="P160" s="1082"/>
      <c r="Q160" s="1082"/>
      <c r="R160" s="1082"/>
      <c r="S160" s="1082"/>
      <c r="T160" s="1082"/>
      <c r="U160" s="1082">
        <f>U$13</f>
        <v>0</v>
      </c>
      <c r="V160" s="1083"/>
      <c r="W160" s="49"/>
      <c r="X160" s="49"/>
      <c r="Y160" s="60"/>
      <c r="Z160" s="49"/>
      <c r="AA160" s="49"/>
      <c r="AB160" s="49"/>
      <c r="AC160" s="49"/>
      <c r="AD160" s="49"/>
      <c r="AE160" s="49"/>
      <c r="AF160" s="49"/>
      <c r="AG160" s="49"/>
      <c r="AH160" s="41"/>
      <c r="AI160" s="47"/>
    </row>
    <row r="161" spans="1:35" ht="17.25" customHeight="1">
      <c r="A161" s="414" t="s">
        <v>884</v>
      </c>
      <c r="B161" s="78" t="s">
        <v>0</v>
      </c>
      <c r="C161" s="69"/>
      <c r="D161" s="101"/>
      <c r="E161" s="49"/>
      <c r="F161" s="1109"/>
      <c r="G161" s="62" t="str">
        <f t="shared" ref="G161:V161" si="29">G$14</f>
        <v>BM YTD</v>
      </c>
      <c r="H161" s="62" t="str">
        <f t="shared" si="29"/>
        <v>Med YTD</v>
      </c>
      <c r="I161" s="707" t="str">
        <f t="shared" si="29"/>
        <v>Dealer 1 FYTD</v>
      </c>
      <c r="J161" s="737" t="str">
        <f t="shared" si="29"/>
        <v>Dealer 1 TMRA</v>
      </c>
      <c r="K161" s="738" t="str">
        <f t="shared" si="29"/>
        <v>Dealer 2 FYTD</v>
      </c>
      <c r="L161" s="737" t="str">
        <f t="shared" si="29"/>
        <v>Dealer 2 TMRA</v>
      </c>
      <c r="M161" s="707" t="str">
        <f t="shared" si="29"/>
        <v>Dealer 3 FYTD</v>
      </c>
      <c r="N161" s="737" t="str">
        <f t="shared" si="29"/>
        <v>Dealer 3 TMRA</v>
      </c>
      <c r="O161" s="707" t="str">
        <f t="shared" si="29"/>
        <v>Dealer 4 FYTD</v>
      </c>
      <c r="P161" s="737" t="str">
        <f t="shared" si="29"/>
        <v>Dealer 4 TMRA</v>
      </c>
      <c r="Q161" s="707" t="str">
        <f t="shared" si="29"/>
        <v>Dealer 5 FYTD</v>
      </c>
      <c r="R161" s="737" t="str">
        <f t="shared" si="29"/>
        <v>Dealer 5 TMRA</v>
      </c>
      <c r="S161" s="707" t="str">
        <f t="shared" si="29"/>
        <v>Dealer 6 FYTD</v>
      </c>
      <c r="T161" s="737" t="str">
        <f t="shared" si="29"/>
        <v>Dealer 6 TMRA</v>
      </c>
      <c r="U161" s="707" t="str">
        <f t="shared" si="29"/>
        <v>Dealer 7 FYTD</v>
      </c>
      <c r="V161" s="739" t="str">
        <f t="shared" si="29"/>
        <v>Dealer TMRA</v>
      </c>
      <c r="W161" s="49"/>
      <c r="X161" s="49"/>
      <c r="Y161" s="60"/>
      <c r="Z161" s="49"/>
      <c r="AA161" s="49"/>
      <c r="AB161" s="49"/>
      <c r="AC161" s="49"/>
      <c r="AD161" s="49"/>
      <c r="AE161" s="49"/>
      <c r="AF161" s="49"/>
      <c r="AG161" s="49"/>
      <c r="AH161" s="41"/>
      <c r="AI161" s="47"/>
    </row>
    <row r="162" spans="1:35" ht="17.25" customHeight="1">
      <c r="A162" s="414" t="s">
        <v>885</v>
      </c>
      <c r="B162" s="78" t="s">
        <v>1964</v>
      </c>
      <c r="C162" s="76" t="s">
        <v>351</v>
      </c>
      <c r="D162" s="101"/>
      <c r="E162" s="49"/>
      <c r="F162" s="453" t="s">
        <v>2613</v>
      </c>
      <c r="G162" s="148"/>
      <c r="H162" s="149"/>
      <c r="I162" s="150" t="str">
        <f t="shared" ref="I162:V162" si="30">IFERROR(INDEX(ESOSDataset,MATCH($C162,Measure,0),MATCH(I$10,PeriodComposite,0))/I$6,"")</f>
        <v/>
      </c>
      <c r="J162" s="773" t="str">
        <f t="shared" si="30"/>
        <v/>
      </c>
      <c r="K162" s="810" t="str">
        <f t="shared" si="30"/>
        <v/>
      </c>
      <c r="L162" s="773" t="str">
        <f t="shared" si="30"/>
        <v/>
      </c>
      <c r="M162" s="150" t="str">
        <f t="shared" si="30"/>
        <v/>
      </c>
      <c r="N162" s="773" t="str">
        <f t="shared" si="30"/>
        <v/>
      </c>
      <c r="O162" s="150" t="str">
        <f t="shared" si="30"/>
        <v/>
      </c>
      <c r="P162" s="773" t="str">
        <f t="shared" si="30"/>
        <v/>
      </c>
      <c r="Q162" s="150" t="str">
        <f t="shared" si="30"/>
        <v/>
      </c>
      <c r="R162" s="773">
        <f t="shared" si="30"/>
        <v>31</v>
      </c>
      <c r="S162" s="150" t="str">
        <f t="shared" si="30"/>
        <v/>
      </c>
      <c r="T162" s="773" t="str">
        <f t="shared" si="30"/>
        <v/>
      </c>
      <c r="U162" s="150" t="str">
        <f t="shared" si="30"/>
        <v/>
      </c>
      <c r="V162" s="811" t="str">
        <f t="shared" si="30"/>
        <v/>
      </c>
      <c r="W162" s="49"/>
      <c r="X162" s="49"/>
      <c r="Y162" s="60"/>
      <c r="Z162" s="49"/>
      <c r="AA162" s="49"/>
      <c r="AB162" s="49"/>
      <c r="AC162" s="49"/>
      <c r="AD162" s="49"/>
      <c r="AE162" s="49"/>
      <c r="AF162" s="49"/>
      <c r="AG162" s="49"/>
      <c r="AH162" s="41"/>
      <c r="AI162" s="47"/>
    </row>
    <row r="163" spans="1:35" ht="17.25" customHeight="1">
      <c r="A163" s="414" t="s">
        <v>886</v>
      </c>
      <c r="B163" s="78" t="s">
        <v>1965</v>
      </c>
      <c r="C163" s="76" t="s">
        <v>93</v>
      </c>
      <c r="D163" s="101"/>
      <c r="E163" s="49"/>
      <c r="F163" s="137" t="s">
        <v>660</v>
      </c>
      <c r="G163" s="151" t="str">
        <f t="shared" ref="G163:H165" si="31">IFERROR(INDEX(ESOSDataset,MATCH($C163,Measure,0),MATCH(G$10,Period,0)),"")</f>
        <v/>
      </c>
      <c r="H163" s="152" t="str">
        <f t="shared" si="31"/>
        <v/>
      </c>
      <c r="I163" s="153" t="str">
        <f t="shared" ref="I163:V165" si="32">IFERROR(INDEX(ESOSDataset,MATCH($C163,Measure,0),MATCH(I$10,PeriodComposite,0)),"")</f>
        <v/>
      </c>
      <c r="J163" s="774" t="str">
        <f t="shared" si="32"/>
        <v/>
      </c>
      <c r="K163" s="812" t="str">
        <f t="shared" si="32"/>
        <v/>
      </c>
      <c r="L163" s="774" t="str">
        <f t="shared" si="32"/>
        <v/>
      </c>
      <c r="M163" s="153" t="str">
        <f t="shared" si="32"/>
        <v/>
      </c>
      <c r="N163" s="774" t="str">
        <f t="shared" si="32"/>
        <v/>
      </c>
      <c r="O163" s="153" t="str">
        <f t="shared" si="32"/>
        <v/>
      </c>
      <c r="P163" s="774" t="str">
        <f t="shared" si="32"/>
        <v/>
      </c>
      <c r="Q163" s="153" t="str">
        <f t="shared" si="32"/>
        <v/>
      </c>
      <c r="R163" s="774">
        <f t="shared" si="32"/>
        <v>1.78</v>
      </c>
      <c r="S163" s="153" t="str">
        <f t="shared" si="32"/>
        <v/>
      </c>
      <c r="T163" s="774" t="str">
        <f t="shared" si="32"/>
        <v/>
      </c>
      <c r="U163" s="153" t="str">
        <f t="shared" si="32"/>
        <v/>
      </c>
      <c r="V163" s="813" t="str">
        <f t="shared" si="32"/>
        <v/>
      </c>
      <c r="W163" s="49"/>
      <c r="X163" s="49"/>
      <c r="Y163" s="60"/>
      <c r="Z163" s="49"/>
      <c r="AA163" s="49"/>
      <c r="AB163" s="49"/>
      <c r="AC163" s="49"/>
      <c r="AD163" s="49"/>
      <c r="AE163" s="49"/>
      <c r="AF163" s="49"/>
      <c r="AG163" s="49"/>
      <c r="AH163" s="41"/>
      <c r="AI163" s="47"/>
    </row>
    <row r="164" spans="1:35" ht="17.25" customHeight="1">
      <c r="A164" s="414" t="s">
        <v>887</v>
      </c>
      <c r="B164" s="78" t="s">
        <v>1966</v>
      </c>
      <c r="C164" s="76" t="s">
        <v>63</v>
      </c>
      <c r="D164" s="101"/>
      <c r="E164" s="49"/>
      <c r="F164" s="137" t="str">
        <f>"Average GP / Productive / Month "&amp;$C$6</f>
        <v>Average GP / Productive / Month AUD</v>
      </c>
      <c r="G164" s="154" t="str">
        <f t="shared" si="31"/>
        <v/>
      </c>
      <c r="H164" s="155" t="str">
        <f t="shared" si="31"/>
        <v/>
      </c>
      <c r="I164" s="156" t="str">
        <f t="shared" si="32"/>
        <v/>
      </c>
      <c r="J164" s="775" t="str">
        <f t="shared" si="32"/>
        <v/>
      </c>
      <c r="K164" s="814" t="str">
        <f t="shared" si="32"/>
        <v/>
      </c>
      <c r="L164" s="775" t="str">
        <f t="shared" si="32"/>
        <v/>
      </c>
      <c r="M164" s="156" t="str">
        <f t="shared" si="32"/>
        <v/>
      </c>
      <c r="N164" s="775" t="str">
        <f t="shared" si="32"/>
        <v/>
      </c>
      <c r="O164" s="156" t="str">
        <f t="shared" si="32"/>
        <v/>
      </c>
      <c r="P164" s="775" t="str">
        <f t="shared" si="32"/>
        <v/>
      </c>
      <c r="Q164" s="156" t="str">
        <f t="shared" si="32"/>
        <v/>
      </c>
      <c r="R164" s="775">
        <f t="shared" si="32"/>
        <v>27169.5</v>
      </c>
      <c r="S164" s="156" t="str">
        <f t="shared" si="32"/>
        <v/>
      </c>
      <c r="T164" s="775" t="str">
        <f t="shared" si="32"/>
        <v/>
      </c>
      <c r="U164" s="156" t="str">
        <f t="shared" si="32"/>
        <v/>
      </c>
      <c r="V164" s="815" t="str">
        <f t="shared" si="32"/>
        <v/>
      </c>
      <c r="W164" s="49"/>
      <c r="X164" s="49"/>
      <c r="Y164" s="60"/>
      <c r="Z164" s="49"/>
      <c r="AA164" s="49"/>
      <c r="AB164" s="49"/>
      <c r="AC164" s="49"/>
      <c r="AD164" s="49"/>
      <c r="AE164" s="49"/>
      <c r="AF164" s="49"/>
      <c r="AG164" s="49"/>
      <c r="AH164" s="41"/>
      <c r="AI164" s="47"/>
    </row>
    <row r="165" spans="1:35" ht="17.25" customHeight="1">
      <c r="A165" s="414" t="s">
        <v>888</v>
      </c>
      <c r="B165" s="78" t="s">
        <v>1967</v>
      </c>
      <c r="C165" s="76" t="s">
        <v>61</v>
      </c>
      <c r="D165" s="101"/>
      <c r="E165" s="49"/>
      <c r="F165" s="125" t="str">
        <f>"Average GP / Employee / Month "&amp;$C$6</f>
        <v>Average GP / Employee / Month AUD</v>
      </c>
      <c r="G165" s="157" t="str">
        <f t="shared" si="31"/>
        <v/>
      </c>
      <c r="H165" s="158" t="str">
        <f t="shared" si="31"/>
        <v/>
      </c>
      <c r="I165" s="159" t="str">
        <f t="shared" si="32"/>
        <v/>
      </c>
      <c r="J165" s="776" t="str">
        <f t="shared" si="32"/>
        <v/>
      </c>
      <c r="K165" s="816" t="str">
        <f t="shared" si="32"/>
        <v/>
      </c>
      <c r="L165" s="776" t="str">
        <f t="shared" si="32"/>
        <v/>
      </c>
      <c r="M165" s="159" t="str">
        <f t="shared" si="32"/>
        <v/>
      </c>
      <c r="N165" s="776" t="str">
        <f t="shared" si="32"/>
        <v/>
      </c>
      <c r="O165" s="159" t="str">
        <f t="shared" si="32"/>
        <v/>
      </c>
      <c r="P165" s="776" t="str">
        <f t="shared" si="32"/>
        <v/>
      </c>
      <c r="Q165" s="159" t="str">
        <f t="shared" si="32"/>
        <v/>
      </c>
      <c r="R165" s="776">
        <f t="shared" si="32"/>
        <v>17399.46</v>
      </c>
      <c r="S165" s="159" t="str">
        <f t="shared" si="32"/>
        <v/>
      </c>
      <c r="T165" s="776" t="str">
        <f t="shared" si="32"/>
        <v/>
      </c>
      <c r="U165" s="159" t="str">
        <f t="shared" si="32"/>
        <v/>
      </c>
      <c r="V165" s="817" t="str">
        <f t="shared" si="32"/>
        <v/>
      </c>
      <c r="W165" s="49"/>
      <c r="X165" s="49"/>
      <c r="Y165" s="60"/>
      <c r="Z165" s="49"/>
      <c r="AA165" s="49"/>
      <c r="AB165" s="49"/>
      <c r="AC165" s="49"/>
      <c r="AD165" s="49"/>
      <c r="AE165" s="49"/>
      <c r="AF165" s="49"/>
      <c r="AG165" s="49"/>
      <c r="AH165" s="41"/>
      <c r="AI165" s="47"/>
    </row>
    <row r="166" spans="1:35" ht="17.25" customHeight="1">
      <c r="A166" s="414" t="s">
        <v>889</v>
      </c>
      <c r="B166" s="78" t="s">
        <v>0</v>
      </c>
      <c r="C166" s="69"/>
      <c r="D166" s="101"/>
      <c r="E166" s="49"/>
      <c r="F166" s="147"/>
      <c r="G166" s="147"/>
      <c r="H166" s="147"/>
      <c r="I166" s="147"/>
      <c r="J166" s="696"/>
      <c r="K166" s="147"/>
      <c r="L166" s="696"/>
      <c r="M166" s="147"/>
      <c r="N166" s="696"/>
      <c r="O166" s="147"/>
      <c r="P166" s="696"/>
      <c r="Q166" s="147"/>
      <c r="R166" s="696"/>
      <c r="S166" s="147"/>
      <c r="T166" s="696"/>
      <c r="U166" s="147"/>
      <c r="V166" s="696"/>
      <c r="W166" s="49"/>
      <c r="X166" s="49"/>
      <c r="Y166" s="60"/>
      <c r="Z166" s="49"/>
      <c r="AA166" s="49"/>
      <c r="AB166" s="49"/>
      <c r="AC166" s="49"/>
      <c r="AD166" s="49"/>
      <c r="AE166" s="49"/>
      <c r="AF166" s="49"/>
      <c r="AG166" s="49"/>
      <c r="AH166" s="41"/>
      <c r="AI166" s="47"/>
    </row>
    <row r="167" spans="1:35" ht="17.25" customHeight="1">
      <c r="A167" s="414" t="s">
        <v>890</v>
      </c>
      <c r="B167" s="78" t="s">
        <v>0</v>
      </c>
      <c r="C167" s="69"/>
      <c r="D167" s="101"/>
      <c r="E167" s="49"/>
      <c r="F167" s="1108" t="s">
        <v>197</v>
      </c>
      <c r="G167" s="1081" t="str">
        <f>G$13</f>
        <v>2015 FOA PG Group 1   :   March 2015</v>
      </c>
      <c r="H167" s="1082"/>
      <c r="I167" s="1082"/>
      <c r="J167" s="1082"/>
      <c r="K167" s="1082"/>
      <c r="L167" s="1082"/>
      <c r="M167" s="1082"/>
      <c r="N167" s="1082"/>
      <c r="O167" s="1082"/>
      <c r="P167" s="1082"/>
      <c r="Q167" s="1082"/>
      <c r="R167" s="1082"/>
      <c r="S167" s="1082"/>
      <c r="T167" s="1082"/>
      <c r="U167" s="1082">
        <f>U$13</f>
        <v>0</v>
      </c>
      <c r="V167" s="1083"/>
      <c r="W167" s="49"/>
      <c r="X167" s="49"/>
      <c r="Y167" s="60"/>
      <c r="Z167" s="49"/>
      <c r="AA167" s="49"/>
      <c r="AB167" s="49"/>
      <c r="AC167" s="49"/>
      <c r="AD167" s="49"/>
      <c r="AE167" s="49"/>
      <c r="AF167" s="49"/>
      <c r="AG167" s="49"/>
      <c r="AH167" s="41"/>
      <c r="AI167" s="47"/>
    </row>
    <row r="168" spans="1:35" ht="17.25" customHeight="1">
      <c r="A168" s="414" t="s">
        <v>891</v>
      </c>
      <c r="B168" s="78" t="s">
        <v>0</v>
      </c>
      <c r="C168" s="69"/>
      <c r="D168" s="101"/>
      <c r="E168" s="49"/>
      <c r="F168" s="1109"/>
      <c r="G168" s="62" t="str">
        <f t="shared" ref="G168:V168" si="33">G$14</f>
        <v>BM YTD</v>
      </c>
      <c r="H168" s="62" t="str">
        <f t="shared" si="33"/>
        <v>Med YTD</v>
      </c>
      <c r="I168" s="707" t="str">
        <f t="shared" si="33"/>
        <v>Dealer 1 FYTD</v>
      </c>
      <c r="J168" s="737" t="str">
        <f t="shared" si="33"/>
        <v>Dealer 1 TMRA</v>
      </c>
      <c r="K168" s="738" t="str">
        <f t="shared" si="33"/>
        <v>Dealer 2 FYTD</v>
      </c>
      <c r="L168" s="737" t="str">
        <f t="shared" si="33"/>
        <v>Dealer 2 TMRA</v>
      </c>
      <c r="M168" s="707" t="str">
        <f t="shared" si="33"/>
        <v>Dealer 3 FYTD</v>
      </c>
      <c r="N168" s="737" t="str">
        <f t="shared" si="33"/>
        <v>Dealer 3 TMRA</v>
      </c>
      <c r="O168" s="707" t="str">
        <f t="shared" si="33"/>
        <v>Dealer 4 FYTD</v>
      </c>
      <c r="P168" s="737" t="str">
        <f t="shared" si="33"/>
        <v>Dealer 4 TMRA</v>
      </c>
      <c r="Q168" s="707" t="str">
        <f t="shared" si="33"/>
        <v>Dealer 5 FYTD</v>
      </c>
      <c r="R168" s="737" t="str">
        <f t="shared" si="33"/>
        <v>Dealer 5 TMRA</v>
      </c>
      <c r="S168" s="707" t="str">
        <f t="shared" si="33"/>
        <v>Dealer 6 FYTD</v>
      </c>
      <c r="T168" s="737" t="str">
        <f t="shared" si="33"/>
        <v>Dealer 6 TMRA</v>
      </c>
      <c r="U168" s="707" t="str">
        <f t="shared" si="33"/>
        <v>Dealer 7 FYTD</v>
      </c>
      <c r="V168" s="739" t="str">
        <f t="shared" si="33"/>
        <v>Dealer TMRA</v>
      </c>
      <c r="W168" s="49"/>
      <c r="X168" s="49"/>
      <c r="Y168" s="60"/>
      <c r="Z168" s="49"/>
      <c r="AA168" s="49"/>
      <c r="AB168" s="49"/>
      <c r="AC168" s="49"/>
      <c r="AD168" s="49"/>
      <c r="AE168" s="49"/>
      <c r="AF168" s="49"/>
      <c r="AG168" s="49"/>
      <c r="AH168" s="41"/>
      <c r="AI168" s="47"/>
    </row>
    <row r="169" spans="1:35" ht="17.25" customHeight="1">
      <c r="A169" s="414" t="s">
        <v>892</v>
      </c>
      <c r="B169" s="78" t="s">
        <v>0</v>
      </c>
      <c r="C169" s="69"/>
      <c r="D169" s="101"/>
      <c r="E169" s="49"/>
      <c r="F169" s="453" t="s">
        <v>197</v>
      </c>
      <c r="G169" s="160" t="str">
        <f>IFERROR(INDEX(ESOSDataset,MATCH($C169,Measure,0),MATCH(G$10,Period,0)),"")</f>
        <v/>
      </c>
      <c r="H169" s="161" t="str">
        <f>IFERROR(INDEX(ESOSDataset,MATCH($C169,Measure,0),MATCH(H$10,Period,0)),"")</f>
        <v/>
      </c>
      <c r="I169" s="162" t="str">
        <f t="shared" ref="I169:V173" si="34">IFERROR(INDEX(ESOSDataset,MATCH($C169,Measure,0),MATCH(I$10,PeriodComposite,0)),"")</f>
        <v/>
      </c>
      <c r="J169" s="777" t="str">
        <f t="shared" si="34"/>
        <v/>
      </c>
      <c r="K169" s="818" t="str">
        <f t="shared" si="34"/>
        <v/>
      </c>
      <c r="L169" s="777" t="str">
        <f t="shared" si="34"/>
        <v/>
      </c>
      <c r="M169" s="162" t="str">
        <f t="shared" si="34"/>
        <v/>
      </c>
      <c r="N169" s="777" t="str">
        <f t="shared" si="34"/>
        <v/>
      </c>
      <c r="O169" s="162" t="str">
        <f t="shared" si="34"/>
        <v/>
      </c>
      <c r="P169" s="777" t="str">
        <f t="shared" si="34"/>
        <v/>
      </c>
      <c r="Q169" s="162" t="str">
        <f t="shared" si="34"/>
        <v/>
      </c>
      <c r="R169" s="777" t="str">
        <f t="shared" si="34"/>
        <v/>
      </c>
      <c r="S169" s="162" t="str">
        <f t="shared" si="34"/>
        <v/>
      </c>
      <c r="T169" s="777" t="str">
        <f t="shared" si="34"/>
        <v/>
      </c>
      <c r="U169" s="162" t="str">
        <f t="shared" si="34"/>
        <v/>
      </c>
      <c r="V169" s="819" t="str">
        <f t="shared" si="34"/>
        <v/>
      </c>
      <c r="W169" s="49"/>
      <c r="X169" s="49"/>
      <c r="Y169" s="60"/>
      <c r="Z169" s="49"/>
      <c r="AA169" s="49"/>
      <c r="AB169" s="49"/>
      <c r="AC169" s="49"/>
      <c r="AD169" s="49"/>
      <c r="AE169" s="49"/>
      <c r="AF169" s="49"/>
      <c r="AG169" s="49"/>
      <c r="AH169" s="41"/>
      <c r="AI169" s="47"/>
    </row>
    <row r="170" spans="1:35" ht="17.25" customHeight="1">
      <c r="A170" s="414" t="s">
        <v>893</v>
      </c>
      <c r="B170" s="78" t="s">
        <v>1968</v>
      </c>
      <c r="C170" s="76" t="s">
        <v>82</v>
      </c>
      <c r="D170" s="101"/>
      <c r="E170" s="49"/>
      <c r="F170" s="137" t="s">
        <v>135</v>
      </c>
      <c r="G170" s="163" t="str">
        <f>IFERROR(INDEX(ESOSDataset,MATCH($C170,Measure,0),MATCH(G$10,Period,0)),"")</f>
        <v/>
      </c>
      <c r="H170" s="164" t="str">
        <f>IFERROR(INDEX(ESOSDataset,MATCH($C170,Measure,0),MATCH(H$10,Period,0)),"")</f>
        <v/>
      </c>
      <c r="I170" s="165" t="str">
        <f t="shared" si="34"/>
        <v/>
      </c>
      <c r="J170" s="778" t="str">
        <f t="shared" si="34"/>
        <v/>
      </c>
      <c r="K170" s="820" t="str">
        <f t="shared" si="34"/>
        <v/>
      </c>
      <c r="L170" s="778" t="str">
        <f t="shared" si="34"/>
        <v/>
      </c>
      <c r="M170" s="165" t="str">
        <f t="shared" si="34"/>
        <v/>
      </c>
      <c r="N170" s="778" t="str">
        <f t="shared" si="34"/>
        <v/>
      </c>
      <c r="O170" s="165" t="str">
        <f t="shared" si="34"/>
        <v/>
      </c>
      <c r="P170" s="778" t="str">
        <f t="shared" si="34"/>
        <v/>
      </c>
      <c r="Q170" s="1027" t="str">
        <f t="shared" si="34"/>
        <v/>
      </c>
      <c r="R170" s="778">
        <f t="shared" si="34"/>
        <v>0.98623620999999995</v>
      </c>
      <c r="S170" s="165" t="str">
        <f t="shared" si="34"/>
        <v/>
      </c>
      <c r="T170" s="778" t="str">
        <f t="shared" si="34"/>
        <v/>
      </c>
      <c r="U170" s="165" t="str">
        <f t="shared" si="34"/>
        <v/>
      </c>
      <c r="V170" s="821" t="str">
        <f t="shared" si="34"/>
        <v/>
      </c>
      <c r="W170" s="49"/>
      <c r="X170" s="49"/>
      <c r="Y170" s="60"/>
      <c r="Z170" s="49"/>
      <c r="AA170" s="49"/>
      <c r="AB170" s="49"/>
      <c r="AC170" s="49"/>
      <c r="AD170" s="49"/>
      <c r="AE170" s="49"/>
      <c r="AF170" s="49"/>
      <c r="AG170" s="49"/>
      <c r="AH170" s="41"/>
      <c r="AI170" s="47"/>
    </row>
    <row r="171" spans="1:35" ht="17.25" customHeight="1">
      <c r="A171" s="414" t="s">
        <v>819</v>
      </c>
      <c r="B171" s="78" t="s">
        <v>2614</v>
      </c>
      <c r="C171" s="76" t="s">
        <v>3409</v>
      </c>
      <c r="D171" s="70"/>
      <c r="E171" s="49"/>
      <c r="F171" s="255" t="s">
        <v>2615</v>
      </c>
      <c r="G171" s="1118" t="str">
        <f>$C$7</f>
        <v>AUD</v>
      </c>
      <c r="H171" s="1119"/>
      <c r="I171" s="81" t="str">
        <f t="shared" ref="I171:V171" si="35">IFERROR(INDEX(ESOSDataset,MATCH($C171,Measure,0),MATCH(I$10,PeriodComposite,0))/I$6/I$5,"")</f>
        <v/>
      </c>
      <c r="J171" s="729" t="str">
        <f t="shared" si="35"/>
        <v/>
      </c>
      <c r="K171" s="745" t="str">
        <f t="shared" si="35"/>
        <v/>
      </c>
      <c r="L171" s="729" t="str">
        <f t="shared" si="35"/>
        <v/>
      </c>
      <c r="M171" s="81" t="str">
        <f t="shared" si="35"/>
        <v/>
      </c>
      <c r="N171" s="729" t="str">
        <f t="shared" si="35"/>
        <v/>
      </c>
      <c r="O171" s="81" t="str">
        <f t="shared" si="35"/>
        <v/>
      </c>
      <c r="P171" s="729" t="str">
        <f t="shared" si="35"/>
        <v/>
      </c>
      <c r="Q171" s="1028" t="str">
        <f t="shared" si="35"/>
        <v/>
      </c>
      <c r="R171" s="729">
        <f t="shared" si="35"/>
        <v>2122538.08</v>
      </c>
      <c r="S171" s="81" t="str">
        <f t="shared" si="35"/>
        <v/>
      </c>
      <c r="T171" s="729" t="str">
        <f t="shared" si="35"/>
        <v/>
      </c>
      <c r="U171" s="81" t="str">
        <f t="shared" si="35"/>
        <v/>
      </c>
      <c r="V171" s="714" t="str">
        <f t="shared" si="35"/>
        <v/>
      </c>
      <c r="W171" s="49"/>
      <c r="X171" s="49"/>
      <c r="Y171" s="60"/>
      <c r="Z171" s="49"/>
      <c r="AA171" s="49"/>
      <c r="AB171" s="49"/>
      <c r="AC171" s="49"/>
      <c r="AD171" s="49"/>
      <c r="AE171" s="49"/>
      <c r="AF171" s="49"/>
      <c r="AG171" s="49"/>
      <c r="AH171" s="41"/>
      <c r="AI171" s="47"/>
    </row>
    <row r="172" spans="1:35" ht="17.25" customHeight="1" collapsed="1">
      <c r="A172" s="414" t="s">
        <v>894</v>
      </c>
      <c r="B172" s="78" t="s">
        <v>1969</v>
      </c>
      <c r="C172" s="76" t="s">
        <v>75</v>
      </c>
      <c r="D172" s="101"/>
      <c r="E172" s="49"/>
      <c r="F172" s="137" t="s">
        <v>136</v>
      </c>
      <c r="G172" s="151" t="str">
        <f>IFERROR(INDEX(ESOSDataset,MATCH($C172,Measure,0),MATCH(G$10,Period,0)),"")</f>
        <v/>
      </c>
      <c r="H172" s="152" t="str">
        <f>IFERROR(INDEX(ESOSDataset,MATCH($C172,Measure,0),MATCH(H$10,Period,0)),"")</f>
        <v/>
      </c>
      <c r="I172" s="153" t="str">
        <f t="shared" si="34"/>
        <v/>
      </c>
      <c r="J172" s="774" t="str">
        <f t="shared" si="34"/>
        <v/>
      </c>
      <c r="K172" s="812" t="str">
        <f t="shared" si="34"/>
        <v/>
      </c>
      <c r="L172" s="774" t="str">
        <f t="shared" si="34"/>
        <v/>
      </c>
      <c r="M172" s="153" t="str">
        <f t="shared" si="34"/>
        <v/>
      </c>
      <c r="N172" s="774" t="str">
        <f t="shared" si="34"/>
        <v/>
      </c>
      <c r="O172" s="153" t="str">
        <f t="shared" si="34"/>
        <v/>
      </c>
      <c r="P172" s="774" t="str">
        <f t="shared" si="34"/>
        <v/>
      </c>
      <c r="Q172" s="153" t="str">
        <f t="shared" si="34"/>
        <v/>
      </c>
      <c r="R172" s="774">
        <f t="shared" si="34"/>
        <v>1.57</v>
      </c>
      <c r="S172" s="153" t="str">
        <f t="shared" si="34"/>
        <v/>
      </c>
      <c r="T172" s="774" t="str">
        <f t="shared" si="34"/>
        <v/>
      </c>
      <c r="U172" s="153" t="str">
        <f t="shared" si="34"/>
        <v/>
      </c>
      <c r="V172" s="813" t="str">
        <f t="shared" si="34"/>
        <v/>
      </c>
      <c r="W172" s="49"/>
      <c r="X172" s="49"/>
      <c r="Y172" s="60"/>
      <c r="Z172" s="49"/>
      <c r="AA172" s="49"/>
      <c r="AB172" s="49"/>
      <c r="AC172" s="49"/>
      <c r="AD172" s="49"/>
      <c r="AE172" s="49"/>
      <c r="AF172" s="49"/>
      <c r="AG172" s="49"/>
      <c r="AH172" s="41"/>
      <c r="AI172" s="47"/>
    </row>
    <row r="173" spans="1:35" ht="17.25" hidden="1" customHeight="1" outlineLevel="1">
      <c r="A173" s="414" t="s">
        <v>895</v>
      </c>
      <c r="B173" s="78" t="s">
        <v>1970</v>
      </c>
      <c r="C173" s="76" t="s">
        <v>76</v>
      </c>
      <c r="D173" s="101"/>
      <c r="E173" s="49"/>
      <c r="F173" s="125" t="s">
        <v>198</v>
      </c>
      <c r="G173" s="166" t="str">
        <f>IFERROR(INDEX(ESOSDataset,MATCH($C173,Measure,0),MATCH(G$10,Period,0)),"")</f>
        <v/>
      </c>
      <c r="H173" s="167" t="str">
        <f>IFERROR(INDEX(ESOSDataset,MATCH($C173,Measure,0),MATCH(H$10,Period,0)),"")</f>
        <v/>
      </c>
      <c r="I173" s="168" t="str">
        <f t="shared" si="34"/>
        <v/>
      </c>
      <c r="J173" s="779" t="str">
        <f t="shared" si="34"/>
        <v/>
      </c>
      <c r="K173" s="822" t="str">
        <f t="shared" si="34"/>
        <v/>
      </c>
      <c r="L173" s="779" t="str">
        <f t="shared" si="34"/>
        <v/>
      </c>
      <c r="M173" s="168" t="str">
        <f t="shared" si="34"/>
        <v/>
      </c>
      <c r="N173" s="779" t="str">
        <f t="shared" si="34"/>
        <v/>
      </c>
      <c r="O173" s="168" t="str">
        <f t="shared" si="34"/>
        <v/>
      </c>
      <c r="P173" s="779" t="str">
        <f t="shared" si="34"/>
        <v/>
      </c>
      <c r="Q173" s="1029" t="str">
        <f t="shared" si="34"/>
        <v/>
      </c>
      <c r="R173" s="779">
        <f t="shared" si="34"/>
        <v>229.6</v>
      </c>
      <c r="S173" s="168" t="str">
        <f t="shared" si="34"/>
        <v/>
      </c>
      <c r="T173" s="779" t="str">
        <f t="shared" si="34"/>
        <v/>
      </c>
      <c r="U173" s="168" t="str">
        <f t="shared" si="34"/>
        <v/>
      </c>
      <c r="V173" s="823" t="str">
        <f t="shared" si="34"/>
        <v/>
      </c>
      <c r="W173" s="49"/>
      <c r="X173" s="49"/>
      <c r="Y173" s="60"/>
      <c r="Z173" s="49"/>
      <c r="AA173" s="49"/>
      <c r="AB173" s="49"/>
      <c r="AC173" s="49"/>
      <c r="AD173" s="49"/>
      <c r="AE173" s="49"/>
      <c r="AF173" s="49"/>
      <c r="AG173" s="49"/>
      <c r="AH173" s="41"/>
      <c r="AI173" s="47"/>
    </row>
    <row r="174" spans="1:35" ht="17.25" customHeight="1">
      <c r="A174" s="414" t="s">
        <v>896</v>
      </c>
      <c r="B174" s="78" t="s">
        <v>0</v>
      </c>
      <c r="C174" s="69"/>
      <c r="D174" s="101"/>
      <c r="E174" s="49"/>
      <c r="F174" s="980"/>
      <c r="G174" s="980"/>
      <c r="H174" s="980"/>
      <c r="I174" s="980"/>
      <c r="J174" s="981"/>
      <c r="K174" s="980"/>
      <c r="L174" s="981"/>
      <c r="M174" s="980"/>
      <c r="N174" s="981"/>
      <c r="O174" s="980"/>
      <c r="P174" s="981"/>
      <c r="Q174" s="980"/>
      <c r="R174" s="981"/>
      <c r="S174" s="980"/>
      <c r="T174" s="981"/>
      <c r="U174" s="980"/>
      <c r="V174" s="981"/>
      <c r="W174" s="49"/>
      <c r="X174" s="49"/>
      <c r="Y174" s="60"/>
      <c r="Z174" s="49"/>
      <c r="AA174" s="49"/>
      <c r="AB174" s="49"/>
      <c r="AC174" s="49"/>
      <c r="AD174" s="49"/>
      <c r="AE174" s="49"/>
      <c r="AF174" s="49"/>
      <c r="AG174" s="49"/>
      <c r="AH174" s="41"/>
      <c r="AI174" s="47"/>
    </row>
    <row r="175" spans="1:35" ht="17.25" customHeight="1">
      <c r="A175" s="414" t="s">
        <v>897</v>
      </c>
      <c r="B175" s="78" t="s">
        <v>0</v>
      </c>
      <c r="C175" s="69"/>
      <c r="D175" s="101"/>
      <c r="E175" s="49"/>
      <c r="F175" s="94"/>
      <c r="G175" s="94"/>
      <c r="H175" s="94"/>
      <c r="I175" s="94"/>
      <c r="J175" s="691"/>
      <c r="K175" s="94"/>
      <c r="L175" s="691"/>
      <c r="M175" s="94"/>
      <c r="N175" s="691"/>
      <c r="O175" s="94"/>
      <c r="P175" s="691"/>
      <c r="Q175" s="94"/>
      <c r="R175" s="691"/>
      <c r="S175" s="94"/>
      <c r="T175" s="691"/>
      <c r="U175" s="94"/>
      <c r="V175" s="691"/>
      <c r="W175" s="49"/>
      <c r="X175" s="49"/>
      <c r="Y175" s="60"/>
      <c r="Z175" s="49"/>
      <c r="AA175" s="49"/>
      <c r="AB175" s="49"/>
      <c r="AC175" s="49"/>
      <c r="AD175" s="49"/>
      <c r="AE175" s="49"/>
      <c r="AF175" s="49"/>
      <c r="AG175" s="49"/>
      <c r="AH175" s="41"/>
      <c r="AI175" s="47"/>
    </row>
    <row r="176" spans="1:35" ht="17.25" customHeight="1">
      <c r="A176" s="414" t="s">
        <v>898</v>
      </c>
      <c r="B176" s="78" t="s">
        <v>0</v>
      </c>
      <c r="C176" s="69"/>
      <c r="D176" s="70"/>
      <c r="E176" s="49"/>
      <c r="F176" s="1090" t="s">
        <v>276</v>
      </c>
      <c r="G176" s="1081" t="str">
        <f>G$13</f>
        <v>2015 FOA PG Group 1   :   March 2015</v>
      </c>
      <c r="H176" s="1082"/>
      <c r="I176" s="1082"/>
      <c r="J176" s="1082"/>
      <c r="K176" s="1082"/>
      <c r="L176" s="1082"/>
      <c r="M176" s="1082"/>
      <c r="N176" s="1082"/>
      <c r="O176" s="1082"/>
      <c r="P176" s="1082"/>
      <c r="Q176" s="1082"/>
      <c r="R176" s="1082"/>
      <c r="S176" s="1082"/>
      <c r="T176" s="1082"/>
      <c r="U176" s="1082">
        <f>U$13</f>
        <v>0</v>
      </c>
      <c r="V176" s="1083"/>
      <c r="W176" s="49"/>
      <c r="X176" s="49"/>
      <c r="Y176" s="60"/>
      <c r="Z176" s="49"/>
      <c r="AA176" s="49"/>
      <c r="AB176" s="49"/>
      <c r="AC176" s="49"/>
      <c r="AD176" s="49"/>
      <c r="AE176" s="49"/>
      <c r="AF176" s="49"/>
      <c r="AG176" s="49"/>
      <c r="AH176" s="41"/>
      <c r="AI176" s="47"/>
    </row>
    <row r="177" spans="1:35" ht="17.25" customHeight="1">
      <c r="A177" s="414" t="s">
        <v>899</v>
      </c>
      <c r="B177" s="78" t="s">
        <v>0</v>
      </c>
      <c r="C177" s="73"/>
      <c r="D177" s="70"/>
      <c r="E177" s="74"/>
      <c r="F177" s="1091"/>
      <c r="G177" s="62" t="str">
        <f t="shared" ref="G177:V177" si="36">G$14</f>
        <v>BM YTD</v>
      </c>
      <c r="H177" s="62" t="str">
        <f t="shared" si="36"/>
        <v>Med YTD</v>
      </c>
      <c r="I177" s="707" t="str">
        <f t="shared" si="36"/>
        <v>Dealer 1 FYTD</v>
      </c>
      <c r="J177" s="737" t="str">
        <f t="shared" si="36"/>
        <v>Dealer 1 TMRA</v>
      </c>
      <c r="K177" s="738" t="str">
        <f t="shared" si="36"/>
        <v>Dealer 2 FYTD</v>
      </c>
      <c r="L177" s="737" t="str">
        <f t="shared" si="36"/>
        <v>Dealer 2 TMRA</v>
      </c>
      <c r="M177" s="707" t="str">
        <f t="shared" si="36"/>
        <v>Dealer 3 FYTD</v>
      </c>
      <c r="N177" s="737" t="str">
        <f t="shared" si="36"/>
        <v>Dealer 3 TMRA</v>
      </c>
      <c r="O177" s="707" t="str">
        <f t="shared" si="36"/>
        <v>Dealer 4 FYTD</v>
      </c>
      <c r="P177" s="737" t="str">
        <f t="shared" si="36"/>
        <v>Dealer 4 TMRA</v>
      </c>
      <c r="Q177" s="707" t="str">
        <f t="shared" si="36"/>
        <v>Dealer 5 FYTD</v>
      </c>
      <c r="R177" s="737" t="str">
        <f t="shared" si="36"/>
        <v>Dealer 5 TMRA</v>
      </c>
      <c r="S177" s="707" t="str">
        <f t="shared" si="36"/>
        <v>Dealer 6 FYTD</v>
      </c>
      <c r="T177" s="737" t="str">
        <f t="shared" si="36"/>
        <v>Dealer 6 TMRA</v>
      </c>
      <c r="U177" s="707" t="str">
        <f t="shared" si="36"/>
        <v>Dealer 7 FYTD</v>
      </c>
      <c r="V177" s="739" t="str">
        <f t="shared" si="36"/>
        <v>Dealer TMRA</v>
      </c>
      <c r="W177" s="74"/>
      <c r="X177" s="74"/>
      <c r="Y177" s="75"/>
      <c r="Z177" s="74"/>
      <c r="AA177" s="74"/>
      <c r="AB177" s="74"/>
      <c r="AC177" s="74"/>
      <c r="AD177" s="74"/>
      <c r="AE177" s="74"/>
      <c r="AF177" s="74"/>
      <c r="AG177" s="74"/>
      <c r="AH177" s="41"/>
      <c r="AI177" s="47"/>
    </row>
    <row r="178" spans="1:35" ht="17.25" customHeight="1">
      <c r="A178" s="414" t="s">
        <v>900</v>
      </c>
      <c r="B178" s="78" t="s">
        <v>1971</v>
      </c>
      <c r="C178" s="76" t="s">
        <v>350</v>
      </c>
      <c r="D178" s="70"/>
      <c r="E178" s="49"/>
      <c r="F178" s="255" t="s">
        <v>2619</v>
      </c>
      <c r="G178" s="169"/>
      <c r="H178" s="485"/>
      <c r="I178" s="170" t="str">
        <f t="shared" ref="I178:V178" si="37">IFERROR(INDEX(ESOSDataset,MATCH($C178,Measure,0),MATCH(I$10,PeriodComposite,0))/I$6,"")</f>
        <v/>
      </c>
      <c r="J178" s="780" t="str">
        <f t="shared" si="37"/>
        <v/>
      </c>
      <c r="K178" s="824" t="str">
        <f t="shared" si="37"/>
        <v/>
      </c>
      <c r="L178" s="780" t="str">
        <f t="shared" si="37"/>
        <v/>
      </c>
      <c r="M178" s="170" t="str">
        <f t="shared" si="37"/>
        <v/>
      </c>
      <c r="N178" s="780" t="str">
        <f t="shared" si="37"/>
        <v/>
      </c>
      <c r="O178" s="170" t="str">
        <f t="shared" si="37"/>
        <v/>
      </c>
      <c r="P178" s="780" t="str">
        <f t="shared" si="37"/>
        <v/>
      </c>
      <c r="Q178" s="170" t="str">
        <f t="shared" si="37"/>
        <v/>
      </c>
      <c r="R178" s="780">
        <f t="shared" si="37"/>
        <v>51.67</v>
      </c>
      <c r="S178" s="170" t="str">
        <f t="shared" si="37"/>
        <v/>
      </c>
      <c r="T178" s="780" t="str">
        <f t="shared" si="37"/>
        <v/>
      </c>
      <c r="U178" s="170" t="str">
        <f t="shared" si="37"/>
        <v/>
      </c>
      <c r="V178" s="825" t="str">
        <f t="shared" si="37"/>
        <v/>
      </c>
      <c r="W178" s="49"/>
      <c r="X178" s="49"/>
      <c r="Y178" s="60"/>
      <c r="Z178" s="49"/>
      <c r="AA178" s="49"/>
      <c r="AB178" s="49"/>
      <c r="AC178" s="49"/>
      <c r="AD178" s="49"/>
      <c r="AE178" s="49"/>
      <c r="AF178" s="49"/>
      <c r="AG178" s="49"/>
      <c r="AH178" s="41"/>
      <c r="AI178" s="47"/>
    </row>
    <row r="179" spans="1:35" ht="17.25" customHeight="1" thickBot="1">
      <c r="A179" s="414" t="s">
        <v>901</v>
      </c>
      <c r="B179" s="78" t="s">
        <v>1972</v>
      </c>
      <c r="C179" s="76" t="s">
        <v>346</v>
      </c>
      <c r="D179" s="70"/>
      <c r="E179" s="49"/>
      <c r="F179" s="332" t="s">
        <v>199</v>
      </c>
      <c r="G179" s="1114" t="str">
        <f>$C$7</f>
        <v>AUD</v>
      </c>
      <c r="H179" s="1115"/>
      <c r="I179" s="171" t="str">
        <f t="shared" ref="I179:V188" si="38">IFERROR(INDEX(ESOSDataset,MATCH($C179,Measure,0),MATCH(I$10,PeriodComposite,0))/I$6/I$5,"")</f>
        <v/>
      </c>
      <c r="J179" s="781" t="str">
        <f t="shared" si="38"/>
        <v/>
      </c>
      <c r="K179" s="826" t="str">
        <f t="shared" si="38"/>
        <v/>
      </c>
      <c r="L179" s="781" t="str">
        <f t="shared" si="38"/>
        <v/>
      </c>
      <c r="M179" s="171" t="str">
        <f t="shared" si="38"/>
        <v/>
      </c>
      <c r="N179" s="781" t="str">
        <f t="shared" si="38"/>
        <v/>
      </c>
      <c r="O179" s="171" t="str">
        <f t="shared" si="38"/>
        <v/>
      </c>
      <c r="P179" s="781" t="str">
        <f t="shared" si="38"/>
        <v/>
      </c>
      <c r="Q179" s="171" t="str">
        <f t="shared" si="38"/>
        <v/>
      </c>
      <c r="R179" s="781">
        <f t="shared" si="38"/>
        <v>3313692.87</v>
      </c>
      <c r="S179" s="171" t="str">
        <f t="shared" si="38"/>
        <v/>
      </c>
      <c r="T179" s="781" t="str">
        <f t="shared" si="38"/>
        <v/>
      </c>
      <c r="U179" s="171" t="str">
        <f t="shared" si="38"/>
        <v/>
      </c>
      <c r="V179" s="827" t="str">
        <f t="shared" si="38"/>
        <v/>
      </c>
      <c r="W179" s="49"/>
      <c r="X179" s="49"/>
      <c r="Y179" s="60"/>
      <c r="Z179" s="49"/>
      <c r="AA179" s="49"/>
      <c r="AB179" s="49"/>
      <c r="AC179" s="49"/>
      <c r="AD179" s="49"/>
      <c r="AE179" s="49"/>
      <c r="AF179" s="49"/>
      <c r="AG179" s="49"/>
      <c r="AH179" s="41"/>
      <c r="AI179" s="47"/>
    </row>
    <row r="180" spans="1:35" ht="17.25" customHeight="1" thickTop="1">
      <c r="A180" s="414" t="s">
        <v>902</v>
      </c>
      <c r="B180" s="78" t="s">
        <v>1973</v>
      </c>
      <c r="C180" s="76" t="s">
        <v>352</v>
      </c>
      <c r="D180" s="70"/>
      <c r="E180" s="49"/>
      <c r="F180" s="255" t="s">
        <v>138</v>
      </c>
      <c r="G180" s="1110" t="str">
        <f>$C$7</f>
        <v>AUD</v>
      </c>
      <c r="H180" s="1111"/>
      <c r="I180" s="172" t="str">
        <f t="shared" si="38"/>
        <v/>
      </c>
      <c r="J180" s="782" t="str">
        <f t="shared" si="38"/>
        <v/>
      </c>
      <c r="K180" s="828" t="str">
        <f t="shared" si="38"/>
        <v/>
      </c>
      <c r="L180" s="782" t="str">
        <f t="shared" si="38"/>
        <v/>
      </c>
      <c r="M180" s="172" t="str">
        <f t="shared" si="38"/>
        <v/>
      </c>
      <c r="N180" s="782" t="str">
        <f t="shared" si="38"/>
        <v/>
      </c>
      <c r="O180" s="172" t="str">
        <f t="shared" si="38"/>
        <v/>
      </c>
      <c r="P180" s="782" t="str">
        <f t="shared" si="38"/>
        <v/>
      </c>
      <c r="Q180" s="172" t="str">
        <f t="shared" si="38"/>
        <v/>
      </c>
      <c r="R180" s="782">
        <f t="shared" si="38"/>
        <v>1709601.98</v>
      </c>
      <c r="S180" s="172" t="str">
        <f t="shared" si="38"/>
        <v/>
      </c>
      <c r="T180" s="782" t="str">
        <f t="shared" si="38"/>
        <v/>
      </c>
      <c r="U180" s="172" t="str">
        <f t="shared" si="38"/>
        <v/>
      </c>
      <c r="V180" s="829" t="str">
        <f t="shared" si="38"/>
        <v/>
      </c>
      <c r="W180" s="49"/>
      <c r="X180" s="49"/>
      <c r="Y180" s="60"/>
      <c r="Z180" s="49"/>
      <c r="AA180" s="49"/>
      <c r="AB180" s="49"/>
      <c r="AC180" s="49"/>
      <c r="AD180" s="49"/>
      <c r="AE180" s="49"/>
      <c r="AF180" s="49"/>
      <c r="AG180" s="49"/>
      <c r="AH180" s="41"/>
      <c r="AI180" s="47"/>
    </row>
    <row r="181" spans="1:35" ht="17.25" customHeight="1" collapsed="1">
      <c r="A181" s="414" t="s">
        <v>903</v>
      </c>
      <c r="B181" s="78" t="s">
        <v>1974</v>
      </c>
      <c r="C181" s="76" t="s">
        <v>353</v>
      </c>
      <c r="D181" s="70"/>
      <c r="E181" s="49"/>
      <c r="F181" s="255" t="s">
        <v>200</v>
      </c>
      <c r="G181" s="1077"/>
      <c r="H181" s="1078"/>
      <c r="I181" s="174" t="str">
        <f t="shared" si="38"/>
        <v/>
      </c>
      <c r="J181" s="783" t="str">
        <f t="shared" si="38"/>
        <v/>
      </c>
      <c r="K181" s="830" t="str">
        <f t="shared" si="38"/>
        <v/>
      </c>
      <c r="L181" s="783" t="str">
        <f t="shared" si="38"/>
        <v/>
      </c>
      <c r="M181" s="174" t="str">
        <f t="shared" si="38"/>
        <v/>
      </c>
      <c r="N181" s="783" t="str">
        <f t="shared" si="38"/>
        <v/>
      </c>
      <c r="O181" s="174" t="str">
        <f t="shared" si="38"/>
        <v/>
      </c>
      <c r="P181" s="783" t="str">
        <f t="shared" si="38"/>
        <v/>
      </c>
      <c r="Q181" s="174" t="str">
        <f t="shared" si="38"/>
        <v/>
      </c>
      <c r="R181" s="783">
        <f t="shared" si="38"/>
        <v>1269028.43</v>
      </c>
      <c r="S181" s="174" t="str">
        <f t="shared" si="38"/>
        <v/>
      </c>
      <c r="T181" s="783" t="str">
        <f t="shared" si="38"/>
        <v/>
      </c>
      <c r="U181" s="174" t="str">
        <f t="shared" si="38"/>
        <v/>
      </c>
      <c r="V181" s="831" t="str">
        <f t="shared" si="38"/>
        <v/>
      </c>
      <c r="W181" s="49"/>
      <c r="X181" s="49"/>
      <c r="Y181" s="60"/>
      <c r="Z181" s="49"/>
      <c r="AA181" s="49"/>
      <c r="AB181" s="49"/>
      <c r="AC181" s="49"/>
      <c r="AD181" s="49"/>
      <c r="AE181" s="49"/>
      <c r="AF181" s="49"/>
      <c r="AG181" s="49"/>
      <c r="AH181" s="41"/>
      <c r="AI181" s="47"/>
    </row>
    <row r="182" spans="1:35" ht="17.25" hidden="1" customHeight="1" outlineLevel="1">
      <c r="A182" s="414" t="s">
        <v>904</v>
      </c>
      <c r="B182" s="78" t="s">
        <v>1975</v>
      </c>
      <c r="C182" s="76" t="s">
        <v>503</v>
      </c>
      <c r="D182" s="70"/>
      <c r="E182" s="49"/>
      <c r="F182" s="255" t="s">
        <v>139</v>
      </c>
      <c r="G182" s="1077"/>
      <c r="H182" s="1078"/>
      <c r="I182" s="174" t="str">
        <f t="shared" si="38"/>
        <v/>
      </c>
      <c r="J182" s="783" t="str">
        <f t="shared" si="38"/>
        <v/>
      </c>
      <c r="K182" s="830" t="str">
        <f t="shared" si="38"/>
        <v/>
      </c>
      <c r="L182" s="783" t="str">
        <f t="shared" si="38"/>
        <v/>
      </c>
      <c r="M182" s="174" t="str">
        <f t="shared" si="38"/>
        <v/>
      </c>
      <c r="N182" s="783" t="str">
        <f t="shared" si="38"/>
        <v/>
      </c>
      <c r="O182" s="174" t="str">
        <f t="shared" si="38"/>
        <v/>
      </c>
      <c r="P182" s="783" t="str">
        <f t="shared" si="38"/>
        <v/>
      </c>
      <c r="Q182" s="174" t="str">
        <f t="shared" si="38"/>
        <v/>
      </c>
      <c r="R182" s="783">
        <f t="shared" si="38"/>
        <v>0</v>
      </c>
      <c r="S182" s="174" t="str">
        <f t="shared" si="38"/>
        <v/>
      </c>
      <c r="T182" s="783" t="str">
        <f t="shared" si="38"/>
        <v/>
      </c>
      <c r="U182" s="174" t="str">
        <f t="shared" si="38"/>
        <v/>
      </c>
      <c r="V182" s="831" t="str">
        <f t="shared" si="38"/>
        <v/>
      </c>
      <c r="W182" s="49"/>
      <c r="X182" s="49"/>
      <c r="Y182" s="60"/>
      <c r="Z182" s="49"/>
      <c r="AA182" s="49"/>
      <c r="AB182" s="49"/>
      <c r="AC182" s="49"/>
      <c r="AD182" s="49"/>
      <c r="AE182" s="49"/>
      <c r="AF182" s="49"/>
      <c r="AG182" s="49"/>
      <c r="AH182" s="41"/>
      <c r="AI182" s="47"/>
    </row>
    <row r="183" spans="1:35" ht="17.25" customHeight="1">
      <c r="A183" s="414" t="s">
        <v>905</v>
      </c>
      <c r="B183" s="78" t="s">
        <v>1976</v>
      </c>
      <c r="C183" s="76" t="s">
        <v>354</v>
      </c>
      <c r="D183" s="70"/>
      <c r="E183" s="49"/>
      <c r="F183" s="255" t="s">
        <v>201</v>
      </c>
      <c r="G183" s="1077"/>
      <c r="H183" s="1078"/>
      <c r="I183" s="174" t="str">
        <f t="shared" si="38"/>
        <v/>
      </c>
      <c r="J183" s="783" t="str">
        <f t="shared" si="38"/>
        <v/>
      </c>
      <c r="K183" s="830" t="str">
        <f t="shared" si="38"/>
        <v/>
      </c>
      <c r="L183" s="783" t="str">
        <f t="shared" si="38"/>
        <v/>
      </c>
      <c r="M183" s="174" t="str">
        <f t="shared" si="38"/>
        <v/>
      </c>
      <c r="N183" s="783" t="str">
        <f t="shared" si="38"/>
        <v/>
      </c>
      <c r="O183" s="174" t="str">
        <f t="shared" si="38"/>
        <v/>
      </c>
      <c r="P183" s="783" t="str">
        <f t="shared" si="38"/>
        <v/>
      </c>
      <c r="Q183" s="174" t="str">
        <f t="shared" si="38"/>
        <v/>
      </c>
      <c r="R183" s="783">
        <f t="shared" si="38"/>
        <v>23284.23</v>
      </c>
      <c r="S183" s="174" t="str">
        <f t="shared" si="38"/>
        <v/>
      </c>
      <c r="T183" s="783" t="str">
        <f t="shared" si="38"/>
        <v/>
      </c>
      <c r="U183" s="174" t="str">
        <f t="shared" si="38"/>
        <v/>
      </c>
      <c r="V183" s="831" t="str">
        <f t="shared" si="38"/>
        <v/>
      </c>
      <c r="W183" s="49"/>
      <c r="X183" s="49"/>
      <c r="Y183" s="60"/>
      <c r="Z183" s="49"/>
      <c r="AA183" s="49"/>
      <c r="AB183" s="49"/>
      <c r="AC183" s="49"/>
      <c r="AD183" s="49"/>
      <c r="AE183" s="49"/>
      <c r="AF183" s="49"/>
      <c r="AG183" s="49"/>
      <c r="AH183" s="41"/>
      <c r="AI183" s="47"/>
    </row>
    <row r="184" spans="1:35" ht="17.25" customHeight="1">
      <c r="A184" s="414" t="s">
        <v>906</v>
      </c>
      <c r="B184" s="78" t="s">
        <v>1977</v>
      </c>
      <c r="C184" s="76" t="s">
        <v>355</v>
      </c>
      <c r="D184" s="70"/>
      <c r="E184" s="49"/>
      <c r="F184" s="255" t="s">
        <v>202</v>
      </c>
      <c r="G184" s="1077"/>
      <c r="H184" s="1078"/>
      <c r="I184" s="174" t="str">
        <f t="shared" si="38"/>
        <v/>
      </c>
      <c r="J184" s="783" t="str">
        <f t="shared" si="38"/>
        <v/>
      </c>
      <c r="K184" s="830" t="str">
        <f t="shared" si="38"/>
        <v/>
      </c>
      <c r="L184" s="783" t="str">
        <f t="shared" si="38"/>
        <v/>
      </c>
      <c r="M184" s="174" t="str">
        <f t="shared" si="38"/>
        <v/>
      </c>
      <c r="N184" s="783" t="str">
        <f t="shared" si="38"/>
        <v/>
      </c>
      <c r="O184" s="174" t="str">
        <f t="shared" si="38"/>
        <v/>
      </c>
      <c r="P184" s="783" t="str">
        <f t="shared" si="38"/>
        <v/>
      </c>
      <c r="Q184" s="174" t="str">
        <f t="shared" si="38"/>
        <v/>
      </c>
      <c r="R184" s="783">
        <f t="shared" si="38"/>
        <v>311778.21999999997</v>
      </c>
      <c r="S184" s="174" t="str">
        <f t="shared" si="38"/>
        <v/>
      </c>
      <c r="T184" s="783" t="str">
        <f t="shared" si="38"/>
        <v/>
      </c>
      <c r="U184" s="174" t="str">
        <f t="shared" si="38"/>
        <v/>
      </c>
      <c r="V184" s="831" t="str">
        <f t="shared" si="38"/>
        <v/>
      </c>
      <c r="W184" s="49"/>
      <c r="X184" s="49"/>
      <c r="Y184" s="60"/>
      <c r="Z184" s="49"/>
      <c r="AA184" s="49"/>
      <c r="AB184" s="49"/>
      <c r="AC184" s="49"/>
      <c r="AD184" s="49"/>
      <c r="AE184" s="49"/>
      <c r="AF184" s="49"/>
      <c r="AG184" s="49"/>
      <c r="AH184" s="41"/>
      <c r="AI184" s="47"/>
    </row>
    <row r="185" spans="1:35" ht="17.25" customHeight="1">
      <c r="A185" s="414" t="s">
        <v>907</v>
      </c>
      <c r="B185" s="78" t="s">
        <v>1978</v>
      </c>
      <c r="C185" s="76" t="s">
        <v>356</v>
      </c>
      <c r="D185" s="70"/>
      <c r="E185" s="49"/>
      <c r="F185" s="175" t="s">
        <v>140</v>
      </c>
      <c r="G185" s="1077"/>
      <c r="H185" s="1078"/>
      <c r="I185" s="176" t="str">
        <f t="shared" si="38"/>
        <v/>
      </c>
      <c r="J185" s="783" t="str">
        <f t="shared" si="38"/>
        <v/>
      </c>
      <c r="K185" s="832" t="str">
        <f t="shared" si="38"/>
        <v/>
      </c>
      <c r="L185" s="783" t="str">
        <f t="shared" si="38"/>
        <v/>
      </c>
      <c r="M185" s="176" t="str">
        <f t="shared" si="38"/>
        <v/>
      </c>
      <c r="N185" s="783" t="str">
        <f t="shared" si="38"/>
        <v/>
      </c>
      <c r="O185" s="176" t="str">
        <f t="shared" si="38"/>
        <v/>
      </c>
      <c r="P185" s="783" t="str">
        <f t="shared" si="38"/>
        <v/>
      </c>
      <c r="Q185" s="176" t="str">
        <f t="shared" si="38"/>
        <v/>
      </c>
      <c r="R185" s="783">
        <f t="shared" si="38"/>
        <v>86794.27</v>
      </c>
      <c r="S185" s="176" t="str">
        <f t="shared" si="38"/>
        <v/>
      </c>
      <c r="T185" s="783" t="str">
        <f t="shared" si="38"/>
        <v/>
      </c>
      <c r="U185" s="176" t="str">
        <f t="shared" si="38"/>
        <v/>
      </c>
      <c r="V185" s="831" t="str">
        <f t="shared" si="38"/>
        <v/>
      </c>
      <c r="W185" s="49"/>
      <c r="X185" s="49"/>
      <c r="Y185" s="60"/>
      <c r="Z185" s="49"/>
      <c r="AA185" s="49"/>
      <c r="AB185" s="49"/>
      <c r="AC185" s="49"/>
      <c r="AD185" s="49"/>
      <c r="AE185" s="49"/>
      <c r="AF185" s="49"/>
      <c r="AG185" s="49"/>
      <c r="AH185" s="41"/>
      <c r="AI185" s="47"/>
    </row>
    <row r="186" spans="1:35" ht="17.25" customHeight="1">
      <c r="A186" s="414" t="s">
        <v>908</v>
      </c>
      <c r="B186" s="78" t="s">
        <v>1979</v>
      </c>
      <c r="C186" s="76" t="s">
        <v>357</v>
      </c>
      <c r="D186" s="70"/>
      <c r="E186" s="49"/>
      <c r="F186" s="175" t="s">
        <v>141</v>
      </c>
      <c r="G186" s="1077"/>
      <c r="H186" s="1078"/>
      <c r="I186" s="176" t="str">
        <f t="shared" si="38"/>
        <v/>
      </c>
      <c r="J186" s="783" t="str">
        <f t="shared" si="38"/>
        <v/>
      </c>
      <c r="K186" s="832" t="str">
        <f t="shared" si="38"/>
        <v/>
      </c>
      <c r="L186" s="783" t="str">
        <f t="shared" si="38"/>
        <v/>
      </c>
      <c r="M186" s="176" t="str">
        <f t="shared" si="38"/>
        <v/>
      </c>
      <c r="N186" s="783" t="str">
        <f t="shared" si="38"/>
        <v/>
      </c>
      <c r="O186" s="176" t="str">
        <f t="shared" si="38"/>
        <v/>
      </c>
      <c r="P186" s="783" t="str">
        <f t="shared" si="38"/>
        <v/>
      </c>
      <c r="Q186" s="176" t="str">
        <f t="shared" si="38"/>
        <v/>
      </c>
      <c r="R186" s="783">
        <f t="shared" si="38"/>
        <v>224983.95</v>
      </c>
      <c r="S186" s="176" t="str">
        <f t="shared" si="38"/>
        <v/>
      </c>
      <c r="T186" s="783" t="str">
        <f t="shared" si="38"/>
        <v/>
      </c>
      <c r="U186" s="176" t="str">
        <f t="shared" si="38"/>
        <v/>
      </c>
      <c r="V186" s="831" t="str">
        <f t="shared" si="38"/>
        <v/>
      </c>
      <c r="W186" s="49"/>
      <c r="X186" s="49"/>
      <c r="Y186" s="60"/>
      <c r="Z186" s="49"/>
      <c r="AA186" s="49"/>
      <c r="AB186" s="49"/>
      <c r="AC186" s="49"/>
      <c r="AD186" s="49"/>
      <c r="AE186" s="49"/>
      <c r="AF186" s="49"/>
      <c r="AG186" s="49"/>
      <c r="AH186" s="41"/>
      <c r="AI186" s="47"/>
    </row>
    <row r="187" spans="1:35" ht="17.25" customHeight="1">
      <c r="A187" s="414" t="s">
        <v>909</v>
      </c>
      <c r="B187" s="78" t="s">
        <v>1980</v>
      </c>
      <c r="C187" s="76" t="s">
        <v>446</v>
      </c>
      <c r="D187" s="70"/>
      <c r="E187" s="49"/>
      <c r="F187" s="175" t="s">
        <v>142</v>
      </c>
      <c r="G187" s="1077"/>
      <c r="H187" s="1078"/>
      <c r="I187" s="176" t="str">
        <f t="shared" si="38"/>
        <v/>
      </c>
      <c r="J187" s="783" t="str">
        <f t="shared" si="38"/>
        <v/>
      </c>
      <c r="K187" s="832" t="str">
        <f t="shared" si="38"/>
        <v/>
      </c>
      <c r="L187" s="783" t="str">
        <f t="shared" si="38"/>
        <v/>
      </c>
      <c r="M187" s="176" t="str">
        <f t="shared" si="38"/>
        <v/>
      </c>
      <c r="N187" s="783" t="str">
        <f t="shared" si="38"/>
        <v/>
      </c>
      <c r="O187" s="176" t="str">
        <f t="shared" si="38"/>
        <v/>
      </c>
      <c r="P187" s="783" t="str">
        <f t="shared" si="38"/>
        <v/>
      </c>
      <c r="Q187" s="176" t="str">
        <f t="shared" si="38"/>
        <v/>
      </c>
      <c r="R187" s="783">
        <f t="shared" si="38"/>
        <v>0</v>
      </c>
      <c r="S187" s="176" t="str">
        <f t="shared" si="38"/>
        <v/>
      </c>
      <c r="T187" s="783" t="str">
        <f t="shared" si="38"/>
        <v/>
      </c>
      <c r="U187" s="176" t="str">
        <f t="shared" si="38"/>
        <v/>
      </c>
      <c r="V187" s="831" t="str">
        <f t="shared" si="38"/>
        <v/>
      </c>
      <c r="W187" s="49"/>
      <c r="X187" s="49"/>
      <c r="Y187" s="60"/>
      <c r="Z187" s="49"/>
      <c r="AA187" s="49"/>
      <c r="AB187" s="49"/>
      <c r="AC187" s="49"/>
      <c r="AD187" s="49"/>
      <c r="AE187" s="49"/>
      <c r="AF187" s="49"/>
      <c r="AG187" s="49"/>
      <c r="AH187" s="41"/>
      <c r="AI187" s="47"/>
    </row>
    <row r="188" spans="1:35" ht="17.25" customHeight="1">
      <c r="A188" s="414" t="s">
        <v>910</v>
      </c>
      <c r="B188" s="78" t="s">
        <v>1981</v>
      </c>
      <c r="C188" s="76" t="s">
        <v>358</v>
      </c>
      <c r="D188" s="70"/>
      <c r="E188" s="49"/>
      <c r="F188" s="289" t="s">
        <v>143</v>
      </c>
      <c r="G188" s="1079"/>
      <c r="H188" s="1080"/>
      <c r="I188" s="177" t="str">
        <f t="shared" si="38"/>
        <v/>
      </c>
      <c r="J188" s="784" t="str">
        <f t="shared" si="38"/>
        <v/>
      </c>
      <c r="K188" s="833" t="str">
        <f t="shared" si="38"/>
        <v/>
      </c>
      <c r="L188" s="784" t="str">
        <f t="shared" si="38"/>
        <v/>
      </c>
      <c r="M188" s="177" t="str">
        <f t="shared" si="38"/>
        <v/>
      </c>
      <c r="N188" s="784" t="str">
        <f t="shared" si="38"/>
        <v/>
      </c>
      <c r="O188" s="177" t="str">
        <f t="shared" si="38"/>
        <v/>
      </c>
      <c r="P188" s="784" t="str">
        <f t="shared" si="38"/>
        <v/>
      </c>
      <c r="Q188" s="177" t="str">
        <f t="shared" si="38"/>
        <v/>
      </c>
      <c r="R188" s="784">
        <f t="shared" si="38"/>
        <v>0</v>
      </c>
      <c r="S188" s="177" t="str">
        <f t="shared" si="38"/>
        <v/>
      </c>
      <c r="T188" s="784" t="str">
        <f t="shared" si="38"/>
        <v/>
      </c>
      <c r="U188" s="177" t="str">
        <f t="shared" si="38"/>
        <v/>
      </c>
      <c r="V188" s="834" t="str">
        <f t="shared" si="38"/>
        <v/>
      </c>
      <c r="W188" s="49"/>
      <c r="X188" s="49"/>
      <c r="Y188" s="60"/>
      <c r="Z188" s="49"/>
      <c r="AA188" s="49"/>
      <c r="AB188" s="49"/>
      <c r="AC188" s="49"/>
      <c r="AD188" s="49"/>
      <c r="AE188" s="49"/>
      <c r="AF188" s="49"/>
      <c r="AG188" s="49"/>
      <c r="AH188" s="41"/>
      <c r="AI188" s="47"/>
    </row>
    <row r="189" spans="1:35" ht="17.25" customHeight="1">
      <c r="A189" s="414" t="s">
        <v>911</v>
      </c>
      <c r="B189" s="78" t="s">
        <v>0</v>
      </c>
      <c r="C189" s="69"/>
      <c r="D189" s="70"/>
      <c r="E189" s="49"/>
      <c r="F189" s="178" t="s">
        <v>160</v>
      </c>
      <c r="G189" s="62" t="str">
        <f t="shared" ref="G189:V189" si="39">G$14</f>
        <v>BM YTD</v>
      </c>
      <c r="H189" s="62" t="str">
        <f t="shared" si="39"/>
        <v>Med YTD</v>
      </c>
      <c r="I189" s="707" t="str">
        <f t="shared" si="39"/>
        <v>Dealer 1 FYTD</v>
      </c>
      <c r="J189" s="737" t="str">
        <f t="shared" si="39"/>
        <v>Dealer 1 TMRA</v>
      </c>
      <c r="K189" s="738" t="str">
        <f t="shared" si="39"/>
        <v>Dealer 2 FYTD</v>
      </c>
      <c r="L189" s="737" t="str">
        <f t="shared" si="39"/>
        <v>Dealer 2 TMRA</v>
      </c>
      <c r="M189" s="707" t="str">
        <f t="shared" si="39"/>
        <v>Dealer 3 FYTD</v>
      </c>
      <c r="N189" s="737" t="str">
        <f t="shared" si="39"/>
        <v>Dealer 3 TMRA</v>
      </c>
      <c r="O189" s="707" t="str">
        <f t="shared" si="39"/>
        <v>Dealer 4 FYTD</v>
      </c>
      <c r="P189" s="737" t="str">
        <f t="shared" si="39"/>
        <v>Dealer 4 TMRA</v>
      </c>
      <c r="Q189" s="707" t="str">
        <f t="shared" si="39"/>
        <v>Dealer 5 FYTD</v>
      </c>
      <c r="R189" s="737" t="str">
        <f t="shared" si="39"/>
        <v>Dealer 5 TMRA</v>
      </c>
      <c r="S189" s="707" t="str">
        <f t="shared" si="39"/>
        <v>Dealer 6 FYTD</v>
      </c>
      <c r="T189" s="737" t="str">
        <f t="shared" si="39"/>
        <v>Dealer 6 TMRA</v>
      </c>
      <c r="U189" s="707" t="str">
        <f t="shared" si="39"/>
        <v>Dealer 7 FYTD</v>
      </c>
      <c r="V189" s="739" t="str">
        <f t="shared" si="39"/>
        <v>Dealer TMRA</v>
      </c>
      <c r="W189" s="49"/>
      <c r="X189" s="49"/>
      <c r="Y189" s="60"/>
      <c r="Z189" s="49"/>
      <c r="AA189" s="49"/>
      <c r="AB189" s="49"/>
      <c r="AC189" s="49"/>
      <c r="AD189" s="49"/>
      <c r="AE189" s="49"/>
      <c r="AF189" s="49"/>
      <c r="AG189" s="49"/>
      <c r="AH189" s="41"/>
      <c r="AI189" s="47"/>
    </row>
    <row r="190" spans="1:35" ht="17.25" customHeight="1">
      <c r="A190" s="414" t="s">
        <v>912</v>
      </c>
      <c r="B190" s="78" t="s">
        <v>1982</v>
      </c>
      <c r="C190" s="76" t="s">
        <v>2582</v>
      </c>
      <c r="D190" s="70"/>
      <c r="E190" s="49"/>
      <c r="F190" s="255" t="s">
        <v>326</v>
      </c>
      <c r="G190" s="1075"/>
      <c r="H190" s="1076"/>
      <c r="I190" s="179" t="str">
        <f t="shared" ref="I190:V198" si="40">IFERROR(INDEX(ESOSDataset,MATCH($C190,Measure,0),MATCH(I$10,PeriodComposite,0)),"")</f>
        <v/>
      </c>
      <c r="J190" s="785" t="str">
        <f t="shared" si="40"/>
        <v/>
      </c>
      <c r="K190" s="835" t="str">
        <f t="shared" si="40"/>
        <v/>
      </c>
      <c r="L190" s="785" t="str">
        <f t="shared" si="40"/>
        <v/>
      </c>
      <c r="M190" s="179" t="str">
        <f t="shared" si="40"/>
        <v/>
      </c>
      <c r="N190" s="785" t="str">
        <f t="shared" si="40"/>
        <v/>
      </c>
      <c r="O190" s="179" t="str">
        <f t="shared" si="40"/>
        <v/>
      </c>
      <c r="P190" s="785" t="str">
        <f t="shared" si="40"/>
        <v/>
      </c>
      <c r="Q190" s="179" t="str">
        <f t="shared" si="40"/>
        <v/>
      </c>
      <c r="R190" s="785">
        <f t="shared" si="40"/>
        <v>0.51592046999999996</v>
      </c>
      <c r="S190" s="179" t="str">
        <f t="shared" si="40"/>
        <v/>
      </c>
      <c r="T190" s="785" t="str">
        <f t="shared" si="40"/>
        <v/>
      </c>
      <c r="U190" s="179" t="str">
        <f t="shared" si="40"/>
        <v/>
      </c>
      <c r="V190" s="836" t="str">
        <f t="shared" si="40"/>
        <v/>
      </c>
      <c r="W190" s="49"/>
      <c r="X190" s="49"/>
      <c r="Y190" s="60"/>
      <c r="Z190" s="49"/>
      <c r="AA190" s="49"/>
      <c r="AB190" s="49"/>
      <c r="AC190" s="49"/>
      <c r="AD190" s="49"/>
      <c r="AE190" s="49"/>
      <c r="AF190" s="49"/>
      <c r="AG190" s="49"/>
      <c r="AH190" s="41"/>
      <c r="AI190" s="47"/>
    </row>
    <row r="191" spans="1:35" ht="17.25" customHeight="1" collapsed="1">
      <c r="A191" s="414" t="s">
        <v>913</v>
      </c>
      <c r="B191" s="78" t="s">
        <v>1983</v>
      </c>
      <c r="C191" s="76" t="s">
        <v>2583</v>
      </c>
      <c r="D191" s="70"/>
      <c r="E191" s="49"/>
      <c r="F191" s="255" t="s">
        <v>327</v>
      </c>
      <c r="G191" s="1077"/>
      <c r="H191" s="1078"/>
      <c r="I191" s="181" t="str">
        <f t="shared" si="40"/>
        <v/>
      </c>
      <c r="J191" s="786" t="str">
        <f t="shared" si="40"/>
        <v/>
      </c>
      <c r="K191" s="837" t="str">
        <f t="shared" si="40"/>
        <v/>
      </c>
      <c r="L191" s="786" t="str">
        <f t="shared" si="40"/>
        <v/>
      </c>
      <c r="M191" s="181" t="str">
        <f t="shared" si="40"/>
        <v/>
      </c>
      <c r="N191" s="786" t="str">
        <f t="shared" si="40"/>
        <v/>
      </c>
      <c r="O191" s="181" t="str">
        <f t="shared" si="40"/>
        <v/>
      </c>
      <c r="P191" s="786" t="str">
        <f t="shared" si="40"/>
        <v/>
      </c>
      <c r="Q191" s="181" t="str">
        <f t="shared" si="40"/>
        <v/>
      </c>
      <c r="R191" s="786">
        <f t="shared" si="40"/>
        <v>0.38296500999999999</v>
      </c>
      <c r="S191" s="181" t="str">
        <f t="shared" si="40"/>
        <v/>
      </c>
      <c r="T191" s="786" t="str">
        <f t="shared" si="40"/>
        <v/>
      </c>
      <c r="U191" s="181" t="str">
        <f t="shared" si="40"/>
        <v/>
      </c>
      <c r="V191" s="838" t="str">
        <f t="shared" si="40"/>
        <v/>
      </c>
      <c r="W191" s="49"/>
      <c r="X191" s="49"/>
      <c r="Y191" s="60"/>
      <c r="Z191" s="49"/>
      <c r="AA191" s="49"/>
      <c r="AB191" s="49"/>
      <c r="AC191" s="49"/>
      <c r="AD191" s="49"/>
      <c r="AE191" s="49"/>
      <c r="AF191" s="49"/>
      <c r="AG191" s="49"/>
      <c r="AH191" s="41"/>
      <c r="AI191" s="47"/>
    </row>
    <row r="192" spans="1:35" ht="17.25" hidden="1" customHeight="1" outlineLevel="1">
      <c r="A192" s="414" t="s">
        <v>914</v>
      </c>
      <c r="B192" s="78" t="s">
        <v>1984</v>
      </c>
      <c r="C192" s="76" t="s">
        <v>2584</v>
      </c>
      <c r="D192" s="70"/>
      <c r="E192" s="49"/>
      <c r="F192" s="255" t="s">
        <v>139</v>
      </c>
      <c r="G192" s="1077"/>
      <c r="H192" s="1078"/>
      <c r="I192" s="181" t="str">
        <f t="shared" si="40"/>
        <v/>
      </c>
      <c r="J192" s="786" t="str">
        <f t="shared" si="40"/>
        <v/>
      </c>
      <c r="K192" s="837" t="str">
        <f t="shared" si="40"/>
        <v/>
      </c>
      <c r="L192" s="786" t="str">
        <f t="shared" si="40"/>
        <v/>
      </c>
      <c r="M192" s="181" t="str">
        <f t="shared" si="40"/>
        <v/>
      </c>
      <c r="N192" s="786" t="str">
        <f t="shared" si="40"/>
        <v/>
      </c>
      <c r="O192" s="181" t="str">
        <f t="shared" si="40"/>
        <v/>
      </c>
      <c r="P192" s="786" t="str">
        <f t="shared" si="40"/>
        <v/>
      </c>
      <c r="Q192" s="181" t="str">
        <f t="shared" si="40"/>
        <v/>
      </c>
      <c r="R192" s="786">
        <f t="shared" si="40"/>
        <v>0</v>
      </c>
      <c r="S192" s="181" t="str">
        <f t="shared" si="40"/>
        <v/>
      </c>
      <c r="T192" s="786" t="str">
        <f t="shared" si="40"/>
        <v/>
      </c>
      <c r="U192" s="181" t="str">
        <f t="shared" si="40"/>
        <v/>
      </c>
      <c r="V192" s="838" t="str">
        <f t="shared" si="40"/>
        <v/>
      </c>
      <c r="W192" s="49"/>
      <c r="X192" s="49"/>
      <c r="Y192" s="60"/>
      <c r="Z192" s="49"/>
      <c r="AA192" s="49"/>
      <c r="AB192" s="49"/>
      <c r="AC192" s="49"/>
      <c r="AD192" s="49"/>
      <c r="AE192" s="49"/>
      <c r="AF192" s="49"/>
      <c r="AG192" s="49"/>
      <c r="AH192" s="41"/>
      <c r="AI192" s="47"/>
    </row>
    <row r="193" spans="1:35" ht="17.25" customHeight="1">
      <c r="A193" s="414" t="s">
        <v>915</v>
      </c>
      <c r="B193" s="78" t="s">
        <v>1985</v>
      </c>
      <c r="C193" s="76" t="s">
        <v>2585</v>
      </c>
      <c r="D193" s="70"/>
      <c r="E193" s="49"/>
      <c r="F193" s="255" t="s">
        <v>201</v>
      </c>
      <c r="G193" s="1077"/>
      <c r="H193" s="1078"/>
      <c r="I193" s="181" t="str">
        <f t="shared" si="40"/>
        <v/>
      </c>
      <c r="J193" s="786" t="str">
        <f t="shared" si="40"/>
        <v/>
      </c>
      <c r="K193" s="837" t="str">
        <f t="shared" si="40"/>
        <v/>
      </c>
      <c r="L193" s="786" t="str">
        <f t="shared" si="40"/>
        <v/>
      </c>
      <c r="M193" s="181" t="str">
        <f t="shared" si="40"/>
        <v/>
      </c>
      <c r="N193" s="786" t="str">
        <f t="shared" si="40"/>
        <v/>
      </c>
      <c r="O193" s="181" t="str">
        <f t="shared" si="40"/>
        <v/>
      </c>
      <c r="P193" s="786" t="str">
        <f t="shared" si="40"/>
        <v/>
      </c>
      <c r="Q193" s="181" t="str">
        <f t="shared" si="40"/>
        <v/>
      </c>
      <c r="R193" s="786">
        <f t="shared" si="40"/>
        <v>7.0266699999999996E-3</v>
      </c>
      <c r="S193" s="181" t="str">
        <f t="shared" si="40"/>
        <v/>
      </c>
      <c r="T193" s="786" t="str">
        <f t="shared" si="40"/>
        <v/>
      </c>
      <c r="U193" s="181" t="str">
        <f t="shared" si="40"/>
        <v/>
      </c>
      <c r="V193" s="838" t="str">
        <f t="shared" si="40"/>
        <v/>
      </c>
      <c r="W193" s="49"/>
      <c r="X193" s="49"/>
      <c r="Y193" s="60"/>
      <c r="Z193" s="49"/>
      <c r="AA193" s="49"/>
      <c r="AB193" s="49"/>
      <c r="AC193" s="49"/>
      <c r="AD193" s="49"/>
      <c r="AE193" s="49"/>
      <c r="AF193" s="49"/>
      <c r="AG193" s="49"/>
      <c r="AH193" s="41"/>
      <c r="AI193" s="47"/>
    </row>
    <row r="194" spans="1:35" ht="17.25" customHeight="1">
      <c r="A194" s="414" t="s">
        <v>916</v>
      </c>
      <c r="B194" s="78" t="s">
        <v>1986</v>
      </c>
      <c r="C194" s="76" t="s">
        <v>2586</v>
      </c>
      <c r="D194" s="70"/>
      <c r="E194" s="49"/>
      <c r="F194" s="255" t="s">
        <v>202</v>
      </c>
      <c r="G194" s="1077"/>
      <c r="H194" s="1078"/>
      <c r="I194" s="181" t="str">
        <f t="shared" si="40"/>
        <v/>
      </c>
      <c r="J194" s="786" t="str">
        <f t="shared" si="40"/>
        <v/>
      </c>
      <c r="K194" s="837" t="str">
        <f t="shared" si="40"/>
        <v/>
      </c>
      <c r="L194" s="786" t="str">
        <f t="shared" si="40"/>
        <v/>
      </c>
      <c r="M194" s="181" t="str">
        <f t="shared" si="40"/>
        <v/>
      </c>
      <c r="N194" s="786" t="str">
        <f t="shared" si="40"/>
        <v/>
      </c>
      <c r="O194" s="181" t="str">
        <f t="shared" si="40"/>
        <v/>
      </c>
      <c r="P194" s="786" t="str">
        <f t="shared" si="40"/>
        <v/>
      </c>
      <c r="Q194" s="181" t="str">
        <f t="shared" si="40"/>
        <v/>
      </c>
      <c r="R194" s="786">
        <f t="shared" si="40"/>
        <v>9.4087840000000006E-2</v>
      </c>
      <c r="S194" s="181" t="str">
        <f t="shared" si="40"/>
        <v/>
      </c>
      <c r="T194" s="786" t="str">
        <f t="shared" si="40"/>
        <v/>
      </c>
      <c r="U194" s="181" t="str">
        <f t="shared" si="40"/>
        <v/>
      </c>
      <c r="V194" s="838" t="str">
        <f t="shared" si="40"/>
        <v/>
      </c>
      <c r="W194" s="49"/>
      <c r="X194" s="49"/>
      <c r="Y194" s="60"/>
      <c r="Z194" s="49"/>
      <c r="AA194" s="49"/>
      <c r="AB194" s="49"/>
      <c r="AC194" s="49"/>
      <c r="AD194" s="49"/>
      <c r="AE194" s="49"/>
      <c r="AF194" s="49"/>
      <c r="AG194" s="49"/>
      <c r="AH194" s="41"/>
      <c r="AI194" s="47"/>
    </row>
    <row r="195" spans="1:35" ht="17.25" customHeight="1">
      <c r="A195" s="414" t="s">
        <v>917</v>
      </c>
      <c r="B195" s="78" t="s">
        <v>1987</v>
      </c>
      <c r="C195" s="76" t="s">
        <v>2587</v>
      </c>
      <c r="D195" s="70"/>
      <c r="E195" s="49"/>
      <c r="F195" s="388" t="s">
        <v>140</v>
      </c>
      <c r="G195" s="1077"/>
      <c r="H195" s="1078"/>
      <c r="I195" s="183" t="str">
        <f t="shared" si="40"/>
        <v/>
      </c>
      <c r="J195" s="786" t="str">
        <f t="shared" si="40"/>
        <v/>
      </c>
      <c r="K195" s="839" t="str">
        <f t="shared" si="40"/>
        <v/>
      </c>
      <c r="L195" s="786" t="str">
        <f t="shared" si="40"/>
        <v/>
      </c>
      <c r="M195" s="183" t="str">
        <f t="shared" si="40"/>
        <v/>
      </c>
      <c r="N195" s="786" t="str">
        <f t="shared" si="40"/>
        <v/>
      </c>
      <c r="O195" s="183" t="str">
        <f t="shared" si="40"/>
        <v/>
      </c>
      <c r="P195" s="786" t="str">
        <f t="shared" si="40"/>
        <v/>
      </c>
      <c r="Q195" s="183" t="str">
        <f t="shared" si="40"/>
        <v/>
      </c>
      <c r="R195" s="786">
        <f t="shared" si="40"/>
        <v>2.6192610000000002E-2</v>
      </c>
      <c r="S195" s="183" t="str">
        <f t="shared" si="40"/>
        <v/>
      </c>
      <c r="T195" s="786" t="str">
        <f t="shared" si="40"/>
        <v/>
      </c>
      <c r="U195" s="183" t="str">
        <f t="shared" si="40"/>
        <v/>
      </c>
      <c r="V195" s="838" t="str">
        <f t="shared" si="40"/>
        <v/>
      </c>
      <c r="W195" s="49"/>
      <c r="X195" s="49"/>
      <c r="Y195" s="60"/>
      <c r="Z195" s="49"/>
      <c r="AA195" s="49"/>
      <c r="AB195" s="49"/>
      <c r="AC195" s="49"/>
      <c r="AD195" s="49"/>
      <c r="AE195" s="49"/>
      <c r="AF195" s="49"/>
      <c r="AG195" s="49"/>
      <c r="AH195" s="41"/>
      <c r="AI195" s="47"/>
    </row>
    <row r="196" spans="1:35" ht="17.25" customHeight="1" collapsed="1">
      <c r="A196" s="414" t="s">
        <v>918</v>
      </c>
      <c r="B196" s="78" t="s">
        <v>1988</v>
      </c>
      <c r="C196" s="76" t="s">
        <v>2588</v>
      </c>
      <c r="D196" s="70"/>
      <c r="E196" s="49"/>
      <c r="F196" s="388" t="s">
        <v>141</v>
      </c>
      <c r="G196" s="1077"/>
      <c r="H196" s="1078"/>
      <c r="I196" s="183" t="str">
        <f t="shared" si="40"/>
        <v/>
      </c>
      <c r="J196" s="786" t="str">
        <f t="shared" si="40"/>
        <v/>
      </c>
      <c r="K196" s="839" t="str">
        <f t="shared" si="40"/>
        <v/>
      </c>
      <c r="L196" s="786" t="str">
        <f t="shared" si="40"/>
        <v/>
      </c>
      <c r="M196" s="183" t="str">
        <f t="shared" si="40"/>
        <v/>
      </c>
      <c r="N196" s="786" t="str">
        <f t="shared" si="40"/>
        <v/>
      </c>
      <c r="O196" s="183" t="str">
        <f t="shared" si="40"/>
        <v/>
      </c>
      <c r="P196" s="786" t="str">
        <f t="shared" si="40"/>
        <v/>
      </c>
      <c r="Q196" s="183" t="str">
        <f t="shared" si="40"/>
        <v/>
      </c>
      <c r="R196" s="786">
        <f t="shared" si="40"/>
        <v>6.7895230000000001E-2</v>
      </c>
      <c r="S196" s="183" t="str">
        <f t="shared" si="40"/>
        <v/>
      </c>
      <c r="T196" s="786" t="str">
        <f t="shared" si="40"/>
        <v/>
      </c>
      <c r="U196" s="183" t="str">
        <f t="shared" si="40"/>
        <v/>
      </c>
      <c r="V196" s="838" t="str">
        <f t="shared" si="40"/>
        <v/>
      </c>
      <c r="W196" s="49"/>
      <c r="X196" s="49"/>
      <c r="Y196" s="60"/>
      <c r="Z196" s="49"/>
      <c r="AA196" s="49"/>
      <c r="AB196" s="49"/>
      <c r="AC196" s="49"/>
      <c r="AD196" s="49"/>
      <c r="AE196" s="49"/>
      <c r="AF196" s="49"/>
      <c r="AG196" s="49"/>
      <c r="AH196" s="41"/>
      <c r="AI196" s="47"/>
    </row>
    <row r="197" spans="1:35" ht="17.25" hidden="1" customHeight="1" outlineLevel="1">
      <c r="A197" s="414" t="s">
        <v>919</v>
      </c>
      <c r="B197" s="78" t="s">
        <v>1989</v>
      </c>
      <c r="C197" s="76" t="s">
        <v>2589</v>
      </c>
      <c r="D197" s="70"/>
      <c r="E197" s="49"/>
      <c r="F197" s="388" t="s">
        <v>142</v>
      </c>
      <c r="G197" s="1077"/>
      <c r="H197" s="1078"/>
      <c r="I197" s="183" t="str">
        <f t="shared" si="40"/>
        <v/>
      </c>
      <c r="J197" s="786" t="str">
        <f t="shared" si="40"/>
        <v/>
      </c>
      <c r="K197" s="839" t="str">
        <f t="shared" si="40"/>
        <v/>
      </c>
      <c r="L197" s="786" t="str">
        <f t="shared" si="40"/>
        <v/>
      </c>
      <c r="M197" s="183" t="str">
        <f t="shared" si="40"/>
        <v/>
      </c>
      <c r="N197" s="786" t="str">
        <f t="shared" si="40"/>
        <v/>
      </c>
      <c r="O197" s="183" t="str">
        <f t="shared" si="40"/>
        <v/>
      </c>
      <c r="P197" s="786" t="str">
        <f t="shared" si="40"/>
        <v/>
      </c>
      <c r="Q197" s="183" t="str">
        <f t="shared" si="40"/>
        <v/>
      </c>
      <c r="R197" s="786">
        <f t="shared" si="40"/>
        <v>0</v>
      </c>
      <c r="S197" s="183" t="str">
        <f t="shared" si="40"/>
        <v/>
      </c>
      <c r="T197" s="786" t="str">
        <f t="shared" si="40"/>
        <v/>
      </c>
      <c r="U197" s="183" t="str">
        <f t="shared" si="40"/>
        <v/>
      </c>
      <c r="V197" s="838" t="str">
        <f t="shared" si="40"/>
        <v/>
      </c>
      <c r="W197" s="49"/>
      <c r="X197" s="49"/>
      <c r="Y197" s="60"/>
      <c r="Z197" s="49"/>
      <c r="AA197" s="49"/>
      <c r="AB197" s="49"/>
      <c r="AC197" s="49"/>
      <c r="AD197" s="49"/>
      <c r="AE197" s="49"/>
      <c r="AF197" s="49"/>
      <c r="AG197" s="49"/>
      <c r="AH197" s="41"/>
      <c r="AI197" s="47"/>
    </row>
    <row r="198" spans="1:35" ht="17.25" customHeight="1">
      <c r="A198" s="414" t="s">
        <v>920</v>
      </c>
      <c r="B198" s="78" t="s">
        <v>1990</v>
      </c>
      <c r="C198" s="76" t="s">
        <v>2590</v>
      </c>
      <c r="D198" s="70"/>
      <c r="E198" s="49"/>
      <c r="F198" s="289" t="s">
        <v>143</v>
      </c>
      <c r="G198" s="1079"/>
      <c r="H198" s="1080"/>
      <c r="I198" s="184" t="str">
        <f t="shared" si="40"/>
        <v/>
      </c>
      <c r="J198" s="787" t="str">
        <f t="shared" si="40"/>
        <v/>
      </c>
      <c r="K198" s="840" t="str">
        <f t="shared" si="40"/>
        <v/>
      </c>
      <c r="L198" s="787" t="str">
        <f t="shared" si="40"/>
        <v/>
      </c>
      <c r="M198" s="184" t="str">
        <f t="shared" si="40"/>
        <v/>
      </c>
      <c r="N198" s="787" t="str">
        <f t="shared" si="40"/>
        <v/>
      </c>
      <c r="O198" s="184" t="str">
        <f t="shared" si="40"/>
        <v/>
      </c>
      <c r="P198" s="787" t="str">
        <f t="shared" si="40"/>
        <v/>
      </c>
      <c r="Q198" s="184" t="str">
        <f t="shared" si="40"/>
        <v/>
      </c>
      <c r="R198" s="787">
        <f t="shared" si="40"/>
        <v>0</v>
      </c>
      <c r="S198" s="184" t="str">
        <f t="shared" si="40"/>
        <v/>
      </c>
      <c r="T198" s="787" t="str">
        <f t="shared" si="40"/>
        <v/>
      </c>
      <c r="U198" s="184" t="str">
        <f t="shared" si="40"/>
        <v/>
      </c>
      <c r="V198" s="841" t="str">
        <f t="shared" si="40"/>
        <v/>
      </c>
      <c r="W198" s="49"/>
      <c r="X198" s="49"/>
      <c r="Y198" s="60"/>
      <c r="Z198" s="49"/>
      <c r="AA198" s="49"/>
      <c r="AB198" s="49"/>
      <c r="AC198" s="49"/>
      <c r="AD198" s="49"/>
      <c r="AE198" s="49"/>
      <c r="AF198" s="49"/>
      <c r="AG198" s="49"/>
      <c r="AH198" s="41"/>
      <c r="AI198" s="47"/>
    </row>
    <row r="199" spans="1:35" ht="17.25" customHeight="1">
      <c r="A199" s="414" t="s">
        <v>921</v>
      </c>
      <c r="B199" s="78" t="s">
        <v>0</v>
      </c>
      <c r="C199" s="69"/>
      <c r="D199" s="70"/>
      <c r="E199" s="49"/>
      <c r="F199" s="72"/>
      <c r="G199" s="67"/>
      <c r="H199" s="67"/>
      <c r="I199" s="186"/>
      <c r="J199" s="697"/>
      <c r="K199" s="67"/>
      <c r="L199" s="697"/>
      <c r="M199" s="67"/>
      <c r="N199" s="697"/>
      <c r="O199" s="67"/>
      <c r="P199" s="697"/>
      <c r="Q199" s="67"/>
      <c r="R199" s="697"/>
      <c r="S199" s="67"/>
      <c r="T199" s="704"/>
      <c r="U199" s="67"/>
      <c r="V199" s="697"/>
      <c r="W199" s="49"/>
      <c r="X199" s="49"/>
      <c r="Y199" s="60"/>
      <c r="Z199" s="49"/>
      <c r="AA199" s="49"/>
      <c r="AB199" s="49"/>
      <c r="AC199" s="49"/>
      <c r="AD199" s="49"/>
      <c r="AE199" s="49"/>
      <c r="AF199" s="49"/>
      <c r="AG199" s="49"/>
      <c r="AH199" s="41"/>
      <c r="AI199" s="47"/>
    </row>
    <row r="200" spans="1:35" ht="17.25" customHeight="1">
      <c r="A200" s="414" t="s">
        <v>922</v>
      </c>
      <c r="B200" s="78" t="s">
        <v>0</v>
      </c>
      <c r="C200" s="69"/>
      <c r="D200" s="101"/>
      <c r="E200" s="74"/>
      <c r="F200" s="483" t="s">
        <v>323</v>
      </c>
      <c r="G200" s="1081" t="str">
        <f>G$13</f>
        <v>2015 FOA PG Group 1   :   March 2015</v>
      </c>
      <c r="H200" s="1082"/>
      <c r="I200" s="1082"/>
      <c r="J200" s="1082"/>
      <c r="K200" s="1082"/>
      <c r="L200" s="1082"/>
      <c r="M200" s="1082"/>
      <c r="N200" s="1082"/>
      <c r="O200" s="1082"/>
      <c r="P200" s="1082"/>
      <c r="Q200" s="1082"/>
      <c r="R200" s="1082"/>
      <c r="S200" s="1082"/>
      <c r="T200" s="1082"/>
      <c r="U200" s="1082">
        <f>U$13</f>
        <v>0</v>
      </c>
      <c r="V200" s="1083"/>
      <c r="W200" s="74"/>
      <c r="X200" s="74"/>
      <c r="Y200" s="75"/>
      <c r="Z200" s="74"/>
      <c r="AA200" s="74"/>
      <c r="AB200" s="74"/>
      <c r="AC200" s="74"/>
      <c r="AD200" s="74"/>
      <c r="AE200" s="74"/>
      <c r="AF200" s="74"/>
      <c r="AG200" s="74"/>
      <c r="AH200" s="41"/>
      <c r="AI200" s="47"/>
    </row>
    <row r="201" spans="1:35" ht="17.25" customHeight="1">
      <c r="A201" s="414" t="s">
        <v>923</v>
      </c>
      <c r="B201" s="78" t="s">
        <v>0</v>
      </c>
      <c r="C201" s="73"/>
      <c r="D201" s="101"/>
      <c r="E201" s="49"/>
      <c r="F201" s="484"/>
      <c r="G201" s="62" t="str">
        <f t="shared" ref="G201:V201" si="41">G$14</f>
        <v>BM YTD</v>
      </c>
      <c r="H201" s="62" t="str">
        <f t="shared" si="41"/>
        <v>Med YTD</v>
      </c>
      <c r="I201" s="707" t="str">
        <f t="shared" si="41"/>
        <v>Dealer 1 FYTD</v>
      </c>
      <c r="J201" s="737" t="str">
        <f t="shared" si="41"/>
        <v>Dealer 1 TMRA</v>
      </c>
      <c r="K201" s="738" t="str">
        <f t="shared" si="41"/>
        <v>Dealer 2 FYTD</v>
      </c>
      <c r="L201" s="737" t="str">
        <f t="shared" si="41"/>
        <v>Dealer 2 TMRA</v>
      </c>
      <c r="M201" s="707" t="str">
        <f t="shared" si="41"/>
        <v>Dealer 3 FYTD</v>
      </c>
      <c r="N201" s="737" t="str">
        <f t="shared" si="41"/>
        <v>Dealer 3 TMRA</v>
      </c>
      <c r="O201" s="707" t="str">
        <f t="shared" si="41"/>
        <v>Dealer 4 FYTD</v>
      </c>
      <c r="P201" s="737" t="str">
        <f t="shared" si="41"/>
        <v>Dealer 4 TMRA</v>
      </c>
      <c r="Q201" s="707" t="str">
        <f t="shared" si="41"/>
        <v>Dealer 5 FYTD</v>
      </c>
      <c r="R201" s="737" t="str">
        <f t="shared" si="41"/>
        <v>Dealer 5 TMRA</v>
      </c>
      <c r="S201" s="707" t="str">
        <f t="shared" si="41"/>
        <v>Dealer 6 FYTD</v>
      </c>
      <c r="T201" s="737" t="str">
        <f t="shared" si="41"/>
        <v>Dealer 6 TMRA</v>
      </c>
      <c r="U201" s="707" t="str">
        <f t="shared" si="41"/>
        <v>Dealer 7 FYTD</v>
      </c>
      <c r="V201" s="739" t="str">
        <f t="shared" si="41"/>
        <v>Dealer TMRA</v>
      </c>
      <c r="W201" s="49"/>
      <c r="X201" s="49"/>
      <c r="Y201" s="60"/>
      <c r="Z201" s="49"/>
      <c r="AA201" s="49"/>
      <c r="AB201" s="49"/>
      <c r="AC201" s="49"/>
      <c r="AD201" s="49"/>
      <c r="AE201" s="49"/>
      <c r="AF201" s="49"/>
      <c r="AG201" s="49"/>
      <c r="AH201" s="41"/>
      <c r="AI201" s="47"/>
    </row>
    <row r="202" spans="1:35" ht="17.25" customHeight="1" thickBot="1">
      <c r="A202" s="414" t="s">
        <v>924</v>
      </c>
      <c r="B202" s="78" t="s">
        <v>1991</v>
      </c>
      <c r="C202" s="76" t="s">
        <v>347</v>
      </c>
      <c r="D202" s="101"/>
      <c r="E202" s="49"/>
      <c r="F202" s="454" t="s">
        <v>204</v>
      </c>
      <c r="G202" s="1116" t="str">
        <f>$C$7</f>
        <v>AUD</v>
      </c>
      <c r="H202" s="1117"/>
      <c r="I202" s="187" t="str">
        <f t="shared" ref="I202:V211" si="42">IFERROR(INDEX(ESOSDataset,MATCH($C202,Measure,0),MATCH(I$10,PeriodComposite,0))/I$6/I$5,"")</f>
        <v/>
      </c>
      <c r="J202" s="788" t="str">
        <f t="shared" si="42"/>
        <v/>
      </c>
      <c r="K202" s="842" t="str">
        <f t="shared" si="42"/>
        <v/>
      </c>
      <c r="L202" s="788" t="str">
        <f t="shared" si="42"/>
        <v/>
      </c>
      <c r="M202" s="187" t="str">
        <f t="shared" si="42"/>
        <v/>
      </c>
      <c r="N202" s="788" t="str">
        <f t="shared" si="42"/>
        <v/>
      </c>
      <c r="O202" s="187" t="str">
        <f t="shared" si="42"/>
        <v/>
      </c>
      <c r="P202" s="788" t="str">
        <f t="shared" si="42"/>
        <v/>
      </c>
      <c r="Q202" s="187" t="str">
        <f t="shared" si="42"/>
        <v/>
      </c>
      <c r="R202" s="788">
        <f t="shared" si="42"/>
        <v>532409.31000000006</v>
      </c>
      <c r="S202" s="187" t="str">
        <f t="shared" si="42"/>
        <v/>
      </c>
      <c r="T202" s="788" t="str">
        <f t="shared" si="42"/>
        <v/>
      </c>
      <c r="U202" s="187" t="str">
        <f t="shared" si="42"/>
        <v/>
      </c>
      <c r="V202" s="843" t="str">
        <f t="shared" si="42"/>
        <v/>
      </c>
      <c r="W202" s="49"/>
      <c r="X202" s="49"/>
      <c r="Y202" s="60"/>
      <c r="Z202" s="49"/>
      <c r="AA202" s="49"/>
      <c r="AB202" s="49"/>
      <c r="AC202" s="49"/>
      <c r="AD202" s="49"/>
      <c r="AE202" s="49"/>
      <c r="AF202" s="49"/>
      <c r="AG202" s="49"/>
      <c r="AH202" s="41"/>
      <c r="AI202" s="47"/>
    </row>
    <row r="203" spans="1:35" ht="17.25" customHeight="1" thickTop="1">
      <c r="A203" s="414" t="s">
        <v>925</v>
      </c>
      <c r="B203" s="78" t="s">
        <v>1992</v>
      </c>
      <c r="C203" s="76" t="s">
        <v>359</v>
      </c>
      <c r="D203" s="101"/>
      <c r="E203" s="49"/>
      <c r="F203" s="255" t="s">
        <v>205</v>
      </c>
      <c r="G203" s="1110" t="str">
        <f>$C$7</f>
        <v>AUD</v>
      </c>
      <c r="H203" s="1111"/>
      <c r="I203" s="172" t="str">
        <f t="shared" si="42"/>
        <v/>
      </c>
      <c r="J203" s="782" t="str">
        <f t="shared" si="42"/>
        <v/>
      </c>
      <c r="K203" s="828" t="str">
        <f t="shared" si="42"/>
        <v/>
      </c>
      <c r="L203" s="782" t="str">
        <f t="shared" si="42"/>
        <v/>
      </c>
      <c r="M203" s="172" t="str">
        <f t="shared" si="42"/>
        <v/>
      </c>
      <c r="N203" s="782" t="str">
        <f t="shared" si="42"/>
        <v/>
      </c>
      <c r="O203" s="172" t="str">
        <f t="shared" si="42"/>
        <v/>
      </c>
      <c r="P203" s="782" t="str">
        <f t="shared" si="42"/>
        <v/>
      </c>
      <c r="Q203" s="172" t="str">
        <f t="shared" si="42"/>
        <v/>
      </c>
      <c r="R203" s="782">
        <f t="shared" si="42"/>
        <v>185544.91</v>
      </c>
      <c r="S203" s="172" t="str">
        <f t="shared" si="42"/>
        <v/>
      </c>
      <c r="T203" s="782" t="str">
        <f t="shared" si="42"/>
        <v/>
      </c>
      <c r="U203" s="172" t="str">
        <f t="shared" si="42"/>
        <v/>
      </c>
      <c r="V203" s="829" t="str">
        <f t="shared" si="42"/>
        <v/>
      </c>
      <c r="W203" s="49"/>
      <c r="X203" s="49"/>
      <c r="Y203" s="60"/>
      <c r="Z203" s="49"/>
      <c r="AA203" s="49"/>
      <c r="AB203" s="49"/>
      <c r="AC203" s="49"/>
      <c r="AD203" s="49"/>
      <c r="AE203" s="49"/>
      <c r="AF203" s="49"/>
      <c r="AG203" s="49"/>
      <c r="AH203" s="41"/>
      <c r="AI203" s="47"/>
    </row>
    <row r="204" spans="1:35" ht="17.25" customHeight="1">
      <c r="A204" s="414" t="s">
        <v>926</v>
      </c>
      <c r="B204" s="78" t="s">
        <v>1993</v>
      </c>
      <c r="C204" s="76" t="s">
        <v>360</v>
      </c>
      <c r="D204" s="101"/>
      <c r="E204" s="49"/>
      <c r="F204" s="255" t="s">
        <v>206</v>
      </c>
      <c r="G204" s="1077"/>
      <c r="H204" s="1078"/>
      <c r="I204" s="174" t="str">
        <f t="shared" si="42"/>
        <v/>
      </c>
      <c r="J204" s="783" t="str">
        <f t="shared" si="42"/>
        <v/>
      </c>
      <c r="K204" s="830" t="str">
        <f t="shared" si="42"/>
        <v/>
      </c>
      <c r="L204" s="783" t="str">
        <f t="shared" si="42"/>
        <v/>
      </c>
      <c r="M204" s="174" t="str">
        <f t="shared" si="42"/>
        <v/>
      </c>
      <c r="N204" s="783" t="str">
        <f t="shared" si="42"/>
        <v/>
      </c>
      <c r="O204" s="174" t="str">
        <f t="shared" si="42"/>
        <v/>
      </c>
      <c r="P204" s="783" t="str">
        <f t="shared" si="42"/>
        <v/>
      </c>
      <c r="Q204" s="174" t="str">
        <f t="shared" si="42"/>
        <v/>
      </c>
      <c r="R204" s="783">
        <f t="shared" si="42"/>
        <v>88234.15</v>
      </c>
      <c r="S204" s="174" t="str">
        <f t="shared" si="42"/>
        <v/>
      </c>
      <c r="T204" s="783" t="str">
        <f t="shared" si="42"/>
        <v/>
      </c>
      <c r="U204" s="174" t="str">
        <f t="shared" si="42"/>
        <v/>
      </c>
      <c r="V204" s="831" t="str">
        <f t="shared" si="42"/>
        <v/>
      </c>
      <c r="W204" s="49"/>
      <c r="X204" s="49"/>
      <c r="Y204" s="60"/>
      <c r="Z204" s="49"/>
      <c r="AA204" s="49"/>
      <c r="AB204" s="49"/>
      <c r="AC204" s="49"/>
      <c r="AD204" s="49"/>
      <c r="AE204" s="49"/>
      <c r="AF204" s="49"/>
      <c r="AG204" s="49"/>
      <c r="AH204" s="41"/>
      <c r="AI204" s="47"/>
    </row>
    <row r="205" spans="1:35" ht="17.25" customHeight="1">
      <c r="A205" s="414" t="s">
        <v>927</v>
      </c>
      <c r="B205" s="78" t="s">
        <v>1994</v>
      </c>
      <c r="C205" s="76" t="s">
        <v>495</v>
      </c>
      <c r="D205" s="101"/>
      <c r="E205" s="49"/>
      <c r="F205" s="255" t="s">
        <v>207</v>
      </c>
      <c r="G205" s="1077"/>
      <c r="H205" s="1078"/>
      <c r="I205" s="174" t="str">
        <f t="shared" si="42"/>
        <v/>
      </c>
      <c r="J205" s="783" t="str">
        <f t="shared" si="42"/>
        <v/>
      </c>
      <c r="K205" s="830" t="str">
        <f t="shared" si="42"/>
        <v/>
      </c>
      <c r="L205" s="783" t="str">
        <f t="shared" si="42"/>
        <v/>
      </c>
      <c r="M205" s="174" t="str">
        <f t="shared" si="42"/>
        <v/>
      </c>
      <c r="N205" s="783" t="str">
        <f t="shared" si="42"/>
        <v/>
      </c>
      <c r="O205" s="174" t="str">
        <f t="shared" si="42"/>
        <v/>
      </c>
      <c r="P205" s="783" t="str">
        <f t="shared" si="42"/>
        <v/>
      </c>
      <c r="Q205" s="174" t="str">
        <f t="shared" si="42"/>
        <v/>
      </c>
      <c r="R205" s="783">
        <f t="shared" si="42"/>
        <v>122100.63</v>
      </c>
      <c r="S205" s="174" t="str">
        <f t="shared" si="42"/>
        <v/>
      </c>
      <c r="T205" s="783" t="str">
        <f t="shared" si="42"/>
        <v/>
      </c>
      <c r="U205" s="174" t="str">
        <f t="shared" si="42"/>
        <v/>
      </c>
      <c r="V205" s="831" t="str">
        <f t="shared" si="42"/>
        <v/>
      </c>
      <c r="W205" s="49"/>
      <c r="X205" s="49"/>
      <c r="Y205" s="60"/>
      <c r="Z205" s="49"/>
      <c r="AA205" s="49"/>
      <c r="AB205" s="49"/>
      <c r="AC205" s="49"/>
      <c r="AD205" s="49"/>
      <c r="AE205" s="49"/>
      <c r="AF205" s="49"/>
      <c r="AG205" s="49"/>
      <c r="AH205" s="41"/>
      <c r="AI205" s="47"/>
    </row>
    <row r="206" spans="1:35" ht="17.25" customHeight="1">
      <c r="A206" s="414" t="s">
        <v>928</v>
      </c>
      <c r="B206" s="78" t="s">
        <v>1995</v>
      </c>
      <c r="C206" s="76" t="s">
        <v>361</v>
      </c>
      <c r="D206" s="101"/>
      <c r="E206" s="49"/>
      <c r="F206" s="255" t="s">
        <v>208</v>
      </c>
      <c r="G206" s="1077"/>
      <c r="H206" s="1078"/>
      <c r="I206" s="174" t="str">
        <f t="shared" si="42"/>
        <v/>
      </c>
      <c r="J206" s="783" t="str">
        <f t="shared" si="42"/>
        <v/>
      </c>
      <c r="K206" s="830" t="str">
        <f t="shared" si="42"/>
        <v/>
      </c>
      <c r="L206" s="783" t="str">
        <f t="shared" si="42"/>
        <v/>
      </c>
      <c r="M206" s="174" t="str">
        <f t="shared" si="42"/>
        <v/>
      </c>
      <c r="N206" s="783" t="str">
        <f t="shared" si="42"/>
        <v/>
      </c>
      <c r="O206" s="174" t="str">
        <f t="shared" si="42"/>
        <v/>
      </c>
      <c r="P206" s="783" t="str">
        <f t="shared" si="42"/>
        <v/>
      </c>
      <c r="Q206" s="174" t="str">
        <f t="shared" si="42"/>
        <v/>
      </c>
      <c r="R206" s="783">
        <f t="shared" si="42"/>
        <v>8055.25</v>
      </c>
      <c r="S206" s="174" t="str">
        <f t="shared" si="42"/>
        <v/>
      </c>
      <c r="T206" s="783" t="str">
        <f t="shared" si="42"/>
        <v/>
      </c>
      <c r="U206" s="174" t="str">
        <f t="shared" si="42"/>
        <v/>
      </c>
      <c r="V206" s="831" t="str">
        <f t="shared" si="42"/>
        <v/>
      </c>
      <c r="W206" s="49"/>
      <c r="X206" s="49"/>
      <c r="Y206" s="60"/>
      <c r="Z206" s="49"/>
      <c r="AA206" s="49"/>
      <c r="AB206" s="49"/>
      <c r="AC206" s="49"/>
      <c r="AD206" s="49"/>
      <c r="AE206" s="49"/>
      <c r="AF206" s="49"/>
      <c r="AG206" s="49"/>
      <c r="AH206" s="41"/>
      <c r="AI206" s="47"/>
    </row>
    <row r="207" spans="1:35" ht="17.25" customHeight="1">
      <c r="A207" s="414" t="s">
        <v>929</v>
      </c>
      <c r="B207" s="78" t="s">
        <v>1996</v>
      </c>
      <c r="C207" s="76" t="s">
        <v>362</v>
      </c>
      <c r="D207" s="101"/>
      <c r="E207" s="49"/>
      <c r="F207" s="255" t="s">
        <v>209</v>
      </c>
      <c r="G207" s="1077"/>
      <c r="H207" s="1078"/>
      <c r="I207" s="174" t="str">
        <f t="shared" si="42"/>
        <v/>
      </c>
      <c r="J207" s="783" t="str">
        <f t="shared" si="42"/>
        <v/>
      </c>
      <c r="K207" s="830" t="str">
        <f t="shared" si="42"/>
        <v/>
      </c>
      <c r="L207" s="783" t="str">
        <f t="shared" si="42"/>
        <v/>
      </c>
      <c r="M207" s="174" t="str">
        <f t="shared" si="42"/>
        <v/>
      </c>
      <c r="N207" s="783" t="str">
        <f t="shared" si="42"/>
        <v/>
      </c>
      <c r="O207" s="174" t="str">
        <f t="shared" si="42"/>
        <v/>
      </c>
      <c r="P207" s="783" t="str">
        <f t="shared" si="42"/>
        <v/>
      </c>
      <c r="Q207" s="174" t="str">
        <f t="shared" si="42"/>
        <v/>
      </c>
      <c r="R207" s="783">
        <f t="shared" si="42"/>
        <v>128474.37</v>
      </c>
      <c r="S207" s="174" t="str">
        <f t="shared" si="42"/>
        <v/>
      </c>
      <c r="T207" s="783" t="str">
        <f t="shared" si="42"/>
        <v/>
      </c>
      <c r="U207" s="174" t="str">
        <f t="shared" si="42"/>
        <v/>
      </c>
      <c r="V207" s="831" t="str">
        <f t="shared" si="42"/>
        <v/>
      </c>
      <c r="W207" s="49"/>
      <c r="X207" s="49"/>
      <c r="Y207" s="60"/>
      <c r="Z207" s="49"/>
      <c r="AA207" s="49"/>
      <c r="AB207" s="49"/>
      <c r="AC207" s="49"/>
      <c r="AD207" s="49"/>
      <c r="AE207" s="49"/>
      <c r="AF207" s="49"/>
      <c r="AG207" s="49"/>
      <c r="AH207" s="41"/>
      <c r="AI207" s="47"/>
    </row>
    <row r="208" spans="1:35" ht="17.25" customHeight="1">
      <c r="A208" s="414" t="s">
        <v>930</v>
      </c>
      <c r="B208" s="78" t="s">
        <v>1997</v>
      </c>
      <c r="C208" s="76" t="s">
        <v>363</v>
      </c>
      <c r="D208" s="101"/>
      <c r="E208" s="49"/>
      <c r="F208" s="388" t="s">
        <v>210</v>
      </c>
      <c r="G208" s="1077"/>
      <c r="H208" s="1078"/>
      <c r="I208" s="176" t="str">
        <f t="shared" si="42"/>
        <v/>
      </c>
      <c r="J208" s="783" t="str">
        <f t="shared" si="42"/>
        <v/>
      </c>
      <c r="K208" s="832" t="str">
        <f t="shared" si="42"/>
        <v/>
      </c>
      <c r="L208" s="783" t="str">
        <f t="shared" si="42"/>
        <v/>
      </c>
      <c r="M208" s="176" t="str">
        <f t="shared" si="42"/>
        <v/>
      </c>
      <c r="N208" s="783" t="str">
        <f t="shared" si="42"/>
        <v/>
      </c>
      <c r="O208" s="176" t="str">
        <f t="shared" si="42"/>
        <v/>
      </c>
      <c r="P208" s="783" t="str">
        <f t="shared" si="42"/>
        <v/>
      </c>
      <c r="Q208" s="176" t="str">
        <f t="shared" si="42"/>
        <v/>
      </c>
      <c r="R208" s="783">
        <f t="shared" si="42"/>
        <v>13997.41</v>
      </c>
      <c r="S208" s="176" t="str">
        <f t="shared" si="42"/>
        <v/>
      </c>
      <c r="T208" s="783" t="str">
        <f t="shared" si="42"/>
        <v/>
      </c>
      <c r="U208" s="176" t="str">
        <f t="shared" si="42"/>
        <v/>
      </c>
      <c r="V208" s="831" t="str">
        <f t="shared" si="42"/>
        <v/>
      </c>
      <c r="W208" s="49"/>
      <c r="X208" s="49"/>
      <c r="Y208" s="60"/>
      <c r="Z208" s="49"/>
      <c r="AA208" s="49"/>
      <c r="AB208" s="49"/>
      <c r="AC208" s="49"/>
      <c r="AD208" s="49"/>
      <c r="AE208" s="49"/>
      <c r="AF208" s="49"/>
      <c r="AG208" s="49"/>
      <c r="AH208" s="41"/>
      <c r="AI208" s="47"/>
    </row>
    <row r="209" spans="1:35" ht="17.25" customHeight="1" collapsed="1">
      <c r="A209" s="414" t="s">
        <v>931</v>
      </c>
      <c r="B209" s="78" t="s">
        <v>1998</v>
      </c>
      <c r="C209" s="76" t="s">
        <v>364</v>
      </c>
      <c r="D209" s="101"/>
      <c r="E209" s="49"/>
      <c r="F209" s="388" t="s">
        <v>211</v>
      </c>
      <c r="G209" s="1077"/>
      <c r="H209" s="1078"/>
      <c r="I209" s="176" t="str">
        <f t="shared" si="42"/>
        <v/>
      </c>
      <c r="J209" s="783" t="str">
        <f t="shared" si="42"/>
        <v/>
      </c>
      <c r="K209" s="832" t="str">
        <f t="shared" si="42"/>
        <v/>
      </c>
      <c r="L209" s="783" t="str">
        <f t="shared" si="42"/>
        <v/>
      </c>
      <c r="M209" s="176" t="str">
        <f t="shared" si="42"/>
        <v/>
      </c>
      <c r="N209" s="783" t="str">
        <f t="shared" si="42"/>
        <v/>
      </c>
      <c r="O209" s="176" t="str">
        <f t="shared" si="42"/>
        <v/>
      </c>
      <c r="P209" s="783" t="str">
        <f t="shared" si="42"/>
        <v/>
      </c>
      <c r="Q209" s="176" t="str">
        <f t="shared" si="42"/>
        <v/>
      </c>
      <c r="R209" s="783">
        <f t="shared" si="42"/>
        <v>114476.96</v>
      </c>
      <c r="S209" s="176" t="str">
        <f t="shared" si="42"/>
        <v/>
      </c>
      <c r="T209" s="783" t="str">
        <f t="shared" si="42"/>
        <v/>
      </c>
      <c r="U209" s="176" t="str">
        <f t="shared" si="42"/>
        <v/>
      </c>
      <c r="V209" s="831" t="str">
        <f t="shared" si="42"/>
        <v/>
      </c>
      <c r="W209" s="49"/>
      <c r="X209" s="49"/>
      <c r="Y209" s="60"/>
      <c r="Z209" s="49"/>
      <c r="AA209" s="49"/>
      <c r="AB209" s="49"/>
      <c r="AC209" s="49"/>
      <c r="AD209" s="49"/>
      <c r="AE209" s="49"/>
      <c r="AF209" s="49"/>
      <c r="AG209" s="49"/>
      <c r="AH209" s="41"/>
      <c r="AI209" s="47"/>
    </row>
    <row r="210" spans="1:35" ht="17.25" hidden="1" customHeight="1" outlineLevel="1">
      <c r="A210" s="414" t="s">
        <v>932</v>
      </c>
      <c r="B210" s="78" t="s">
        <v>1999</v>
      </c>
      <c r="C210" s="76" t="s">
        <v>365</v>
      </c>
      <c r="D210" s="101"/>
      <c r="E210" s="49"/>
      <c r="F210" s="388" t="s">
        <v>810</v>
      </c>
      <c r="G210" s="1077"/>
      <c r="H210" s="1078"/>
      <c r="I210" s="176" t="str">
        <f t="shared" si="42"/>
        <v/>
      </c>
      <c r="J210" s="783" t="str">
        <f t="shared" si="42"/>
        <v/>
      </c>
      <c r="K210" s="832" t="str">
        <f t="shared" si="42"/>
        <v/>
      </c>
      <c r="L210" s="783" t="str">
        <f t="shared" si="42"/>
        <v/>
      </c>
      <c r="M210" s="176" t="str">
        <f t="shared" si="42"/>
        <v/>
      </c>
      <c r="N210" s="783" t="str">
        <f t="shared" si="42"/>
        <v/>
      </c>
      <c r="O210" s="176" t="str">
        <f t="shared" si="42"/>
        <v/>
      </c>
      <c r="P210" s="783" t="str">
        <f t="shared" si="42"/>
        <v/>
      </c>
      <c r="Q210" s="176" t="str">
        <f t="shared" si="42"/>
        <v/>
      </c>
      <c r="R210" s="783">
        <f t="shared" si="42"/>
        <v>0</v>
      </c>
      <c r="S210" s="176" t="str">
        <f t="shared" si="42"/>
        <v/>
      </c>
      <c r="T210" s="783" t="str">
        <f t="shared" si="42"/>
        <v/>
      </c>
      <c r="U210" s="176" t="str">
        <f t="shared" si="42"/>
        <v/>
      </c>
      <c r="V210" s="831" t="str">
        <f t="shared" si="42"/>
        <v/>
      </c>
      <c r="W210" s="49"/>
      <c r="X210" s="49"/>
      <c r="Y210" s="60"/>
      <c r="Z210" s="49"/>
      <c r="AA210" s="49"/>
      <c r="AB210" s="49"/>
      <c r="AC210" s="49"/>
      <c r="AD210" s="49"/>
      <c r="AE210" s="49"/>
      <c r="AF210" s="49"/>
      <c r="AG210" s="49"/>
      <c r="AH210" s="41"/>
      <c r="AI210" s="47"/>
    </row>
    <row r="211" spans="1:35" ht="17.25" customHeight="1">
      <c r="A211" s="414" t="s">
        <v>933</v>
      </c>
      <c r="B211" s="78" t="s">
        <v>2000</v>
      </c>
      <c r="C211" s="76" t="s">
        <v>366</v>
      </c>
      <c r="D211" s="101"/>
      <c r="E211" s="49"/>
      <c r="F211" s="455" t="s">
        <v>212</v>
      </c>
      <c r="G211" s="1079"/>
      <c r="H211" s="1080"/>
      <c r="I211" s="177" t="str">
        <f t="shared" si="42"/>
        <v/>
      </c>
      <c r="J211" s="784" t="str">
        <f t="shared" si="42"/>
        <v/>
      </c>
      <c r="K211" s="833" t="str">
        <f t="shared" si="42"/>
        <v/>
      </c>
      <c r="L211" s="784" t="str">
        <f t="shared" si="42"/>
        <v/>
      </c>
      <c r="M211" s="177" t="str">
        <f t="shared" si="42"/>
        <v/>
      </c>
      <c r="N211" s="784" t="str">
        <f t="shared" si="42"/>
        <v/>
      </c>
      <c r="O211" s="177" t="str">
        <f t="shared" si="42"/>
        <v/>
      </c>
      <c r="P211" s="784" t="str">
        <f t="shared" si="42"/>
        <v/>
      </c>
      <c r="Q211" s="177" t="str">
        <f t="shared" si="42"/>
        <v/>
      </c>
      <c r="R211" s="784">
        <f t="shared" si="42"/>
        <v>0</v>
      </c>
      <c r="S211" s="177" t="str">
        <f t="shared" si="42"/>
        <v/>
      </c>
      <c r="T211" s="784" t="str">
        <f t="shared" si="42"/>
        <v/>
      </c>
      <c r="U211" s="177" t="str">
        <f t="shared" si="42"/>
        <v/>
      </c>
      <c r="V211" s="834" t="str">
        <f t="shared" si="42"/>
        <v/>
      </c>
      <c r="W211" s="49"/>
      <c r="X211" s="49"/>
      <c r="Y211" s="60"/>
      <c r="Z211" s="49"/>
      <c r="AA211" s="49"/>
      <c r="AB211" s="49"/>
      <c r="AC211" s="49"/>
      <c r="AD211" s="49"/>
      <c r="AE211" s="49"/>
      <c r="AF211" s="49"/>
      <c r="AG211" s="49"/>
      <c r="AH211" s="41"/>
      <c r="AI211" s="47"/>
    </row>
    <row r="212" spans="1:35" ht="17.25" customHeight="1">
      <c r="A212" s="414" t="s">
        <v>934</v>
      </c>
      <c r="B212" s="78" t="s">
        <v>0</v>
      </c>
      <c r="C212" s="69"/>
      <c r="D212" s="101"/>
      <c r="E212" s="49"/>
      <c r="F212" s="191" t="s">
        <v>163</v>
      </c>
      <c r="G212" s="62" t="str">
        <f t="shared" ref="G212:V212" si="43">G$14</f>
        <v>BM YTD</v>
      </c>
      <c r="H212" s="62" t="str">
        <f t="shared" si="43"/>
        <v>Med YTD</v>
      </c>
      <c r="I212" s="707" t="str">
        <f t="shared" si="43"/>
        <v>Dealer 1 FYTD</v>
      </c>
      <c r="J212" s="737" t="str">
        <f t="shared" si="43"/>
        <v>Dealer 1 TMRA</v>
      </c>
      <c r="K212" s="738" t="str">
        <f t="shared" si="43"/>
        <v>Dealer 2 FYTD</v>
      </c>
      <c r="L212" s="737" t="str">
        <f t="shared" si="43"/>
        <v>Dealer 2 TMRA</v>
      </c>
      <c r="M212" s="707" t="str">
        <f t="shared" si="43"/>
        <v>Dealer 3 FYTD</v>
      </c>
      <c r="N212" s="737" t="str">
        <f t="shared" si="43"/>
        <v>Dealer 3 TMRA</v>
      </c>
      <c r="O212" s="707" t="str">
        <f t="shared" si="43"/>
        <v>Dealer 4 FYTD</v>
      </c>
      <c r="P212" s="737" t="str">
        <f t="shared" si="43"/>
        <v>Dealer 4 TMRA</v>
      </c>
      <c r="Q212" s="707" t="str">
        <f t="shared" si="43"/>
        <v>Dealer 5 FYTD</v>
      </c>
      <c r="R212" s="737" t="str">
        <f t="shared" si="43"/>
        <v>Dealer 5 TMRA</v>
      </c>
      <c r="S212" s="707" t="str">
        <f t="shared" si="43"/>
        <v>Dealer 6 FYTD</v>
      </c>
      <c r="T212" s="737" t="str">
        <f t="shared" si="43"/>
        <v>Dealer 6 TMRA</v>
      </c>
      <c r="U212" s="707" t="str">
        <f t="shared" si="43"/>
        <v>Dealer 7 FYTD</v>
      </c>
      <c r="V212" s="739" t="str">
        <f t="shared" si="43"/>
        <v>Dealer TMRA</v>
      </c>
      <c r="W212" s="49"/>
      <c r="X212" s="49"/>
      <c r="Y212" s="60"/>
      <c r="Z212" s="49"/>
      <c r="AA212" s="49"/>
      <c r="AB212" s="49"/>
      <c r="AC212" s="49"/>
      <c r="AD212" s="49"/>
      <c r="AE212" s="49"/>
      <c r="AF212" s="49"/>
      <c r="AG212" s="49"/>
      <c r="AH212" s="41"/>
      <c r="AI212" s="47"/>
    </row>
    <row r="213" spans="1:35" ht="17.25" customHeight="1">
      <c r="A213" s="414" t="s">
        <v>935</v>
      </c>
      <c r="B213" s="78" t="s">
        <v>2001</v>
      </c>
      <c r="C213" s="76" t="s">
        <v>2591</v>
      </c>
      <c r="D213" s="101"/>
      <c r="E213" s="49"/>
      <c r="F213" s="255" t="s">
        <v>213</v>
      </c>
      <c r="G213" s="192"/>
      <c r="H213" s="193"/>
      <c r="I213" s="180" t="str">
        <f t="shared" ref="I213:V221" si="44">IFERROR(INDEX(ESOSDataset,MATCH($C213,Measure,0),MATCH(I$10,PeriodComposite,0)),"")</f>
        <v/>
      </c>
      <c r="J213" s="785" t="str">
        <f t="shared" si="44"/>
        <v/>
      </c>
      <c r="K213" s="844" t="str">
        <f t="shared" si="44"/>
        <v/>
      </c>
      <c r="L213" s="785" t="str">
        <f t="shared" si="44"/>
        <v/>
      </c>
      <c r="M213" s="180" t="str">
        <f t="shared" si="44"/>
        <v/>
      </c>
      <c r="N213" s="785" t="str">
        <f t="shared" si="44"/>
        <v/>
      </c>
      <c r="O213" s="180" t="str">
        <f t="shared" si="44"/>
        <v/>
      </c>
      <c r="P213" s="785" t="str">
        <f t="shared" si="44"/>
        <v/>
      </c>
      <c r="Q213" s="180" t="str">
        <f t="shared" si="44"/>
        <v/>
      </c>
      <c r="R213" s="785">
        <f t="shared" si="44"/>
        <v>0.34850049999999999</v>
      </c>
      <c r="S213" s="180" t="str">
        <f t="shared" si="44"/>
        <v/>
      </c>
      <c r="T213" s="785" t="str">
        <f t="shared" si="44"/>
        <v/>
      </c>
      <c r="U213" s="180" t="str">
        <f t="shared" si="44"/>
        <v/>
      </c>
      <c r="V213" s="836" t="str">
        <f t="shared" si="44"/>
        <v/>
      </c>
      <c r="W213" s="49"/>
      <c r="X213" s="49"/>
      <c r="Y213" s="60"/>
      <c r="Z213" s="49"/>
      <c r="AA213" s="49"/>
      <c r="AB213" s="49"/>
      <c r="AC213" s="49"/>
      <c r="AD213" s="49"/>
      <c r="AE213" s="49"/>
      <c r="AF213" s="49"/>
      <c r="AG213" s="49"/>
      <c r="AH213" s="41"/>
      <c r="AI213" s="47"/>
    </row>
    <row r="214" spans="1:35" ht="17.25" customHeight="1">
      <c r="A214" s="414" t="s">
        <v>936</v>
      </c>
      <c r="B214" s="78" t="s">
        <v>2002</v>
      </c>
      <c r="C214" s="76" t="s">
        <v>4278</v>
      </c>
      <c r="D214" s="101"/>
      <c r="E214" s="49"/>
      <c r="F214" s="255" t="s">
        <v>214</v>
      </c>
      <c r="G214" s="194"/>
      <c r="H214" s="486"/>
      <c r="I214" s="195" t="str">
        <f t="shared" si="44"/>
        <v/>
      </c>
      <c r="J214" s="789" t="str">
        <f t="shared" si="44"/>
        <v/>
      </c>
      <c r="K214" s="845" t="str">
        <f t="shared" si="44"/>
        <v/>
      </c>
      <c r="L214" s="789" t="str">
        <f t="shared" si="44"/>
        <v/>
      </c>
      <c r="M214" s="195" t="str">
        <f t="shared" si="44"/>
        <v/>
      </c>
      <c r="N214" s="789" t="str">
        <f t="shared" si="44"/>
        <v/>
      </c>
      <c r="O214" s="195" t="str">
        <f t="shared" si="44"/>
        <v/>
      </c>
      <c r="P214" s="789" t="str">
        <f t="shared" si="44"/>
        <v/>
      </c>
      <c r="Q214" s="195" t="str">
        <f t="shared" si="44"/>
        <v/>
      </c>
      <c r="R214" s="789" t="str">
        <f t="shared" si="44"/>
        <v/>
      </c>
      <c r="S214" s="195" t="str">
        <f t="shared" si="44"/>
        <v/>
      </c>
      <c r="T214" s="789" t="str">
        <f t="shared" si="44"/>
        <v/>
      </c>
      <c r="U214" s="195" t="str">
        <f t="shared" si="44"/>
        <v/>
      </c>
      <c r="V214" s="846" t="str">
        <f t="shared" si="44"/>
        <v/>
      </c>
      <c r="W214" s="49"/>
      <c r="X214" s="49"/>
      <c r="Y214" s="60"/>
      <c r="Z214" s="49"/>
      <c r="AA214" s="49"/>
      <c r="AB214" s="49"/>
      <c r="AC214" s="49"/>
      <c r="AD214" s="49"/>
      <c r="AE214" s="49"/>
      <c r="AF214" s="49"/>
      <c r="AG214" s="49"/>
      <c r="AH214" s="41"/>
      <c r="AI214" s="47"/>
    </row>
    <row r="215" spans="1:35" ht="17.25" customHeight="1">
      <c r="A215" s="414" t="s">
        <v>937</v>
      </c>
      <c r="B215" s="78" t="s">
        <v>2003</v>
      </c>
      <c r="C215" s="76" t="s">
        <v>1297</v>
      </c>
      <c r="D215" s="101"/>
      <c r="E215" s="49"/>
      <c r="F215" s="255" t="s">
        <v>215</v>
      </c>
      <c r="G215" s="194"/>
      <c r="H215" s="486"/>
      <c r="I215" s="195" t="str">
        <f t="shared" si="44"/>
        <v/>
      </c>
      <c r="J215" s="789" t="str">
        <f t="shared" si="44"/>
        <v/>
      </c>
      <c r="K215" s="845" t="str">
        <f t="shared" si="44"/>
        <v/>
      </c>
      <c r="L215" s="789" t="str">
        <f t="shared" si="44"/>
        <v/>
      </c>
      <c r="M215" s="195" t="str">
        <f t="shared" si="44"/>
        <v/>
      </c>
      <c r="N215" s="789" t="str">
        <f t="shared" si="44"/>
        <v/>
      </c>
      <c r="O215" s="195" t="str">
        <f t="shared" si="44"/>
        <v/>
      </c>
      <c r="P215" s="789" t="str">
        <f t="shared" si="44"/>
        <v/>
      </c>
      <c r="Q215" s="195" t="str">
        <f t="shared" si="44"/>
        <v/>
      </c>
      <c r="R215" s="789">
        <f t="shared" si="44"/>
        <v>0.22933602</v>
      </c>
      <c r="S215" s="195" t="str">
        <f t="shared" si="44"/>
        <v/>
      </c>
      <c r="T215" s="789" t="str">
        <f t="shared" si="44"/>
        <v/>
      </c>
      <c r="U215" s="195" t="str">
        <f t="shared" si="44"/>
        <v/>
      </c>
      <c r="V215" s="846" t="str">
        <f t="shared" si="44"/>
        <v/>
      </c>
      <c r="W215" s="49"/>
      <c r="X215" s="49"/>
      <c r="Y215" s="60"/>
      <c r="Z215" s="49"/>
      <c r="AA215" s="49"/>
      <c r="AB215" s="49"/>
      <c r="AC215" s="49"/>
      <c r="AD215" s="49"/>
      <c r="AE215" s="49"/>
      <c r="AF215" s="49"/>
      <c r="AG215" s="49"/>
      <c r="AH215" s="41"/>
      <c r="AI215" s="47"/>
    </row>
    <row r="216" spans="1:35" ht="17.25" customHeight="1">
      <c r="A216" s="414" t="s">
        <v>938</v>
      </c>
      <c r="B216" s="78" t="s">
        <v>2004</v>
      </c>
      <c r="C216" s="76" t="s">
        <v>2592</v>
      </c>
      <c r="D216" s="101"/>
      <c r="E216" s="49"/>
      <c r="F216" s="255" t="s">
        <v>216</v>
      </c>
      <c r="G216" s="194"/>
      <c r="H216" s="486"/>
      <c r="I216" s="195" t="str">
        <f t="shared" si="44"/>
        <v/>
      </c>
      <c r="J216" s="789" t="str">
        <f t="shared" si="44"/>
        <v/>
      </c>
      <c r="K216" s="845" t="str">
        <f t="shared" si="44"/>
        <v/>
      </c>
      <c r="L216" s="789" t="str">
        <f t="shared" si="44"/>
        <v/>
      </c>
      <c r="M216" s="195" t="str">
        <f t="shared" si="44"/>
        <v/>
      </c>
      <c r="N216" s="789" t="str">
        <f t="shared" si="44"/>
        <v/>
      </c>
      <c r="O216" s="195" t="str">
        <f t="shared" si="44"/>
        <v/>
      </c>
      <c r="P216" s="789" t="str">
        <f t="shared" si="44"/>
        <v/>
      </c>
      <c r="Q216" s="195" t="str">
        <f t="shared" si="44"/>
        <v/>
      </c>
      <c r="R216" s="789">
        <f t="shared" si="44"/>
        <v>1.512981E-2</v>
      </c>
      <c r="S216" s="195" t="str">
        <f t="shared" si="44"/>
        <v/>
      </c>
      <c r="T216" s="789" t="str">
        <f t="shared" si="44"/>
        <v/>
      </c>
      <c r="U216" s="195" t="str">
        <f t="shared" si="44"/>
        <v/>
      </c>
      <c r="V216" s="846" t="str">
        <f t="shared" si="44"/>
        <v/>
      </c>
      <c r="W216" s="49"/>
      <c r="X216" s="49"/>
      <c r="Y216" s="60"/>
      <c r="Z216" s="49"/>
      <c r="AA216" s="49"/>
      <c r="AB216" s="49"/>
      <c r="AC216" s="49"/>
      <c r="AD216" s="49"/>
      <c r="AE216" s="49"/>
      <c r="AF216" s="49"/>
      <c r="AG216" s="49"/>
      <c r="AH216" s="41"/>
      <c r="AI216" s="47"/>
    </row>
    <row r="217" spans="1:35" ht="17.25" customHeight="1">
      <c r="A217" s="414" t="s">
        <v>939</v>
      </c>
      <c r="B217" s="78" t="s">
        <v>2005</v>
      </c>
      <c r="C217" s="76" t="s">
        <v>2593</v>
      </c>
      <c r="D217" s="101"/>
      <c r="E217" s="49"/>
      <c r="F217" s="255" t="s">
        <v>217</v>
      </c>
      <c r="G217" s="194"/>
      <c r="H217" s="486"/>
      <c r="I217" s="195" t="str">
        <f t="shared" si="44"/>
        <v/>
      </c>
      <c r="J217" s="789" t="str">
        <f t="shared" si="44"/>
        <v/>
      </c>
      <c r="K217" s="845" t="str">
        <f t="shared" si="44"/>
        <v/>
      </c>
      <c r="L217" s="789" t="str">
        <f t="shared" si="44"/>
        <v/>
      </c>
      <c r="M217" s="195" t="str">
        <f t="shared" si="44"/>
        <v/>
      </c>
      <c r="N217" s="789" t="str">
        <f t="shared" si="44"/>
        <v/>
      </c>
      <c r="O217" s="195" t="str">
        <f t="shared" si="44"/>
        <v/>
      </c>
      <c r="P217" s="789" t="str">
        <f t="shared" si="44"/>
        <v/>
      </c>
      <c r="Q217" s="195" t="str">
        <f t="shared" si="44"/>
        <v/>
      </c>
      <c r="R217" s="789">
        <f t="shared" si="44"/>
        <v>0.24130751</v>
      </c>
      <c r="S217" s="195" t="str">
        <f t="shared" si="44"/>
        <v/>
      </c>
      <c r="T217" s="789" t="str">
        <f t="shared" si="44"/>
        <v/>
      </c>
      <c r="U217" s="195" t="str">
        <f t="shared" si="44"/>
        <v/>
      </c>
      <c r="V217" s="846" t="str">
        <f t="shared" si="44"/>
        <v/>
      </c>
      <c r="W217" s="49"/>
      <c r="X217" s="49"/>
      <c r="Y217" s="60"/>
      <c r="Z217" s="49"/>
      <c r="AA217" s="49"/>
      <c r="AB217" s="49"/>
      <c r="AC217" s="49"/>
      <c r="AD217" s="49"/>
      <c r="AE217" s="49"/>
      <c r="AF217" s="49"/>
      <c r="AG217" s="49"/>
      <c r="AH217" s="41"/>
      <c r="AI217" s="47"/>
    </row>
    <row r="218" spans="1:35" ht="17.25" customHeight="1">
      <c r="A218" s="414" t="s">
        <v>940</v>
      </c>
      <c r="B218" s="78" t="s">
        <v>2006</v>
      </c>
      <c r="C218" s="76" t="s">
        <v>2594</v>
      </c>
      <c r="D218" s="101"/>
      <c r="E218" s="49"/>
      <c r="F218" s="388" t="s">
        <v>218</v>
      </c>
      <c r="G218" s="196"/>
      <c r="H218" s="197"/>
      <c r="I218" s="198" t="str">
        <f t="shared" si="44"/>
        <v/>
      </c>
      <c r="J218" s="789" t="str">
        <f t="shared" si="44"/>
        <v/>
      </c>
      <c r="K218" s="847" t="str">
        <f t="shared" si="44"/>
        <v/>
      </c>
      <c r="L218" s="789" t="str">
        <f t="shared" si="44"/>
        <v/>
      </c>
      <c r="M218" s="198" t="str">
        <f t="shared" si="44"/>
        <v/>
      </c>
      <c r="N218" s="789" t="str">
        <f t="shared" si="44"/>
        <v/>
      </c>
      <c r="O218" s="198" t="str">
        <f t="shared" si="44"/>
        <v/>
      </c>
      <c r="P218" s="789" t="str">
        <f t="shared" si="44"/>
        <v/>
      </c>
      <c r="Q218" s="198" t="str">
        <f t="shared" si="44"/>
        <v/>
      </c>
      <c r="R218" s="789">
        <f t="shared" si="44"/>
        <v>2.6290689999999999E-2</v>
      </c>
      <c r="S218" s="198" t="str">
        <f t="shared" si="44"/>
        <v/>
      </c>
      <c r="T218" s="789" t="str">
        <f t="shared" si="44"/>
        <v/>
      </c>
      <c r="U218" s="198" t="str">
        <f t="shared" si="44"/>
        <v/>
      </c>
      <c r="V218" s="846" t="str">
        <f t="shared" si="44"/>
        <v/>
      </c>
      <c r="W218" s="49"/>
      <c r="X218" s="49"/>
      <c r="Y218" s="60"/>
      <c r="Z218" s="49"/>
      <c r="AA218" s="49"/>
      <c r="AB218" s="49"/>
      <c r="AC218" s="49"/>
      <c r="AD218" s="49"/>
      <c r="AE218" s="49"/>
      <c r="AF218" s="49"/>
      <c r="AG218" s="49"/>
      <c r="AH218" s="41"/>
      <c r="AI218" s="47"/>
    </row>
    <row r="219" spans="1:35" ht="17.25" customHeight="1" collapsed="1">
      <c r="A219" s="414" t="s">
        <v>941</v>
      </c>
      <c r="B219" s="78" t="s">
        <v>2007</v>
      </c>
      <c r="C219" s="76" t="s">
        <v>2595</v>
      </c>
      <c r="D219" s="101"/>
      <c r="E219" s="49"/>
      <c r="F219" s="388" t="s">
        <v>219</v>
      </c>
      <c r="G219" s="196"/>
      <c r="H219" s="197"/>
      <c r="I219" s="198" t="str">
        <f t="shared" si="44"/>
        <v/>
      </c>
      <c r="J219" s="789" t="str">
        <f t="shared" si="44"/>
        <v/>
      </c>
      <c r="K219" s="847" t="str">
        <f t="shared" si="44"/>
        <v/>
      </c>
      <c r="L219" s="789" t="str">
        <f t="shared" si="44"/>
        <v/>
      </c>
      <c r="M219" s="198" t="str">
        <f t="shared" si="44"/>
        <v/>
      </c>
      <c r="N219" s="789" t="str">
        <f t="shared" si="44"/>
        <v/>
      </c>
      <c r="O219" s="198" t="str">
        <f t="shared" si="44"/>
        <v/>
      </c>
      <c r="P219" s="789" t="str">
        <f t="shared" si="44"/>
        <v/>
      </c>
      <c r="Q219" s="198" t="str">
        <f t="shared" si="44"/>
        <v/>
      </c>
      <c r="R219" s="789">
        <f t="shared" si="44"/>
        <v>0.21501682999999999</v>
      </c>
      <c r="S219" s="198" t="str">
        <f t="shared" si="44"/>
        <v/>
      </c>
      <c r="T219" s="789" t="str">
        <f t="shared" si="44"/>
        <v/>
      </c>
      <c r="U219" s="198" t="str">
        <f t="shared" si="44"/>
        <v/>
      </c>
      <c r="V219" s="846" t="str">
        <f t="shared" si="44"/>
        <v/>
      </c>
      <c r="W219" s="49"/>
      <c r="X219" s="49"/>
      <c r="Y219" s="60"/>
      <c r="Z219" s="49"/>
      <c r="AA219" s="49"/>
      <c r="AB219" s="49"/>
      <c r="AC219" s="49"/>
      <c r="AD219" s="49"/>
      <c r="AE219" s="49"/>
      <c r="AF219" s="49"/>
      <c r="AG219" s="49"/>
      <c r="AH219" s="41"/>
      <c r="AI219" s="47"/>
    </row>
    <row r="220" spans="1:35" ht="17.25" hidden="1" customHeight="1" outlineLevel="1">
      <c r="A220" s="414" t="s">
        <v>942</v>
      </c>
      <c r="B220" s="78" t="s">
        <v>2008</v>
      </c>
      <c r="C220" s="76" t="s">
        <v>2596</v>
      </c>
      <c r="D220" s="101"/>
      <c r="E220" s="49"/>
      <c r="F220" s="388" t="s">
        <v>2616</v>
      </c>
      <c r="G220" s="196"/>
      <c r="H220" s="197"/>
      <c r="I220" s="198" t="str">
        <f t="shared" si="44"/>
        <v/>
      </c>
      <c r="J220" s="789" t="str">
        <f t="shared" si="44"/>
        <v/>
      </c>
      <c r="K220" s="847" t="str">
        <f t="shared" si="44"/>
        <v/>
      </c>
      <c r="L220" s="789" t="str">
        <f t="shared" si="44"/>
        <v/>
      </c>
      <c r="M220" s="198" t="str">
        <f t="shared" si="44"/>
        <v/>
      </c>
      <c r="N220" s="789" t="str">
        <f t="shared" si="44"/>
        <v/>
      </c>
      <c r="O220" s="198" t="str">
        <f t="shared" si="44"/>
        <v/>
      </c>
      <c r="P220" s="789" t="str">
        <f t="shared" si="44"/>
        <v/>
      </c>
      <c r="Q220" s="198" t="str">
        <f t="shared" si="44"/>
        <v/>
      </c>
      <c r="R220" s="789">
        <f t="shared" si="44"/>
        <v>0</v>
      </c>
      <c r="S220" s="198" t="str">
        <f t="shared" si="44"/>
        <v/>
      </c>
      <c r="T220" s="789" t="str">
        <f t="shared" si="44"/>
        <v/>
      </c>
      <c r="U220" s="198" t="str">
        <f t="shared" si="44"/>
        <v/>
      </c>
      <c r="V220" s="846" t="str">
        <f t="shared" si="44"/>
        <v/>
      </c>
      <c r="W220" s="49"/>
      <c r="X220" s="49"/>
      <c r="Y220" s="60"/>
      <c r="Z220" s="49"/>
      <c r="AA220" s="49"/>
      <c r="AB220" s="49"/>
      <c r="AC220" s="49"/>
      <c r="AD220" s="49"/>
      <c r="AE220" s="49"/>
      <c r="AF220" s="49"/>
      <c r="AG220" s="49"/>
      <c r="AH220" s="41"/>
      <c r="AI220" s="47"/>
    </row>
    <row r="221" spans="1:35" ht="17.25" customHeight="1">
      <c r="A221" s="414" t="s">
        <v>943</v>
      </c>
      <c r="B221" s="78" t="s">
        <v>2009</v>
      </c>
      <c r="C221" s="76" t="s">
        <v>2597</v>
      </c>
      <c r="D221" s="101"/>
      <c r="E221" s="49"/>
      <c r="F221" s="289" t="s">
        <v>220</v>
      </c>
      <c r="G221" s="199"/>
      <c r="H221" s="200"/>
      <c r="I221" s="185" t="str">
        <f t="shared" si="44"/>
        <v/>
      </c>
      <c r="J221" s="787" t="str">
        <f t="shared" si="44"/>
        <v/>
      </c>
      <c r="K221" s="848" t="str">
        <f t="shared" si="44"/>
        <v/>
      </c>
      <c r="L221" s="787" t="str">
        <f t="shared" si="44"/>
        <v/>
      </c>
      <c r="M221" s="185" t="str">
        <f t="shared" si="44"/>
        <v/>
      </c>
      <c r="N221" s="787" t="str">
        <f t="shared" si="44"/>
        <v/>
      </c>
      <c r="O221" s="185" t="str">
        <f t="shared" si="44"/>
        <v/>
      </c>
      <c r="P221" s="787" t="str">
        <f t="shared" si="44"/>
        <v/>
      </c>
      <c r="Q221" s="185" t="str">
        <f t="shared" si="44"/>
        <v/>
      </c>
      <c r="R221" s="787">
        <f t="shared" si="44"/>
        <v>0</v>
      </c>
      <c r="S221" s="185" t="str">
        <f t="shared" si="44"/>
        <v/>
      </c>
      <c r="T221" s="787" t="str">
        <f t="shared" si="44"/>
        <v/>
      </c>
      <c r="U221" s="185" t="str">
        <f t="shared" si="44"/>
        <v/>
      </c>
      <c r="V221" s="841" t="str">
        <f t="shared" si="44"/>
        <v/>
      </c>
      <c r="W221" s="49"/>
      <c r="X221" s="49"/>
      <c r="Y221" s="60"/>
      <c r="Z221" s="49"/>
      <c r="AA221" s="49"/>
      <c r="AB221" s="49"/>
      <c r="AC221" s="49"/>
      <c r="AD221" s="49"/>
      <c r="AE221" s="49"/>
      <c r="AF221" s="49"/>
      <c r="AG221" s="49"/>
      <c r="AH221" s="41"/>
      <c r="AI221" s="47"/>
    </row>
    <row r="222" spans="1:35" ht="17.25" customHeight="1">
      <c r="A222" s="414" t="s">
        <v>944</v>
      </c>
      <c r="B222" s="78" t="s">
        <v>0</v>
      </c>
      <c r="C222" s="69"/>
      <c r="D222" s="101"/>
      <c r="E222" s="49"/>
      <c r="F222" s="484" t="s">
        <v>185</v>
      </c>
      <c r="G222" s="62" t="str">
        <f t="shared" ref="G222:V222" si="45">G$14</f>
        <v>BM YTD</v>
      </c>
      <c r="H222" s="62" t="str">
        <f t="shared" si="45"/>
        <v>Med YTD</v>
      </c>
      <c r="I222" s="707" t="str">
        <f t="shared" si="45"/>
        <v>Dealer 1 FYTD</v>
      </c>
      <c r="J222" s="737" t="str">
        <f t="shared" si="45"/>
        <v>Dealer 1 TMRA</v>
      </c>
      <c r="K222" s="738" t="str">
        <f t="shared" si="45"/>
        <v>Dealer 2 FYTD</v>
      </c>
      <c r="L222" s="737" t="str">
        <f t="shared" si="45"/>
        <v>Dealer 2 TMRA</v>
      </c>
      <c r="M222" s="707" t="str">
        <f t="shared" si="45"/>
        <v>Dealer 3 FYTD</v>
      </c>
      <c r="N222" s="737" t="str">
        <f t="shared" si="45"/>
        <v>Dealer 3 TMRA</v>
      </c>
      <c r="O222" s="707" t="str">
        <f t="shared" si="45"/>
        <v>Dealer 4 FYTD</v>
      </c>
      <c r="P222" s="737" t="str">
        <f t="shared" si="45"/>
        <v>Dealer 4 TMRA</v>
      </c>
      <c r="Q222" s="707" t="str">
        <f t="shared" si="45"/>
        <v>Dealer 5 FYTD</v>
      </c>
      <c r="R222" s="737" t="str">
        <f t="shared" si="45"/>
        <v>Dealer 5 TMRA</v>
      </c>
      <c r="S222" s="707" t="str">
        <f t="shared" si="45"/>
        <v>Dealer 6 FYTD</v>
      </c>
      <c r="T222" s="737" t="str">
        <f t="shared" si="45"/>
        <v>Dealer 6 TMRA</v>
      </c>
      <c r="U222" s="707" t="str">
        <f t="shared" si="45"/>
        <v>Dealer 7 FYTD</v>
      </c>
      <c r="V222" s="739" t="str">
        <f t="shared" si="45"/>
        <v>Dealer TMRA</v>
      </c>
      <c r="W222" s="49"/>
      <c r="X222" s="49"/>
      <c r="Y222" s="60"/>
      <c r="Z222" s="49"/>
      <c r="AA222" s="49"/>
      <c r="AB222" s="49"/>
      <c r="AC222" s="49"/>
      <c r="AD222" s="49"/>
      <c r="AE222" s="49"/>
      <c r="AF222" s="49"/>
      <c r="AG222" s="49"/>
      <c r="AH222" s="41"/>
      <c r="AI222" s="47"/>
    </row>
    <row r="223" spans="1:35" ht="17.25" customHeight="1" thickBot="1">
      <c r="A223" s="414" t="s">
        <v>945</v>
      </c>
      <c r="B223" s="78" t="s">
        <v>2010</v>
      </c>
      <c r="C223" s="76" t="s">
        <v>17</v>
      </c>
      <c r="D223" s="101"/>
      <c r="E223" s="49"/>
      <c r="F223" s="332" t="s">
        <v>221</v>
      </c>
      <c r="G223" s="201" t="str">
        <f t="shared" ref="G223:H233" si="46">IFERROR(INDEX(ESOSDataset,MATCH($C223,Measure,0),MATCH(G$10,Period,0)),"")</f>
        <v/>
      </c>
      <c r="H223" s="202" t="str">
        <f t="shared" si="46"/>
        <v/>
      </c>
      <c r="I223" s="203" t="str">
        <f t="shared" ref="I223:V233" si="47">IFERROR(INDEX(ESOSDataset,MATCH($C223,Measure,0),MATCH(I$10,PeriodComposite,0)),"")</f>
        <v/>
      </c>
      <c r="J223" s="790" t="str">
        <f t="shared" si="47"/>
        <v/>
      </c>
      <c r="K223" s="849" t="str">
        <f t="shared" si="47"/>
        <v/>
      </c>
      <c r="L223" s="790" t="str">
        <f t="shared" si="47"/>
        <v/>
      </c>
      <c r="M223" s="203" t="str">
        <f t="shared" si="47"/>
        <v/>
      </c>
      <c r="N223" s="790" t="str">
        <f t="shared" si="47"/>
        <v/>
      </c>
      <c r="O223" s="203" t="str">
        <f t="shared" si="47"/>
        <v/>
      </c>
      <c r="P223" s="790" t="str">
        <f t="shared" si="47"/>
        <v/>
      </c>
      <c r="Q223" s="203" t="str">
        <f t="shared" si="47"/>
        <v/>
      </c>
      <c r="R223" s="790">
        <f t="shared" si="47"/>
        <v>0.16066948</v>
      </c>
      <c r="S223" s="203" t="str">
        <f t="shared" si="47"/>
        <v/>
      </c>
      <c r="T223" s="790" t="str">
        <f t="shared" si="47"/>
        <v/>
      </c>
      <c r="U223" s="203" t="str">
        <f t="shared" si="47"/>
        <v/>
      </c>
      <c r="V223" s="850" t="str">
        <f t="shared" si="47"/>
        <v/>
      </c>
      <c r="W223" s="49"/>
      <c r="X223" s="49"/>
      <c r="Y223" s="60"/>
      <c r="Z223" s="49"/>
      <c r="AA223" s="49"/>
      <c r="AB223" s="49"/>
      <c r="AC223" s="49"/>
      <c r="AD223" s="49"/>
      <c r="AE223" s="49"/>
      <c r="AF223" s="49"/>
      <c r="AG223" s="49"/>
      <c r="AH223" s="41"/>
      <c r="AI223" s="47"/>
    </row>
    <row r="224" spans="1:35" ht="17.25" customHeight="1" collapsed="1" thickTop="1">
      <c r="A224" s="414" t="s">
        <v>946</v>
      </c>
      <c r="B224" s="78" t="s">
        <v>2011</v>
      </c>
      <c r="C224" s="76" t="s">
        <v>20</v>
      </c>
      <c r="D224" s="101"/>
      <c r="E224" s="49"/>
      <c r="F224" s="255" t="s">
        <v>4218</v>
      </c>
      <c r="G224" s="204" t="str">
        <f t="shared" si="46"/>
        <v/>
      </c>
      <c r="H224" s="205" t="str">
        <f t="shared" si="46"/>
        <v/>
      </c>
      <c r="I224" s="206" t="str">
        <f t="shared" si="47"/>
        <v/>
      </c>
      <c r="J224" s="791" t="str">
        <f t="shared" si="47"/>
        <v/>
      </c>
      <c r="K224" s="851" t="str">
        <f t="shared" si="47"/>
        <v/>
      </c>
      <c r="L224" s="791" t="str">
        <f t="shared" si="47"/>
        <v/>
      </c>
      <c r="M224" s="206" t="str">
        <f t="shared" si="47"/>
        <v/>
      </c>
      <c r="N224" s="791" t="str">
        <f t="shared" si="47"/>
        <v/>
      </c>
      <c r="O224" s="206" t="str">
        <f t="shared" si="47"/>
        <v/>
      </c>
      <c r="P224" s="791" t="str">
        <f t="shared" si="47"/>
        <v/>
      </c>
      <c r="Q224" s="206" t="str">
        <f t="shared" si="47"/>
        <v/>
      </c>
      <c r="R224" s="791">
        <f t="shared" si="47"/>
        <v>0.10853106</v>
      </c>
      <c r="S224" s="206" t="str">
        <f t="shared" si="47"/>
        <v/>
      </c>
      <c r="T224" s="791" t="str">
        <f t="shared" si="47"/>
        <v/>
      </c>
      <c r="U224" s="206" t="str">
        <f t="shared" si="47"/>
        <v/>
      </c>
      <c r="V224" s="852" t="str">
        <f t="shared" si="47"/>
        <v/>
      </c>
      <c r="W224" s="49"/>
      <c r="X224" s="49"/>
      <c r="Y224" s="60"/>
      <c r="Z224" s="49"/>
      <c r="AA224" s="49"/>
      <c r="AB224" s="49"/>
      <c r="AC224" s="49"/>
      <c r="AD224" s="49"/>
      <c r="AE224" s="49"/>
      <c r="AF224" s="49"/>
      <c r="AG224" s="49"/>
      <c r="AH224" s="41"/>
      <c r="AI224" s="47"/>
    </row>
    <row r="225" spans="1:35" ht="17.25" hidden="1" customHeight="1" outlineLevel="1">
      <c r="A225" s="414" t="s">
        <v>947</v>
      </c>
      <c r="B225" s="78" t="s">
        <v>2012</v>
      </c>
      <c r="C225" s="76" t="s">
        <v>3410</v>
      </c>
      <c r="D225" s="101"/>
      <c r="E225" s="49"/>
      <c r="F225" s="255" t="s">
        <v>4215</v>
      </c>
      <c r="G225" s="207" t="str">
        <f t="shared" si="46"/>
        <v/>
      </c>
      <c r="H225" s="208" t="str">
        <f t="shared" si="46"/>
        <v/>
      </c>
      <c r="I225" s="209" t="str">
        <f t="shared" si="47"/>
        <v/>
      </c>
      <c r="J225" s="792" t="str">
        <f t="shared" si="47"/>
        <v/>
      </c>
      <c r="K225" s="853" t="str">
        <f t="shared" si="47"/>
        <v/>
      </c>
      <c r="L225" s="792" t="str">
        <f t="shared" si="47"/>
        <v/>
      </c>
      <c r="M225" s="209" t="str">
        <f t="shared" si="47"/>
        <v/>
      </c>
      <c r="N225" s="792" t="str">
        <f t="shared" si="47"/>
        <v/>
      </c>
      <c r="O225" s="209" t="str">
        <f t="shared" si="47"/>
        <v/>
      </c>
      <c r="P225" s="792" t="str">
        <f t="shared" si="47"/>
        <v/>
      </c>
      <c r="Q225" s="209" t="str">
        <f t="shared" si="47"/>
        <v/>
      </c>
      <c r="R225" s="792">
        <f t="shared" si="47"/>
        <v>0.18218207</v>
      </c>
      <c r="S225" s="209" t="str">
        <f t="shared" si="47"/>
        <v/>
      </c>
      <c r="T225" s="792" t="str">
        <f t="shared" si="47"/>
        <v/>
      </c>
      <c r="U225" s="209" t="str">
        <f t="shared" si="47"/>
        <v/>
      </c>
      <c r="V225" s="854" t="str">
        <f t="shared" si="47"/>
        <v/>
      </c>
      <c r="W225" s="49"/>
      <c r="X225" s="49"/>
      <c r="Y225" s="60"/>
      <c r="Z225" s="49"/>
      <c r="AA225" s="49"/>
      <c r="AB225" s="49"/>
      <c r="AC225" s="49"/>
      <c r="AD225" s="49"/>
      <c r="AE225" s="49"/>
      <c r="AF225" s="49"/>
      <c r="AG225" s="49"/>
      <c r="AH225" s="41"/>
      <c r="AI225" s="47"/>
    </row>
    <row r="226" spans="1:35" ht="17.25" customHeight="1" collapsed="1">
      <c r="A226" s="414" t="s">
        <v>948</v>
      </c>
      <c r="B226" s="78" t="s">
        <v>2013</v>
      </c>
      <c r="C226" s="76" t="s">
        <v>25</v>
      </c>
      <c r="D226" s="101"/>
      <c r="E226" s="49"/>
      <c r="F226" s="255" t="s">
        <v>4217</v>
      </c>
      <c r="G226" s="207" t="str">
        <f t="shared" si="46"/>
        <v/>
      </c>
      <c r="H226" s="208" t="str">
        <f t="shared" si="46"/>
        <v/>
      </c>
      <c r="I226" s="209" t="str">
        <f t="shared" si="47"/>
        <v/>
      </c>
      <c r="J226" s="792" t="str">
        <f t="shared" si="47"/>
        <v/>
      </c>
      <c r="K226" s="853" t="str">
        <f t="shared" si="47"/>
        <v/>
      </c>
      <c r="L226" s="792" t="str">
        <f t="shared" si="47"/>
        <v/>
      </c>
      <c r="M226" s="209" t="str">
        <f t="shared" si="47"/>
        <v/>
      </c>
      <c r="N226" s="792" t="str">
        <f t="shared" si="47"/>
        <v/>
      </c>
      <c r="O226" s="209" t="str">
        <f t="shared" si="47"/>
        <v/>
      </c>
      <c r="P226" s="792" t="str">
        <f t="shared" si="47"/>
        <v/>
      </c>
      <c r="Q226" s="209" t="str">
        <f t="shared" si="47"/>
        <v/>
      </c>
      <c r="R226" s="792">
        <f t="shared" si="47"/>
        <v>6.9528900000000005E-2</v>
      </c>
      <c r="S226" s="209" t="str">
        <f t="shared" si="47"/>
        <v/>
      </c>
      <c r="T226" s="792" t="str">
        <f t="shared" si="47"/>
        <v/>
      </c>
      <c r="U226" s="209" t="str">
        <f t="shared" si="47"/>
        <v/>
      </c>
      <c r="V226" s="854" t="str">
        <f t="shared" si="47"/>
        <v/>
      </c>
      <c r="W226" s="49"/>
      <c r="X226" s="49"/>
      <c r="Y226" s="60"/>
      <c r="Z226" s="49"/>
      <c r="AA226" s="49"/>
      <c r="AB226" s="49"/>
      <c r="AC226" s="49"/>
      <c r="AD226" s="49"/>
      <c r="AE226" s="49"/>
      <c r="AF226" s="49"/>
      <c r="AG226" s="49"/>
      <c r="AH226" s="41"/>
      <c r="AI226" s="47"/>
    </row>
    <row r="227" spans="1:35" ht="17.25" hidden="1" customHeight="1" outlineLevel="1">
      <c r="A227" s="414"/>
      <c r="B227" s="78"/>
      <c r="C227" s="76" t="s">
        <v>4279</v>
      </c>
      <c r="D227" s="101"/>
      <c r="E227" s="49"/>
      <c r="F227" s="255" t="s">
        <v>4216</v>
      </c>
      <c r="G227" s="207" t="str">
        <f t="shared" si="46"/>
        <v/>
      </c>
      <c r="H227" s="208" t="str">
        <f t="shared" si="46"/>
        <v/>
      </c>
      <c r="I227" s="209" t="str">
        <f t="shared" si="47"/>
        <v/>
      </c>
      <c r="J227" s="792" t="str">
        <f t="shared" si="47"/>
        <v/>
      </c>
      <c r="K227" s="853" t="str">
        <f t="shared" si="47"/>
        <v/>
      </c>
      <c r="L227" s="792" t="str">
        <f>IFERROR(INDEX(ESOSDataset,MATCH($C227,Measure,0),MATCH(L$10,PeriodComposite,0)),"")</f>
        <v/>
      </c>
      <c r="M227" s="209" t="str">
        <f t="shared" si="47"/>
        <v/>
      </c>
      <c r="N227" s="792" t="str">
        <f t="shared" si="47"/>
        <v/>
      </c>
      <c r="O227" s="209" t="str">
        <f t="shared" si="47"/>
        <v/>
      </c>
      <c r="P227" s="792" t="str">
        <f t="shared" si="47"/>
        <v/>
      </c>
      <c r="Q227" s="209" t="str">
        <f t="shared" si="47"/>
        <v/>
      </c>
      <c r="R227" s="792" t="str">
        <f t="shared" si="47"/>
        <v/>
      </c>
      <c r="S227" s="209" t="str">
        <f t="shared" si="47"/>
        <v/>
      </c>
      <c r="T227" s="792" t="str">
        <f t="shared" si="47"/>
        <v/>
      </c>
      <c r="U227" s="209" t="str">
        <f t="shared" si="47"/>
        <v/>
      </c>
      <c r="V227" s="854" t="str">
        <f t="shared" si="47"/>
        <v/>
      </c>
      <c r="W227" s="49"/>
      <c r="X227" s="49"/>
      <c r="Y227" s="60"/>
      <c r="Z227" s="49"/>
      <c r="AA227" s="49"/>
      <c r="AB227" s="49"/>
      <c r="AC227" s="49"/>
      <c r="AD227" s="49"/>
      <c r="AE227" s="49"/>
      <c r="AF227" s="49"/>
      <c r="AG227" s="49"/>
      <c r="AH227" s="41"/>
      <c r="AI227" s="47"/>
    </row>
    <row r="228" spans="1:35" ht="17.25" customHeight="1">
      <c r="A228" s="414" t="s">
        <v>949</v>
      </c>
      <c r="B228" s="78" t="s">
        <v>2014</v>
      </c>
      <c r="C228" s="76" t="s">
        <v>15</v>
      </c>
      <c r="D228" s="101"/>
      <c r="E228" s="49"/>
      <c r="F228" s="255" t="s">
        <v>222</v>
      </c>
      <c r="G228" s="207" t="str">
        <f t="shared" si="46"/>
        <v/>
      </c>
      <c r="H228" s="208" t="str">
        <f t="shared" si="46"/>
        <v/>
      </c>
      <c r="I228" s="209" t="str">
        <f t="shared" si="47"/>
        <v/>
      </c>
      <c r="J228" s="792" t="str">
        <f t="shared" si="47"/>
        <v/>
      </c>
      <c r="K228" s="853" t="str">
        <f t="shared" si="47"/>
        <v/>
      </c>
      <c r="L228" s="792" t="str">
        <f>IFERROR(INDEX(ESOSDataset,MATCH($C228,Measure,0),MATCH(L$10,PeriodComposite,0)),"")</f>
        <v/>
      </c>
      <c r="M228" s="209" t="str">
        <f t="shared" si="47"/>
        <v/>
      </c>
      <c r="N228" s="792" t="str">
        <f t="shared" si="47"/>
        <v/>
      </c>
      <c r="O228" s="209" t="str">
        <f t="shared" si="47"/>
        <v/>
      </c>
      <c r="P228" s="792" t="str">
        <f t="shared" si="47"/>
        <v/>
      </c>
      <c r="Q228" s="209" t="str">
        <f t="shared" si="47"/>
        <v/>
      </c>
      <c r="R228" s="792">
        <f t="shared" si="47"/>
        <v>0.34595318000000003</v>
      </c>
      <c r="S228" s="209" t="str">
        <f t="shared" si="47"/>
        <v/>
      </c>
      <c r="T228" s="792" t="str">
        <f t="shared" si="47"/>
        <v/>
      </c>
      <c r="U228" s="209" t="str">
        <f t="shared" si="47"/>
        <v/>
      </c>
      <c r="V228" s="854" t="str">
        <f t="shared" si="47"/>
        <v/>
      </c>
      <c r="W228" s="49"/>
      <c r="X228" s="49"/>
      <c r="Y228" s="60"/>
      <c r="Z228" s="49"/>
      <c r="AA228" s="49"/>
      <c r="AB228" s="49"/>
      <c r="AC228" s="49"/>
      <c r="AD228" s="49"/>
      <c r="AE228" s="49"/>
      <c r="AF228" s="49"/>
      <c r="AG228" s="49"/>
      <c r="AH228" s="41"/>
      <c r="AI228" s="47"/>
    </row>
    <row r="229" spans="1:35" ht="17.25" customHeight="1">
      <c r="A229" s="414" t="s">
        <v>950</v>
      </c>
      <c r="B229" s="78" t="s">
        <v>2015</v>
      </c>
      <c r="C229" s="76" t="s">
        <v>16</v>
      </c>
      <c r="D229" s="101"/>
      <c r="E229" s="49"/>
      <c r="F229" s="255" t="s">
        <v>223</v>
      </c>
      <c r="G229" s="207" t="str">
        <f t="shared" si="46"/>
        <v/>
      </c>
      <c r="H229" s="208" t="str">
        <f t="shared" si="46"/>
        <v/>
      </c>
      <c r="I229" s="209" t="str">
        <f t="shared" si="47"/>
        <v/>
      </c>
      <c r="J229" s="792" t="str">
        <f t="shared" si="47"/>
        <v/>
      </c>
      <c r="K229" s="853" t="str">
        <f t="shared" si="47"/>
        <v/>
      </c>
      <c r="L229" s="792" t="str">
        <f t="shared" si="47"/>
        <v/>
      </c>
      <c r="M229" s="209" t="str">
        <f t="shared" si="47"/>
        <v/>
      </c>
      <c r="N229" s="792" t="str">
        <f t="shared" si="47"/>
        <v/>
      </c>
      <c r="O229" s="209" t="str">
        <f t="shared" si="47"/>
        <v/>
      </c>
      <c r="P229" s="792" t="str">
        <f t="shared" si="47"/>
        <v/>
      </c>
      <c r="Q229" s="209" t="str">
        <f t="shared" si="47"/>
        <v/>
      </c>
      <c r="R229" s="792">
        <f t="shared" si="47"/>
        <v>0.41206973000000002</v>
      </c>
      <c r="S229" s="209" t="str">
        <f t="shared" si="47"/>
        <v/>
      </c>
      <c r="T229" s="792" t="str">
        <f t="shared" si="47"/>
        <v/>
      </c>
      <c r="U229" s="209" t="str">
        <f t="shared" si="47"/>
        <v/>
      </c>
      <c r="V229" s="854" t="str">
        <f t="shared" si="47"/>
        <v/>
      </c>
      <c r="W229" s="49"/>
      <c r="X229" s="49"/>
      <c r="Y229" s="60"/>
      <c r="Z229" s="49"/>
      <c r="AA229" s="49"/>
      <c r="AB229" s="49"/>
      <c r="AC229" s="49"/>
      <c r="AD229" s="49"/>
      <c r="AE229" s="49"/>
      <c r="AF229" s="49"/>
      <c r="AG229" s="49"/>
      <c r="AH229" s="41"/>
      <c r="AI229" s="47"/>
    </row>
    <row r="230" spans="1:35" ht="17.25" customHeight="1">
      <c r="A230" s="414" t="s">
        <v>951</v>
      </c>
      <c r="B230" s="78" t="s">
        <v>2016</v>
      </c>
      <c r="C230" s="76" t="s">
        <v>23</v>
      </c>
      <c r="D230" s="101"/>
      <c r="E230" s="49"/>
      <c r="F230" s="388" t="s">
        <v>146</v>
      </c>
      <c r="G230" s="210" t="str">
        <f t="shared" si="46"/>
        <v/>
      </c>
      <c r="H230" s="211" t="str">
        <f t="shared" si="46"/>
        <v/>
      </c>
      <c r="I230" s="212" t="str">
        <f t="shared" si="47"/>
        <v/>
      </c>
      <c r="J230" s="792" t="str">
        <f t="shared" si="47"/>
        <v/>
      </c>
      <c r="K230" s="855" t="str">
        <f t="shared" si="47"/>
        <v/>
      </c>
      <c r="L230" s="792" t="str">
        <f t="shared" si="47"/>
        <v/>
      </c>
      <c r="M230" s="212" t="str">
        <f t="shared" si="47"/>
        <v/>
      </c>
      <c r="N230" s="792" t="str">
        <f t="shared" si="47"/>
        <v/>
      </c>
      <c r="O230" s="212" t="str">
        <f t="shared" si="47"/>
        <v/>
      </c>
      <c r="P230" s="792" t="str">
        <f t="shared" si="47"/>
        <v/>
      </c>
      <c r="Q230" s="212" t="str">
        <f t="shared" si="47"/>
        <v/>
      </c>
      <c r="R230" s="792">
        <f t="shared" si="47"/>
        <v>0.1612711</v>
      </c>
      <c r="S230" s="212" t="str">
        <f t="shared" si="47"/>
        <v/>
      </c>
      <c r="T230" s="792" t="str">
        <f t="shared" si="47"/>
        <v/>
      </c>
      <c r="U230" s="212" t="str">
        <f t="shared" si="47"/>
        <v/>
      </c>
      <c r="V230" s="854" t="str">
        <f t="shared" si="47"/>
        <v/>
      </c>
      <c r="W230" s="49"/>
      <c r="X230" s="49"/>
      <c r="Y230" s="60"/>
      <c r="Z230" s="49"/>
      <c r="AA230" s="49"/>
      <c r="AB230" s="49"/>
      <c r="AC230" s="49"/>
      <c r="AD230" s="49"/>
      <c r="AE230" s="49"/>
      <c r="AF230" s="49"/>
      <c r="AG230" s="49"/>
      <c r="AH230" s="41"/>
      <c r="AI230" s="47"/>
    </row>
    <row r="231" spans="1:35" ht="17.25" customHeight="1" collapsed="1">
      <c r="A231" s="414" t="s">
        <v>952</v>
      </c>
      <c r="B231" s="78" t="s">
        <v>2017</v>
      </c>
      <c r="C231" s="76" t="s">
        <v>24</v>
      </c>
      <c r="D231" s="101"/>
      <c r="E231" s="49"/>
      <c r="F231" s="388" t="s">
        <v>190</v>
      </c>
      <c r="G231" s="210" t="str">
        <f t="shared" si="46"/>
        <v/>
      </c>
      <c r="H231" s="211" t="str">
        <f t="shared" si="46"/>
        <v/>
      </c>
      <c r="I231" s="212" t="str">
        <f t="shared" si="47"/>
        <v/>
      </c>
      <c r="J231" s="792" t="str">
        <f t="shared" si="47"/>
        <v/>
      </c>
      <c r="K231" s="855" t="str">
        <f t="shared" si="47"/>
        <v/>
      </c>
      <c r="L231" s="792" t="str">
        <f t="shared" si="47"/>
        <v/>
      </c>
      <c r="M231" s="212" t="str">
        <f t="shared" si="47"/>
        <v/>
      </c>
      <c r="N231" s="792" t="str">
        <f t="shared" si="47"/>
        <v/>
      </c>
      <c r="O231" s="212" t="str">
        <f t="shared" si="47"/>
        <v/>
      </c>
      <c r="P231" s="792" t="str">
        <f t="shared" si="47"/>
        <v/>
      </c>
      <c r="Q231" s="212" t="str">
        <f t="shared" si="47"/>
        <v/>
      </c>
      <c r="R231" s="792">
        <f t="shared" si="47"/>
        <v>0.50882278000000003</v>
      </c>
      <c r="S231" s="212" t="str">
        <f t="shared" si="47"/>
        <v/>
      </c>
      <c r="T231" s="792" t="str">
        <f t="shared" si="47"/>
        <v/>
      </c>
      <c r="U231" s="212" t="str">
        <f t="shared" si="47"/>
        <v/>
      </c>
      <c r="V231" s="854" t="str">
        <f t="shared" si="47"/>
        <v/>
      </c>
      <c r="W231" s="49"/>
      <c r="X231" s="49"/>
      <c r="Y231" s="60"/>
      <c r="Z231" s="49"/>
      <c r="AA231" s="49"/>
      <c r="AB231" s="49"/>
      <c r="AC231" s="49"/>
      <c r="AD231" s="49"/>
      <c r="AE231" s="49"/>
      <c r="AF231" s="49"/>
      <c r="AG231" s="49"/>
      <c r="AH231" s="41"/>
      <c r="AI231" s="47"/>
    </row>
    <row r="232" spans="1:35" ht="17.25" hidden="1" customHeight="1" outlineLevel="1">
      <c r="A232" s="414" t="s">
        <v>953</v>
      </c>
      <c r="B232" s="78" t="s">
        <v>2018</v>
      </c>
      <c r="C232" s="76" t="s">
        <v>18</v>
      </c>
      <c r="D232" s="101"/>
      <c r="E232" s="49"/>
      <c r="F232" s="388" t="s">
        <v>148</v>
      </c>
      <c r="G232" s="210" t="str">
        <f t="shared" si="46"/>
        <v/>
      </c>
      <c r="H232" s="211" t="str">
        <f t="shared" si="46"/>
        <v/>
      </c>
      <c r="I232" s="212" t="str">
        <f t="shared" si="47"/>
        <v/>
      </c>
      <c r="J232" s="792" t="str">
        <f t="shared" si="47"/>
        <v/>
      </c>
      <c r="K232" s="855" t="str">
        <f t="shared" si="47"/>
        <v/>
      </c>
      <c r="L232" s="792" t="str">
        <f t="shared" si="47"/>
        <v/>
      </c>
      <c r="M232" s="212" t="str">
        <f t="shared" si="47"/>
        <v/>
      </c>
      <c r="N232" s="792" t="str">
        <f t="shared" si="47"/>
        <v/>
      </c>
      <c r="O232" s="212" t="str">
        <f t="shared" si="47"/>
        <v/>
      </c>
      <c r="P232" s="792" t="str">
        <f t="shared" si="47"/>
        <v/>
      </c>
      <c r="Q232" s="212" t="str">
        <f t="shared" si="47"/>
        <v/>
      </c>
      <c r="R232" s="792">
        <f t="shared" si="47"/>
        <v>0</v>
      </c>
      <c r="S232" s="212" t="str">
        <f t="shared" si="47"/>
        <v/>
      </c>
      <c r="T232" s="792" t="str">
        <f t="shared" si="47"/>
        <v/>
      </c>
      <c r="U232" s="212" t="str">
        <f t="shared" si="47"/>
        <v/>
      </c>
      <c r="V232" s="854" t="str">
        <f t="shared" si="47"/>
        <v/>
      </c>
      <c r="W232" s="49"/>
      <c r="X232" s="49"/>
      <c r="Y232" s="60"/>
      <c r="Z232" s="49"/>
      <c r="AA232" s="49"/>
      <c r="AB232" s="49"/>
      <c r="AC232" s="49"/>
      <c r="AD232" s="49"/>
      <c r="AE232" s="49"/>
      <c r="AF232" s="49"/>
      <c r="AG232" s="49"/>
      <c r="AH232" s="41"/>
      <c r="AI232" s="47"/>
    </row>
    <row r="233" spans="1:35" ht="17.25" customHeight="1">
      <c r="A233" s="414" t="s">
        <v>954</v>
      </c>
      <c r="B233" s="78" t="s">
        <v>2019</v>
      </c>
      <c r="C233" s="76" t="s">
        <v>22</v>
      </c>
      <c r="D233" s="101"/>
      <c r="E233" s="49"/>
      <c r="F233" s="455" t="s">
        <v>150</v>
      </c>
      <c r="G233" s="213" t="str">
        <f t="shared" si="46"/>
        <v/>
      </c>
      <c r="H233" s="214" t="str">
        <f t="shared" si="46"/>
        <v/>
      </c>
      <c r="I233" s="215" t="str">
        <f t="shared" si="47"/>
        <v/>
      </c>
      <c r="J233" s="793" t="str">
        <f t="shared" si="47"/>
        <v/>
      </c>
      <c r="K233" s="856" t="str">
        <f t="shared" si="47"/>
        <v/>
      </c>
      <c r="L233" s="793" t="str">
        <f t="shared" si="47"/>
        <v/>
      </c>
      <c r="M233" s="215" t="str">
        <f t="shared" si="47"/>
        <v/>
      </c>
      <c r="N233" s="793" t="str">
        <f t="shared" si="47"/>
        <v/>
      </c>
      <c r="O233" s="215" t="str">
        <f t="shared" si="47"/>
        <v/>
      </c>
      <c r="P233" s="793" t="str">
        <f t="shared" si="47"/>
        <v/>
      </c>
      <c r="Q233" s="215" t="str">
        <f t="shared" si="47"/>
        <v/>
      </c>
      <c r="R233" s="793">
        <f t="shared" si="47"/>
        <v>0</v>
      </c>
      <c r="S233" s="215" t="str">
        <f t="shared" si="47"/>
        <v/>
      </c>
      <c r="T233" s="793" t="str">
        <f t="shared" si="47"/>
        <v/>
      </c>
      <c r="U233" s="215" t="str">
        <f t="shared" si="47"/>
        <v/>
      </c>
      <c r="V233" s="857" t="str">
        <f t="shared" si="47"/>
        <v/>
      </c>
      <c r="W233" s="49"/>
      <c r="X233" s="49"/>
      <c r="Y233" s="60"/>
      <c r="Z233" s="49"/>
      <c r="AA233" s="49"/>
      <c r="AB233" s="49"/>
      <c r="AC233" s="49"/>
      <c r="AD233" s="49"/>
      <c r="AE233" s="49"/>
      <c r="AF233" s="49"/>
      <c r="AG233" s="49"/>
      <c r="AH233" s="41"/>
      <c r="AI233" s="47"/>
    </row>
    <row r="234" spans="1:35" ht="17.25" customHeight="1">
      <c r="A234" s="414" t="s">
        <v>955</v>
      </c>
      <c r="B234" s="78" t="s">
        <v>0</v>
      </c>
      <c r="C234" s="69"/>
      <c r="D234" s="101"/>
      <c r="E234" s="49"/>
      <c r="F234" s="94"/>
      <c r="G234" s="94"/>
      <c r="H234" s="94"/>
      <c r="I234" s="94"/>
      <c r="J234" s="691"/>
      <c r="K234" s="94"/>
      <c r="L234" s="691"/>
      <c r="M234" s="94"/>
      <c r="N234" s="691"/>
      <c r="O234" s="94"/>
      <c r="P234" s="691"/>
      <c r="Q234" s="94"/>
      <c r="R234" s="691"/>
      <c r="S234" s="94"/>
      <c r="T234" s="691"/>
      <c r="U234" s="94"/>
      <c r="V234" s="691"/>
      <c r="W234" s="49"/>
      <c r="X234" s="49"/>
      <c r="Y234" s="60"/>
      <c r="Z234" s="49"/>
      <c r="AA234" s="49"/>
      <c r="AB234" s="49"/>
      <c r="AC234" s="49"/>
      <c r="AD234" s="49"/>
      <c r="AE234" s="49"/>
      <c r="AF234" s="49"/>
      <c r="AG234" s="49"/>
      <c r="AH234" s="41"/>
      <c r="AI234" s="47"/>
    </row>
    <row r="235" spans="1:35" ht="17.25" customHeight="1">
      <c r="A235" s="414" t="s">
        <v>956</v>
      </c>
      <c r="B235" s="78" t="s">
        <v>0</v>
      </c>
      <c r="C235" s="69"/>
      <c r="D235" s="70"/>
      <c r="E235" s="49"/>
      <c r="F235" s="1090" t="s">
        <v>324</v>
      </c>
      <c r="G235" s="1081" t="str">
        <f>G$13</f>
        <v>2015 FOA PG Group 1   :   March 2015</v>
      </c>
      <c r="H235" s="1082"/>
      <c r="I235" s="1082"/>
      <c r="J235" s="1082"/>
      <c r="K235" s="1082"/>
      <c r="L235" s="1082"/>
      <c r="M235" s="1082"/>
      <c r="N235" s="1082"/>
      <c r="O235" s="1082"/>
      <c r="P235" s="1082"/>
      <c r="Q235" s="1082"/>
      <c r="R235" s="1082"/>
      <c r="S235" s="1082"/>
      <c r="T235" s="1082"/>
      <c r="U235" s="1082">
        <f>U$13</f>
        <v>0</v>
      </c>
      <c r="V235" s="1083"/>
      <c r="W235" s="49"/>
      <c r="X235" s="49"/>
      <c r="Y235" s="60"/>
      <c r="Z235" s="49"/>
      <c r="AA235" s="49"/>
      <c r="AB235" s="49"/>
      <c r="AC235" s="49"/>
      <c r="AD235" s="49"/>
      <c r="AE235" s="49"/>
      <c r="AF235" s="49"/>
      <c r="AG235" s="49"/>
      <c r="AH235" s="41"/>
      <c r="AI235" s="47"/>
    </row>
    <row r="236" spans="1:35" ht="17.25" customHeight="1">
      <c r="A236" s="414" t="s">
        <v>957</v>
      </c>
      <c r="B236" s="78" t="s">
        <v>0</v>
      </c>
      <c r="C236" s="73"/>
      <c r="D236" s="70"/>
      <c r="E236" s="74"/>
      <c r="F236" s="1091"/>
      <c r="G236" s="62" t="str">
        <f t="shared" ref="G236:V236" si="48">G$14</f>
        <v>BM YTD</v>
      </c>
      <c r="H236" s="62" t="str">
        <f t="shared" si="48"/>
        <v>Med YTD</v>
      </c>
      <c r="I236" s="707" t="str">
        <f t="shared" si="48"/>
        <v>Dealer 1 FYTD</v>
      </c>
      <c r="J236" s="737" t="str">
        <f t="shared" si="48"/>
        <v>Dealer 1 TMRA</v>
      </c>
      <c r="K236" s="738" t="str">
        <f t="shared" si="48"/>
        <v>Dealer 2 FYTD</v>
      </c>
      <c r="L236" s="737" t="str">
        <f t="shared" si="48"/>
        <v>Dealer 2 TMRA</v>
      </c>
      <c r="M236" s="707" t="str">
        <f t="shared" si="48"/>
        <v>Dealer 3 FYTD</v>
      </c>
      <c r="N236" s="737" t="str">
        <f t="shared" si="48"/>
        <v>Dealer 3 TMRA</v>
      </c>
      <c r="O236" s="707" t="str">
        <f t="shared" si="48"/>
        <v>Dealer 4 FYTD</v>
      </c>
      <c r="P236" s="737" t="str">
        <f t="shared" si="48"/>
        <v>Dealer 4 TMRA</v>
      </c>
      <c r="Q236" s="707" t="str">
        <f t="shared" si="48"/>
        <v>Dealer 5 FYTD</v>
      </c>
      <c r="R236" s="737" t="str">
        <f t="shared" si="48"/>
        <v>Dealer 5 TMRA</v>
      </c>
      <c r="S236" s="707" t="str">
        <f t="shared" si="48"/>
        <v>Dealer 6 FYTD</v>
      </c>
      <c r="T236" s="737" t="str">
        <f t="shared" si="48"/>
        <v>Dealer 6 TMRA</v>
      </c>
      <c r="U236" s="707" t="str">
        <f t="shared" si="48"/>
        <v>Dealer 7 FYTD</v>
      </c>
      <c r="V236" s="739" t="str">
        <f t="shared" si="48"/>
        <v>Dealer TMRA</v>
      </c>
      <c r="W236" s="74"/>
      <c r="X236" s="74"/>
      <c r="Y236" s="75"/>
      <c r="Z236" s="74"/>
      <c r="AA236" s="74"/>
      <c r="AB236" s="74"/>
      <c r="AC236" s="74"/>
      <c r="AD236" s="74"/>
      <c r="AE236" s="74"/>
      <c r="AF236" s="74"/>
      <c r="AG236" s="74"/>
      <c r="AH236" s="41"/>
      <c r="AI236" s="47"/>
    </row>
    <row r="237" spans="1:35" ht="17.25" customHeight="1" thickBot="1">
      <c r="A237" s="414" t="s">
        <v>958</v>
      </c>
      <c r="B237" s="78" t="s">
        <v>2020</v>
      </c>
      <c r="C237" s="76" t="s">
        <v>347</v>
      </c>
      <c r="D237" s="70"/>
      <c r="E237" s="49"/>
      <c r="F237" s="255" t="s">
        <v>224</v>
      </c>
      <c r="G237" s="1112" t="str">
        <f>$C$7</f>
        <v>AUD</v>
      </c>
      <c r="H237" s="1113"/>
      <c r="I237" s="216" t="str">
        <f t="shared" ref="I237:V246" si="49">IFERROR(INDEX(ESOSDataset,MATCH($C237,Measure,0),MATCH(I$10,PeriodComposite,0))/I$6/I$5,"")</f>
        <v/>
      </c>
      <c r="J237" s="794" t="str">
        <f t="shared" si="49"/>
        <v/>
      </c>
      <c r="K237" s="858" t="str">
        <f t="shared" si="49"/>
        <v/>
      </c>
      <c r="L237" s="794" t="str">
        <f t="shared" si="49"/>
        <v/>
      </c>
      <c r="M237" s="216" t="str">
        <f t="shared" si="49"/>
        <v/>
      </c>
      <c r="N237" s="794" t="str">
        <f t="shared" si="49"/>
        <v/>
      </c>
      <c r="O237" s="216" t="str">
        <f t="shared" si="49"/>
        <v/>
      </c>
      <c r="P237" s="794" t="str">
        <f t="shared" si="49"/>
        <v/>
      </c>
      <c r="Q237" s="216" t="str">
        <f t="shared" si="49"/>
        <v/>
      </c>
      <c r="R237" s="794">
        <f t="shared" si="49"/>
        <v>532409.31000000006</v>
      </c>
      <c r="S237" s="216" t="str">
        <f t="shared" si="49"/>
        <v/>
      </c>
      <c r="T237" s="794" t="str">
        <f t="shared" si="49"/>
        <v/>
      </c>
      <c r="U237" s="216" t="str">
        <f t="shared" si="49"/>
        <v/>
      </c>
      <c r="V237" s="859" t="str">
        <f t="shared" si="49"/>
        <v/>
      </c>
      <c r="W237" s="49"/>
      <c r="X237" s="49"/>
      <c r="Y237" s="60"/>
      <c r="Z237" s="49"/>
      <c r="AA237" s="49"/>
      <c r="AB237" s="49"/>
      <c r="AC237" s="49"/>
      <c r="AD237" s="49"/>
      <c r="AE237" s="49"/>
      <c r="AF237" s="49"/>
      <c r="AG237" s="49"/>
      <c r="AH237" s="41"/>
      <c r="AI237" s="47"/>
    </row>
    <row r="238" spans="1:35" ht="17.25" customHeight="1" thickTop="1">
      <c r="A238" s="414" t="s">
        <v>959</v>
      </c>
      <c r="B238" s="78" t="s">
        <v>2021</v>
      </c>
      <c r="C238" s="76" t="s">
        <v>348</v>
      </c>
      <c r="D238" s="70"/>
      <c r="E238" s="49"/>
      <c r="F238" s="255" t="s">
        <v>167</v>
      </c>
      <c r="G238" s="1120" t="str">
        <f>$C$7</f>
        <v>AUD</v>
      </c>
      <c r="H238" s="1121"/>
      <c r="I238" s="217" t="str">
        <f t="shared" si="49"/>
        <v/>
      </c>
      <c r="J238" s="795" t="str">
        <f t="shared" si="49"/>
        <v/>
      </c>
      <c r="K238" s="860" t="str">
        <f t="shared" si="49"/>
        <v/>
      </c>
      <c r="L238" s="795" t="str">
        <f t="shared" si="49"/>
        <v/>
      </c>
      <c r="M238" s="217" t="str">
        <f t="shared" si="49"/>
        <v/>
      </c>
      <c r="N238" s="795" t="str">
        <f t="shared" si="49"/>
        <v/>
      </c>
      <c r="O238" s="217" t="str">
        <f t="shared" si="49"/>
        <v/>
      </c>
      <c r="P238" s="795" t="str">
        <f t="shared" si="49"/>
        <v/>
      </c>
      <c r="Q238" s="217" t="str">
        <f t="shared" si="49"/>
        <v/>
      </c>
      <c r="R238" s="795">
        <f t="shared" si="49"/>
        <v>504648.98</v>
      </c>
      <c r="S238" s="217" t="str">
        <f t="shared" si="49"/>
        <v/>
      </c>
      <c r="T238" s="795" t="str">
        <f t="shared" si="49"/>
        <v/>
      </c>
      <c r="U238" s="217" t="str">
        <f t="shared" si="49"/>
        <v/>
      </c>
      <c r="V238" s="861" t="str">
        <f t="shared" si="49"/>
        <v/>
      </c>
      <c r="W238" s="49"/>
      <c r="X238" s="49"/>
      <c r="Y238" s="60"/>
      <c r="Z238" s="49"/>
      <c r="AA238" s="49"/>
      <c r="AB238" s="49"/>
      <c r="AC238" s="49"/>
      <c r="AD238" s="49"/>
      <c r="AE238" s="49"/>
      <c r="AF238" s="49"/>
      <c r="AG238" s="49"/>
      <c r="AH238" s="41"/>
      <c r="AI238" s="47"/>
    </row>
    <row r="239" spans="1:35" ht="17.25" customHeight="1">
      <c r="A239" s="414" t="s">
        <v>960</v>
      </c>
      <c r="B239" s="78" t="s">
        <v>2022</v>
      </c>
      <c r="C239" s="76" t="s">
        <v>367</v>
      </c>
      <c r="D239" s="70"/>
      <c r="E239" s="49"/>
      <c r="F239" s="388" t="s">
        <v>225</v>
      </c>
      <c r="G239" s="1122"/>
      <c r="H239" s="1123"/>
      <c r="I239" s="176" t="str">
        <f t="shared" si="49"/>
        <v/>
      </c>
      <c r="J239" s="783" t="str">
        <f t="shared" si="49"/>
        <v/>
      </c>
      <c r="K239" s="832" t="str">
        <f t="shared" si="49"/>
        <v/>
      </c>
      <c r="L239" s="783" t="str">
        <f t="shared" si="49"/>
        <v/>
      </c>
      <c r="M239" s="176" t="str">
        <f t="shared" si="49"/>
        <v/>
      </c>
      <c r="N239" s="783" t="str">
        <f t="shared" si="49"/>
        <v/>
      </c>
      <c r="O239" s="176" t="str">
        <f t="shared" si="49"/>
        <v/>
      </c>
      <c r="P239" s="783" t="str">
        <f t="shared" si="49"/>
        <v/>
      </c>
      <c r="Q239" s="176" t="str">
        <f t="shared" si="49"/>
        <v/>
      </c>
      <c r="R239" s="783">
        <f t="shared" si="49"/>
        <v>86324.2</v>
      </c>
      <c r="S239" s="176" t="str">
        <f t="shared" si="49"/>
        <v/>
      </c>
      <c r="T239" s="783" t="str">
        <f t="shared" si="49"/>
        <v/>
      </c>
      <c r="U239" s="176" t="str">
        <f t="shared" si="49"/>
        <v/>
      </c>
      <c r="V239" s="831" t="str">
        <f t="shared" si="49"/>
        <v/>
      </c>
      <c r="W239" s="49"/>
      <c r="X239" s="49"/>
      <c r="Y239" s="60"/>
      <c r="Z239" s="49"/>
      <c r="AA239" s="49"/>
      <c r="AB239" s="49"/>
      <c r="AC239" s="49"/>
      <c r="AD239" s="49"/>
      <c r="AE239" s="49"/>
      <c r="AF239" s="49"/>
      <c r="AG239" s="49"/>
      <c r="AH239" s="41"/>
      <c r="AI239" s="47"/>
    </row>
    <row r="240" spans="1:35" ht="17.25" customHeight="1">
      <c r="A240" s="414" t="s">
        <v>961</v>
      </c>
      <c r="B240" s="78" t="s">
        <v>2023</v>
      </c>
      <c r="C240" s="76" t="s">
        <v>368</v>
      </c>
      <c r="D240" s="70"/>
      <c r="E240" s="49"/>
      <c r="F240" s="388" t="s">
        <v>226</v>
      </c>
      <c r="G240" s="1122"/>
      <c r="H240" s="1123"/>
      <c r="I240" s="176" t="str">
        <f t="shared" si="49"/>
        <v/>
      </c>
      <c r="J240" s="783" t="str">
        <f t="shared" si="49"/>
        <v/>
      </c>
      <c r="K240" s="832" t="str">
        <f t="shared" si="49"/>
        <v/>
      </c>
      <c r="L240" s="783" t="str">
        <f t="shared" si="49"/>
        <v/>
      </c>
      <c r="M240" s="176" t="str">
        <f t="shared" si="49"/>
        <v/>
      </c>
      <c r="N240" s="783" t="str">
        <f t="shared" si="49"/>
        <v/>
      </c>
      <c r="O240" s="176" t="str">
        <f t="shared" si="49"/>
        <v/>
      </c>
      <c r="P240" s="783" t="str">
        <f t="shared" si="49"/>
        <v/>
      </c>
      <c r="Q240" s="176" t="str">
        <f t="shared" si="49"/>
        <v/>
      </c>
      <c r="R240" s="783">
        <f t="shared" si="49"/>
        <v>189234.71</v>
      </c>
      <c r="S240" s="176" t="str">
        <f t="shared" si="49"/>
        <v/>
      </c>
      <c r="T240" s="783" t="str">
        <f t="shared" si="49"/>
        <v/>
      </c>
      <c r="U240" s="176" t="str">
        <f t="shared" si="49"/>
        <v/>
      </c>
      <c r="V240" s="831" t="str">
        <f t="shared" si="49"/>
        <v/>
      </c>
      <c r="W240" s="49"/>
      <c r="X240" s="49"/>
      <c r="Y240" s="60"/>
      <c r="Z240" s="49"/>
      <c r="AA240" s="49"/>
      <c r="AB240" s="49"/>
      <c r="AC240" s="49"/>
      <c r="AD240" s="49"/>
      <c r="AE240" s="49"/>
      <c r="AF240" s="49"/>
      <c r="AG240" s="49"/>
      <c r="AH240" s="41"/>
      <c r="AI240" s="47"/>
    </row>
    <row r="241" spans="1:35" ht="17.25" customHeight="1">
      <c r="A241" s="414" t="s">
        <v>962</v>
      </c>
      <c r="B241" s="78" t="s">
        <v>2024</v>
      </c>
      <c r="C241" s="76" t="s">
        <v>369</v>
      </c>
      <c r="D241" s="70"/>
      <c r="E241" s="49"/>
      <c r="F241" s="388" t="s">
        <v>227</v>
      </c>
      <c r="G241" s="1122"/>
      <c r="H241" s="1123"/>
      <c r="I241" s="176" t="str">
        <f t="shared" si="49"/>
        <v/>
      </c>
      <c r="J241" s="783" t="str">
        <f t="shared" si="49"/>
        <v/>
      </c>
      <c r="K241" s="832" t="str">
        <f t="shared" si="49"/>
        <v/>
      </c>
      <c r="L241" s="783" t="str">
        <f t="shared" si="49"/>
        <v/>
      </c>
      <c r="M241" s="176" t="str">
        <f t="shared" si="49"/>
        <v/>
      </c>
      <c r="N241" s="783" t="str">
        <f t="shared" si="49"/>
        <v/>
      </c>
      <c r="O241" s="176" t="str">
        <f t="shared" si="49"/>
        <v/>
      </c>
      <c r="P241" s="783" t="str">
        <f t="shared" si="49"/>
        <v/>
      </c>
      <c r="Q241" s="176" t="str">
        <f t="shared" si="49"/>
        <v/>
      </c>
      <c r="R241" s="783">
        <f t="shared" si="49"/>
        <v>87203.23</v>
      </c>
      <c r="S241" s="176" t="str">
        <f t="shared" si="49"/>
        <v/>
      </c>
      <c r="T241" s="783" t="str">
        <f t="shared" si="49"/>
        <v/>
      </c>
      <c r="U241" s="176" t="str">
        <f t="shared" si="49"/>
        <v/>
      </c>
      <c r="V241" s="831" t="str">
        <f t="shared" si="49"/>
        <v/>
      </c>
      <c r="W241" s="49"/>
      <c r="X241" s="49"/>
      <c r="Y241" s="60"/>
      <c r="Z241" s="49"/>
      <c r="AA241" s="49"/>
      <c r="AB241" s="49"/>
      <c r="AC241" s="49"/>
      <c r="AD241" s="49"/>
      <c r="AE241" s="49"/>
      <c r="AF241" s="49"/>
      <c r="AG241" s="49"/>
      <c r="AH241" s="41"/>
      <c r="AI241" s="47"/>
    </row>
    <row r="242" spans="1:35" ht="17.25" customHeight="1">
      <c r="A242" s="414" t="s">
        <v>963</v>
      </c>
      <c r="B242" s="78" t="s">
        <v>2025</v>
      </c>
      <c r="C242" s="76" t="s">
        <v>370</v>
      </c>
      <c r="D242" s="70"/>
      <c r="E242" s="49"/>
      <c r="F242" s="388" t="s">
        <v>228</v>
      </c>
      <c r="G242" s="1122"/>
      <c r="H242" s="1123"/>
      <c r="I242" s="176" t="str">
        <f t="shared" si="49"/>
        <v/>
      </c>
      <c r="J242" s="783" t="str">
        <f t="shared" si="49"/>
        <v/>
      </c>
      <c r="K242" s="832" t="str">
        <f t="shared" si="49"/>
        <v/>
      </c>
      <c r="L242" s="783" t="str">
        <f t="shared" si="49"/>
        <v/>
      </c>
      <c r="M242" s="176" t="str">
        <f t="shared" si="49"/>
        <v/>
      </c>
      <c r="N242" s="783" t="str">
        <f t="shared" si="49"/>
        <v/>
      </c>
      <c r="O242" s="176" t="str">
        <f t="shared" si="49"/>
        <v/>
      </c>
      <c r="P242" s="783" t="str">
        <f t="shared" si="49"/>
        <v/>
      </c>
      <c r="Q242" s="176" t="str">
        <f t="shared" si="49"/>
        <v/>
      </c>
      <c r="R242" s="783">
        <f t="shared" si="49"/>
        <v>99873.48</v>
      </c>
      <c r="S242" s="176" t="str">
        <f t="shared" si="49"/>
        <v/>
      </c>
      <c r="T242" s="783" t="str">
        <f t="shared" si="49"/>
        <v/>
      </c>
      <c r="U242" s="176" t="str">
        <f t="shared" si="49"/>
        <v/>
      </c>
      <c r="V242" s="831" t="str">
        <f t="shared" si="49"/>
        <v/>
      </c>
      <c r="W242" s="49"/>
      <c r="X242" s="49"/>
      <c r="Y242" s="60"/>
      <c r="Z242" s="49"/>
      <c r="AA242" s="49"/>
      <c r="AB242" s="49"/>
      <c r="AC242" s="49"/>
      <c r="AD242" s="49"/>
      <c r="AE242" s="49"/>
      <c r="AF242" s="49"/>
      <c r="AG242" s="49"/>
      <c r="AH242" s="41"/>
      <c r="AI242" s="47"/>
    </row>
    <row r="243" spans="1:35" ht="17.25" customHeight="1">
      <c r="A243" s="414" t="s">
        <v>964</v>
      </c>
      <c r="B243" s="78" t="s">
        <v>2026</v>
      </c>
      <c r="C243" s="76" t="s">
        <v>371</v>
      </c>
      <c r="D243" s="70"/>
      <c r="E243" s="49"/>
      <c r="F243" s="388" t="s">
        <v>281</v>
      </c>
      <c r="G243" s="1122"/>
      <c r="H243" s="1123"/>
      <c r="I243" s="176" t="str">
        <f t="shared" si="49"/>
        <v/>
      </c>
      <c r="J243" s="783" t="str">
        <f t="shared" si="49"/>
        <v/>
      </c>
      <c r="K243" s="832" t="str">
        <f t="shared" si="49"/>
        <v/>
      </c>
      <c r="L243" s="783" t="str">
        <f t="shared" si="49"/>
        <v/>
      </c>
      <c r="M243" s="176" t="str">
        <f t="shared" si="49"/>
        <v/>
      </c>
      <c r="N243" s="783" t="str">
        <f t="shared" si="49"/>
        <v/>
      </c>
      <c r="O243" s="176" t="str">
        <f t="shared" si="49"/>
        <v/>
      </c>
      <c r="P243" s="783" t="str">
        <f t="shared" si="49"/>
        <v/>
      </c>
      <c r="Q243" s="176" t="str">
        <f t="shared" si="49"/>
        <v/>
      </c>
      <c r="R243" s="783">
        <f t="shared" si="49"/>
        <v>23353.55</v>
      </c>
      <c r="S243" s="176" t="str">
        <f t="shared" si="49"/>
        <v/>
      </c>
      <c r="T243" s="783" t="str">
        <f t="shared" si="49"/>
        <v/>
      </c>
      <c r="U243" s="176" t="str">
        <f t="shared" si="49"/>
        <v/>
      </c>
      <c r="V243" s="831" t="str">
        <f t="shared" si="49"/>
        <v/>
      </c>
      <c r="W243" s="49"/>
      <c r="X243" s="49"/>
      <c r="Y243" s="60"/>
      <c r="Z243" s="49"/>
      <c r="AA243" s="49"/>
      <c r="AB243" s="49"/>
      <c r="AC243" s="49"/>
      <c r="AD243" s="49"/>
      <c r="AE243" s="49"/>
      <c r="AF243" s="49"/>
      <c r="AG243" s="49"/>
      <c r="AH243" s="41"/>
      <c r="AI243" s="47"/>
    </row>
    <row r="244" spans="1:35" ht="17.25" customHeight="1">
      <c r="A244" s="414" t="s">
        <v>965</v>
      </c>
      <c r="B244" s="78" t="s">
        <v>2027</v>
      </c>
      <c r="C244" s="76" t="s">
        <v>372</v>
      </c>
      <c r="D244" s="70"/>
      <c r="E244" s="49"/>
      <c r="F244" s="388" t="s">
        <v>153</v>
      </c>
      <c r="G244" s="1122"/>
      <c r="H244" s="1123"/>
      <c r="I244" s="176" t="str">
        <f t="shared" si="49"/>
        <v/>
      </c>
      <c r="J244" s="783" t="str">
        <f t="shared" si="49"/>
        <v/>
      </c>
      <c r="K244" s="832" t="str">
        <f t="shared" si="49"/>
        <v/>
      </c>
      <c r="L244" s="783" t="str">
        <f t="shared" si="49"/>
        <v/>
      </c>
      <c r="M244" s="176" t="str">
        <f t="shared" si="49"/>
        <v/>
      </c>
      <c r="N244" s="783" t="str">
        <f t="shared" si="49"/>
        <v/>
      </c>
      <c r="O244" s="176" t="str">
        <f t="shared" si="49"/>
        <v/>
      </c>
      <c r="P244" s="783" t="str">
        <f t="shared" si="49"/>
        <v/>
      </c>
      <c r="Q244" s="176" t="str">
        <f t="shared" si="49"/>
        <v/>
      </c>
      <c r="R244" s="783">
        <f t="shared" si="49"/>
        <v>33225</v>
      </c>
      <c r="S244" s="176" t="str">
        <f t="shared" si="49"/>
        <v/>
      </c>
      <c r="T244" s="783" t="str">
        <f t="shared" si="49"/>
        <v/>
      </c>
      <c r="U244" s="176" t="str">
        <f t="shared" si="49"/>
        <v/>
      </c>
      <c r="V244" s="831" t="str">
        <f t="shared" si="49"/>
        <v/>
      </c>
      <c r="W244" s="49"/>
      <c r="X244" s="49"/>
      <c r="Y244" s="60"/>
      <c r="Z244" s="49"/>
      <c r="AA244" s="49"/>
      <c r="AB244" s="49"/>
      <c r="AC244" s="49"/>
      <c r="AD244" s="49"/>
      <c r="AE244" s="49"/>
      <c r="AF244" s="49"/>
      <c r="AG244" s="49"/>
      <c r="AH244" s="41"/>
      <c r="AI244" s="47"/>
    </row>
    <row r="245" spans="1:35" ht="17.25" customHeight="1">
      <c r="A245" s="414" t="s">
        <v>966</v>
      </c>
      <c r="B245" s="78" t="s">
        <v>2028</v>
      </c>
      <c r="C245" s="76" t="s">
        <v>373</v>
      </c>
      <c r="D245" s="70"/>
      <c r="E245" s="49"/>
      <c r="F245" s="388" t="s">
        <v>229</v>
      </c>
      <c r="G245" s="1122"/>
      <c r="H245" s="1123"/>
      <c r="I245" s="176" t="str">
        <f t="shared" si="49"/>
        <v/>
      </c>
      <c r="J245" s="783" t="str">
        <f t="shared" si="49"/>
        <v/>
      </c>
      <c r="K245" s="832" t="str">
        <f t="shared" si="49"/>
        <v/>
      </c>
      <c r="L245" s="783" t="str">
        <f t="shared" si="49"/>
        <v/>
      </c>
      <c r="M245" s="176" t="str">
        <f t="shared" si="49"/>
        <v/>
      </c>
      <c r="N245" s="783" t="str">
        <f t="shared" si="49"/>
        <v/>
      </c>
      <c r="O245" s="176" t="str">
        <f t="shared" si="49"/>
        <v/>
      </c>
      <c r="P245" s="783" t="str">
        <f t="shared" si="49"/>
        <v/>
      </c>
      <c r="Q245" s="176" t="str">
        <f t="shared" si="49"/>
        <v/>
      </c>
      <c r="R245" s="783">
        <f t="shared" si="49"/>
        <v>0</v>
      </c>
      <c r="S245" s="176" t="str">
        <f t="shared" si="49"/>
        <v/>
      </c>
      <c r="T245" s="783" t="str">
        <f t="shared" si="49"/>
        <v/>
      </c>
      <c r="U245" s="176" t="str">
        <f t="shared" si="49"/>
        <v/>
      </c>
      <c r="V245" s="831" t="str">
        <f t="shared" si="49"/>
        <v/>
      </c>
      <c r="W245" s="49"/>
      <c r="X245" s="49"/>
      <c r="Y245" s="60"/>
      <c r="Z245" s="49"/>
      <c r="AA245" s="49"/>
      <c r="AB245" s="49"/>
      <c r="AC245" s="49"/>
      <c r="AD245" s="49"/>
      <c r="AE245" s="49"/>
      <c r="AF245" s="49"/>
      <c r="AG245" s="49"/>
      <c r="AH245" s="41"/>
      <c r="AI245" s="47"/>
    </row>
    <row r="246" spans="1:35" ht="17.25" customHeight="1">
      <c r="A246" s="414" t="s">
        <v>967</v>
      </c>
      <c r="B246" s="78" t="s">
        <v>2029</v>
      </c>
      <c r="C246" s="76" t="s">
        <v>374</v>
      </c>
      <c r="D246" s="70"/>
      <c r="E246" s="49"/>
      <c r="F246" s="388" t="s">
        <v>699</v>
      </c>
      <c r="G246" s="1124"/>
      <c r="H246" s="1125"/>
      <c r="I246" s="218" t="str">
        <f t="shared" si="49"/>
        <v/>
      </c>
      <c r="J246" s="796" t="str">
        <f t="shared" si="49"/>
        <v/>
      </c>
      <c r="K246" s="862" t="str">
        <f t="shared" si="49"/>
        <v/>
      </c>
      <c r="L246" s="796" t="str">
        <f t="shared" si="49"/>
        <v/>
      </c>
      <c r="M246" s="218" t="str">
        <f t="shared" si="49"/>
        <v/>
      </c>
      <c r="N246" s="796" t="str">
        <f t="shared" si="49"/>
        <v/>
      </c>
      <c r="O246" s="218" t="str">
        <f t="shared" si="49"/>
        <v/>
      </c>
      <c r="P246" s="796" t="str">
        <f t="shared" si="49"/>
        <v/>
      </c>
      <c r="Q246" s="218" t="str">
        <f t="shared" si="49"/>
        <v/>
      </c>
      <c r="R246" s="796">
        <f t="shared" si="49"/>
        <v>14565.19</v>
      </c>
      <c r="S246" s="218" t="str">
        <f t="shared" si="49"/>
        <v/>
      </c>
      <c r="T246" s="796" t="str">
        <f t="shared" si="49"/>
        <v/>
      </c>
      <c r="U246" s="218" t="str">
        <f t="shared" si="49"/>
        <v/>
      </c>
      <c r="V246" s="863" t="str">
        <f t="shared" si="49"/>
        <v/>
      </c>
      <c r="W246" s="49"/>
      <c r="X246" s="49"/>
      <c r="Y246" s="60"/>
      <c r="Z246" s="49"/>
      <c r="AA246" s="49"/>
      <c r="AB246" s="49"/>
      <c r="AC246" s="49"/>
      <c r="AD246" s="49"/>
      <c r="AE246" s="49"/>
      <c r="AF246" s="49"/>
      <c r="AG246" s="49"/>
      <c r="AH246" s="41"/>
      <c r="AI246" s="47"/>
    </row>
    <row r="247" spans="1:35" ht="17.25" customHeight="1">
      <c r="A247" s="414" t="s">
        <v>968</v>
      </c>
      <c r="B247" s="78" t="s">
        <v>0</v>
      </c>
      <c r="C247" s="69"/>
      <c r="D247" s="70"/>
      <c r="E247" s="49"/>
      <c r="F247" s="191" t="s">
        <v>166</v>
      </c>
      <c r="G247" s="62" t="str">
        <f t="shared" ref="G247:V247" si="50">G$14</f>
        <v>BM YTD</v>
      </c>
      <c r="H247" s="62" t="str">
        <f t="shared" si="50"/>
        <v>Med YTD</v>
      </c>
      <c r="I247" s="707" t="str">
        <f t="shared" si="50"/>
        <v>Dealer 1 FYTD</v>
      </c>
      <c r="J247" s="737" t="str">
        <f t="shared" si="50"/>
        <v>Dealer 1 TMRA</v>
      </c>
      <c r="K247" s="738" t="str">
        <f t="shared" si="50"/>
        <v>Dealer 2 FYTD</v>
      </c>
      <c r="L247" s="737" t="str">
        <f t="shared" si="50"/>
        <v>Dealer 2 TMRA</v>
      </c>
      <c r="M247" s="707" t="str">
        <f t="shared" si="50"/>
        <v>Dealer 3 FYTD</v>
      </c>
      <c r="N247" s="737" t="str">
        <f t="shared" si="50"/>
        <v>Dealer 3 TMRA</v>
      </c>
      <c r="O247" s="707" t="str">
        <f t="shared" si="50"/>
        <v>Dealer 4 FYTD</v>
      </c>
      <c r="P247" s="737" t="str">
        <f t="shared" si="50"/>
        <v>Dealer 4 TMRA</v>
      </c>
      <c r="Q247" s="707" t="str">
        <f t="shared" si="50"/>
        <v>Dealer 5 FYTD</v>
      </c>
      <c r="R247" s="737" t="str">
        <f t="shared" si="50"/>
        <v>Dealer 5 TMRA</v>
      </c>
      <c r="S247" s="707" t="str">
        <f t="shared" si="50"/>
        <v>Dealer 6 FYTD</v>
      </c>
      <c r="T247" s="737" t="str">
        <f t="shared" si="50"/>
        <v>Dealer 6 TMRA</v>
      </c>
      <c r="U247" s="707" t="str">
        <f t="shared" si="50"/>
        <v>Dealer 7 FYTD</v>
      </c>
      <c r="V247" s="739" t="str">
        <f t="shared" si="50"/>
        <v>Dealer TMRA</v>
      </c>
      <c r="W247" s="49"/>
      <c r="X247" s="49"/>
      <c r="Y247" s="60"/>
      <c r="Z247" s="49"/>
      <c r="AA247" s="49"/>
      <c r="AB247" s="49"/>
      <c r="AC247" s="49"/>
      <c r="AD247" s="49"/>
      <c r="AE247" s="49"/>
      <c r="AF247" s="49"/>
      <c r="AG247" s="49"/>
      <c r="AH247" s="41"/>
      <c r="AI247" s="47"/>
    </row>
    <row r="248" spans="1:35" ht="17.25" customHeight="1">
      <c r="A248" s="414" t="s">
        <v>969</v>
      </c>
      <c r="B248" s="78" t="s">
        <v>2030</v>
      </c>
      <c r="C248" s="76" t="s">
        <v>375</v>
      </c>
      <c r="D248" s="70"/>
      <c r="E248" s="49"/>
      <c r="F248" s="283" t="s">
        <v>230</v>
      </c>
      <c r="G248" s="196"/>
      <c r="H248" s="197"/>
      <c r="I248" s="457" t="str">
        <f t="shared" ref="I248:V254" si="51">IFERROR(INDEX(ESOSDataset,MATCH($C248,Measure,0),MATCH(I$10,PeriodComposite,0)),"")</f>
        <v/>
      </c>
      <c r="J248" s="791" t="str">
        <f t="shared" si="51"/>
        <v/>
      </c>
      <c r="K248" s="864" t="str">
        <f t="shared" si="51"/>
        <v/>
      </c>
      <c r="L248" s="791" t="str">
        <f t="shared" si="51"/>
        <v/>
      </c>
      <c r="M248" s="457" t="str">
        <f t="shared" si="51"/>
        <v/>
      </c>
      <c r="N248" s="791" t="str">
        <f t="shared" si="51"/>
        <v/>
      </c>
      <c r="O248" s="457" t="str">
        <f t="shared" si="51"/>
        <v/>
      </c>
      <c r="P248" s="791" t="str">
        <f t="shared" si="51"/>
        <v/>
      </c>
      <c r="Q248" s="457" t="str">
        <f t="shared" si="51"/>
        <v/>
      </c>
      <c r="R248" s="791">
        <f t="shared" si="51"/>
        <v>-0.17105791000000001</v>
      </c>
      <c r="S248" s="457" t="str">
        <f t="shared" si="51"/>
        <v/>
      </c>
      <c r="T248" s="791" t="str">
        <f t="shared" si="51"/>
        <v/>
      </c>
      <c r="U248" s="457" t="str">
        <f t="shared" si="51"/>
        <v/>
      </c>
      <c r="V248" s="852" t="str">
        <f t="shared" si="51"/>
        <v/>
      </c>
      <c r="W248" s="49"/>
      <c r="X248" s="49"/>
      <c r="Y248" s="60"/>
      <c r="Z248" s="49"/>
      <c r="AA248" s="49"/>
      <c r="AB248" s="49"/>
      <c r="AC248" s="49"/>
      <c r="AD248" s="49"/>
      <c r="AE248" s="49"/>
      <c r="AF248" s="49"/>
      <c r="AG248" s="49"/>
      <c r="AH248" s="41"/>
      <c r="AI248" s="47"/>
    </row>
    <row r="249" spans="1:35" ht="17.25" customHeight="1">
      <c r="A249" s="414" t="s">
        <v>970</v>
      </c>
      <c r="B249" s="78" t="s">
        <v>2031</v>
      </c>
      <c r="C249" s="76" t="s">
        <v>376</v>
      </c>
      <c r="D249" s="70"/>
      <c r="E249" s="49"/>
      <c r="F249" s="283" t="s">
        <v>231</v>
      </c>
      <c r="G249" s="196"/>
      <c r="H249" s="197"/>
      <c r="I249" s="458" t="str">
        <f t="shared" si="51"/>
        <v/>
      </c>
      <c r="J249" s="792" t="str">
        <f t="shared" si="51"/>
        <v/>
      </c>
      <c r="K249" s="865" t="str">
        <f t="shared" si="51"/>
        <v/>
      </c>
      <c r="L249" s="792" t="str">
        <f t="shared" si="51"/>
        <v/>
      </c>
      <c r="M249" s="458" t="str">
        <f t="shared" si="51"/>
        <v/>
      </c>
      <c r="N249" s="792" t="str">
        <f t="shared" si="51"/>
        <v/>
      </c>
      <c r="O249" s="458" t="str">
        <f t="shared" si="51"/>
        <v/>
      </c>
      <c r="P249" s="792" t="str">
        <f t="shared" si="51"/>
        <v/>
      </c>
      <c r="Q249" s="458" t="str">
        <f t="shared" si="51"/>
        <v/>
      </c>
      <c r="R249" s="792">
        <f t="shared" si="51"/>
        <v>-0.37498283999999998</v>
      </c>
      <c r="S249" s="458" t="str">
        <f t="shared" si="51"/>
        <v/>
      </c>
      <c r="T249" s="792" t="str">
        <f t="shared" si="51"/>
        <v/>
      </c>
      <c r="U249" s="458" t="str">
        <f t="shared" si="51"/>
        <v/>
      </c>
      <c r="V249" s="854" t="str">
        <f t="shared" si="51"/>
        <v/>
      </c>
      <c r="W249" s="49"/>
      <c r="X249" s="49"/>
      <c r="Y249" s="60"/>
      <c r="Z249" s="49"/>
      <c r="AA249" s="49"/>
      <c r="AB249" s="49"/>
      <c r="AC249" s="49"/>
      <c r="AD249" s="49"/>
      <c r="AE249" s="49"/>
      <c r="AF249" s="49"/>
      <c r="AG249" s="49"/>
      <c r="AH249" s="41"/>
      <c r="AI249" s="47"/>
    </row>
    <row r="250" spans="1:35" ht="17.25" customHeight="1">
      <c r="A250" s="414" t="s">
        <v>971</v>
      </c>
      <c r="B250" s="78" t="s">
        <v>2032</v>
      </c>
      <c r="C250" s="76" t="s">
        <v>377</v>
      </c>
      <c r="D250" s="70"/>
      <c r="E250" s="49"/>
      <c r="F250" s="283" t="s">
        <v>661</v>
      </c>
      <c r="G250" s="196"/>
      <c r="H250" s="197"/>
      <c r="I250" s="458" t="str">
        <f t="shared" si="51"/>
        <v/>
      </c>
      <c r="J250" s="792" t="str">
        <f t="shared" si="51"/>
        <v/>
      </c>
      <c r="K250" s="865" t="str">
        <f t="shared" si="51"/>
        <v/>
      </c>
      <c r="L250" s="792" t="str">
        <f t="shared" si="51"/>
        <v/>
      </c>
      <c r="M250" s="458" t="str">
        <f t="shared" si="51"/>
        <v/>
      </c>
      <c r="N250" s="792" t="str">
        <f t="shared" si="51"/>
        <v/>
      </c>
      <c r="O250" s="458" t="str">
        <f t="shared" si="51"/>
        <v/>
      </c>
      <c r="P250" s="792" t="str">
        <f t="shared" si="51"/>
        <v/>
      </c>
      <c r="Q250" s="458" t="str">
        <f t="shared" si="51"/>
        <v/>
      </c>
      <c r="R250" s="792">
        <f t="shared" si="51"/>
        <v>-0.17279976999999999</v>
      </c>
      <c r="S250" s="458" t="str">
        <f t="shared" si="51"/>
        <v/>
      </c>
      <c r="T250" s="792" t="str">
        <f t="shared" si="51"/>
        <v/>
      </c>
      <c r="U250" s="458" t="str">
        <f t="shared" si="51"/>
        <v/>
      </c>
      <c r="V250" s="854" t="str">
        <f t="shared" si="51"/>
        <v/>
      </c>
      <c r="W250" s="49"/>
      <c r="X250" s="49"/>
      <c r="Y250" s="60"/>
      <c r="Z250" s="49"/>
      <c r="AA250" s="49"/>
      <c r="AB250" s="49"/>
      <c r="AC250" s="49"/>
      <c r="AD250" s="49"/>
      <c r="AE250" s="49"/>
      <c r="AF250" s="49"/>
      <c r="AG250" s="49"/>
      <c r="AH250" s="41"/>
      <c r="AI250" s="47"/>
    </row>
    <row r="251" spans="1:35" ht="17.25" customHeight="1">
      <c r="A251" s="414" t="s">
        <v>972</v>
      </c>
      <c r="B251" s="78" t="s">
        <v>2033</v>
      </c>
      <c r="C251" s="76" t="s">
        <v>378</v>
      </c>
      <c r="D251" s="70"/>
      <c r="E251" s="49"/>
      <c r="F251" s="283" t="s">
        <v>232</v>
      </c>
      <c r="G251" s="196"/>
      <c r="H251" s="197"/>
      <c r="I251" s="458" t="str">
        <f t="shared" si="51"/>
        <v/>
      </c>
      <c r="J251" s="792" t="str">
        <f t="shared" si="51"/>
        <v/>
      </c>
      <c r="K251" s="865" t="str">
        <f t="shared" si="51"/>
        <v/>
      </c>
      <c r="L251" s="792" t="str">
        <f t="shared" si="51"/>
        <v/>
      </c>
      <c r="M251" s="458" t="str">
        <f t="shared" si="51"/>
        <v/>
      </c>
      <c r="N251" s="792" t="str">
        <f t="shared" si="51"/>
        <v/>
      </c>
      <c r="O251" s="458" t="str">
        <f t="shared" si="51"/>
        <v/>
      </c>
      <c r="P251" s="792" t="str">
        <f t="shared" si="51"/>
        <v/>
      </c>
      <c r="Q251" s="458" t="str">
        <f t="shared" si="51"/>
        <v/>
      </c>
      <c r="R251" s="792">
        <f t="shared" si="51"/>
        <v>-0.19790683000000001</v>
      </c>
      <c r="S251" s="458" t="str">
        <f t="shared" si="51"/>
        <v/>
      </c>
      <c r="T251" s="792" t="str">
        <f t="shared" si="51"/>
        <v/>
      </c>
      <c r="U251" s="458" t="str">
        <f t="shared" si="51"/>
        <v/>
      </c>
      <c r="V251" s="854" t="str">
        <f t="shared" si="51"/>
        <v/>
      </c>
      <c r="W251" s="49"/>
      <c r="X251" s="49"/>
      <c r="Y251" s="60"/>
      <c r="Z251" s="49"/>
      <c r="AA251" s="49"/>
      <c r="AB251" s="49"/>
      <c r="AC251" s="49"/>
      <c r="AD251" s="49"/>
      <c r="AE251" s="49"/>
      <c r="AF251" s="49"/>
      <c r="AG251" s="49"/>
      <c r="AH251" s="41"/>
      <c r="AI251" s="47"/>
    </row>
    <row r="252" spans="1:35" ht="17.25" customHeight="1">
      <c r="A252" s="414" t="s">
        <v>973</v>
      </c>
      <c r="B252" s="78" t="s">
        <v>2034</v>
      </c>
      <c r="C252" s="76" t="s">
        <v>379</v>
      </c>
      <c r="D252" s="70"/>
      <c r="E252" s="49"/>
      <c r="F252" s="283" t="s">
        <v>662</v>
      </c>
      <c r="G252" s="196"/>
      <c r="H252" s="197"/>
      <c r="I252" s="458" t="str">
        <f t="shared" si="51"/>
        <v/>
      </c>
      <c r="J252" s="792" t="str">
        <f t="shared" si="51"/>
        <v/>
      </c>
      <c r="K252" s="865" t="str">
        <f t="shared" si="51"/>
        <v/>
      </c>
      <c r="L252" s="792" t="str">
        <f t="shared" si="51"/>
        <v/>
      </c>
      <c r="M252" s="458" t="str">
        <f t="shared" si="51"/>
        <v/>
      </c>
      <c r="N252" s="792" t="str">
        <f t="shared" si="51"/>
        <v/>
      </c>
      <c r="O252" s="458" t="str">
        <f t="shared" si="51"/>
        <v/>
      </c>
      <c r="P252" s="792" t="str">
        <f t="shared" si="51"/>
        <v/>
      </c>
      <c r="Q252" s="458" t="str">
        <f t="shared" si="51"/>
        <v/>
      </c>
      <c r="R252" s="792">
        <f t="shared" si="51"/>
        <v>4.6276829999999998E-2</v>
      </c>
      <c r="S252" s="458" t="str">
        <f t="shared" si="51"/>
        <v/>
      </c>
      <c r="T252" s="792" t="str">
        <f t="shared" si="51"/>
        <v/>
      </c>
      <c r="U252" s="458" t="str">
        <f t="shared" si="51"/>
        <v/>
      </c>
      <c r="V252" s="854" t="str">
        <f t="shared" si="51"/>
        <v/>
      </c>
      <c r="W252" s="49"/>
      <c r="X252" s="49"/>
      <c r="Y252" s="60"/>
      <c r="Z252" s="49"/>
      <c r="AA252" s="49"/>
      <c r="AB252" s="49"/>
      <c r="AC252" s="49"/>
      <c r="AD252" s="49"/>
      <c r="AE252" s="49"/>
      <c r="AF252" s="49"/>
      <c r="AG252" s="49"/>
      <c r="AH252" s="41"/>
      <c r="AI252" s="47"/>
    </row>
    <row r="253" spans="1:35" ht="17.25" customHeight="1">
      <c r="A253" s="414" t="s">
        <v>974</v>
      </c>
      <c r="B253" s="78" t="s">
        <v>2035</v>
      </c>
      <c r="C253" s="76" t="s">
        <v>3417</v>
      </c>
      <c r="D253" s="70"/>
      <c r="E253" s="49"/>
      <c r="F253" s="283" t="s">
        <v>233</v>
      </c>
      <c r="G253" s="196"/>
      <c r="H253" s="197"/>
      <c r="I253" s="459" t="str">
        <f t="shared" si="51"/>
        <v/>
      </c>
      <c r="J253" s="797" t="str">
        <f t="shared" si="51"/>
        <v/>
      </c>
      <c r="K253" s="866" t="str">
        <f t="shared" si="51"/>
        <v/>
      </c>
      <c r="L253" s="797" t="str">
        <f t="shared" si="51"/>
        <v/>
      </c>
      <c r="M253" s="459" t="str">
        <f t="shared" si="51"/>
        <v/>
      </c>
      <c r="N253" s="797" t="str">
        <f t="shared" si="51"/>
        <v/>
      </c>
      <c r="O253" s="459" t="str">
        <f t="shared" si="51"/>
        <v/>
      </c>
      <c r="P253" s="797" t="str">
        <f t="shared" si="51"/>
        <v/>
      </c>
      <c r="Q253" s="1043" t="str">
        <f t="shared" si="51"/>
        <v/>
      </c>
      <c r="R253" s="985">
        <f t="shared" si="51"/>
        <v>-6.5837839999999995E-2</v>
      </c>
      <c r="S253" s="459" t="str">
        <f t="shared" si="51"/>
        <v/>
      </c>
      <c r="T253" s="797" t="str">
        <f t="shared" si="51"/>
        <v/>
      </c>
      <c r="U253" s="459" t="str">
        <f t="shared" si="51"/>
        <v/>
      </c>
      <c r="V253" s="867" t="str">
        <f t="shared" si="51"/>
        <v/>
      </c>
      <c r="W253" s="49"/>
      <c r="X253" s="49"/>
      <c r="Y253" s="60"/>
      <c r="Z253" s="49"/>
      <c r="AA253" s="49"/>
      <c r="AB253" s="49"/>
      <c r="AC253" s="49"/>
      <c r="AD253" s="49"/>
      <c r="AE253" s="49"/>
      <c r="AF253" s="49"/>
      <c r="AG253" s="49"/>
      <c r="AH253" s="41"/>
      <c r="AI253" s="47"/>
    </row>
    <row r="254" spans="1:35" ht="17.25" customHeight="1">
      <c r="A254" s="414" t="s">
        <v>975</v>
      </c>
      <c r="B254" s="78" t="s">
        <v>2036</v>
      </c>
      <c r="C254" s="76" t="s">
        <v>380</v>
      </c>
      <c r="D254" s="70"/>
      <c r="E254" s="49"/>
      <c r="F254" s="455" t="s">
        <v>663</v>
      </c>
      <c r="G254" s="196"/>
      <c r="H254" s="197"/>
      <c r="I254" s="460" t="str">
        <f t="shared" si="51"/>
        <v/>
      </c>
      <c r="J254" s="793" t="str">
        <f t="shared" si="51"/>
        <v/>
      </c>
      <c r="K254" s="868" t="str">
        <f t="shared" si="51"/>
        <v/>
      </c>
      <c r="L254" s="793" t="str">
        <f t="shared" si="51"/>
        <v/>
      </c>
      <c r="M254" s="460" t="str">
        <f t="shared" si="51"/>
        <v/>
      </c>
      <c r="N254" s="793" t="str">
        <f t="shared" si="51"/>
        <v/>
      </c>
      <c r="O254" s="460" t="str">
        <f t="shared" si="51"/>
        <v/>
      </c>
      <c r="P254" s="793" t="str">
        <f t="shared" si="51"/>
        <v/>
      </c>
      <c r="Q254" s="460" t="str">
        <f t="shared" si="51"/>
        <v/>
      </c>
      <c r="R254" s="793">
        <f t="shared" si="51"/>
        <v>2.8862019999999999E-2</v>
      </c>
      <c r="S254" s="460" t="str">
        <f t="shared" si="51"/>
        <v/>
      </c>
      <c r="T254" s="793" t="str">
        <f t="shared" si="51"/>
        <v/>
      </c>
      <c r="U254" s="460" t="str">
        <f t="shared" si="51"/>
        <v/>
      </c>
      <c r="V254" s="857" t="str">
        <f t="shared" si="51"/>
        <v/>
      </c>
      <c r="W254" s="49"/>
      <c r="X254" s="49"/>
      <c r="Y254" s="60"/>
      <c r="Z254" s="49"/>
      <c r="AA254" s="49"/>
      <c r="AB254" s="49"/>
      <c r="AC254" s="49"/>
      <c r="AD254" s="49"/>
      <c r="AE254" s="49"/>
      <c r="AF254" s="49"/>
      <c r="AG254" s="49"/>
      <c r="AH254" s="41"/>
      <c r="AI254" s="47"/>
    </row>
    <row r="255" spans="1:35" ht="17.25" customHeight="1">
      <c r="A255" s="414" t="s">
        <v>976</v>
      </c>
      <c r="B255" s="78" t="s">
        <v>0</v>
      </c>
      <c r="C255" s="69"/>
      <c r="D255" s="70"/>
      <c r="E255" s="49"/>
      <c r="F255" s="191" t="s">
        <v>325</v>
      </c>
      <c r="G255" s="62" t="str">
        <f t="shared" ref="G255:V255" si="52">G$14</f>
        <v>BM YTD</v>
      </c>
      <c r="H255" s="62" t="str">
        <f t="shared" si="52"/>
        <v>Med YTD</v>
      </c>
      <c r="I255" s="707" t="str">
        <f t="shared" si="52"/>
        <v>Dealer 1 FYTD</v>
      </c>
      <c r="J255" s="737" t="str">
        <f t="shared" si="52"/>
        <v>Dealer 1 TMRA</v>
      </c>
      <c r="K255" s="738" t="str">
        <f t="shared" si="52"/>
        <v>Dealer 2 FYTD</v>
      </c>
      <c r="L255" s="737" t="str">
        <f t="shared" si="52"/>
        <v>Dealer 2 TMRA</v>
      </c>
      <c r="M255" s="707" t="str">
        <f t="shared" si="52"/>
        <v>Dealer 3 FYTD</v>
      </c>
      <c r="N255" s="737" t="str">
        <f t="shared" si="52"/>
        <v>Dealer 3 TMRA</v>
      </c>
      <c r="O255" s="707" t="str">
        <f t="shared" si="52"/>
        <v>Dealer 4 FYTD</v>
      </c>
      <c r="P255" s="737" t="str">
        <f t="shared" si="52"/>
        <v>Dealer 4 TMRA</v>
      </c>
      <c r="Q255" s="707" t="str">
        <f t="shared" si="52"/>
        <v>Dealer 5 FYTD</v>
      </c>
      <c r="R255" s="737" t="str">
        <f t="shared" si="52"/>
        <v>Dealer 5 TMRA</v>
      </c>
      <c r="S255" s="707" t="str">
        <f t="shared" si="52"/>
        <v>Dealer 6 FYTD</v>
      </c>
      <c r="T255" s="737" t="str">
        <f t="shared" si="52"/>
        <v>Dealer 6 TMRA</v>
      </c>
      <c r="U255" s="707" t="str">
        <f t="shared" si="52"/>
        <v>Dealer 7 FYTD</v>
      </c>
      <c r="V255" s="739" t="str">
        <f t="shared" si="52"/>
        <v>Dealer TMRA</v>
      </c>
      <c r="W255" s="49"/>
      <c r="X255" s="49"/>
      <c r="Y255" s="60"/>
      <c r="Z255" s="49"/>
      <c r="AA255" s="49"/>
      <c r="AB255" s="49"/>
      <c r="AC255" s="49"/>
      <c r="AD255" s="49"/>
      <c r="AE255" s="49"/>
      <c r="AF255" s="49"/>
      <c r="AG255" s="49"/>
      <c r="AH255" s="41"/>
      <c r="AI255" s="47"/>
    </row>
    <row r="256" spans="1:35" ht="17.25" customHeight="1">
      <c r="A256" s="414" t="s">
        <v>977</v>
      </c>
      <c r="B256" s="78" t="s">
        <v>2037</v>
      </c>
      <c r="C256" s="76" t="s">
        <v>49</v>
      </c>
      <c r="D256" s="70"/>
      <c r="E256" s="49"/>
      <c r="F256" s="255" t="s">
        <v>132</v>
      </c>
      <c r="G256" s="221" t="str">
        <f t="shared" ref="G256:H264" si="53">IFERROR(INDEX(ESOSDataset,MATCH($C256,Measure,0),MATCH(G$10,Period,0)),"")</f>
        <v/>
      </c>
      <c r="H256" s="222" t="str">
        <f t="shared" si="53"/>
        <v/>
      </c>
      <c r="I256" s="223" t="str">
        <f t="shared" ref="I256:V264" si="54">IFERROR(INDEX(ESOSDataset,MATCH($C256,Measure,0),MATCH(I$10,PeriodComposite,0)),"")</f>
        <v/>
      </c>
      <c r="J256" s="792" t="str">
        <f t="shared" si="54"/>
        <v/>
      </c>
      <c r="K256" s="869" t="str">
        <f t="shared" si="54"/>
        <v/>
      </c>
      <c r="L256" s="792" t="str">
        <f t="shared" si="54"/>
        <v/>
      </c>
      <c r="M256" s="223" t="str">
        <f t="shared" si="54"/>
        <v/>
      </c>
      <c r="N256" s="792" t="str">
        <f t="shared" si="54"/>
        <v/>
      </c>
      <c r="O256" s="223" t="str">
        <f t="shared" si="54"/>
        <v/>
      </c>
      <c r="P256" s="792" t="str">
        <f t="shared" si="54"/>
        <v/>
      </c>
      <c r="Q256" s="223" t="str">
        <f t="shared" si="54"/>
        <v/>
      </c>
      <c r="R256" s="792">
        <f t="shared" si="54"/>
        <v>5.2140949999999998E-2</v>
      </c>
      <c r="S256" s="223" t="str">
        <f t="shared" si="54"/>
        <v/>
      </c>
      <c r="T256" s="792" t="str">
        <f t="shared" si="54"/>
        <v/>
      </c>
      <c r="U256" s="223" t="str">
        <f t="shared" si="54"/>
        <v/>
      </c>
      <c r="V256" s="854" t="str">
        <f t="shared" si="54"/>
        <v/>
      </c>
      <c r="W256" s="49"/>
      <c r="X256" s="49"/>
      <c r="Y256" s="60"/>
      <c r="Z256" s="49"/>
      <c r="AA256" s="49"/>
      <c r="AB256" s="49"/>
      <c r="AC256" s="49"/>
      <c r="AD256" s="49"/>
      <c r="AE256" s="49"/>
      <c r="AF256" s="49"/>
      <c r="AG256" s="49"/>
      <c r="AH256" s="41"/>
      <c r="AI256" s="47"/>
    </row>
    <row r="257" spans="1:35" ht="17.25" customHeight="1">
      <c r="A257" s="414" t="s">
        <v>978</v>
      </c>
      <c r="B257" s="78" t="s">
        <v>2038</v>
      </c>
      <c r="C257" s="76" t="s">
        <v>511</v>
      </c>
      <c r="D257" s="70"/>
      <c r="E257" s="49"/>
      <c r="F257" s="255" t="s">
        <v>234</v>
      </c>
      <c r="G257" s="221" t="str">
        <f t="shared" si="53"/>
        <v/>
      </c>
      <c r="H257" s="222" t="str">
        <f t="shared" si="53"/>
        <v/>
      </c>
      <c r="I257" s="223" t="str">
        <f t="shared" si="54"/>
        <v/>
      </c>
      <c r="J257" s="792" t="str">
        <f t="shared" si="54"/>
        <v/>
      </c>
      <c r="K257" s="869" t="str">
        <f t="shared" si="54"/>
        <v/>
      </c>
      <c r="L257" s="792" t="str">
        <f t="shared" si="54"/>
        <v/>
      </c>
      <c r="M257" s="223" t="str">
        <f t="shared" si="54"/>
        <v/>
      </c>
      <c r="N257" s="792" t="str">
        <f t="shared" si="54"/>
        <v/>
      </c>
      <c r="O257" s="223" t="str">
        <f t="shared" si="54"/>
        <v/>
      </c>
      <c r="P257" s="792" t="str">
        <f t="shared" si="54"/>
        <v/>
      </c>
      <c r="Q257" s="223" t="str">
        <f t="shared" si="54"/>
        <v/>
      </c>
      <c r="R257" s="792">
        <f t="shared" si="54"/>
        <v>0.94785905000000004</v>
      </c>
      <c r="S257" s="223" t="str">
        <f t="shared" si="54"/>
        <v/>
      </c>
      <c r="T257" s="792" t="str">
        <f t="shared" si="54"/>
        <v/>
      </c>
      <c r="U257" s="223" t="str">
        <f t="shared" si="54"/>
        <v/>
      </c>
      <c r="V257" s="854" t="str">
        <f t="shared" si="54"/>
        <v/>
      </c>
      <c r="W257" s="49"/>
      <c r="X257" s="49"/>
      <c r="Y257" s="60"/>
      <c r="Z257" s="49"/>
      <c r="AA257" s="49"/>
      <c r="AB257" s="49"/>
      <c r="AC257" s="49"/>
      <c r="AD257" s="49"/>
      <c r="AE257" s="49"/>
      <c r="AF257" s="49"/>
      <c r="AG257" s="49"/>
      <c r="AH257" s="41"/>
      <c r="AI257" s="47"/>
    </row>
    <row r="258" spans="1:35" ht="17.25" customHeight="1">
      <c r="A258" s="414" t="s">
        <v>979</v>
      </c>
      <c r="B258" s="78" t="s">
        <v>2039</v>
      </c>
      <c r="C258" s="76" t="s">
        <v>125</v>
      </c>
      <c r="D258" s="70"/>
      <c r="E258" s="49"/>
      <c r="F258" s="388" t="s">
        <v>235</v>
      </c>
      <c r="G258" s="224" t="str">
        <f t="shared" si="53"/>
        <v/>
      </c>
      <c r="H258" s="225" t="str">
        <f t="shared" si="53"/>
        <v/>
      </c>
      <c r="I258" s="219" t="str">
        <f t="shared" si="54"/>
        <v/>
      </c>
      <c r="J258" s="791" t="str">
        <f t="shared" si="54"/>
        <v/>
      </c>
      <c r="K258" s="870" t="str">
        <f t="shared" si="54"/>
        <v/>
      </c>
      <c r="L258" s="791" t="str">
        <f t="shared" si="54"/>
        <v/>
      </c>
      <c r="M258" s="219" t="str">
        <f t="shared" si="54"/>
        <v/>
      </c>
      <c r="N258" s="791" t="str">
        <f t="shared" si="54"/>
        <v/>
      </c>
      <c r="O258" s="219" t="str">
        <f t="shared" si="54"/>
        <v/>
      </c>
      <c r="P258" s="791" t="str">
        <f t="shared" si="54"/>
        <v/>
      </c>
      <c r="Q258" s="219" t="str">
        <f t="shared" si="54"/>
        <v/>
      </c>
      <c r="R258" s="791">
        <f t="shared" si="54"/>
        <v>0.16213879</v>
      </c>
      <c r="S258" s="219" t="str">
        <f t="shared" si="54"/>
        <v/>
      </c>
      <c r="T258" s="791" t="str">
        <f t="shared" si="54"/>
        <v/>
      </c>
      <c r="U258" s="219" t="str">
        <f t="shared" si="54"/>
        <v/>
      </c>
      <c r="V258" s="852" t="str">
        <f t="shared" si="54"/>
        <v/>
      </c>
      <c r="W258" s="49"/>
      <c r="X258" s="49"/>
      <c r="Y258" s="60"/>
      <c r="Z258" s="49"/>
      <c r="AA258" s="49"/>
      <c r="AB258" s="49"/>
      <c r="AC258" s="49"/>
      <c r="AD258" s="49"/>
      <c r="AE258" s="49"/>
      <c r="AF258" s="49"/>
      <c r="AG258" s="49"/>
      <c r="AH258" s="41"/>
      <c r="AI258" s="47"/>
    </row>
    <row r="259" spans="1:35" ht="17.25" customHeight="1">
      <c r="A259" s="414" t="s">
        <v>980</v>
      </c>
      <c r="B259" s="78" t="s">
        <v>2040</v>
      </c>
      <c r="C259" s="76" t="s">
        <v>51</v>
      </c>
      <c r="D259" s="70"/>
      <c r="E259" s="49"/>
      <c r="F259" s="388" t="s">
        <v>236</v>
      </c>
      <c r="G259" s="210" t="str">
        <f t="shared" si="53"/>
        <v/>
      </c>
      <c r="H259" s="211" t="str">
        <f t="shared" si="53"/>
        <v/>
      </c>
      <c r="I259" s="220" t="str">
        <f t="shared" si="54"/>
        <v/>
      </c>
      <c r="J259" s="792" t="str">
        <f t="shared" si="54"/>
        <v/>
      </c>
      <c r="K259" s="855" t="str">
        <f t="shared" si="54"/>
        <v/>
      </c>
      <c r="L259" s="792" t="str">
        <f t="shared" si="54"/>
        <v/>
      </c>
      <c r="M259" s="220" t="str">
        <f t="shared" si="54"/>
        <v/>
      </c>
      <c r="N259" s="792" t="str">
        <f t="shared" si="54"/>
        <v/>
      </c>
      <c r="O259" s="220" t="str">
        <f t="shared" si="54"/>
        <v/>
      </c>
      <c r="P259" s="792" t="str">
        <f t="shared" si="54"/>
        <v/>
      </c>
      <c r="Q259" s="220" t="str">
        <f t="shared" si="54"/>
        <v/>
      </c>
      <c r="R259" s="792">
        <f t="shared" si="54"/>
        <v>0.35543088</v>
      </c>
      <c r="S259" s="220" t="str">
        <f t="shared" si="54"/>
        <v/>
      </c>
      <c r="T259" s="792" t="str">
        <f t="shared" si="54"/>
        <v/>
      </c>
      <c r="U259" s="220" t="str">
        <f t="shared" si="54"/>
        <v/>
      </c>
      <c r="V259" s="854" t="str">
        <f t="shared" si="54"/>
        <v/>
      </c>
      <c r="W259" s="49"/>
      <c r="X259" s="49"/>
      <c r="Y259" s="60"/>
      <c r="Z259" s="49"/>
      <c r="AA259" s="49"/>
      <c r="AB259" s="49"/>
      <c r="AC259" s="49"/>
      <c r="AD259" s="49"/>
      <c r="AE259" s="49"/>
      <c r="AF259" s="49"/>
      <c r="AG259" s="49"/>
      <c r="AH259" s="41"/>
      <c r="AI259" s="47"/>
    </row>
    <row r="260" spans="1:35" ht="17.25" customHeight="1">
      <c r="A260" s="414" t="s">
        <v>981</v>
      </c>
      <c r="B260" s="78" t="s">
        <v>2041</v>
      </c>
      <c r="C260" s="76" t="s">
        <v>101</v>
      </c>
      <c r="D260" s="70"/>
      <c r="E260" s="49"/>
      <c r="F260" s="388" t="s">
        <v>237</v>
      </c>
      <c r="G260" s="210" t="str">
        <f t="shared" si="53"/>
        <v/>
      </c>
      <c r="H260" s="211" t="str">
        <f t="shared" si="53"/>
        <v/>
      </c>
      <c r="I260" s="220" t="str">
        <f t="shared" si="54"/>
        <v/>
      </c>
      <c r="J260" s="792" t="str">
        <f t="shared" si="54"/>
        <v/>
      </c>
      <c r="K260" s="855" t="str">
        <f t="shared" si="54"/>
        <v/>
      </c>
      <c r="L260" s="792" t="str">
        <f t="shared" si="54"/>
        <v/>
      </c>
      <c r="M260" s="220" t="str">
        <f t="shared" si="54"/>
        <v/>
      </c>
      <c r="N260" s="792" t="str">
        <f t="shared" si="54"/>
        <v/>
      </c>
      <c r="O260" s="220" t="str">
        <f t="shared" si="54"/>
        <v/>
      </c>
      <c r="P260" s="792" t="str">
        <f t="shared" si="54"/>
        <v/>
      </c>
      <c r="Q260" s="220" t="str">
        <f t="shared" si="54"/>
        <v/>
      </c>
      <c r="R260" s="792">
        <f t="shared" si="54"/>
        <v>0.16378982</v>
      </c>
      <c r="S260" s="220" t="str">
        <f t="shared" si="54"/>
        <v/>
      </c>
      <c r="T260" s="792" t="str">
        <f t="shared" si="54"/>
        <v/>
      </c>
      <c r="U260" s="220" t="str">
        <f t="shared" si="54"/>
        <v/>
      </c>
      <c r="V260" s="854" t="str">
        <f t="shared" si="54"/>
        <v/>
      </c>
      <c r="W260" s="49"/>
      <c r="X260" s="49"/>
      <c r="Y260" s="60"/>
      <c r="Z260" s="49"/>
      <c r="AA260" s="49"/>
      <c r="AB260" s="49"/>
      <c r="AC260" s="49"/>
      <c r="AD260" s="49"/>
      <c r="AE260" s="49"/>
      <c r="AF260" s="49"/>
      <c r="AG260" s="49"/>
      <c r="AH260" s="41"/>
      <c r="AI260" s="47"/>
    </row>
    <row r="261" spans="1:35" ht="17.25" customHeight="1">
      <c r="A261" s="414" t="s">
        <v>982</v>
      </c>
      <c r="B261" s="78" t="s">
        <v>2042</v>
      </c>
      <c r="C261" s="76" t="s">
        <v>5</v>
      </c>
      <c r="D261" s="70"/>
      <c r="E261" s="49"/>
      <c r="F261" s="388" t="s">
        <v>238</v>
      </c>
      <c r="G261" s="210" t="str">
        <f t="shared" si="53"/>
        <v/>
      </c>
      <c r="H261" s="211" t="str">
        <f t="shared" si="53"/>
        <v/>
      </c>
      <c r="I261" s="220" t="str">
        <f t="shared" si="54"/>
        <v/>
      </c>
      <c r="J261" s="792" t="str">
        <f t="shared" si="54"/>
        <v/>
      </c>
      <c r="K261" s="855" t="str">
        <f t="shared" si="54"/>
        <v/>
      </c>
      <c r="L261" s="792" t="str">
        <f t="shared" si="54"/>
        <v/>
      </c>
      <c r="M261" s="220" t="str">
        <f t="shared" si="54"/>
        <v/>
      </c>
      <c r="N261" s="792" t="str">
        <f t="shared" si="54"/>
        <v/>
      </c>
      <c r="O261" s="220" t="str">
        <f t="shared" si="54"/>
        <v/>
      </c>
      <c r="P261" s="792" t="str">
        <f t="shared" si="54"/>
        <v/>
      </c>
      <c r="Q261" s="220" t="str">
        <f t="shared" si="54"/>
        <v/>
      </c>
      <c r="R261" s="792">
        <f t="shared" si="54"/>
        <v>0.18758778000000001</v>
      </c>
      <c r="S261" s="220" t="str">
        <f t="shared" si="54"/>
        <v/>
      </c>
      <c r="T261" s="792" t="str">
        <f t="shared" si="54"/>
        <v/>
      </c>
      <c r="U261" s="220" t="str">
        <f t="shared" si="54"/>
        <v/>
      </c>
      <c r="V261" s="854" t="str">
        <f t="shared" si="54"/>
        <v/>
      </c>
      <c r="W261" s="49"/>
      <c r="X261" s="49"/>
      <c r="Y261" s="60"/>
      <c r="Z261" s="49"/>
      <c r="AA261" s="49"/>
      <c r="AB261" s="49"/>
      <c r="AC261" s="49"/>
      <c r="AD261" s="49"/>
      <c r="AE261" s="49"/>
      <c r="AF261" s="49"/>
      <c r="AG261" s="49"/>
      <c r="AH261" s="41"/>
      <c r="AI261" s="47"/>
    </row>
    <row r="262" spans="1:35" ht="17.25" customHeight="1">
      <c r="A262" s="414" t="s">
        <v>983</v>
      </c>
      <c r="B262" s="78" t="s">
        <v>2043</v>
      </c>
      <c r="C262" s="76" t="s">
        <v>40</v>
      </c>
      <c r="D262" s="70"/>
      <c r="E262" s="49"/>
      <c r="F262" s="388" t="s">
        <v>239</v>
      </c>
      <c r="G262" s="210" t="str">
        <f t="shared" si="53"/>
        <v/>
      </c>
      <c r="H262" s="211" t="str">
        <f t="shared" si="53"/>
        <v/>
      </c>
      <c r="I262" s="220" t="str">
        <f t="shared" si="54"/>
        <v/>
      </c>
      <c r="J262" s="792" t="str">
        <f t="shared" si="54"/>
        <v/>
      </c>
      <c r="K262" s="855" t="str">
        <f t="shared" si="54"/>
        <v/>
      </c>
      <c r="L262" s="792" t="str">
        <f t="shared" si="54"/>
        <v/>
      </c>
      <c r="M262" s="220" t="str">
        <f t="shared" si="54"/>
        <v/>
      </c>
      <c r="N262" s="792" t="str">
        <f t="shared" si="54"/>
        <v/>
      </c>
      <c r="O262" s="220" t="str">
        <f t="shared" si="54"/>
        <v/>
      </c>
      <c r="P262" s="792" t="str">
        <f t="shared" si="54"/>
        <v/>
      </c>
      <c r="Q262" s="220" t="str">
        <f t="shared" si="54"/>
        <v/>
      </c>
      <c r="R262" s="792">
        <f t="shared" si="54"/>
        <v>4.3863909999999999E-2</v>
      </c>
      <c r="S262" s="220" t="str">
        <f t="shared" si="54"/>
        <v/>
      </c>
      <c r="T262" s="792" t="str">
        <f t="shared" si="54"/>
        <v/>
      </c>
      <c r="U262" s="220" t="str">
        <f t="shared" si="54"/>
        <v/>
      </c>
      <c r="V262" s="854" t="str">
        <f t="shared" si="54"/>
        <v/>
      </c>
      <c r="W262" s="49"/>
      <c r="X262" s="49"/>
      <c r="Y262" s="60"/>
      <c r="Z262" s="49"/>
      <c r="AA262" s="49"/>
      <c r="AB262" s="49"/>
      <c r="AC262" s="49"/>
      <c r="AD262" s="49"/>
      <c r="AE262" s="49"/>
      <c r="AF262" s="49"/>
      <c r="AG262" s="49"/>
      <c r="AH262" s="41"/>
      <c r="AI262" s="47"/>
    </row>
    <row r="263" spans="1:35" ht="17.25" customHeight="1">
      <c r="A263" s="414" t="s">
        <v>984</v>
      </c>
      <c r="B263" s="78" t="s">
        <v>2044</v>
      </c>
      <c r="C263" s="76" t="s">
        <v>2</v>
      </c>
      <c r="D263" s="70"/>
      <c r="E263" s="49"/>
      <c r="F263" s="388" t="s">
        <v>240</v>
      </c>
      <c r="G263" s="1046" t="str">
        <f t="shared" si="53"/>
        <v/>
      </c>
      <c r="H263" s="1047" t="str">
        <f t="shared" si="53"/>
        <v/>
      </c>
      <c r="I263" s="1048" t="str">
        <f t="shared" si="54"/>
        <v/>
      </c>
      <c r="J263" s="1049" t="str">
        <f t="shared" si="54"/>
        <v/>
      </c>
      <c r="K263" s="1050" t="str">
        <f t="shared" si="54"/>
        <v/>
      </c>
      <c r="L263" s="1049" t="str">
        <f t="shared" si="54"/>
        <v/>
      </c>
      <c r="M263" s="1048" t="str">
        <f t="shared" si="54"/>
        <v/>
      </c>
      <c r="N263" s="1049" t="str">
        <f t="shared" si="54"/>
        <v/>
      </c>
      <c r="O263" s="1048" t="str">
        <f t="shared" si="54"/>
        <v/>
      </c>
      <c r="P263" s="1049" t="str">
        <f t="shared" si="54"/>
        <v/>
      </c>
      <c r="Q263" s="1048" t="str">
        <f t="shared" si="54"/>
        <v/>
      </c>
      <c r="R263" s="1049">
        <f t="shared" si="54"/>
        <v>6.240499E-2</v>
      </c>
      <c r="S263" s="1048" t="str">
        <f t="shared" si="54"/>
        <v/>
      </c>
      <c r="T263" s="1049" t="str">
        <f t="shared" si="54"/>
        <v/>
      </c>
      <c r="U263" s="1048" t="str">
        <f t="shared" si="54"/>
        <v/>
      </c>
      <c r="V263" s="1051" t="str">
        <f t="shared" si="54"/>
        <v/>
      </c>
      <c r="W263" s="49"/>
      <c r="X263" s="49"/>
      <c r="Y263" s="60"/>
      <c r="Z263" s="49"/>
      <c r="AA263" s="49"/>
      <c r="AB263" s="49"/>
      <c r="AC263" s="49"/>
      <c r="AD263" s="49"/>
      <c r="AE263" s="49"/>
      <c r="AF263" s="49"/>
      <c r="AG263" s="49"/>
      <c r="AH263" s="41"/>
      <c r="AI263" s="47"/>
    </row>
    <row r="264" spans="1:35" ht="17.25" customHeight="1">
      <c r="A264" s="414" t="s">
        <v>985</v>
      </c>
      <c r="B264" s="78" t="s">
        <v>2045</v>
      </c>
      <c r="C264" s="76" t="s">
        <v>1305</v>
      </c>
      <c r="D264" s="70"/>
      <c r="E264" s="49"/>
      <c r="F264" s="456" t="s">
        <v>2617</v>
      </c>
      <c r="G264" s="1052" t="str">
        <f t="shared" si="53"/>
        <v/>
      </c>
      <c r="H264" s="1053" t="str">
        <f t="shared" si="53"/>
        <v/>
      </c>
      <c r="I264" s="1054" t="str">
        <f t="shared" si="54"/>
        <v/>
      </c>
      <c r="J264" s="1055" t="str">
        <f t="shared" si="54"/>
        <v/>
      </c>
      <c r="K264" s="1056" t="str">
        <f t="shared" si="54"/>
        <v/>
      </c>
      <c r="L264" s="1055" t="str">
        <f t="shared" si="54"/>
        <v/>
      </c>
      <c r="M264" s="1054" t="str">
        <f t="shared" si="54"/>
        <v/>
      </c>
      <c r="N264" s="1055" t="str">
        <f t="shared" si="54"/>
        <v/>
      </c>
      <c r="O264" s="1054" t="str">
        <f t="shared" si="54"/>
        <v/>
      </c>
      <c r="P264" s="1055" t="str">
        <f t="shared" si="54"/>
        <v/>
      </c>
      <c r="Q264" s="1054" t="str">
        <f t="shared" si="54"/>
        <v/>
      </c>
      <c r="R264" s="1055">
        <f t="shared" si="54"/>
        <v>-2.735713E-2</v>
      </c>
      <c r="S264" s="1054" t="str">
        <f t="shared" si="54"/>
        <v/>
      </c>
      <c r="T264" s="1055" t="str">
        <f t="shared" si="54"/>
        <v/>
      </c>
      <c r="U264" s="1054" t="str">
        <f t="shared" si="54"/>
        <v/>
      </c>
      <c r="V264" s="1057" t="str">
        <f t="shared" si="54"/>
        <v/>
      </c>
      <c r="W264" s="49"/>
      <c r="X264" s="49"/>
      <c r="Y264" s="60"/>
      <c r="Z264" s="49"/>
      <c r="AA264" s="49"/>
      <c r="AB264" s="49"/>
      <c r="AC264" s="49"/>
      <c r="AD264" s="49"/>
      <c r="AE264" s="49"/>
      <c r="AF264" s="49"/>
      <c r="AG264" s="49"/>
      <c r="AH264" s="41"/>
      <c r="AI264" s="47"/>
    </row>
    <row r="265" spans="1:35" ht="17.25" customHeight="1">
      <c r="A265" s="414" t="s">
        <v>986</v>
      </c>
      <c r="B265" s="78" t="s">
        <v>0</v>
      </c>
      <c r="C265" s="226"/>
      <c r="D265" s="70"/>
      <c r="E265" s="49"/>
      <c r="F265" s="94"/>
      <c r="G265" s="94"/>
      <c r="H265" s="94"/>
      <c r="I265" s="94"/>
      <c r="J265" s="691"/>
      <c r="K265" s="94"/>
      <c r="L265" s="691"/>
      <c r="M265" s="94"/>
      <c r="N265" s="691"/>
      <c r="O265" s="94"/>
      <c r="P265" s="691"/>
      <c r="Q265" s="94"/>
      <c r="R265" s="691"/>
      <c r="S265" s="94"/>
      <c r="T265" s="691"/>
      <c r="U265" s="94"/>
      <c r="V265" s="691"/>
      <c r="W265" s="49"/>
      <c r="X265" s="49"/>
      <c r="Y265" s="60"/>
      <c r="Z265" s="49"/>
      <c r="AA265" s="49"/>
      <c r="AB265" s="49"/>
      <c r="AC265" s="49"/>
      <c r="AD265" s="49"/>
      <c r="AE265" s="49"/>
      <c r="AF265" s="49"/>
      <c r="AG265" s="49"/>
      <c r="AH265" s="41"/>
      <c r="AI265" s="47"/>
    </row>
    <row r="266" spans="1:35" ht="17.25" customHeight="1">
      <c r="A266" s="414" t="s">
        <v>987</v>
      </c>
      <c r="B266" s="78" t="s">
        <v>0</v>
      </c>
      <c r="C266" s="226"/>
      <c r="D266" s="101"/>
      <c r="E266" s="49"/>
      <c r="F266" s="1090" t="s">
        <v>195</v>
      </c>
      <c r="G266" s="1081" t="str">
        <f>G$13</f>
        <v>2015 FOA PG Group 1   :   March 2015</v>
      </c>
      <c r="H266" s="1082"/>
      <c r="I266" s="1082"/>
      <c r="J266" s="1082"/>
      <c r="K266" s="1082"/>
      <c r="L266" s="1082"/>
      <c r="M266" s="1082"/>
      <c r="N266" s="1082"/>
      <c r="O266" s="1082"/>
      <c r="P266" s="1082"/>
      <c r="Q266" s="1082"/>
      <c r="R266" s="1082"/>
      <c r="S266" s="1082"/>
      <c r="T266" s="1082"/>
      <c r="U266" s="1082">
        <f>U$13</f>
        <v>0</v>
      </c>
      <c r="V266" s="1083"/>
      <c r="W266" s="49"/>
      <c r="X266" s="49"/>
      <c r="Y266" s="60"/>
      <c r="Z266" s="49"/>
      <c r="AA266" s="49"/>
      <c r="AB266" s="49"/>
      <c r="AC266" s="49"/>
      <c r="AD266" s="49"/>
      <c r="AE266" s="49"/>
      <c r="AF266" s="49"/>
      <c r="AG266" s="49"/>
      <c r="AH266" s="41"/>
      <c r="AI266" s="47"/>
    </row>
    <row r="267" spans="1:35" ht="17.25" customHeight="1">
      <c r="A267" s="414" t="s">
        <v>988</v>
      </c>
      <c r="B267" s="78" t="s">
        <v>0</v>
      </c>
      <c r="C267" s="226"/>
      <c r="D267" s="101"/>
      <c r="E267" s="49"/>
      <c r="F267" s="1091"/>
      <c r="G267" s="62" t="str">
        <f t="shared" ref="G267:V267" si="55">G$14</f>
        <v>BM YTD</v>
      </c>
      <c r="H267" s="62" t="str">
        <f t="shared" si="55"/>
        <v>Med YTD</v>
      </c>
      <c r="I267" s="707" t="str">
        <f t="shared" si="55"/>
        <v>Dealer 1 FYTD</v>
      </c>
      <c r="J267" s="737" t="str">
        <f t="shared" si="55"/>
        <v>Dealer 1 TMRA</v>
      </c>
      <c r="K267" s="738" t="str">
        <f t="shared" si="55"/>
        <v>Dealer 2 FYTD</v>
      </c>
      <c r="L267" s="737" t="str">
        <f t="shared" si="55"/>
        <v>Dealer 2 TMRA</v>
      </c>
      <c r="M267" s="707" t="str">
        <f t="shared" si="55"/>
        <v>Dealer 3 FYTD</v>
      </c>
      <c r="N267" s="737" t="str">
        <f t="shared" si="55"/>
        <v>Dealer 3 TMRA</v>
      </c>
      <c r="O267" s="707" t="str">
        <f t="shared" si="55"/>
        <v>Dealer 4 FYTD</v>
      </c>
      <c r="P267" s="737" t="str">
        <f t="shared" si="55"/>
        <v>Dealer 4 TMRA</v>
      </c>
      <c r="Q267" s="707" t="str">
        <f t="shared" si="55"/>
        <v>Dealer 5 FYTD</v>
      </c>
      <c r="R267" s="737" t="str">
        <f t="shared" si="55"/>
        <v>Dealer 5 TMRA</v>
      </c>
      <c r="S267" s="707" t="str">
        <f t="shared" si="55"/>
        <v>Dealer 6 FYTD</v>
      </c>
      <c r="T267" s="737" t="str">
        <f t="shared" si="55"/>
        <v>Dealer 6 TMRA</v>
      </c>
      <c r="U267" s="707" t="str">
        <f t="shared" si="55"/>
        <v>Dealer 7 FYTD</v>
      </c>
      <c r="V267" s="739" t="str">
        <f t="shared" si="55"/>
        <v>Dealer TMRA</v>
      </c>
      <c r="W267" s="49"/>
      <c r="X267" s="49"/>
      <c r="Y267" s="60"/>
      <c r="Z267" s="49"/>
      <c r="AA267" s="49"/>
      <c r="AB267" s="49"/>
      <c r="AC267" s="49"/>
      <c r="AD267" s="49"/>
      <c r="AE267" s="49"/>
      <c r="AF267" s="49"/>
      <c r="AG267" s="49"/>
      <c r="AH267" s="41"/>
      <c r="AI267" s="47"/>
    </row>
    <row r="268" spans="1:35" ht="17.25" customHeight="1" thickBot="1">
      <c r="A268" s="414" t="s">
        <v>989</v>
      </c>
      <c r="B268" s="78" t="s">
        <v>2046</v>
      </c>
      <c r="C268" s="76" t="s">
        <v>59</v>
      </c>
      <c r="D268" s="101"/>
      <c r="E268" s="49"/>
      <c r="F268" s="461" t="s">
        <v>241</v>
      </c>
      <c r="G268" s="427" t="str">
        <f>IFERROR(INDEX(ESOSDataset,MATCH($C268,Measure,0),MATCH(G$10,Period,0)),"")</f>
        <v/>
      </c>
      <c r="H268" s="428" t="str">
        <f>IFERROR(INDEX(ESOSDataset,MATCH($C268,Measure,0),MATCH(H$10,Period,0)),"")</f>
        <v/>
      </c>
      <c r="I268" s="229" t="str">
        <f t="shared" ref="I268:V268" si="56">IFERROR(INDEX(ESOSDataset,MATCH($C268,Measure,0),MATCH(I$10,PeriodComposite,0)),"")</f>
        <v/>
      </c>
      <c r="J268" s="798" t="str">
        <f t="shared" si="56"/>
        <v/>
      </c>
      <c r="K268" s="871" t="str">
        <f t="shared" si="56"/>
        <v/>
      </c>
      <c r="L268" s="798" t="str">
        <f t="shared" si="56"/>
        <v/>
      </c>
      <c r="M268" s="229" t="str">
        <f t="shared" si="56"/>
        <v/>
      </c>
      <c r="N268" s="798" t="str">
        <f t="shared" si="56"/>
        <v/>
      </c>
      <c r="O268" s="229" t="str">
        <f t="shared" si="56"/>
        <v/>
      </c>
      <c r="P268" s="798" t="str">
        <f t="shared" si="56"/>
        <v/>
      </c>
      <c r="Q268" s="1023" t="str">
        <f t="shared" si="56"/>
        <v/>
      </c>
      <c r="R268" s="798">
        <f t="shared" si="56"/>
        <v>6.16</v>
      </c>
      <c r="S268" s="229" t="str">
        <f t="shared" si="56"/>
        <v/>
      </c>
      <c r="T268" s="798" t="str">
        <f t="shared" si="56"/>
        <v/>
      </c>
      <c r="U268" s="229" t="str">
        <f t="shared" si="56"/>
        <v/>
      </c>
      <c r="V268" s="872" t="str">
        <f t="shared" si="56"/>
        <v/>
      </c>
      <c r="W268" s="49"/>
      <c r="X268" s="49"/>
      <c r="Y268" s="60"/>
      <c r="Z268" s="49"/>
      <c r="AA268" s="49"/>
      <c r="AB268" s="49"/>
      <c r="AC268" s="49"/>
      <c r="AD268" s="49"/>
      <c r="AE268" s="49"/>
      <c r="AF268" s="49"/>
      <c r="AG268" s="49"/>
      <c r="AH268" s="41"/>
      <c r="AI268" s="47"/>
    </row>
    <row r="269" spans="1:35" ht="17.25" customHeight="1" thickTop="1">
      <c r="A269" s="414" t="s">
        <v>990</v>
      </c>
      <c r="B269" s="78" t="s">
        <v>2047</v>
      </c>
      <c r="C269" s="76" t="s">
        <v>381</v>
      </c>
      <c r="D269" s="101"/>
      <c r="E269" s="49"/>
      <c r="F269" s="461" t="s">
        <v>335</v>
      </c>
      <c r="G269" s="1130" t="str">
        <f>$C$7</f>
        <v>AUD</v>
      </c>
      <c r="H269" s="1131"/>
      <c r="I269" s="230" t="str">
        <f t="shared" ref="I269:V270" si="57">IFERROR(INDEX(ESOSDataset,MATCH($C269,Measure,0),MATCH(I$10,PeriodComposite,0))/I$6/I$5,"")</f>
        <v/>
      </c>
      <c r="J269" s="799" t="str">
        <f t="shared" si="57"/>
        <v/>
      </c>
      <c r="K269" s="873" t="str">
        <f t="shared" si="57"/>
        <v/>
      </c>
      <c r="L269" s="799" t="str">
        <f t="shared" si="57"/>
        <v/>
      </c>
      <c r="M269" s="230" t="str">
        <f t="shared" si="57"/>
        <v/>
      </c>
      <c r="N269" s="799" t="str">
        <f t="shared" si="57"/>
        <v/>
      </c>
      <c r="O269" s="230" t="str">
        <f t="shared" si="57"/>
        <v/>
      </c>
      <c r="P269" s="799" t="str">
        <f t="shared" si="57"/>
        <v/>
      </c>
      <c r="Q269" s="1024" t="str">
        <f t="shared" si="57"/>
        <v/>
      </c>
      <c r="R269" s="799">
        <f t="shared" si="57"/>
        <v>39764314.399999999</v>
      </c>
      <c r="S269" s="230" t="str">
        <f t="shared" si="57"/>
        <v/>
      </c>
      <c r="T269" s="799" t="str">
        <f t="shared" si="57"/>
        <v/>
      </c>
      <c r="U269" s="230" t="str">
        <f t="shared" si="57"/>
        <v/>
      </c>
      <c r="V269" s="874" t="str">
        <f t="shared" si="57"/>
        <v/>
      </c>
      <c r="W269" s="49"/>
      <c r="X269" s="49"/>
      <c r="Y269" s="60"/>
      <c r="Z269" s="49"/>
      <c r="AA269" s="49"/>
      <c r="AB269" s="49"/>
      <c r="AC269" s="49"/>
      <c r="AD269" s="49"/>
      <c r="AE269" s="49"/>
      <c r="AF269" s="49"/>
      <c r="AG269" s="49"/>
      <c r="AH269" s="41"/>
      <c r="AI269" s="47"/>
    </row>
    <row r="270" spans="1:35" ht="17.25" customHeight="1">
      <c r="A270" s="414" t="s">
        <v>991</v>
      </c>
      <c r="B270" s="78" t="s">
        <v>2048</v>
      </c>
      <c r="C270" s="76" t="s">
        <v>382</v>
      </c>
      <c r="D270" s="101"/>
      <c r="E270" s="49"/>
      <c r="F270" s="462" t="s">
        <v>242</v>
      </c>
      <c r="G270" s="1132"/>
      <c r="H270" s="1133"/>
      <c r="I270" s="231" t="str">
        <f t="shared" si="57"/>
        <v/>
      </c>
      <c r="J270" s="729" t="str">
        <f t="shared" si="57"/>
        <v/>
      </c>
      <c r="K270" s="875" t="str">
        <f t="shared" si="57"/>
        <v/>
      </c>
      <c r="L270" s="729" t="str">
        <f t="shared" si="57"/>
        <v/>
      </c>
      <c r="M270" s="231" t="str">
        <f t="shared" si="57"/>
        <v/>
      </c>
      <c r="N270" s="729" t="str">
        <f t="shared" si="57"/>
        <v/>
      </c>
      <c r="O270" s="231" t="str">
        <f t="shared" si="57"/>
        <v/>
      </c>
      <c r="P270" s="729" t="str">
        <f t="shared" si="57"/>
        <v/>
      </c>
      <c r="Q270" s="188" t="str">
        <f t="shared" si="57"/>
        <v/>
      </c>
      <c r="R270" s="729">
        <f t="shared" si="57"/>
        <v>6455382.0300000003</v>
      </c>
      <c r="S270" s="231" t="str">
        <f t="shared" si="57"/>
        <v/>
      </c>
      <c r="T270" s="729" t="str">
        <f t="shared" si="57"/>
        <v/>
      </c>
      <c r="U270" s="231" t="str">
        <f t="shared" si="57"/>
        <v/>
      </c>
      <c r="V270" s="714" t="str">
        <f t="shared" si="57"/>
        <v/>
      </c>
      <c r="W270" s="49"/>
      <c r="X270" s="49"/>
      <c r="Y270" s="60"/>
      <c r="Z270" s="49"/>
      <c r="AA270" s="49"/>
      <c r="AB270" s="49"/>
      <c r="AC270" s="49"/>
      <c r="AD270" s="49"/>
      <c r="AE270" s="49"/>
      <c r="AF270" s="49"/>
      <c r="AG270" s="49"/>
      <c r="AH270" s="41"/>
      <c r="AI270" s="47"/>
    </row>
    <row r="271" spans="1:35" ht="17.25" customHeight="1">
      <c r="A271" s="414" t="s">
        <v>992</v>
      </c>
      <c r="B271" s="78" t="s">
        <v>2049</v>
      </c>
      <c r="C271" s="76" t="s">
        <v>77</v>
      </c>
      <c r="D271" s="101"/>
      <c r="E271" s="49"/>
      <c r="F271" s="463" t="s">
        <v>243</v>
      </c>
      <c r="G271" s="432" t="str">
        <f t="shared" ref="G271:H274" si="58">IFERROR(INDEX(ESOSDataset,MATCH($C271,Measure,0),MATCH(G$10,Period,0)),"")</f>
        <v/>
      </c>
      <c r="H271" s="429" t="str">
        <f t="shared" si="58"/>
        <v/>
      </c>
      <c r="I271" s="232" t="str">
        <f t="shared" ref="I271:V274" si="59">IFERROR(INDEX(ESOSDataset,MATCH($C271,Measure,0),MATCH(I$10,PeriodComposite,0)),"")</f>
        <v/>
      </c>
      <c r="J271" s="800" t="str">
        <f t="shared" si="59"/>
        <v/>
      </c>
      <c r="K271" s="876" t="str">
        <f t="shared" si="59"/>
        <v/>
      </c>
      <c r="L271" s="800" t="str">
        <f t="shared" si="59"/>
        <v/>
      </c>
      <c r="M271" s="232" t="str">
        <f t="shared" si="59"/>
        <v/>
      </c>
      <c r="N271" s="800" t="str">
        <f t="shared" si="59"/>
        <v/>
      </c>
      <c r="O271" s="232" t="str">
        <f t="shared" si="59"/>
        <v/>
      </c>
      <c r="P271" s="800" t="str">
        <f t="shared" si="59"/>
        <v/>
      </c>
      <c r="Q271" s="1025" t="str">
        <f t="shared" si="59"/>
        <v/>
      </c>
      <c r="R271" s="800">
        <f t="shared" si="59"/>
        <v>12.3</v>
      </c>
      <c r="S271" s="232" t="str">
        <f t="shared" si="59"/>
        <v/>
      </c>
      <c r="T271" s="800" t="str">
        <f t="shared" si="59"/>
        <v/>
      </c>
      <c r="U271" s="232" t="str">
        <f t="shared" si="59"/>
        <v/>
      </c>
      <c r="V271" s="877" t="str">
        <f t="shared" si="59"/>
        <v/>
      </c>
      <c r="W271" s="49"/>
      <c r="X271" s="49"/>
      <c r="Y271" s="60"/>
      <c r="Z271" s="49"/>
      <c r="AA271" s="49"/>
      <c r="AB271" s="49"/>
      <c r="AC271" s="49"/>
      <c r="AD271" s="49"/>
      <c r="AE271" s="49"/>
      <c r="AF271" s="49"/>
      <c r="AG271" s="49"/>
      <c r="AH271" s="41"/>
      <c r="AI271" s="47"/>
    </row>
    <row r="272" spans="1:35" ht="17.25" customHeight="1">
      <c r="A272" s="414" t="s">
        <v>993</v>
      </c>
      <c r="B272" s="78" t="s">
        <v>2050</v>
      </c>
      <c r="C272" s="76" t="s">
        <v>85</v>
      </c>
      <c r="D272" s="101"/>
      <c r="E272" s="49"/>
      <c r="F272" s="463" t="s">
        <v>244</v>
      </c>
      <c r="G272" s="1065" t="str">
        <f t="shared" si="58"/>
        <v/>
      </c>
      <c r="H272" s="1066" t="str">
        <f t="shared" si="58"/>
        <v/>
      </c>
      <c r="I272" s="232" t="str">
        <f t="shared" si="59"/>
        <v/>
      </c>
      <c r="J272" s="800" t="str">
        <f t="shared" si="59"/>
        <v/>
      </c>
      <c r="K272" s="876" t="str">
        <f t="shared" si="59"/>
        <v/>
      </c>
      <c r="L272" s="800" t="str">
        <f t="shared" si="59"/>
        <v/>
      </c>
      <c r="M272" s="232" t="str">
        <f t="shared" si="59"/>
        <v/>
      </c>
      <c r="N272" s="800" t="str">
        <f t="shared" si="59"/>
        <v/>
      </c>
      <c r="O272" s="232" t="str">
        <f t="shared" si="59"/>
        <v/>
      </c>
      <c r="P272" s="800" t="str">
        <f t="shared" si="59"/>
        <v/>
      </c>
      <c r="Q272" s="1025" t="str">
        <f t="shared" si="59"/>
        <v/>
      </c>
      <c r="R272" s="800">
        <f t="shared" si="59"/>
        <v>30.51</v>
      </c>
      <c r="S272" s="232" t="str">
        <f t="shared" si="59"/>
        <v/>
      </c>
      <c r="T272" s="800" t="str">
        <f t="shared" si="59"/>
        <v/>
      </c>
      <c r="U272" s="232" t="str">
        <f t="shared" si="59"/>
        <v/>
      </c>
      <c r="V272" s="877" t="str">
        <f t="shared" si="59"/>
        <v/>
      </c>
      <c r="W272" s="49"/>
      <c r="X272" s="49"/>
      <c r="Y272" s="60"/>
      <c r="Z272" s="49"/>
      <c r="AA272" s="49"/>
      <c r="AB272" s="49"/>
      <c r="AC272" s="49"/>
      <c r="AD272" s="49"/>
      <c r="AE272" s="49"/>
      <c r="AF272" s="49"/>
      <c r="AG272" s="49"/>
      <c r="AH272" s="41"/>
      <c r="AI272" s="47"/>
    </row>
    <row r="273" spans="1:35" ht="17.25" customHeight="1">
      <c r="A273" s="414" t="s">
        <v>994</v>
      </c>
      <c r="B273" s="78" t="s">
        <v>2051</v>
      </c>
      <c r="C273" s="76" t="s">
        <v>87</v>
      </c>
      <c r="D273" s="101"/>
      <c r="E273" s="49"/>
      <c r="F273" s="463" t="s">
        <v>245</v>
      </c>
      <c r="G273" s="433" t="str">
        <f t="shared" si="58"/>
        <v/>
      </c>
      <c r="H273" s="430" t="str">
        <f t="shared" si="58"/>
        <v/>
      </c>
      <c r="I273" s="232" t="str">
        <f t="shared" si="59"/>
        <v/>
      </c>
      <c r="J273" s="800" t="str">
        <f t="shared" si="59"/>
        <v/>
      </c>
      <c r="K273" s="876" t="str">
        <f t="shared" si="59"/>
        <v/>
      </c>
      <c r="L273" s="800" t="str">
        <f t="shared" si="59"/>
        <v/>
      </c>
      <c r="M273" s="232" t="str">
        <f t="shared" si="59"/>
        <v/>
      </c>
      <c r="N273" s="800" t="str">
        <f t="shared" si="59"/>
        <v/>
      </c>
      <c r="O273" s="232" t="str">
        <f t="shared" si="59"/>
        <v/>
      </c>
      <c r="P273" s="800" t="str">
        <f t="shared" si="59"/>
        <v/>
      </c>
      <c r="Q273" s="1025" t="str">
        <f t="shared" si="59"/>
        <v/>
      </c>
      <c r="R273" s="800">
        <f t="shared" si="59"/>
        <v>77.38</v>
      </c>
      <c r="S273" s="232" t="str">
        <f t="shared" si="59"/>
        <v/>
      </c>
      <c r="T273" s="800" t="str">
        <f t="shared" si="59"/>
        <v/>
      </c>
      <c r="U273" s="232" t="str">
        <f t="shared" si="59"/>
        <v/>
      </c>
      <c r="V273" s="877" t="str">
        <f t="shared" si="59"/>
        <v/>
      </c>
      <c r="W273" s="49"/>
      <c r="X273" s="49"/>
      <c r="Y273" s="60"/>
      <c r="Z273" s="49"/>
      <c r="AA273" s="49"/>
      <c r="AB273" s="49"/>
      <c r="AC273" s="49"/>
      <c r="AD273" s="49"/>
      <c r="AE273" s="49"/>
      <c r="AF273" s="49"/>
      <c r="AG273" s="49"/>
      <c r="AH273" s="41"/>
      <c r="AI273" s="47"/>
    </row>
    <row r="274" spans="1:35" ht="17.25" customHeight="1">
      <c r="A274" s="414" t="s">
        <v>995</v>
      </c>
      <c r="B274" s="78" t="s">
        <v>2052</v>
      </c>
      <c r="C274" s="76" t="s">
        <v>86</v>
      </c>
      <c r="D274" s="101"/>
      <c r="E274" s="49"/>
      <c r="F274" s="463" t="s">
        <v>154</v>
      </c>
      <c r="G274" s="434" t="str">
        <f t="shared" si="58"/>
        <v/>
      </c>
      <c r="H274" s="431" t="str">
        <f t="shared" si="58"/>
        <v/>
      </c>
      <c r="I274" s="237" t="str">
        <f t="shared" si="59"/>
        <v/>
      </c>
      <c r="J274" s="800" t="str">
        <f t="shared" si="59"/>
        <v/>
      </c>
      <c r="K274" s="878" t="str">
        <f t="shared" si="59"/>
        <v/>
      </c>
      <c r="L274" s="879" t="str">
        <f t="shared" si="59"/>
        <v/>
      </c>
      <c r="M274" s="237" t="str">
        <f t="shared" si="59"/>
        <v/>
      </c>
      <c r="N274" s="879" t="str">
        <f t="shared" si="59"/>
        <v/>
      </c>
      <c r="O274" s="237" t="str">
        <f t="shared" si="59"/>
        <v/>
      </c>
      <c r="P274" s="879" t="str">
        <f t="shared" si="59"/>
        <v/>
      </c>
      <c r="Q274" s="1026" t="str">
        <f t="shared" si="59"/>
        <v/>
      </c>
      <c r="R274" s="879">
        <f t="shared" si="59"/>
        <v>21.8</v>
      </c>
      <c r="S274" s="237" t="str">
        <f t="shared" si="59"/>
        <v/>
      </c>
      <c r="T274" s="879" t="str">
        <f t="shared" si="59"/>
        <v/>
      </c>
      <c r="U274" s="237" t="str">
        <f t="shared" si="59"/>
        <v/>
      </c>
      <c r="V274" s="880" t="str">
        <f t="shared" si="59"/>
        <v/>
      </c>
      <c r="W274" s="49"/>
      <c r="X274" s="49"/>
      <c r="Y274" s="60"/>
      <c r="Z274" s="49"/>
      <c r="AA274" s="49"/>
      <c r="AB274" s="49"/>
      <c r="AC274" s="49"/>
      <c r="AD274" s="49"/>
      <c r="AE274" s="49"/>
      <c r="AF274" s="49"/>
      <c r="AG274" s="49"/>
      <c r="AH274" s="41"/>
      <c r="AI274" s="47"/>
    </row>
    <row r="275" spans="1:35" ht="17.25" customHeight="1">
      <c r="A275" s="414" t="s">
        <v>996</v>
      </c>
      <c r="B275" s="78" t="s">
        <v>0</v>
      </c>
      <c r="C275" s="226"/>
      <c r="D275" s="101"/>
      <c r="E275" s="49"/>
      <c r="F275" s="1129" t="s">
        <v>2618</v>
      </c>
      <c r="G275" s="1081" t="str">
        <f>G$13</f>
        <v>2015 FOA PG Group 1   :   March 2015</v>
      </c>
      <c r="H275" s="1082"/>
      <c r="I275" s="1082"/>
      <c r="J275" s="1082"/>
      <c r="K275" s="1082"/>
      <c r="L275" s="1082"/>
      <c r="M275" s="1082"/>
      <c r="N275" s="1082"/>
      <c r="O275" s="1082"/>
      <c r="P275" s="1082"/>
      <c r="Q275" s="1082"/>
      <c r="R275" s="1082"/>
      <c r="S275" s="1082"/>
      <c r="T275" s="1082"/>
      <c r="U275" s="1082">
        <f>U$13</f>
        <v>0</v>
      </c>
      <c r="V275" s="1083"/>
      <c r="W275" s="49"/>
      <c r="X275" s="49"/>
      <c r="Y275" s="60"/>
      <c r="Z275" s="49"/>
      <c r="AA275" s="49"/>
      <c r="AB275" s="49"/>
      <c r="AC275" s="49"/>
      <c r="AD275" s="49"/>
      <c r="AE275" s="49"/>
      <c r="AF275" s="49"/>
      <c r="AG275" s="49"/>
      <c r="AH275" s="41"/>
      <c r="AI275" s="47"/>
    </row>
    <row r="276" spans="1:35" ht="17.25" customHeight="1">
      <c r="A276" s="414" t="s">
        <v>997</v>
      </c>
      <c r="B276" s="78" t="s">
        <v>0</v>
      </c>
      <c r="C276" s="226"/>
      <c r="D276" s="101"/>
      <c r="E276" s="49"/>
      <c r="F276" s="1096"/>
      <c r="G276" s="62" t="str">
        <f t="shared" ref="G276:V276" si="60">G$14</f>
        <v>BM YTD</v>
      </c>
      <c r="H276" s="62" t="str">
        <f t="shared" si="60"/>
        <v>Med YTD</v>
      </c>
      <c r="I276" s="707" t="str">
        <f t="shared" si="60"/>
        <v>Dealer 1 FYTD</v>
      </c>
      <c r="J276" s="737" t="str">
        <f t="shared" si="60"/>
        <v>Dealer 1 TMRA</v>
      </c>
      <c r="K276" s="738" t="str">
        <f t="shared" si="60"/>
        <v>Dealer 2 FYTD</v>
      </c>
      <c r="L276" s="737" t="str">
        <f t="shared" si="60"/>
        <v>Dealer 2 TMRA</v>
      </c>
      <c r="M276" s="707" t="str">
        <f t="shared" si="60"/>
        <v>Dealer 3 FYTD</v>
      </c>
      <c r="N276" s="737" t="str">
        <f t="shared" si="60"/>
        <v>Dealer 3 TMRA</v>
      </c>
      <c r="O276" s="707" t="str">
        <f t="shared" si="60"/>
        <v>Dealer 4 FYTD</v>
      </c>
      <c r="P276" s="737" t="str">
        <f t="shared" si="60"/>
        <v>Dealer 4 TMRA</v>
      </c>
      <c r="Q276" s="707" t="str">
        <f t="shared" si="60"/>
        <v>Dealer 5 FYTD</v>
      </c>
      <c r="R276" s="737" t="str">
        <f t="shared" si="60"/>
        <v>Dealer 5 TMRA</v>
      </c>
      <c r="S276" s="707" t="str">
        <f t="shared" si="60"/>
        <v>Dealer 6 FYTD</v>
      </c>
      <c r="T276" s="737" t="str">
        <f t="shared" si="60"/>
        <v>Dealer 6 TMRA</v>
      </c>
      <c r="U276" s="707" t="str">
        <f t="shared" si="60"/>
        <v>Dealer 7 FYTD</v>
      </c>
      <c r="V276" s="739" t="str">
        <f t="shared" si="60"/>
        <v>Dealer TMRA</v>
      </c>
      <c r="W276" s="49"/>
      <c r="X276" s="49"/>
      <c r="Y276" s="60"/>
      <c r="Z276" s="49"/>
      <c r="AA276" s="49"/>
      <c r="AB276" s="49"/>
      <c r="AC276" s="49"/>
      <c r="AD276" s="49"/>
      <c r="AE276" s="49"/>
      <c r="AF276" s="49"/>
      <c r="AG276" s="49"/>
      <c r="AH276" s="41"/>
      <c r="AI276" s="47"/>
    </row>
    <row r="277" spans="1:35" ht="17.25" customHeight="1">
      <c r="A277" s="414" t="s">
        <v>998</v>
      </c>
      <c r="B277" s="78" t="s">
        <v>2053</v>
      </c>
      <c r="C277" s="76" t="s">
        <v>383</v>
      </c>
      <c r="D277" s="101"/>
      <c r="E277" s="49"/>
      <c r="F277" s="462" t="s">
        <v>246</v>
      </c>
      <c r="G277" s="1126" t="str">
        <f>$C$7</f>
        <v>AUD</v>
      </c>
      <c r="H277" s="1085"/>
      <c r="I277" s="464" t="str">
        <f t="shared" ref="I277:V284" si="61">IFERROR(INDEX(ESOSDataset,MATCH($C277,Measure,0),MATCH(I$10,PeriodComposite,0))/I$6/I$5,"")</f>
        <v/>
      </c>
      <c r="J277" s="729" t="str">
        <f t="shared" si="61"/>
        <v/>
      </c>
      <c r="K277" s="881" t="str">
        <f t="shared" si="61"/>
        <v/>
      </c>
      <c r="L277" s="729" t="str">
        <f t="shared" si="61"/>
        <v/>
      </c>
      <c r="M277" s="464" t="str">
        <f t="shared" si="61"/>
        <v/>
      </c>
      <c r="N277" s="729" t="str">
        <f t="shared" si="61"/>
        <v/>
      </c>
      <c r="O277" s="464" t="str">
        <f t="shared" si="61"/>
        <v/>
      </c>
      <c r="P277" s="729" t="str">
        <f t="shared" si="61"/>
        <v/>
      </c>
      <c r="Q277" s="464" t="str">
        <f t="shared" si="61"/>
        <v/>
      </c>
      <c r="R277" s="729">
        <f t="shared" si="61"/>
        <v>4809534.5599999996</v>
      </c>
      <c r="S277" s="464" t="str">
        <f t="shared" si="61"/>
        <v/>
      </c>
      <c r="T277" s="729" t="str">
        <f t="shared" si="61"/>
        <v/>
      </c>
      <c r="U277" s="464" t="str">
        <f t="shared" si="61"/>
        <v/>
      </c>
      <c r="V277" s="714" t="str">
        <f t="shared" si="61"/>
        <v/>
      </c>
      <c r="W277" s="49"/>
      <c r="X277" s="49"/>
      <c r="Y277" s="60"/>
      <c r="Z277" s="49"/>
      <c r="AA277" s="49"/>
      <c r="AB277" s="49"/>
      <c r="AC277" s="49"/>
      <c r="AD277" s="49"/>
      <c r="AE277" s="49"/>
      <c r="AF277" s="49"/>
      <c r="AG277" s="49"/>
      <c r="AH277" s="41"/>
      <c r="AI277" s="47"/>
    </row>
    <row r="278" spans="1:35" ht="17.25" customHeight="1">
      <c r="A278" s="414" t="s">
        <v>999</v>
      </c>
      <c r="B278" s="78" t="s">
        <v>2054</v>
      </c>
      <c r="C278" s="76" t="s">
        <v>384</v>
      </c>
      <c r="D278" s="101"/>
      <c r="E278" s="49"/>
      <c r="F278" s="462" t="s">
        <v>247</v>
      </c>
      <c r="G278" s="1127"/>
      <c r="H278" s="1087"/>
      <c r="I278" s="188" t="str">
        <f t="shared" si="61"/>
        <v/>
      </c>
      <c r="J278" s="729" t="str">
        <f t="shared" si="61"/>
        <v/>
      </c>
      <c r="K278" s="882" t="str">
        <f t="shared" si="61"/>
        <v/>
      </c>
      <c r="L278" s="729" t="str">
        <f t="shared" si="61"/>
        <v/>
      </c>
      <c r="M278" s="188" t="str">
        <f t="shared" si="61"/>
        <v/>
      </c>
      <c r="N278" s="729" t="str">
        <f t="shared" si="61"/>
        <v/>
      </c>
      <c r="O278" s="188" t="str">
        <f t="shared" si="61"/>
        <v/>
      </c>
      <c r="P278" s="729" t="str">
        <f t="shared" si="61"/>
        <v/>
      </c>
      <c r="Q278" s="188" t="str">
        <f t="shared" si="61"/>
        <v/>
      </c>
      <c r="R278" s="729">
        <f t="shared" si="61"/>
        <v>1173841.99</v>
      </c>
      <c r="S278" s="188" t="str">
        <f t="shared" si="61"/>
        <v/>
      </c>
      <c r="T278" s="729" t="str">
        <f t="shared" si="61"/>
        <v/>
      </c>
      <c r="U278" s="188" t="str">
        <f t="shared" si="61"/>
        <v/>
      </c>
      <c r="V278" s="714" t="str">
        <f t="shared" si="61"/>
        <v/>
      </c>
      <c r="W278" s="49"/>
      <c r="X278" s="49"/>
      <c r="Y278" s="60"/>
      <c r="Z278" s="49"/>
      <c r="AA278" s="49"/>
      <c r="AB278" s="49"/>
      <c r="AC278" s="49"/>
      <c r="AD278" s="49"/>
      <c r="AE278" s="49"/>
      <c r="AF278" s="49"/>
      <c r="AG278" s="49"/>
      <c r="AH278" s="41"/>
      <c r="AI278" s="47"/>
    </row>
    <row r="279" spans="1:35" ht="17.25" customHeight="1">
      <c r="A279" s="414" t="s">
        <v>1000</v>
      </c>
      <c r="B279" s="78" t="s">
        <v>2055</v>
      </c>
      <c r="C279" s="76" t="s">
        <v>3411</v>
      </c>
      <c r="D279" s="101"/>
      <c r="E279" s="49"/>
      <c r="F279" s="239" t="s">
        <v>169</v>
      </c>
      <c r="G279" s="1127"/>
      <c r="H279" s="1087"/>
      <c r="I279" s="189" t="str">
        <f t="shared" si="61"/>
        <v/>
      </c>
      <c r="J279" s="729" t="str">
        <f t="shared" si="61"/>
        <v/>
      </c>
      <c r="K279" s="883" t="str">
        <f t="shared" si="61"/>
        <v/>
      </c>
      <c r="L279" s="729" t="str">
        <f t="shared" si="61"/>
        <v/>
      </c>
      <c r="M279" s="189" t="str">
        <f t="shared" si="61"/>
        <v/>
      </c>
      <c r="N279" s="729" t="str">
        <f t="shared" si="61"/>
        <v/>
      </c>
      <c r="O279" s="189" t="str">
        <f t="shared" si="61"/>
        <v/>
      </c>
      <c r="P279" s="729" t="str">
        <f t="shared" si="61"/>
        <v/>
      </c>
      <c r="Q279" s="189" t="str">
        <f t="shared" si="61"/>
        <v/>
      </c>
      <c r="R279" s="729">
        <f t="shared" si="61"/>
        <v>336586.46</v>
      </c>
      <c r="S279" s="189" t="str">
        <f t="shared" si="61"/>
        <v/>
      </c>
      <c r="T279" s="729" t="str">
        <f t="shared" si="61"/>
        <v/>
      </c>
      <c r="U279" s="189" t="str">
        <f t="shared" si="61"/>
        <v/>
      </c>
      <c r="V279" s="714" t="str">
        <f t="shared" si="61"/>
        <v/>
      </c>
      <c r="W279" s="49"/>
      <c r="X279" s="49"/>
      <c r="Y279" s="60"/>
      <c r="Z279" s="49"/>
      <c r="AA279" s="49"/>
      <c r="AB279" s="49"/>
      <c r="AC279" s="49"/>
      <c r="AD279" s="49"/>
      <c r="AE279" s="49"/>
      <c r="AF279" s="49"/>
      <c r="AG279" s="49"/>
      <c r="AH279" s="41"/>
      <c r="AI279" s="47"/>
    </row>
    <row r="280" spans="1:35" ht="17.25" customHeight="1">
      <c r="A280" s="414" t="s">
        <v>1001</v>
      </c>
      <c r="B280" s="78" t="s">
        <v>2056</v>
      </c>
      <c r="C280" s="76" t="s">
        <v>670</v>
      </c>
      <c r="D280" s="101"/>
      <c r="E280" s="49"/>
      <c r="F280" s="239" t="s">
        <v>170</v>
      </c>
      <c r="G280" s="1127"/>
      <c r="H280" s="1087"/>
      <c r="I280" s="189" t="str">
        <f t="shared" si="61"/>
        <v/>
      </c>
      <c r="J280" s="729" t="str">
        <f t="shared" si="61"/>
        <v/>
      </c>
      <c r="K280" s="883" t="str">
        <f t="shared" si="61"/>
        <v/>
      </c>
      <c r="L280" s="729" t="str">
        <f t="shared" si="61"/>
        <v/>
      </c>
      <c r="M280" s="189" t="str">
        <f t="shared" si="61"/>
        <v/>
      </c>
      <c r="N280" s="729" t="str">
        <f t="shared" si="61"/>
        <v/>
      </c>
      <c r="O280" s="189" t="str">
        <f t="shared" si="61"/>
        <v/>
      </c>
      <c r="P280" s="729" t="str">
        <f t="shared" si="61"/>
        <v/>
      </c>
      <c r="Q280" s="189" t="str">
        <f t="shared" si="61"/>
        <v/>
      </c>
      <c r="R280" s="729">
        <f t="shared" si="61"/>
        <v>834313.95</v>
      </c>
      <c r="S280" s="189" t="str">
        <f t="shared" si="61"/>
        <v/>
      </c>
      <c r="T280" s="729" t="str">
        <f t="shared" si="61"/>
        <v/>
      </c>
      <c r="U280" s="189" t="str">
        <f t="shared" si="61"/>
        <v/>
      </c>
      <c r="V280" s="714" t="str">
        <f t="shared" si="61"/>
        <v/>
      </c>
      <c r="W280" s="49"/>
      <c r="X280" s="49"/>
      <c r="Y280" s="60"/>
      <c r="Z280" s="49"/>
      <c r="AA280" s="49"/>
      <c r="AB280" s="49"/>
      <c r="AC280" s="49"/>
      <c r="AD280" s="49"/>
      <c r="AE280" s="49"/>
      <c r="AF280" s="49"/>
      <c r="AG280" s="49"/>
      <c r="AH280" s="41"/>
      <c r="AI280" s="47"/>
    </row>
    <row r="281" spans="1:35" ht="17.25" customHeight="1">
      <c r="A281" s="414" t="s">
        <v>1002</v>
      </c>
      <c r="B281" s="78" t="s">
        <v>2057</v>
      </c>
      <c r="C281" s="76" t="s">
        <v>669</v>
      </c>
      <c r="D281" s="101"/>
      <c r="E281" s="49"/>
      <c r="F281" s="239" t="s">
        <v>171</v>
      </c>
      <c r="G281" s="1127"/>
      <c r="H281" s="1087"/>
      <c r="I281" s="189" t="str">
        <f t="shared" si="61"/>
        <v/>
      </c>
      <c r="J281" s="729" t="str">
        <f t="shared" si="61"/>
        <v/>
      </c>
      <c r="K281" s="883" t="str">
        <f t="shared" si="61"/>
        <v/>
      </c>
      <c r="L281" s="729" t="str">
        <f t="shared" si="61"/>
        <v/>
      </c>
      <c r="M281" s="189" t="str">
        <f t="shared" si="61"/>
        <v/>
      </c>
      <c r="N281" s="729" t="str">
        <f t="shared" si="61"/>
        <v/>
      </c>
      <c r="O281" s="189" t="str">
        <f t="shared" si="61"/>
        <v/>
      </c>
      <c r="P281" s="729" t="str">
        <f t="shared" si="61"/>
        <v/>
      </c>
      <c r="Q281" s="189" t="str">
        <f t="shared" si="61"/>
        <v/>
      </c>
      <c r="R281" s="729">
        <f t="shared" si="61"/>
        <v>2941.58</v>
      </c>
      <c r="S281" s="189" t="str">
        <f t="shared" si="61"/>
        <v/>
      </c>
      <c r="T281" s="729" t="str">
        <f t="shared" si="61"/>
        <v/>
      </c>
      <c r="U281" s="189" t="str">
        <f t="shared" si="61"/>
        <v/>
      </c>
      <c r="V281" s="714" t="str">
        <f t="shared" si="61"/>
        <v/>
      </c>
      <c r="W281" s="49"/>
      <c r="X281" s="49"/>
      <c r="Y281" s="60"/>
      <c r="Z281" s="49"/>
      <c r="AA281" s="49"/>
      <c r="AB281" s="49"/>
      <c r="AC281" s="49"/>
      <c r="AD281" s="49"/>
      <c r="AE281" s="49"/>
      <c r="AF281" s="49"/>
      <c r="AG281" s="49"/>
      <c r="AH281" s="41"/>
      <c r="AI281" s="47"/>
    </row>
    <row r="282" spans="1:35" ht="17.25" customHeight="1">
      <c r="A282" s="414" t="s">
        <v>1003</v>
      </c>
      <c r="B282" s="78" t="s">
        <v>2058</v>
      </c>
      <c r="C282" s="76" t="s">
        <v>385</v>
      </c>
      <c r="D282" s="101"/>
      <c r="E282" s="49"/>
      <c r="F282" s="462" t="s">
        <v>2577</v>
      </c>
      <c r="G282" s="1127"/>
      <c r="H282" s="1087"/>
      <c r="I282" s="188" t="str">
        <f t="shared" si="61"/>
        <v/>
      </c>
      <c r="J282" s="729" t="str">
        <f t="shared" si="61"/>
        <v/>
      </c>
      <c r="K282" s="882" t="str">
        <f t="shared" si="61"/>
        <v/>
      </c>
      <c r="L282" s="729" t="str">
        <f t="shared" si="61"/>
        <v/>
      </c>
      <c r="M282" s="188" t="str">
        <f t="shared" si="61"/>
        <v/>
      </c>
      <c r="N282" s="729" t="str">
        <f t="shared" si="61"/>
        <v/>
      </c>
      <c r="O282" s="188" t="str">
        <f t="shared" si="61"/>
        <v/>
      </c>
      <c r="P282" s="729" t="str">
        <f t="shared" si="61"/>
        <v/>
      </c>
      <c r="Q282" s="188" t="str">
        <f t="shared" si="61"/>
        <v/>
      </c>
      <c r="R282" s="729">
        <f t="shared" si="61"/>
        <v>1200</v>
      </c>
      <c r="S282" s="188" t="str">
        <f t="shared" si="61"/>
        <v/>
      </c>
      <c r="T282" s="729" t="str">
        <f t="shared" si="61"/>
        <v/>
      </c>
      <c r="U282" s="188" t="str">
        <f t="shared" si="61"/>
        <v/>
      </c>
      <c r="V282" s="714" t="str">
        <f t="shared" si="61"/>
        <v/>
      </c>
      <c r="W282" s="49"/>
      <c r="X282" s="49"/>
      <c r="Y282" s="60"/>
      <c r="Z282" s="49"/>
      <c r="AA282" s="49"/>
      <c r="AB282" s="49"/>
      <c r="AC282" s="49"/>
      <c r="AD282" s="49"/>
      <c r="AE282" s="49"/>
      <c r="AF282" s="49"/>
      <c r="AG282" s="49"/>
      <c r="AH282" s="41"/>
      <c r="AI282" s="47"/>
    </row>
    <row r="283" spans="1:35" ht="17.25" customHeight="1">
      <c r="A283" s="414" t="s">
        <v>1004</v>
      </c>
      <c r="B283" s="78" t="s">
        <v>2059</v>
      </c>
      <c r="C283" s="76" t="s">
        <v>386</v>
      </c>
      <c r="D283" s="101"/>
      <c r="E283" s="49"/>
      <c r="F283" s="462" t="s">
        <v>766</v>
      </c>
      <c r="G283" s="1127"/>
      <c r="H283" s="1087"/>
      <c r="I283" s="465" t="str">
        <f t="shared" si="61"/>
        <v/>
      </c>
      <c r="J283" s="730" t="str">
        <f t="shared" si="61"/>
        <v/>
      </c>
      <c r="K283" s="884" t="str">
        <f t="shared" si="61"/>
        <v/>
      </c>
      <c r="L283" s="730" t="str">
        <f t="shared" si="61"/>
        <v/>
      </c>
      <c r="M283" s="465" t="str">
        <f t="shared" si="61"/>
        <v/>
      </c>
      <c r="N283" s="730" t="str">
        <f t="shared" si="61"/>
        <v/>
      </c>
      <c r="O283" s="465" t="str">
        <f t="shared" si="61"/>
        <v/>
      </c>
      <c r="P283" s="730" t="str">
        <f t="shared" si="61"/>
        <v/>
      </c>
      <c r="Q283" s="465" t="str">
        <f t="shared" si="61"/>
        <v/>
      </c>
      <c r="R283" s="730">
        <f t="shared" si="61"/>
        <v>146688.93</v>
      </c>
      <c r="S283" s="465" t="str">
        <f t="shared" si="61"/>
        <v/>
      </c>
      <c r="T283" s="730" t="str">
        <f t="shared" si="61"/>
        <v/>
      </c>
      <c r="U283" s="465" t="str">
        <f t="shared" si="61"/>
        <v/>
      </c>
      <c r="V283" s="715" t="str">
        <f t="shared" si="61"/>
        <v/>
      </c>
      <c r="W283" s="49"/>
      <c r="X283" s="49"/>
      <c r="Y283" s="60"/>
      <c r="Z283" s="49"/>
      <c r="AA283" s="49"/>
      <c r="AB283" s="49"/>
      <c r="AC283" s="49"/>
      <c r="AD283" s="49"/>
      <c r="AE283" s="49"/>
      <c r="AF283" s="49"/>
      <c r="AG283" s="49"/>
      <c r="AH283" s="41"/>
      <c r="AI283" s="47"/>
    </row>
    <row r="284" spans="1:35" ht="17.25" customHeight="1">
      <c r="A284" s="414" t="s">
        <v>1005</v>
      </c>
      <c r="B284" s="78" t="s">
        <v>2060</v>
      </c>
      <c r="C284" s="76" t="s">
        <v>387</v>
      </c>
      <c r="D284" s="101"/>
      <c r="E284" s="49"/>
      <c r="F284" s="462" t="s">
        <v>650</v>
      </c>
      <c r="G284" s="1128"/>
      <c r="H284" s="1089"/>
      <c r="I284" s="190" t="str">
        <f t="shared" si="61"/>
        <v/>
      </c>
      <c r="J284" s="729" t="str">
        <f t="shared" si="61"/>
        <v/>
      </c>
      <c r="K284" s="885" t="str">
        <f t="shared" si="61"/>
        <v/>
      </c>
      <c r="L284" s="886" t="str">
        <f t="shared" si="61"/>
        <v/>
      </c>
      <c r="M284" s="190" t="str">
        <f t="shared" si="61"/>
        <v/>
      </c>
      <c r="N284" s="886" t="str">
        <f t="shared" si="61"/>
        <v/>
      </c>
      <c r="O284" s="190" t="str">
        <f t="shared" si="61"/>
        <v/>
      </c>
      <c r="P284" s="886" t="str">
        <f t="shared" si="61"/>
        <v/>
      </c>
      <c r="Q284" s="190" t="str">
        <f t="shared" si="61"/>
        <v/>
      </c>
      <c r="R284" s="886">
        <f t="shared" si="61"/>
        <v>64170.14</v>
      </c>
      <c r="S284" s="190" t="str">
        <f t="shared" si="61"/>
        <v/>
      </c>
      <c r="T284" s="886" t="str">
        <f t="shared" si="61"/>
        <v/>
      </c>
      <c r="U284" s="190" t="str">
        <f t="shared" si="61"/>
        <v/>
      </c>
      <c r="V284" s="887" t="str">
        <f t="shared" si="61"/>
        <v/>
      </c>
      <c r="W284" s="49"/>
      <c r="X284" s="49"/>
      <c r="Y284" s="60"/>
      <c r="Z284" s="49"/>
      <c r="AA284" s="49"/>
      <c r="AB284" s="49"/>
      <c r="AC284" s="49"/>
      <c r="AD284" s="49"/>
      <c r="AE284" s="49"/>
      <c r="AF284" s="49"/>
      <c r="AG284" s="49"/>
      <c r="AH284" s="41"/>
      <c r="AI284" s="47"/>
    </row>
    <row r="285" spans="1:35" ht="17.25" customHeight="1">
      <c r="A285" s="414" t="s">
        <v>1006</v>
      </c>
      <c r="B285" s="78" t="s">
        <v>0</v>
      </c>
      <c r="C285" s="226"/>
      <c r="D285" s="101"/>
      <c r="E285" s="49"/>
      <c r="F285" s="1129" t="s">
        <v>334</v>
      </c>
      <c r="G285" s="1081" t="str">
        <f>G$13</f>
        <v>2015 FOA PG Group 1   :   March 2015</v>
      </c>
      <c r="H285" s="1082"/>
      <c r="I285" s="1082"/>
      <c r="J285" s="1082"/>
      <c r="K285" s="1082"/>
      <c r="L285" s="1082"/>
      <c r="M285" s="1082"/>
      <c r="N285" s="1082"/>
      <c r="O285" s="1082"/>
      <c r="P285" s="1082"/>
      <c r="Q285" s="1082"/>
      <c r="R285" s="1082"/>
      <c r="S285" s="1082"/>
      <c r="T285" s="1082"/>
      <c r="U285" s="1082">
        <f>U$13</f>
        <v>0</v>
      </c>
      <c r="V285" s="1083"/>
      <c r="W285" s="49"/>
      <c r="X285" s="49"/>
      <c r="Y285" s="60"/>
      <c r="Z285" s="49"/>
      <c r="AA285" s="49"/>
      <c r="AB285" s="49"/>
      <c r="AC285" s="49"/>
      <c r="AD285" s="49"/>
      <c r="AE285" s="49"/>
      <c r="AF285" s="49"/>
      <c r="AG285" s="49"/>
      <c r="AH285" s="41"/>
      <c r="AI285" s="47"/>
    </row>
    <row r="286" spans="1:35" ht="17.25" customHeight="1">
      <c r="A286" s="414" t="s">
        <v>1007</v>
      </c>
      <c r="B286" s="78" t="s">
        <v>0</v>
      </c>
      <c r="C286" s="226"/>
      <c r="D286" s="101"/>
      <c r="E286" s="49"/>
      <c r="F286" s="1096"/>
      <c r="G286" s="62" t="str">
        <f t="shared" ref="G286:V286" si="62">G$14</f>
        <v>BM YTD</v>
      </c>
      <c r="H286" s="62" t="str">
        <f t="shared" si="62"/>
        <v>Med YTD</v>
      </c>
      <c r="I286" s="707" t="str">
        <f t="shared" si="62"/>
        <v>Dealer 1 FYTD</v>
      </c>
      <c r="J286" s="737" t="str">
        <f t="shared" si="62"/>
        <v>Dealer 1 TMRA</v>
      </c>
      <c r="K286" s="738" t="str">
        <f t="shared" si="62"/>
        <v>Dealer 2 FYTD</v>
      </c>
      <c r="L286" s="737" t="str">
        <f t="shared" si="62"/>
        <v>Dealer 2 TMRA</v>
      </c>
      <c r="M286" s="707" t="str">
        <f t="shared" si="62"/>
        <v>Dealer 3 FYTD</v>
      </c>
      <c r="N286" s="737" t="str">
        <f t="shared" si="62"/>
        <v>Dealer 3 TMRA</v>
      </c>
      <c r="O286" s="707" t="str">
        <f t="shared" si="62"/>
        <v>Dealer 4 FYTD</v>
      </c>
      <c r="P286" s="737" t="str">
        <f t="shared" si="62"/>
        <v>Dealer 4 TMRA</v>
      </c>
      <c r="Q286" s="707" t="str">
        <f t="shared" si="62"/>
        <v>Dealer 5 FYTD</v>
      </c>
      <c r="R286" s="737" t="str">
        <f t="shared" si="62"/>
        <v>Dealer 5 TMRA</v>
      </c>
      <c r="S286" s="707" t="str">
        <f t="shared" si="62"/>
        <v>Dealer 6 FYTD</v>
      </c>
      <c r="T286" s="737" t="str">
        <f t="shared" si="62"/>
        <v>Dealer 6 TMRA</v>
      </c>
      <c r="U286" s="707" t="str">
        <f t="shared" si="62"/>
        <v>Dealer 7 FYTD</v>
      </c>
      <c r="V286" s="739" t="str">
        <f t="shared" si="62"/>
        <v>Dealer TMRA</v>
      </c>
      <c r="W286" s="49"/>
      <c r="X286" s="49"/>
      <c r="Y286" s="60"/>
      <c r="Z286" s="49"/>
      <c r="AA286" s="49"/>
      <c r="AB286" s="49"/>
      <c r="AC286" s="49"/>
      <c r="AD286" s="49"/>
      <c r="AE286" s="49"/>
      <c r="AF286" s="49"/>
      <c r="AG286" s="49"/>
      <c r="AH286" s="41"/>
      <c r="AI286" s="47"/>
    </row>
    <row r="287" spans="1:35" ht="17.25" customHeight="1">
      <c r="A287" s="414" t="s">
        <v>1008</v>
      </c>
      <c r="B287" s="78" t="s">
        <v>2061</v>
      </c>
      <c r="C287" s="76" t="s">
        <v>1298</v>
      </c>
      <c r="D287" s="101"/>
      <c r="E287" s="49"/>
      <c r="F287" s="462" t="s">
        <v>246</v>
      </c>
      <c r="G287" s="240"/>
      <c r="H287" s="241"/>
      <c r="I287" s="467" t="str">
        <f t="shared" ref="I287:V291" si="63">IFERROR(INDEX(ESOSDataset,MATCH($C287,Measure,0),MATCH(I$10,PeriodComposite,0)),"")</f>
        <v/>
      </c>
      <c r="J287" s="735" t="str">
        <f t="shared" si="63"/>
        <v/>
      </c>
      <c r="K287" s="888" t="str">
        <f t="shared" si="63"/>
        <v/>
      </c>
      <c r="L287" s="735" t="str">
        <f t="shared" si="63"/>
        <v/>
      </c>
      <c r="M287" s="467" t="str">
        <f t="shared" si="63"/>
        <v/>
      </c>
      <c r="N287" s="735" t="str">
        <f t="shared" si="63"/>
        <v/>
      </c>
      <c r="O287" s="467" t="str">
        <f t="shared" si="63"/>
        <v/>
      </c>
      <c r="P287" s="735" t="str">
        <f t="shared" si="63"/>
        <v/>
      </c>
      <c r="Q287" s="467" t="str">
        <f t="shared" si="63"/>
        <v/>
      </c>
      <c r="R287" s="735">
        <f t="shared" si="63"/>
        <v>-0.77631077999999998</v>
      </c>
      <c r="S287" s="467" t="str">
        <f t="shared" si="63"/>
        <v/>
      </c>
      <c r="T287" s="735" t="str">
        <f t="shared" si="63"/>
        <v/>
      </c>
      <c r="U287" s="467" t="str">
        <f t="shared" si="63"/>
        <v/>
      </c>
      <c r="V287" s="720" t="str">
        <f t="shared" si="63"/>
        <v/>
      </c>
      <c r="W287" s="49"/>
      <c r="X287" s="49"/>
      <c r="Y287" s="60"/>
      <c r="Z287" s="49"/>
      <c r="AA287" s="49"/>
      <c r="AB287" s="49"/>
      <c r="AC287" s="49"/>
      <c r="AD287" s="49"/>
      <c r="AE287" s="49"/>
      <c r="AF287" s="49"/>
      <c r="AG287" s="49"/>
      <c r="AH287" s="41"/>
      <c r="AI287" s="47"/>
    </row>
    <row r="288" spans="1:35" ht="17.25" customHeight="1">
      <c r="A288" s="414" t="s">
        <v>1009</v>
      </c>
      <c r="B288" s="78" t="s">
        <v>2062</v>
      </c>
      <c r="C288" s="76" t="s">
        <v>733</v>
      </c>
      <c r="D288" s="101"/>
      <c r="E288" s="49"/>
      <c r="F288" s="462" t="s">
        <v>247</v>
      </c>
      <c r="G288" s="233"/>
      <c r="H288" s="234"/>
      <c r="I288" s="209" t="str">
        <f t="shared" si="63"/>
        <v/>
      </c>
      <c r="J288" s="735" t="str">
        <f t="shared" si="63"/>
        <v/>
      </c>
      <c r="K288" s="853" t="str">
        <f t="shared" si="63"/>
        <v/>
      </c>
      <c r="L288" s="735" t="str">
        <f t="shared" si="63"/>
        <v/>
      </c>
      <c r="M288" s="209" t="str">
        <f t="shared" si="63"/>
        <v/>
      </c>
      <c r="N288" s="735" t="str">
        <f t="shared" si="63"/>
        <v/>
      </c>
      <c r="O288" s="209" t="str">
        <f t="shared" si="63"/>
        <v/>
      </c>
      <c r="P288" s="735" t="str">
        <f t="shared" si="63"/>
        <v/>
      </c>
      <c r="Q288" s="209" t="str">
        <f t="shared" si="63"/>
        <v/>
      </c>
      <c r="R288" s="735">
        <f t="shared" si="63"/>
        <v>-0.18947077000000001</v>
      </c>
      <c r="S288" s="209" t="str">
        <f t="shared" si="63"/>
        <v/>
      </c>
      <c r="T288" s="735" t="str">
        <f t="shared" si="63"/>
        <v/>
      </c>
      <c r="U288" s="209" t="str">
        <f t="shared" si="63"/>
        <v/>
      </c>
      <c r="V288" s="720" t="str">
        <f t="shared" si="63"/>
        <v/>
      </c>
      <c r="W288" s="49"/>
      <c r="X288" s="49"/>
      <c r="Y288" s="60"/>
      <c r="Z288" s="49"/>
      <c r="AA288" s="49"/>
      <c r="AB288" s="49"/>
      <c r="AC288" s="49"/>
      <c r="AD288" s="49"/>
      <c r="AE288" s="49"/>
      <c r="AF288" s="49"/>
      <c r="AG288" s="49"/>
      <c r="AH288" s="41"/>
      <c r="AI288" s="47"/>
    </row>
    <row r="289" spans="1:35" ht="17.25" customHeight="1">
      <c r="A289" s="414" t="s">
        <v>1010</v>
      </c>
      <c r="B289" s="78" t="s">
        <v>2063</v>
      </c>
      <c r="C289" s="76" t="s">
        <v>1301</v>
      </c>
      <c r="D289" s="101"/>
      <c r="E289" s="49"/>
      <c r="F289" s="462" t="s">
        <v>2577</v>
      </c>
      <c r="G289" s="233"/>
      <c r="H289" s="234"/>
      <c r="I289" s="209" t="str">
        <f t="shared" si="63"/>
        <v/>
      </c>
      <c r="J289" s="735" t="str">
        <f t="shared" si="63"/>
        <v/>
      </c>
      <c r="K289" s="853" t="str">
        <f t="shared" si="63"/>
        <v/>
      </c>
      <c r="L289" s="735" t="str">
        <f t="shared" si="63"/>
        <v/>
      </c>
      <c r="M289" s="209" t="str">
        <f t="shared" si="63"/>
        <v/>
      </c>
      <c r="N289" s="735" t="str">
        <f t="shared" si="63"/>
        <v/>
      </c>
      <c r="O289" s="209" t="str">
        <f t="shared" si="63"/>
        <v/>
      </c>
      <c r="P289" s="735" t="str">
        <f t="shared" si="63"/>
        <v/>
      </c>
      <c r="Q289" s="209" t="str">
        <f t="shared" si="63"/>
        <v/>
      </c>
      <c r="R289" s="735">
        <f t="shared" si="63"/>
        <v>0</v>
      </c>
      <c r="S289" s="209" t="str">
        <f t="shared" si="63"/>
        <v/>
      </c>
      <c r="T289" s="735" t="str">
        <f t="shared" si="63"/>
        <v/>
      </c>
      <c r="U289" s="209" t="str">
        <f t="shared" si="63"/>
        <v/>
      </c>
      <c r="V289" s="720" t="str">
        <f t="shared" si="63"/>
        <v/>
      </c>
      <c r="W289" s="49"/>
      <c r="X289" s="49"/>
      <c r="Y289" s="60"/>
      <c r="Z289" s="49"/>
      <c r="AA289" s="49"/>
      <c r="AB289" s="49"/>
      <c r="AC289" s="49"/>
      <c r="AD289" s="49"/>
      <c r="AE289" s="49"/>
      <c r="AF289" s="49"/>
      <c r="AG289" s="49"/>
      <c r="AH289" s="41"/>
      <c r="AI289" s="47"/>
    </row>
    <row r="290" spans="1:35" ht="17.25" customHeight="1">
      <c r="A290" s="414" t="s">
        <v>1011</v>
      </c>
      <c r="B290" s="78" t="s">
        <v>2064</v>
      </c>
      <c r="C290" s="76" t="s">
        <v>1299</v>
      </c>
      <c r="D290" s="101"/>
      <c r="E290" s="49"/>
      <c r="F290" s="462" t="s">
        <v>766</v>
      </c>
      <c r="G290" s="242"/>
      <c r="H290" s="243"/>
      <c r="I290" s="468" t="str">
        <f t="shared" si="63"/>
        <v/>
      </c>
      <c r="J290" s="801" t="str">
        <f t="shared" si="63"/>
        <v/>
      </c>
      <c r="K290" s="889" t="str">
        <f t="shared" si="63"/>
        <v/>
      </c>
      <c r="L290" s="801" t="str">
        <f t="shared" si="63"/>
        <v/>
      </c>
      <c r="M290" s="468" t="str">
        <f t="shared" si="63"/>
        <v/>
      </c>
      <c r="N290" s="801" t="str">
        <f t="shared" si="63"/>
        <v/>
      </c>
      <c r="O290" s="468" t="str">
        <f t="shared" si="63"/>
        <v/>
      </c>
      <c r="P290" s="801" t="str">
        <f t="shared" si="63"/>
        <v/>
      </c>
      <c r="Q290" s="468" t="str">
        <f t="shared" si="63"/>
        <v/>
      </c>
      <c r="R290" s="801">
        <f t="shared" si="63"/>
        <v>-2.3677179999999999E-2</v>
      </c>
      <c r="S290" s="468" t="str">
        <f t="shared" si="63"/>
        <v/>
      </c>
      <c r="T290" s="801" t="str">
        <f t="shared" si="63"/>
        <v/>
      </c>
      <c r="U290" s="468" t="str">
        <f t="shared" si="63"/>
        <v/>
      </c>
      <c r="V290" s="890" t="str">
        <f t="shared" si="63"/>
        <v/>
      </c>
      <c r="W290" s="49"/>
      <c r="X290" s="49"/>
      <c r="Y290" s="60"/>
      <c r="Z290" s="49"/>
      <c r="AA290" s="49"/>
      <c r="AB290" s="49"/>
      <c r="AC290" s="49"/>
      <c r="AD290" s="49"/>
      <c r="AE290" s="49"/>
      <c r="AF290" s="49"/>
      <c r="AG290" s="49"/>
      <c r="AH290" s="41"/>
      <c r="AI290" s="47"/>
    </row>
    <row r="291" spans="1:35" ht="17.25" customHeight="1">
      <c r="A291" s="414" t="s">
        <v>1012</v>
      </c>
      <c r="B291" s="78" t="s">
        <v>2065</v>
      </c>
      <c r="C291" s="76" t="s">
        <v>1300</v>
      </c>
      <c r="D291" s="101"/>
      <c r="E291" s="49"/>
      <c r="F291" s="466" t="s">
        <v>650</v>
      </c>
      <c r="G291" s="235"/>
      <c r="H291" s="236"/>
      <c r="I291" s="215" t="str">
        <f t="shared" si="63"/>
        <v/>
      </c>
      <c r="J291" s="736" t="str">
        <f t="shared" si="63"/>
        <v/>
      </c>
      <c r="K291" s="856" t="str">
        <f t="shared" si="63"/>
        <v/>
      </c>
      <c r="L291" s="736" t="str">
        <f t="shared" si="63"/>
        <v/>
      </c>
      <c r="M291" s="215" t="str">
        <f t="shared" si="63"/>
        <v/>
      </c>
      <c r="N291" s="736" t="str">
        <f t="shared" si="63"/>
        <v/>
      </c>
      <c r="O291" s="215" t="str">
        <f t="shared" si="63"/>
        <v/>
      </c>
      <c r="P291" s="736" t="str">
        <f t="shared" si="63"/>
        <v/>
      </c>
      <c r="Q291" s="215" t="str">
        <f t="shared" si="63"/>
        <v/>
      </c>
      <c r="R291" s="736">
        <f t="shared" si="63"/>
        <v>-1.0357750000000001E-2</v>
      </c>
      <c r="S291" s="215" t="str">
        <f t="shared" si="63"/>
        <v/>
      </c>
      <c r="T291" s="736" t="str">
        <f t="shared" si="63"/>
        <v/>
      </c>
      <c r="U291" s="215" t="str">
        <f t="shared" si="63"/>
        <v/>
      </c>
      <c r="V291" s="723" t="str">
        <f t="shared" si="63"/>
        <v/>
      </c>
      <c r="W291" s="49"/>
      <c r="X291" s="49"/>
      <c r="Y291" s="60"/>
      <c r="Z291" s="49"/>
      <c r="AA291" s="49"/>
      <c r="AB291" s="49"/>
      <c r="AC291" s="49"/>
      <c r="AD291" s="49"/>
      <c r="AE291" s="49"/>
      <c r="AF291" s="49"/>
      <c r="AG291" s="49"/>
      <c r="AH291" s="41"/>
      <c r="AI291" s="47"/>
    </row>
    <row r="292" spans="1:35" ht="17.25" customHeight="1">
      <c r="A292" s="414" t="s">
        <v>1013</v>
      </c>
      <c r="B292" s="78" t="s">
        <v>0</v>
      </c>
      <c r="C292" s="226"/>
      <c r="D292" s="101"/>
      <c r="E292" s="49"/>
      <c r="F292" s="244"/>
      <c r="G292" s="245"/>
      <c r="H292" s="245"/>
      <c r="I292" s="246"/>
      <c r="J292" s="698"/>
      <c r="K292" s="245"/>
      <c r="L292" s="698"/>
      <c r="M292" s="245"/>
      <c r="N292" s="698"/>
      <c r="O292" s="245"/>
      <c r="P292" s="698"/>
      <c r="Q292" s="245"/>
      <c r="R292" s="698"/>
      <c r="S292" s="245"/>
      <c r="T292" s="705"/>
      <c r="U292" s="245"/>
      <c r="V292" s="698"/>
      <c r="W292" s="49"/>
      <c r="X292" s="49"/>
      <c r="Y292" s="60"/>
      <c r="Z292" s="49"/>
      <c r="AA292" s="49"/>
      <c r="AB292" s="49"/>
      <c r="AC292" s="49"/>
      <c r="AD292" s="49"/>
      <c r="AE292" s="49"/>
      <c r="AF292" s="49"/>
      <c r="AG292" s="49"/>
      <c r="AH292" s="41"/>
      <c r="AI292" s="47"/>
    </row>
    <row r="293" spans="1:35" ht="17.25" customHeight="1">
      <c r="A293" s="414" t="s">
        <v>1014</v>
      </c>
      <c r="B293" s="78" t="s">
        <v>0</v>
      </c>
      <c r="C293" s="226"/>
      <c r="D293" s="101"/>
      <c r="E293" s="49"/>
      <c r="F293" s="1090" t="str">
        <f>"PRODUCTIVITY "&amp;$C$6&amp;"/month"</f>
        <v>PRODUCTIVITY AUD/month</v>
      </c>
      <c r="G293" s="1081" t="str">
        <f>G$13</f>
        <v>2015 FOA PG Group 1   :   March 2015</v>
      </c>
      <c r="H293" s="1082"/>
      <c r="I293" s="1082"/>
      <c r="J293" s="1082"/>
      <c r="K293" s="1082"/>
      <c r="L293" s="1082"/>
      <c r="M293" s="1082"/>
      <c r="N293" s="1082"/>
      <c r="O293" s="1082"/>
      <c r="P293" s="1082"/>
      <c r="Q293" s="1082"/>
      <c r="R293" s="1082"/>
      <c r="S293" s="1082"/>
      <c r="T293" s="1082"/>
      <c r="U293" s="1082">
        <f>U$13</f>
        <v>0</v>
      </c>
      <c r="V293" s="1083"/>
      <c r="W293" s="49"/>
      <c r="X293" s="49"/>
      <c r="Y293" s="60"/>
      <c r="Z293" s="49"/>
      <c r="AA293" s="49"/>
      <c r="AB293" s="49"/>
      <c r="AC293" s="49"/>
      <c r="AD293" s="49"/>
      <c r="AE293" s="49"/>
      <c r="AF293" s="49"/>
      <c r="AG293" s="49"/>
      <c r="AH293" s="41"/>
      <c r="AI293" s="47"/>
    </row>
    <row r="294" spans="1:35" ht="17.25" customHeight="1">
      <c r="A294" s="414" t="s">
        <v>1015</v>
      </c>
      <c r="B294" s="78" t="s">
        <v>0</v>
      </c>
      <c r="C294" s="226"/>
      <c r="D294" s="101"/>
      <c r="E294" s="49"/>
      <c r="F294" s="1091"/>
      <c r="G294" s="62" t="str">
        <f t="shared" ref="G294:V294" si="64">G$14</f>
        <v>BM YTD</v>
      </c>
      <c r="H294" s="62" t="str">
        <f t="shared" si="64"/>
        <v>Med YTD</v>
      </c>
      <c r="I294" s="707" t="str">
        <f t="shared" si="64"/>
        <v>Dealer 1 FYTD</v>
      </c>
      <c r="J294" s="737" t="str">
        <f t="shared" si="64"/>
        <v>Dealer 1 TMRA</v>
      </c>
      <c r="K294" s="738" t="str">
        <f t="shared" si="64"/>
        <v>Dealer 2 FYTD</v>
      </c>
      <c r="L294" s="737" t="str">
        <f t="shared" si="64"/>
        <v>Dealer 2 TMRA</v>
      </c>
      <c r="M294" s="707" t="str">
        <f t="shared" si="64"/>
        <v>Dealer 3 FYTD</v>
      </c>
      <c r="N294" s="737" t="str">
        <f t="shared" si="64"/>
        <v>Dealer 3 TMRA</v>
      </c>
      <c r="O294" s="707" t="str">
        <f t="shared" si="64"/>
        <v>Dealer 4 FYTD</v>
      </c>
      <c r="P294" s="737" t="str">
        <f t="shared" si="64"/>
        <v>Dealer 4 TMRA</v>
      </c>
      <c r="Q294" s="707" t="str">
        <f t="shared" si="64"/>
        <v>Dealer 5 FYTD</v>
      </c>
      <c r="R294" s="737" t="str">
        <f t="shared" si="64"/>
        <v>Dealer 5 TMRA</v>
      </c>
      <c r="S294" s="707" t="str">
        <f t="shared" si="64"/>
        <v>Dealer 6 FYTD</v>
      </c>
      <c r="T294" s="737" t="str">
        <f t="shared" si="64"/>
        <v>Dealer 6 TMRA</v>
      </c>
      <c r="U294" s="707" t="str">
        <f t="shared" si="64"/>
        <v>Dealer 7 FYTD</v>
      </c>
      <c r="V294" s="739" t="str">
        <f t="shared" si="64"/>
        <v>Dealer TMRA</v>
      </c>
      <c r="W294" s="49"/>
      <c r="X294" s="49"/>
      <c r="Y294" s="60"/>
      <c r="Z294" s="49"/>
      <c r="AA294" s="49"/>
      <c r="AB294" s="49"/>
      <c r="AC294" s="49"/>
      <c r="AD294" s="49"/>
      <c r="AE294" s="49"/>
      <c r="AF294" s="49"/>
      <c r="AG294" s="49"/>
      <c r="AH294" s="41"/>
      <c r="AI294" s="47"/>
    </row>
    <row r="295" spans="1:35" ht="17.25" customHeight="1" thickBot="1">
      <c r="A295" s="414" t="s">
        <v>1016</v>
      </c>
      <c r="B295" s="78" t="s">
        <v>2066</v>
      </c>
      <c r="C295" s="76" t="s">
        <v>63</v>
      </c>
      <c r="D295" s="101"/>
      <c r="E295" s="49"/>
      <c r="F295" s="461" t="s">
        <v>248</v>
      </c>
      <c r="G295" s="247" t="str">
        <f t="shared" ref="G295:H306" si="65">IFERROR(INDEX(ESOSDataset,MATCH($C295,Measure,0),MATCH(G$10,Period,0)),"")</f>
        <v/>
      </c>
      <c r="H295" s="247" t="str">
        <f t="shared" si="65"/>
        <v/>
      </c>
      <c r="I295" s="248" t="str">
        <f t="shared" ref="I295:V306" si="66">IFERROR(INDEX(ESOSDataset,MATCH($C295,Measure,0),MATCH(I$10,PeriodComposite,0)),"")</f>
        <v/>
      </c>
      <c r="J295" s="891" t="str">
        <f t="shared" si="66"/>
        <v/>
      </c>
      <c r="K295" s="896" t="str">
        <f t="shared" si="66"/>
        <v/>
      </c>
      <c r="L295" s="891" t="str">
        <f t="shared" si="66"/>
        <v/>
      </c>
      <c r="M295" s="248" t="str">
        <f t="shared" si="66"/>
        <v/>
      </c>
      <c r="N295" s="891" t="str">
        <f t="shared" si="66"/>
        <v/>
      </c>
      <c r="O295" s="248" t="str">
        <f t="shared" si="66"/>
        <v/>
      </c>
      <c r="P295" s="891" t="str">
        <f t="shared" si="66"/>
        <v/>
      </c>
      <c r="Q295" s="1045" t="str">
        <f t="shared" si="66"/>
        <v/>
      </c>
      <c r="R295" s="891">
        <f t="shared" si="66"/>
        <v>27169.5</v>
      </c>
      <c r="S295" s="248" t="str">
        <f t="shared" si="66"/>
        <v/>
      </c>
      <c r="T295" s="891" t="str">
        <f t="shared" si="66"/>
        <v/>
      </c>
      <c r="U295" s="248" t="str">
        <f t="shared" si="66"/>
        <v/>
      </c>
      <c r="V295" s="897" t="str">
        <f t="shared" si="66"/>
        <v/>
      </c>
      <c r="W295" s="49"/>
      <c r="X295" s="49"/>
      <c r="Y295" s="60"/>
      <c r="Z295" s="49"/>
      <c r="AA295" s="49"/>
      <c r="AB295" s="49"/>
      <c r="AC295" s="49"/>
      <c r="AD295" s="49"/>
      <c r="AE295" s="49"/>
      <c r="AF295" s="49"/>
      <c r="AG295" s="49"/>
      <c r="AH295" s="41"/>
      <c r="AI295" s="47"/>
    </row>
    <row r="296" spans="1:35" ht="17.25" customHeight="1" thickTop="1">
      <c r="A296" s="414" t="s">
        <v>1017</v>
      </c>
      <c r="B296" s="78" t="s">
        <v>2067</v>
      </c>
      <c r="C296" s="76" t="s">
        <v>60</v>
      </c>
      <c r="D296" s="101"/>
      <c r="E296" s="49"/>
      <c r="F296" s="461" t="s">
        <v>249</v>
      </c>
      <c r="G296" s="249" t="str">
        <f t="shared" si="65"/>
        <v/>
      </c>
      <c r="H296" s="249" t="str">
        <f t="shared" si="65"/>
        <v/>
      </c>
      <c r="I296" s="230" t="str">
        <f t="shared" si="66"/>
        <v/>
      </c>
      <c r="J296" s="799" t="str">
        <f t="shared" si="66"/>
        <v/>
      </c>
      <c r="K296" s="873" t="str">
        <f t="shared" si="66"/>
        <v/>
      </c>
      <c r="L296" s="799" t="str">
        <f t="shared" si="66"/>
        <v/>
      </c>
      <c r="M296" s="230" t="str">
        <f t="shared" si="66"/>
        <v/>
      </c>
      <c r="N296" s="799" t="str">
        <f t="shared" si="66"/>
        <v/>
      </c>
      <c r="O296" s="230" t="str">
        <f t="shared" si="66"/>
        <v/>
      </c>
      <c r="P296" s="799" t="str">
        <f t="shared" si="66"/>
        <v/>
      </c>
      <c r="Q296" s="1024" t="str">
        <f t="shared" si="66"/>
        <v/>
      </c>
      <c r="R296" s="799">
        <f t="shared" si="66"/>
        <v>901.42</v>
      </c>
      <c r="S296" s="230" t="str">
        <f t="shared" si="66"/>
        <v/>
      </c>
      <c r="T296" s="799" t="str">
        <f t="shared" si="66"/>
        <v/>
      </c>
      <c r="U296" s="230" t="str">
        <f t="shared" si="66"/>
        <v/>
      </c>
      <c r="V296" s="874" t="str">
        <f t="shared" si="66"/>
        <v/>
      </c>
      <c r="W296" s="49"/>
      <c r="X296" s="49"/>
      <c r="Y296" s="60"/>
      <c r="Z296" s="49"/>
      <c r="AA296" s="49"/>
      <c r="AB296" s="49"/>
      <c r="AC296" s="49"/>
      <c r="AD296" s="49"/>
      <c r="AE296" s="49"/>
      <c r="AF296" s="49"/>
      <c r="AG296" s="49"/>
      <c r="AH296" s="41"/>
      <c r="AI296" s="47"/>
    </row>
    <row r="297" spans="1:35" ht="17.25" customHeight="1">
      <c r="A297" s="414" t="s">
        <v>1018</v>
      </c>
      <c r="B297" s="78" t="s">
        <v>2068</v>
      </c>
      <c r="C297" s="76" t="s">
        <v>66</v>
      </c>
      <c r="D297" s="101"/>
      <c r="E297" s="49"/>
      <c r="F297" s="463" t="s">
        <v>250</v>
      </c>
      <c r="G297" s="250" t="str">
        <f t="shared" si="65"/>
        <v/>
      </c>
      <c r="H297" s="250" t="str">
        <f t="shared" si="65"/>
        <v/>
      </c>
      <c r="I297" s="250" t="str">
        <f t="shared" si="66"/>
        <v/>
      </c>
      <c r="J297" s="729" t="str">
        <f t="shared" si="66"/>
        <v/>
      </c>
      <c r="K297" s="898" t="str">
        <f t="shared" si="66"/>
        <v/>
      </c>
      <c r="L297" s="729" t="str">
        <f t="shared" si="66"/>
        <v/>
      </c>
      <c r="M297" s="250" t="str">
        <f t="shared" si="66"/>
        <v/>
      </c>
      <c r="N297" s="729" t="str">
        <f t="shared" si="66"/>
        <v/>
      </c>
      <c r="O297" s="250" t="str">
        <f t="shared" si="66"/>
        <v/>
      </c>
      <c r="P297" s="729" t="str">
        <f t="shared" si="66"/>
        <v/>
      </c>
      <c r="Q297" s="189" t="str">
        <f t="shared" si="66"/>
        <v/>
      </c>
      <c r="R297" s="729">
        <f t="shared" si="66"/>
        <v>52017.54</v>
      </c>
      <c r="S297" s="250" t="str">
        <f t="shared" si="66"/>
        <v/>
      </c>
      <c r="T297" s="729" t="str">
        <f t="shared" si="66"/>
        <v/>
      </c>
      <c r="U297" s="250" t="str">
        <f t="shared" si="66"/>
        <v/>
      </c>
      <c r="V297" s="714" t="str">
        <f t="shared" si="66"/>
        <v/>
      </c>
      <c r="W297" s="49"/>
      <c r="X297" s="49"/>
      <c r="Y297" s="60"/>
      <c r="Z297" s="49"/>
      <c r="AA297" s="49"/>
      <c r="AB297" s="49"/>
      <c r="AC297" s="49"/>
      <c r="AD297" s="49"/>
      <c r="AE297" s="49"/>
      <c r="AF297" s="49"/>
      <c r="AG297" s="49"/>
      <c r="AH297" s="41"/>
      <c r="AI297" s="47"/>
    </row>
    <row r="298" spans="1:35" ht="17.25" customHeight="1">
      <c r="A298" s="414" t="s">
        <v>1019</v>
      </c>
      <c r="B298" s="78" t="s">
        <v>2069</v>
      </c>
      <c r="C298" s="76" t="s">
        <v>69</v>
      </c>
      <c r="D298" s="101"/>
      <c r="E298" s="49"/>
      <c r="F298" s="463" t="s">
        <v>251</v>
      </c>
      <c r="G298" s="250" t="str">
        <f t="shared" si="65"/>
        <v/>
      </c>
      <c r="H298" s="250" t="str">
        <f t="shared" si="65"/>
        <v/>
      </c>
      <c r="I298" s="250" t="str">
        <f t="shared" si="66"/>
        <v/>
      </c>
      <c r="J298" s="729" t="str">
        <f t="shared" si="66"/>
        <v/>
      </c>
      <c r="K298" s="898" t="str">
        <f t="shared" si="66"/>
        <v/>
      </c>
      <c r="L298" s="729" t="str">
        <f t="shared" si="66"/>
        <v/>
      </c>
      <c r="M298" s="250" t="str">
        <f t="shared" si="66"/>
        <v/>
      </c>
      <c r="N298" s="729" t="str">
        <f t="shared" si="66"/>
        <v/>
      </c>
      <c r="O298" s="250" t="str">
        <f t="shared" si="66"/>
        <v/>
      </c>
      <c r="P298" s="729" t="str">
        <f t="shared" si="66"/>
        <v/>
      </c>
      <c r="Q298" s="189" t="str">
        <f t="shared" si="66"/>
        <v/>
      </c>
      <c r="R298" s="729">
        <f t="shared" si="66"/>
        <v>22058.54</v>
      </c>
      <c r="S298" s="250" t="str">
        <f t="shared" si="66"/>
        <v/>
      </c>
      <c r="T298" s="729" t="str">
        <f t="shared" si="66"/>
        <v/>
      </c>
      <c r="U298" s="250" t="str">
        <f t="shared" si="66"/>
        <v/>
      </c>
      <c r="V298" s="714" t="str">
        <f t="shared" si="66"/>
        <v/>
      </c>
      <c r="W298" s="49"/>
      <c r="X298" s="49"/>
      <c r="Y298" s="60"/>
      <c r="Z298" s="49"/>
      <c r="AA298" s="49"/>
      <c r="AB298" s="49"/>
      <c r="AC298" s="49"/>
      <c r="AD298" s="49"/>
      <c r="AE298" s="49"/>
      <c r="AF298" s="49"/>
      <c r="AG298" s="49"/>
      <c r="AH298" s="41"/>
      <c r="AI298" s="47"/>
    </row>
    <row r="299" spans="1:35" ht="17.25" customHeight="1">
      <c r="A299" s="414" t="s">
        <v>1020</v>
      </c>
      <c r="B299" s="78" t="s">
        <v>2070</v>
      </c>
      <c r="C299" s="76" t="s">
        <v>65</v>
      </c>
      <c r="D299" s="101"/>
      <c r="E299" s="49"/>
      <c r="F299" s="463" t="s">
        <v>664</v>
      </c>
      <c r="G299" s="250" t="str">
        <f t="shared" si="65"/>
        <v/>
      </c>
      <c r="H299" s="250" t="str">
        <f t="shared" si="65"/>
        <v/>
      </c>
      <c r="I299" s="250" t="str">
        <f t="shared" si="66"/>
        <v/>
      </c>
      <c r="J299" s="729" t="str">
        <f t="shared" si="66"/>
        <v/>
      </c>
      <c r="K299" s="898" t="str">
        <f t="shared" si="66"/>
        <v/>
      </c>
      <c r="L299" s="729" t="str">
        <f t="shared" si="66"/>
        <v/>
      </c>
      <c r="M299" s="250" t="str">
        <f t="shared" si="66"/>
        <v/>
      </c>
      <c r="N299" s="729" t="str">
        <f t="shared" si="66"/>
        <v/>
      </c>
      <c r="O299" s="250" t="str">
        <f t="shared" si="66"/>
        <v/>
      </c>
      <c r="P299" s="729" t="str">
        <f t="shared" si="66"/>
        <v/>
      </c>
      <c r="Q299" s="189" t="str">
        <f t="shared" si="66"/>
        <v/>
      </c>
      <c r="R299" s="729">
        <f t="shared" si="66"/>
        <v>61050.32</v>
      </c>
      <c r="S299" s="250" t="str">
        <f t="shared" si="66"/>
        <v/>
      </c>
      <c r="T299" s="729" t="str">
        <f t="shared" si="66"/>
        <v/>
      </c>
      <c r="U299" s="250" t="str">
        <f t="shared" si="66"/>
        <v/>
      </c>
      <c r="V299" s="714" t="str">
        <f t="shared" si="66"/>
        <v/>
      </c>
      <c r="W299" s="49"/>
      <c r="X299" s="49"/>
      <c r="Y299" s="60"/>
      <c r="Z299" s="49"/>
      <c r="AA299" s="49"/>
      <c r="AB299" s="49"/>
      <c r="AC299" s="49"/>
      <c r="AD299" s="49"/>
      <c r="AE299" s="49"/>
      <c r="AF299" s="49"/>
      <c r="AG299" s="49"/>
      <c r="AH299" s="41"/>
      <c r="AI299" s="47"/>
    </row>
    <row r="300" spans="1:35" ht="17.25" customHeight="1">
      <c r="A300" s="414" t="s">
        <v>1021</v>
      </c>
      <c r="B300" s="78" t="s">
        <v>2071</v>
      </c>
      <c r="C300" s="76" t="s">
        <v>62</v>
      </c>
      <c r="D300" s="101"/>
      <c r="E300" s="49"/>
      <c r="F300" s="463" t="s">
        <v>252</v>
      </c>
      <c r="G300" s="250" t="str">
        <f t="shared" si="65"/>
        <v/>
      </c>
      <c r="H300" s="250" t="str">
        <f t="shared" si="65"/>
        <v/>
      </c>
      <c r="I300" s="250" t="str">
        <f t="shared" si="66"/>
        <v/>
      </c>
      <c r="J300" s="729" t="str">
        <f t="shared" si="66"/>
        <v/>
      </c>
      <c r="K300" s="898" t="str">
        <f t="shared" si="66"/>
        <v/>
      </c>
      <c r="L300" s="729" t="str">
        <f t="shared" si="66"/>
        <v/>
      </c>
      <c r="M300" s="250" t="str">
        <f t="shared" si="66"/>
        <v/>
      </c>
      <c r="N300" s="729" t="str">
        <f t="shared" si="66"/>
        <v/>
      </c>
      <c r="O300" s="250" t="str">
        <f t="shared" si="66"/>
        <v/>
      </c>
      <c r="P300" s="729" t="str">
        <f t="shared" si="66"/>
        <v/>
      </c>
      <c r="Q300" s="189" t="str">
        <f t="shared" si="66"/>
        <v/>
      </c>
      <c r="R300" s="729">
        <f t="shared" si="66"/>
        <v>0</v>
      </c>
      <c r="S300" s="250" t="str">
        <f t="shared" si="66"/>
        <v/>
      </c>
      <c r="T300" s="729" t="str">
        <f t="shared" si="66"/>
        <v/>
      </c>
      <c r="U300" s="250" t="str">
        <f t="shared" si="66"/>
        <v/>
      </c>
      <c r="V300" s="714" t="str">
        <f t="shared" si="66"/>
        <v/>
      </c>
      <c r="W300" s="49"/>
      <c r="X300" s="49"/>
      <c r="Y300" s="60"/>
      <c r="Z300" s="49"/>
      <c r="AA300" s="49"/>
      <c r="AB300" s="49"/>
      <c r="AC300" s="49"/>
      <c r="AD300" s="49"/>
      <c r="AE300" s="49"/>
      <c r="AF300" s="49"/>
      <c r="AG300" s="49"/>
      <c r="AH300" s="41"/>
      <c r="AI300" s="47"/>
    </row>
    <row r="301" spans="1:35" ht="17.25" customHeight="1">
      <c r="A301" s="414" t="s">
        <v>1022</v>
      </c>
      <c r="B301" s="78" t="s">
        <v>2072</v>
      </c>
      <c r="C301" s="76" t="s">
        <v>388</v>
      </c>
      <c r="D301" s="101"/>
      <c r="E301" s="49"/>
      <c r="F301" s="463" t="s">
        <v>253</v>
      </c>
      <c r="G301" s="250" t="str">
        <f t="shared" si="65"/>
        <v/>
      </c>
      <c r="H301" s="250" t="str">
        <f t="shared" si="65"/>
        <v/>
      </c>
      <c r="I301" s="250" t="str">
        <f t="shared" si="66"/>
        <v/>
      </c>
      <c r="J301" s="729" t="str">
        <f t="shared" si="66"/>
        <v/>
      </c>
      <c r="K301" s="898" t="str">
        <f t="shared" si="66"/>
        <v/>
      </c>
      <c r="L301" s="729" t="str">
        <f t="shared" si="66"/>
        <v/>
      </c>
      <c r="M301" s="250" t="str">
        <f t="shared" si="66"/>
        <v/>
      </c>
      <c r="N301" s="729" t="str">
        <f t="shared" si="66"/>
        <v/>
      </c>
      <c r="O301" s="250" t="str">
        <f t="shared" si="66"/>
        <v/>
      </c>
      <c r="P301" s="729" t="str">
        <f t="shared" si="66"/>
        <v/>
      </c>
      <c r="Q301" s="189" t="str">
        <f t="shared" si="66"/>
        <v/>
      </c>
      <c r="R301" s="729">
        <f t="shared" si="66"/>
        <v>86794.27</v>
      </c>
      <c r="S301" s="250" t="str">
        <f t="shared" si="66"/>
        <v/>
      </c>
      <c r="T301" s="729" t="str">
        <f t="shared" si="66"/>
        <v/>
      </c>
      <c r="U301" s="250" t="str">
        <f t="shared" si="66"/>
        <v/>
      </c>
      <c r="V301" s="714" t="str">
        <f t="shared" si="66"/>
        <v/>
      </c>
      <c r="W301" s="49"/>
      <c r="X301" s="49"/>
      <c r="Y301" s="60"/>
      <c r="Z301" s="49"/>
      <c r="AA301" s="49"/>
      <c r="AB301" s="49"/>
      <c r="AC301" s="49"/>
      <c r="AD301" s="49"/>
      <c r="AE301" s="49"/>
      <c r="AF301" s="49"/>
      <c r="AG301" s="49"/>
      <c r="AH301" s="41"/>
      <c r="AI301" s="47"/>
    </row>
    <row r="302" spans="1:35" ht="17.25" customHeight="1">
      <c r="A302" s="414" t="s">
        <v>1023</v>
      </c>
      <c r="B302" s="78" t="s">
        <v>2073</v>
      </c>
      <c r="C302" s="76" t="s">
        <v>67</v>
      </c>
      <c r="D302" s="101"/>
      <c r="E302" s="49"/>
      <c r="F302" s="463" t="s">
        <v>254</v>
      </c>
      <c r="G302" s="250" t="str">
        <f t="shared" si="65"/>
        <v/>
      </c>
      <c r="H302" s="250" t="str">
        <f t="shared" si="65"/>
        <v/>
      </c>
      <c r="I302" s="250" t="str">
        <f t="shared" si="66"/>
        <v/>
      </c>
      <c r="J302" s="729" t="str">
        <f t="shared" si="66"/>
        <v/>
      </c>
      <c r="K302" s="898" t="str">
        <f t="shared" si="66"/>
        <v/>
      </c>
      <c r="L302" s="729" t="str">
        <f t="shared" si="66"/>
        <v/>
      </c>
      <c r="M302" s="250" t="str">
        <f t="shared" si="66"/>
        <v/>
      </c>
      <c r="N302" s="729" t="str">
        <f t="shared" si="66"/>
        <v/>
      </c>
      <c r="O302" s="250" t="str">
        <f t="shared" si="66"/>
        <v/>
      </c>
      <c r="P302" s="729" t="str">
        <f t="shared" si="66"/>
        <v/>
      </c>
      <c r="Q302" s="189" t="str">
        <f t="shared" si="66"/>
        <v/>
      </c>
      <c r="R302" s="729">
        <f t="shared" si="66"/>
        <v>13997.41</v>
      </c>
      <c r="S302" s="250" t="str">
        <f t="shared" si="66"/>
        <v/>
      </c>
      <c r="T302" s="729" t="str">
        <f t="shared" si="66"/>
        <v/>
      </c>
      <c r="U302" s="250" t="str">
        <f t="shared" si="66"/>
        <v/>
      </c>
      <c r="V302" s="714" t="str">
        <f t="shared" si="66"/>
        <v/>
      </c>
      <c r="W302" s="49"/>
      <c r="X302" s="49"/>
      <c r="Y302" s="60"/>
      <c r="Z302" s="49"/>
      <c r="AA302" s="49"/>
      <c r="AB302" s="49"/>
      <c r="AC302" s="49"/>
      <c r="AD302" s="49"/>
      <c r="AE302" s="49"/>
      <c r="AF302" s="49"/>
      <c r="AG302" s="49"/>
      <c r="AH302" s="41"/>
      <c r="AI302" s="47"/>
    </row>
    <row r="303" spans="1:35" ht="17.25" customHeight="1">
      <c r="A303" s="414" t="s">
        <v>1024</v>
      </c>
      <c r="B303" s="78" t="s">
        <v>2074</v>
      </c>
      <c r="C303" s="76" t="s">
        <v>389</v>
      </c>
      <c r="D303" s="101"/>
      <c r="E303" s="49"/>
      <c r="F303" s="463" t="s">
        <v>255</v>
      </c>
      <c r="G303" s="250" t="str">
        <f t="shared" si="65"/>
        <v/>
      </c>
      <c r="H303" s="250" t="str">
        <f t="shared" si="65"/>
        <v/>
      </c>
      <c r="I303" s="250" t="str">
        <f t="shared" si="66"/>
        <v/>
      </c>
      <c r="J303" s="729" t="str">
        <f t="shared" si="66"/>
        <v/>
      </c>
      <c r="K303" s="898" t="str">
        <f t="shared" si="66"/>
        <v/>
      </c>
      <c r="L303" s="729" t="str">
        <f t="shared" si="66"/>
        <v/>
      </c>
      <c r="M303" s="250" t="str">
        <f t="shared" si="66"/>
        <v/>
      </c>
      <c r="N303" s="729" t="str">
        <f t="shared" si="66"/>
        <v/>
      </c>
      <c r="O303" s="250" t="str">
        <f t="shared" si="66"/>
        <v/>
      </c>
      <c r="P303" s="729" t="str">
        <f t="shared" si="66"/>
        <v/>
      </c>
      <c r="Q303" s="189" t="str">
        <f t="shared" si="66"/>
        <v/>
      </c>
      <c r="R303" s="729">
        <f t="shared" si="66"/>
        <v>13850.29</v>
      </c>
      <c r="S303" s="250" t="str">
        <f t="shared" si="66"/>
        <v/>
      </c>
      <c r="T303" s="729" t="str">
        <f t="shared" si="66"/>
        <v/>
      </c>
      <c r="U303" s="250" t="str">
        <f t="shared" si="66"/>
        <v/>
      </c>
      <c r="V303" s="714" t="str">
        <f t="shared" si="66"/>
        <v/>
      </c>
      <c r="W303" s="49"/>
      <c r="X303" s="49"/>
      <c r="Y303" s="60"/>
      <c r="Z303" s="49"/>
      <c r="AA303" s="49"/>
      <c r="AB303" s="49"/>
      <c r="AC303" s="49"/>
      <c r="AD303" s="49"/>
      <c r="AE303" s="49"/>
      <c r="AF303" s="49"/>
      <c r="AG303" s="49"/>
      <c r="AH303" s="41"/>
      <c r="AI303" s="47"/>
    </row>
    <row r="304" spans="1:35" ht="17.25" customHeight="1" collapsed="1">
      <c r="A304" s="414" t="s">
        <v>1025</v>
      </c>
      <c r="B304" s="78" t="s">
        <v>2075</v>
      </c>
      <c r="C304" s="76" t="s">
        <v>68</v>
      </c>
      <c r="D304" s="101"/>
      <c r="E304" s="49"/>
      <c r="F304" s="463" t="s">
        <v>256</v>
      </c>
      <c r="G304" s="250" t="str">
        <f t="shared" si="65"/>
        <v/>
      </c>
      <c r="H304" s="250" t="str">
        <f t="shared" si="65"/>
        <v/>
      </c>
      <c r="I304" s="250" t="str">
        <f t="shared" si="66"/>
        <v/>
      </c>
      <c r="J304" s="729" t="str">
        <f t="shared" si="66"/>
        <v/>
      </c>
      <c r="K304" s="898" t="str">
        <f t="shared" si="66"/>
        <v/>
      </c>
      <c r="L304" s="729" t="str">
        <f t="shared" si="66"/>
        <v/>
      </c>
      <c r="M304" s="250" t="str">
        <f t="shared" si="66"/>
        <v/>
      </c>
      <c r="N304" s="729" t="str">
        <f t="shared" si="66"/>
        <v/>
      </c>
      <c r="O304" s="250" t="str">
        <f t="shared" si="66"/>
        <v/>
      </c>
      <c r="P304" s="729" t="str">
        <f t="shared" si="66"/>
        <v/>
      </c>
      <c r="Q304" s="189" t="str">
        <f t="shared" si="66"/>
        <v/>
      </c>
      <c r="R304" s="729">
        <f t="shared" si="66"/>
        <v>12719.66</v>
      </c>
      <c r="S304" s="250" t="str">
        <f t="shared" si="66"/>
        <v/>
      </c>
      <c r="T304" s="729" t="str">
        <f t="shared" si="66"/>
        <v/>
      </c>
      <c r="U304" s="250" t="str">
        <f t="shared" si="66"/>
        <v/>
      </c>
      <c r="V304" s="714" t="str">
        <f t="shared" si="66"/>
        <v/>
      </c>
      <c r="W304" s="49"/>
      <c r="X304" s="49"/>
      <c r="Y304" s="60"/>
      <c r="Z304" s="49"/>
      <c r="AA304" s="49"/>
      <c r="AB304" s="49"/>
      <c r="AC304" s="49"/>
      <c r="AD304" s="49"/>
      <c r="AE304" s="49"/>
      <c r="AF304" s="49"/>
      <c r="AG304" s="49"/>
      <c r="AH304" s="41"/>
      <c r="AI304" s="47"/>
    </row>
    <row r="305" spans="1:37" ht="17.25" hidden="1" customHeight="1" outlineLevel="1">
      <c r="A305" s="414" t="s">
        <v>1026</v>
      </c>
      <c r="B305" s="78" t="s">
        <v>2076</v>
      </c>
      <c r="C305" s="76" t="s">
        <v>390</v>
      </c>
      <c r="D305" s="101"/>
      <c r="E305" s="49"/>
      <c r="F305" s="463" t="s">
        <v>665</v>
      </c>
      <c r="G305" s="250" t="str">
        <f t="shared" si="65"/>
        <v/>
      </c>
      <c r="H305" s="250" t="str">
        <f t="shared" si="65"/>
        <v/>
      </c>
      <c r="I305" s="250" t="str">
        <f t="shared" si="66"/>
        <v/>
      </c>
      <c r="J305" s="729" t="str">
        <f t="shared" si="66"/>
        <v/>
      </c>
      <c r="K305" s="898" t="str">
        <f t="shared" si="66"/>
        <v/>
      </c>
      <c r="L305" s="729" t="str">
        <f t="shared" si="66"/>
        <v/>
      </c>
      <c r="M305" s="250" t="str">
        <f t="shared" si="66"/>
        <v/>
      </c>
      <c r="N305" s="729" t="str">
        <f t="shared" si="66"/>
        <v/>
      </c>
      <c r="O305" s="250" t="str">
        <f t="shared" si="66"/>
        <v/>
      </c>
      <c r="P305" s="729" t="str">
        <f t="shared" si="66"/>
        <v/>
      </c>
      <c r="Q305" s="250" t="str">
        <f t="shared" si="66"/>
        <v/>
      </c>
      <c r="R305" s="729">
        <f t="shared" si="66"/>
        <v>0</v>
      </c>
      <c r="S305" s="250" t="str">
        <f t="shared" si="66"/>
        <v/>
      </c>
      <c r="T305" s="729" t="str">
        <f t="shared" si="66"/>
        <v/>
      </c>
      <c r="U305" s="250" t="str">
        <f t="shared" si="66"/>
        <v/>
      </c>
      <c r="V305" s="714" t="str">
        <f t="shared" si="66"/>
        <v/>
      </c>
      <c r="W305" s="49"/>
      <c r="X305" s="49"/>
      <c r="Y305" s="60"/>
      <c r="Z305" s="49"/>
      <c r="AA305" s="49"/>
      <c r="AB305" s="49"/>
      <c r="AC305" s="49"/>
      <c r="AD305" s="49"/>
      <c r="AE305" s="49"/>
      <c r="AF305" s="49"/>
      <c r="AG305" s="49"/>
      <c r="AH305" s="41"/>
      <c r="AI305" s="47"/>
    </row>
    <row r="306" spans="1:37" ht="17.25" hidden="1" customHeight="1" outlineLevel="1">
      <c r="A306" s="414" t="s">
        <v>1027</v>
      </c>
      <c r="B306" s="78" t="s">
        <v>2077</v>
      </c>
      <c r="C306" s="76" t="s">
        <v>64</v>
      </c>
      <c r="D306" s="101"/>
      <c r="E306" s="49"/>
      <c r="F306" s="469" t="s">
        <v>257</v>
      </c>
      <c r="G306" s="251" t="str">
        <f t="shared" si="65"/>
        <v/>
      </c>
      <c r="H306" s="251" t="str">
        <f t="shared" si="65"/>
        <v/>
      </c>
      <c r="I306" s="251" t="str">
        <f t="shared" si="66"/>
        <v/>
      </c>
      <c r="J306" s="886" t="str">
        <f t="shared" si="66"/>
        <v/>
      </c>
      <c r="K306" s="899" t="str">
        <f t="shared" si="66"/>
        <v/>
      </c>
      <c r="L306" s="886" t="str">
        <f t="shared" si="66"/>
        <v/>
      </c>
      <c r="M306" s="251" t="str">
        <f t="shared" si="66"/>
        <v/>
      </c>
      <c r="N306" s="886" t="str">
        <f t="shared" si="66"/>
        <v/>
      </c>
      <c r="O306" s="251" t="str">
        <f t="shared" si="66"/>
        <v/>
      </c>
      <c r="P306" s="886" t="str">
        <f t="shared" si="66"/>
        <v/>
      </c>
      <c r="Q306" s="251" t="str">
        <f t="shared" si="66"/>
        <v/>
      </c>
      <c r="R306" s="886">
        <f t="shared" si="66"/>
        <v>0</v>
      </c>
      <c r="S306" s="251" t="str">
        <f t="shared" si="66"/>
        <v/>
      </c>
      <c r="T306" s="886" t="str">
        <f t="shared" si="66"/>
        <v/>
      </c>
      <c r="U306" s="251" t="str">
        <f t="shared" si="66"/>
        <v/>
      </c>
      <c r="V306" s="887" t="str">
        <f t="shared" si="66"/>
        <v/>
      </c>
      <c r="W306" s="49"/>
      <c r="X306" s="49"/>
      <c r="Y306" s="60"/>
      <c r="Z306" s="49"/>
      <c r="AA306" s="49"/>
      <c r="AB306" s="49"/>
      <c r="AC306" s="49"/>
      <c r="AD306" s="49"/>
      <c r="AE306" s="49"/>
      <c r="AF306" s="49"/>
      <c r="AG306" s="49"/>
      <c r="AH306" s="41"/>
      <c r="AI306" s="47"/>
    </row>
    <row r="307" spans="1:37" ht="17.25" customHeight="1">
      <c r="A307" s="414" t="s">
        <v>1028</v>
      </c>
      <c r="B307" s="78" t="s">
        <v>0</v>
      </c>
      <c r="C307" s="226"/>
      <c r="D307" s="101"/>
      <c r="E307" s="49"/>
      <c r="F307" s="982"/>
      <c r="G307" s="982"/>
      <c r="H307" s="982"/>
      <c r="I307" s="982"/>
      <c r="J307" s="983"/>
      <c r="K307" s="982"/>
      <c r="L307" s="983"/>
      <c r="M307" s="982"/>
      <c r="N307" s="983"/>
      <c r="O307" s="982"/>
      <c r="P307" s="983"/>
      <c r="Q307" s="982"/>
      <c r="R307" s="983"/>
      <c r="S307" s="982"/>
      <c r="T307" s="983"/>
      <c r="U307" s="982"/>
      <c r="V307" s="983"/>
      <c r="W307" s="49"/>
      <c r="X307" s="49"/>
      <c r="Y307" s="60"/>
      <c r="Z307" s="49"/>
      <c r="AA307" s="49"/>
      <c r="AB307" s="49"/>
      <c r="AC307" s="49"/>
      <c r="AD307" s="49"/>
      <c r="AE307" s="49"/>
      <c r="AF307" s="49"/>
      <c r="AG307" s="49"/>
      <c r="AH307" s="41"/>
      <c r="AI307" s="47"/>
    </row>
    <row r="308" spans="1:37" ht="17.25" customHeight="1">
      <c r="A308" s="414" t="s">
        <v>1029</v>
      </c>
      <c r="B308" s="78" t="s">
        <v>0</v>
      </c>
      <c r="C308" s="226"/>
      <c r="D308" s="70"/>
      <c r="E308" s="49"/>
      <c r="F308" s="1090" t="s">
        <v>328</v>
      </c>
      <c r="G308" s="1081" t="str">
        <f>G$13</f>
        <v>2015 FOA PG Group 1   :   March 2015</v>
      </c>
      <c r="H308" s="1082"/>
      <c r="I308" s="1082"/>
      <c r="J308" s="1082"/>
      <c r="K308" s="1082"/>
      <c r="L308" s="1082"/>
      <c r="M308" s="1082"/>
      <c r="N308" s="1082"/>
      <c r="O308" s="1082"/>
      <c r="P308" s="1082"/>
      <c r="Q308" s="1082"/>
      <c r="R308" s="1082"/>
      <c r="S308" s="1082"/>
      <c r="T308" s="1082"/>
      <c r="U308" s="1082">
        <f>U$13</f>
        <v>0</v>
      </c>
      <c r="V308" s="1083"/>
      <c r="W308" s="49"/>
      <c r="X308" s="49"/>
      <c r="Y308" s="60"/>
      <c r="Z308" s="49"/>
      <c r="AA308" s="49"/>
      <c r="AB308" s="49"/>
      <c r="AC308" s="49"/>
      <c r="AD308" s="49"/>
      <c r="AE308" s="49"/>
      <c r="AF308" s="49"/>
      <c r="AG308" s="49"/>
      <c r="AH308" s="41"/>
      <c r="AI308" s="47"/>
    </row>
    <row r="309" spans="1:37" ht="17.25" customHeight="1">
      <c r="A309" s="414" t="s">
        <v>1030</v>
      </c>
      <c r="B309" s="78" t="s">
        <v>0</v>
      </c>
      <c r="C309" s="252"/>
      <c r="D309" s="70"/>
      <c r="E309" s="74"/>
      <c r="F309" s="1091"/>
      <c r="G309" s="62" t="str">
        <f t="shared" ref="G309:V309" si="67">G$14</f>
        <v>BM YTD</v>
      </c>
      <c r="H309" s="62" t="str">
        <f t="shared" si="67"/>
        <v>Med YTD</v>
      </c>
      <c r="I309" s="707" t="str">
        <f t="shared" si="67"/>
        <v>Dealer 1 FYTD</v>
      </c>
      <c r="J309" s="737" t="str">
        <f t="shared" si="67"/>
        <v>Dealer 1 TMRA</v>
      </c>
      <c r="K309" s="738" t="str">
        <f t="shared" si="67"/>
        <v>Dealer 2 FYTD</v>
      </c>
      <c r="L309" s="737" t="str">
        <f t="shared" si="67"/>
        <v>Dealer 2 TMRA</v>
      </c>
      <c r="M309" s="707" t="str">
        <f t="shared" si="67"/>
        <v>Dealer 3 FYTD</v>
      </c>
      <c r="N309" s="737" t="str">
        <f t="shared" si="67"/>
        <v>Dealer 3 TMRA</v>
      </c>
      <c r="O309" s="707" t="str">
        <f t="shared" si="67"/>
        <v>Dealer 4 FYTD</v>
      </c>
      <c r="P309" s="737" t="str">
        <f t="shared" si="67"/>
        <v>Dealer 4 TMRA</v>
      </c>
      <c r="Q309" s="707" t="str">
        <f t="shared" si="67"/>
        <v>Dealer 5 FYTD</v>
      </c>
      <c r="R309" s="737" t="str">
        <f t="shared" si="67"/>
        <v>Dealer 5 TMRA</v>
      </c>
      <c r="S309" s="707" t="str">
        <f t="shared" si="67"/>
        <v>Dealer 6 FYTD</v>
      </c>
      <c r="T309" s="737" t="str">
        <f t="shared" si="67"/>
        <v>Dealer 6 TMRA</v>
      </c>
      <c r="U309" s="707" t="str">
        <f t="shared" si="67"/>
        <v>Dealer 7 FYTD</v>
      </c>
      <c r="V309" s="739" t="str">
        <f t="shared" si="67"/>
        <v>Dealer TMRA</v>
      </c>
      <c r="W309" s="74"/>
      <c r="X309" s="74"/>
      <c r="Y309" s="75"/>
      <c r="Z309" s="74"/>
      <c r="AA309" s="74"/>
      <c r="AB309" s="74"/>
      <c r="AC309" s="74"/>
      <c r="AD309" s="74"/>
      <c r="AE309" s="74"/>
      <c r="AF309" s="74"/>
      <c r="AG309" s="74"/>
      <c r="AH309" s="41"/>
      <c r="AI309" s="47"/>
    </row>
    <row r="310" spans="1:37" ht="17.25" customHeight="1">
      <c r="A310" s="414" t="s">
        <v>1031</v>
      </c>
      <c r="B310" s="78" t="s">
        <v>0</v>
      </c>
      <c r="C310" s="69"/>
      <c r="D310" s="70"/>
      <c r="E310" s="49"/>
      <c r="F310" s="393" t="s">
        <v>329</v>
      </c>
      <c r="G310" s="1100"/>
      <c r="H310" s="1101"/>
      <c r="I310" s="254"/>
      <c r="J310" s="735"/>
      <c r="K310" s="900"/>
      <c r="L310" s="735"/>
      <c r="M310" s="254"/>
      <c r="N310" s="735"/>
      <c r="O310" s="254"/>
      <c r="P310" s="735"/>
      <c r="Q310" s="254"/>
      <c r="R310" s="735"/>
      <c r="S310" s="254"/>
      <c r="T310" s="735"/>
      <c r="U310" s="254"/>
      <c r="V310" s="720"/>
      <c r="W310" s="49"/>
      <c r="X310" s="49"/>
      <c r="Y310" s="60"/>
      <c r="Z310" s="49"/>
      <c r="AA310" s="49"/>
      <c r="AB310" s="49"/>
      <c r="AC310" s="49"/>
      <c r="AD310" s="49"/>
      <c r="AE310" s="49"/>
      <c r="AF310" s="49"/>
      <c r="AG310" s="49"/>
      <c r="AH310" s="41"/>
      <c r="AI310" s="47"/>
    </row>
    <row r="311" spans="1:37" ht="17.25" customHeight="1" collapsed="1">
      <c r="A311" s="414" t="s">
        <v>1032</v>
      </c>
      <c r="B311" s="78" t="s">
        <v>2078</v>
      </c>
      <c r="C311" s="76" t="s">
        <v>350</v>
      </c>
      <c r="D311" s="70"/>
      <c r="E311" s="49"/>
      <c r="F311" s="255" t="s">
        <v>2619</v>
      </c>
      <c r="G311" s="1102"/>
      <c r="H311" s="1103"/>
      <c r="I311" s="256" t="str">
        <f t="shared" ref="I311:V312" si="68">IFERROR(INDEX(ESOSDataset,MATCH($C311,Measure,0),MATCH(I$10,PeriodComposite,0))/I$6,"")</f>
        <v/>
      </c>
      <c r="J311" s="729" t="str">
        <f t="shared" si="68"/>
        <v/>
      </c>
      <c r="K311" s="875" t="str">
        <f t="shared" si="68"/>
        <v/>
      </c>
      <c r="L311" s="729" t="str">
        <f t="shared" si="68"/>
        <v/>
      </c>
      <c r="M311" s="256" t="str">
        <f t="shared" si="68"/>
        <v/>
      </c>
      <c r="N311" s="729" t="str">
        <f t="shared" si="68"/>
        <v/>
      </c>
      <c r="O311" s="256" t="str">
        <f t="shared" si="68"/>
        <v/>
      </c>
      <c r="P311" s="729" t="str">
        <f t="shared" si="68"/>
        <v/>
      </c>
      <c r="Q311" s="999" t="str">
        <f t="shared" si="68"/>
        <v/>
      </c>
      <c r="R311" s="729">
        <f t="shared" si="68"/>
        <v>51.67</v>
      </c>
      <c r="S311" s="256" t="str">
        <f t="shared" si="68"/>
        <v/>
      </c>
      <c r="T311" s="729" t="str">
        <f t="shared" si="68"/>
        <v/>
      </c>
      <c r="U311" s="256" t="str">
        <f t="shared" si="68"/>
        <v/>
      </c>
      <c r="V311" s="714" t="str">
        <f t="shared" si="68"/>
        <v/>
      </c>
      <c r="W311" s="49"/>
      <c r="X311" s="49"/>
      <c r="Y311" s="60"/>
      <c r="Z311" s="49"/>
      <c r="AA311" s="49"/>
      <c r="AB311" s="49"/>
      <c r="AC311" s="49"/>
      <c r="AD311" s="49"/>
      <c r="AE311" s="49"/>
      <c r="AF311" s="49"/>
      <c r="AG311" s="49"/>
      <c r="AH311" s="41"/>
      <c r="AI311" s="47"/>
    </row>
    <row r="312" spans="1:37" ht="17.25" hidden="1" customHeight="1" outlineLevel="1">
      <c r="A312" s="414" t="s">
        <v>1033</v>
      </c>
      <c r="B312" s="78" t="s">
        <v>2079</v>
      </c>
      <c r="C312" s="76" t="s">
        <v>4280</v>
      </c>
      <c r="D312" s="70"/>
      <c r="E312" s="49"/>
      <c r="F312" s="255" t="s">
        <v>2610</v>
      </c>
      <c r="G312" s="1102"/>
      <c r="H312" s="1103"/>
      <c r="I312" s="256" t="str">
        <f t="shared" si="68"/>
        <v/>
      </c>
      <c r="J312" s="729" t="str">
        <f t="shared" si="68"/>
        <v/>
      </c>
      <c r="K312" s="875" t="str">
        <f t="shared" si="68"/>
        <v/>
      </c>
      <c r="L312" s="729" t="str">
        <f t="shared" si="68"/>
        <v/>
      </c>
      <c r="M312" s="256" t="str">
        <f t="shared" si="68"/>
        <v/>
      </c>
      <c r="N312" s="729" t="str">
        <f t="shared" si="68"/>
        <v/>
      </c>
      <c r="O312" s="256" t="str">
        <f t="shared" si="68"/>
        <v/>
      </c>
      <c r="P312" s="729" t="str">
        <f t="shared" si="68"/>
        <v/>
      </c>
      <c r="Q312" s="999" t="str">
        <f t="shared" si="68"/>
        <v/>
      </c>
      <c r="R312" s="729" t="str">
        <f t="shared" si="68"/>
        <v/>
      </c>
      <c r="S312" s="256" t="str">
        <f t="shared" si="68"/>
        <v/>
      </c>
      <c r="T312" s="729" t="str">
        <f t="shared" si="68"/>
        <v/>
      </c>
      <c r="U312" s="256" t="str">
        <f t="shared" si="68"/>
        <v/>
      </c>
      <c r="V312" s="714" t="str">
        <f t="shared" si="68"/>
        <v/>
      </c>
      <c r="W312" s="49"/>
      <c r="X312" s="49"/>
      <c r="Y312" s="60"/>
      <c r="Z312" s="49"/>
      <c r="AA312" s="49"/>
      <c r="AB312" s="49"/>
      <c r="AC312" s="49"/>
      <c r="AD312" s="49"/>
      <c r="AE312" s="49"/>
      <c r="AF312" s="49"/>
      <c r="AG312" s="49"/>
      <c r="AH312" s="41"/>
      <c r="AI312" s="47"/>
    </row>
    <row r="313" spans="1:37" ht="17.25" customHeight="1" collapsed="1">
      <c r="A313" s="414" t="s">
        <v>1034</v>
      </c>
      <c r="B313" s="78" t="s">
        <v>2080</v>
      </c>
      <c r="C313" s="76" t="s">
        <v>391</v>
      </c>
      <c r="D313" s="70"/>
      <c r="E313" s="49"/>
      <c r="F313" s="255" t="s">
        <v>258</v>
      </c>
      <c r="G313" s="257" t="str">
        <f t="shared" ref="G313:H315" si="69">IFERROR(INDEX(ESOSDataset,MATCH($C313,Measure,0),MATCH(G$10,Period,0)),"")</f>
        <v/>
      </c>
      <c r="H313" s="258" t="str">
        <f t="shared" si="69"/>
        <v/>
      </c>
      <c r="I313" s="259" t="str">
        <f t="shared" ref="I313:V314" si="70">IFERROR(INDEX(ESOSDataset,MATCH($C313,Measure,0),MATCH(I$10,PeriodComposite,0)),"")</f>
        <v/>
      </c>
      <c r="J313" s="892" t="str">
        <f t="shared" si="70"/>
        <v/>
      </c>
      <c r="K313" s="901" t="str">
        <f t="shared" si="70"/>
        <v/>
      </c>
      <c r="L313" s="892" t="str">
        <f t="shared" si="70"/>
        <v/>
      </c>
      <c r="M313" s="259" t="str">
        <f t="shared" si="70"/>
        <v/>
      </c>
      <c r="N313" s="892" t="str">
        <f t="shared" si="70"/>
        <v/>
      </c>
      <c r="O313" s="259" t="str">
        <f t="shared" si="70"/>
        <v/>
      </c>
      <c r="P313" s="892" t="str">
        <f t="shared" si="70"/>
        <v/>
      </c>
      <c r="Q313" s="1001" t="str">
        <f t="shared" si="70"/>
        <v/>
      </c>
      <c r="R313" s="892">
        <f t="shared" si="70"/>
        <v>0.76</v>
      </c>
      <c r="S313" s="259" t="str">
        <f t="shared" si="70"/>
        <v/>
      </c>
      <c r="T313" s="892" t="str">
        <f t="shared" si="70"/>
        <v/>
      </c>
      <c r="U313" s="259" t="str">
        <f t="shared" si="70"/>
        <v/>
      </c>
      <c r="V313" s="902" t="str">
        <f t="shared" si="70"/>
        <v/>
      </c>
      <c r="W313" s="49"/>
      <c r="X313" s="49"/>
      <c r="Y313" s="60"/>
      <c r="Z313" s="49"/>
      <c r="AA313" s="49"/>
      <c r="AB313" s="49"/>
      <c r="AC313" s="49"/>
      <c r="AD313" s="49"/>
      <c r="AE313" s="49"/>
      <c r="AF313" s="49"/>
      <c r="AG313" s="49"/>
      <c r="AH313" s="41"/>
      <c r="AI313" s="47"/>
    </row>
    <row r="314" spans="1:37" ht="17.25" hidden="1" customHeight="1" outlineLevel="1">
      <c r="A314" s="414" t="s">
        <v>1035</v>
      </c>
      <c r="B314" s="78" t="s">
        <v>2081</v>
      </c>
      <c r="C314" s="76" t="s">
        <v>1304</v>
      </c>
      <c r="D314" s="70"/>
      <c r="E314" s="49"/>
      <c r="F314" s="255" t="s">
        <v>2620</v>
      </c>
      <c r="G314" s="260" t="str">
        <f t="shared" si="69"/>
        <v/>
      </c>
      <c r="H314" s="261" t="str">
        <f t="shared" si="69"/>
        <v/>
      </c>
      <c r="I314" s="254" t="str">
        <f t="shared" si="70"/>
        <v/>
      </c>
      <c r="J314" s="735" t="str">
        <f t="shared" si="70"/>
        <v/>
      </c>
      <c r="K314" s="900" t="str">
        <f t="shared" si="70"/>
        <v/>
      </c>
      <c r="L314" s="735" t="str">
        <f t="shared" si="70"/>
        <v/>
      </c>
      <c r="M314" s="254" t="str">
        <f t="shared" si="70"/>
        <v/>
      </c>
      <c r="N314" s="735" t="str">
        <f t="shared" si="70"/>
        <v/>
      </c>
      <c r="O314" s="254" t="str">
        <f t="shared" si="70"/>
        <v/>
      </c>
      <c r="P314" s="735" t="str">
        <f t="shared" si="70"/>
        <v/>
      </c>
      <c r="Q314" s="254" t="str">
        <f t="shared" si="70"/>
        <v/>
      </c>
      <c r="R314" s="735">
        <f t="shared" si="70"/>
        <v>0</v>
      </c>
      <c r="S314" s="254" t="str">
        <f t="shared" si="70"/>
        <v/>
      </c>
      <c r="T314" s="735" t="str">
        <f t="shared" si="70"/>
        <v/>
      </c>
      <c r="U314" s="254" t="str">
        <f t="shared" si="70"/>
        <v/>
      </c>
      <c r="V314" s="720" t="str">
        <f t="shared" si="70"/>
        <v/>
      </c>
      <c r="W314" s="49"/>
      <c r="X314" s="49"/>
      <c r="Y314" s="60"/>
      <c r="Z314" s="49"/>
      <c r="AA314" s="49"/>
      <c r="AB314" s="49"/>
      <c r="AC314" s="49"/>
      <c r="AD314" s="49"/>
      <c r="AE314" s="49"/>
      <c r="AF314" s="49"/>
      <c r="AG314" s="49"/>
      <c r="AH314" s="41"/>
      <c r="AI314" s="47"/>
    </row>
    <row r="315" spans="1:37" ht="17.25" customHeight="1">
      <c r="A315" s="414" t="s">
        <v>1036</v>
      </c>
      <c r="B315" s="78" t="s">
        <v>2082</v>
      </c>
      <c r="C315" s="76" t="s">
        <v>97</v>
      </c>
      <c r="D315" s="70"/>
      <c r="E315" s="49"/>
      <c r="F315" s="255" t="s">
        <v>259</v>
      </c>
      <c r="G315" s="262" t="str">
        <f t="shared" si="69"/>
        <v/>
      </c>
      <c r="H315" s="263" t="str">
        <f t="shared" si="69"/>
        <v/>
      </c>
      <c r="I315" s="264" t="str">
        <f>IFERROR(I311/I316/$D$9,"")</f>
        <v/>
      </c>
      <c r="J315" s="800" t="str">
        <f>IFERROR(J311/J316,"")</f>
        <v/>
      </c>
      <c r="K315" s="264" t="str">
        <f>IFERROR(K311/K316/$D$9,"")</f>
        <v/>
      </c>
      <c r="L315" s="800" t="str">
        <f>IFERROR(L311/L316,"")</f>
        <v/>
      </c>
      <c r="M315" s="264" t="str">
        <f>IFERROR(M311/M316/$D$9,"")</f>
        <v/>
      </c>
      <c r="N315" s="800" t="str">
        <f>IFERROR(N311/N316,"")</f>
        <v/>
      </c>
      <c r="O315" s="264" t="str">
        <f>IFERROR(O311/O316/$D$9,"")</f>
        <v/>
      </c>
      <c r="P315" s="800" t="str">
        <f>IFERROR(P311/P316,"")</f>
        <v/>
      </c>
      <c r="Q315" s="264" t="str">
        <f>IFERROR(Q311/Q316/$D$9,"")</f>
        <v/>
      </c>
      <c r="R315" s="800">
        <f>IFERROR(R311/R316,"")</f>
        <v>12.9175</v>
      </c>
      <c r="S315" s="264" t="str">
        <f>IFERROR(S311/S316/$D$9,"")</f>
        <v/>
      </c>
      <c r="T315" s="800" t="str">
        <f>IFERROR(T311/T316,"")</f>
        <v/>
      </c>
      <c r="U315" s="264" t="str">
        <f>IFERROR(U311/U316/$D$9,"")</f>
        <v/>
      </c>
      <c r="V315" s="800" t="str">
        <f>IFERROR(V311/V316,"")</f>
        <v/>
      </c>
      <c r="W315" s="49"/>
      <c r="X315" s="49"/>
      <c r="Y315" s="60"/>
      <c r="Z315" s="49"/>
      <c r="AA315" s="49"/>
      <c r="AB315" s="49"/>
      <c r="AC315" s="49"/>
      <c r="AD315" s="49"/>
      <c r="AE315" s="49"/>
      <c r="AF315" s="49"/>
      <c r="AG315" s="49"/>
      <c r="AH315" s="41"/>
      <c r="AI315" s="47"/>
    </row>
    <row r="316" spans="1:37" ht="17.25" customHeight="1">
      <c r="A316" s="414" t="s">
        <v>1037</v>
      </c>
      <c r="B316" s="78" t="s">
        <v>2083</v>
      </c>
      <c r="C316" s="76" t="s">
        <v>392</v>
      </c>
      <c r="D316" s="70"/>
      <c r="E316" s="49"/>
      <c r="F316" s="255" t="s">
        <v>260</v>
      </c>
      <c r="G316" s="1102"/>
      <c r="H316" s="1103"/>
      <c r="I316" s="264" t="str">
        <f t="shared" ref="I316:V316" si="71">IFERROR(INDEX(ESOSDataset,MATCH($C316,Measure,0),MATCH(I$10,PeriodComposite,0))/I$6,"")</f>
        <v/>
      </c>
      <c r="J316" s="800" t="str">
        <f t="shared" si="71"/>
        <v/>
      </c>
      <c r="K316" s="903" t="str">
        <f t="shared" si="71"/>
        <v/>
      </c>
      <c r="L316" s="800" t="str">
        <f t="shared" si="71"/>
        <v/>
      </c>
      <c r="M316" s="264" t="str">
        <f t="shared" si="71"/>
        <v/>
      </c>
      <c r="N316" s="800" t="str">
        <f t="shared" si="71"/>
        <v/>
      </c>
      <c r="O316" s="264" t="str">
        <f t="shared" si="71"/>
        <v/>
      </c>
      <c r="P316" s="800" t="str">
        <f t="shared" si="71"/>
        <v/>
      </c>
      <c r="Q316" s="1000" t="str">
        <f t="shared" si="71"/>
        <v/>
      </c>
      <c r="R316" s="800">
        <f t="shared" si="71"/>
        <v>4</v>
      </c>
      <c r="S316" s="264" t="str">
        <f t="shared" si="71"/>
        <v/>
      </c>
      <c r="T316" s="800" t="str">
        <f t="shared" si="71"/>
        <v/>
      </c>
      <c r="U316" s="264" t="str">
        <f t="shared" si="71"/>
        <v/>
      </c>
      <c r="V316" s="877" t="str">
        <f t="shared" si="71"/>
        <v/>
      </c>
      <c r="W316" s="49"/>
      <c r="X316" s="49"/>
      <c r="Y316" s="60"/>
      <c r="Z316" s="49"/>
      <c r="AA316" s="49"/>
      <c r="AB316" s="49"/>
      <c r="AC316" s="49"/>
      <c r="AD316" s="49"/>
      <c r="AE316" s="49"/>
      <c r="AF316" s="49"/>
      <c r="AG316" s="49"/>
      <c r="AH316" s="41"/>
      <c r="AI316" s="47"/>
    </row>
    <row r="317" spans="1:37" ht="17.25" customHeight="1">
      <c r="A317" s="414" t="s">
        <v>1038</v>
      </c>
      <c r="B317" s="78" t="s">
        <v>0</v>
      </c>
      <c r="C317" s="69"/>
      <c r="D317" s="70"/>
      <c r="E317" s="49"/>
      <c r="F317" s="393" t="s">
        <v>330</v>
      </c>
      <c r="G317" s="265"/>
      <c r="H317" s="266"/>
      <c r="I317" s="267"/>
      <c r="J317" s="893"/>
      <c r="K317" s="904"/>
      <c r="L317" s="893"/>
      <c r="M317" s="267"/>
      <c r="N317" s="893"/>
      <c r="O317" s="267"/>
      <c r="P317" s="893"/>
      <c r="Q317" s="267"/>
      <c r="R317" s="893"/>
      <c r="S317" s="267"/>
      <c r="T317" s="893"/>
      <c r="U317" s="267"/>
      <c r="V317" s="905"/>
      <c r="W317" s="49"/>
      <c r="X317" s="49"/>
      <c r="Y317" s="60"/>
      <c r="Z317" s="49"/>
      <c r="AA317" s="49"/>
      <c r="AB317" s="49"/>
      <c r="AC317" s="49"/>
      <c r="AD317" s="49"/>
      <c r="AE317" s="49"/>
      <c r="AF317" s="49"/>
      <c r="AG317" s="49"/>
      <c r="AH317" s="41"/>
      <c r="AI317" s="47"/>
    </row>
    <row r="318" spans="1:37" ht="17.25" customHeight="1">
      <c r="A318" s="414" t="s">
        <v>1039</v>
      </c>
      <c r="B318" s="78" t="s">
        <v>2084</v>
      </c>
      <c r="C318" s="76" t="s">
        <v>506</v>
      </c>
      <c r="D318" s="70"/>
      <c r="E318" s="49"/>
      <c r="F318" s="182" t="s">
        <v>2631</v>
      </c>
      <c r="G318" s="268" t="str">
        <f t="shared" ref="G318:H323" si="72">IFERROR(INDEX(ESOSDataset,MATCH($C318,Measure,0),MATCH(G$10,Period,0)),"")</f>
        <v/>
      </c>
      <c r="H318" s="269" t="str">
        <f t="shared" si="72"/>
        <v/>
      </c>
      <c r="I318" s="270" t="str">
        <f t="shared" ref="I318:V323" si="73">IFERROR(INDEX(ESOSDataset,MATCH($C318,Measure,0),MATCH(I$10,PeriodComposite,0)),"")</f>
        <v/>
      </c>
      <c r="J318" s="894" t="str">
        <f t="shared" si="73"/>
        <v/>
      </c>
      <c r="K318" s="906" t="str">
        <f t="shared" si="73"/>
        <v/>
      </c>
      <c r="L318" s="894" t="str">
        <f t="shared" si="73"/>
        <v/>
      </c>
      <c r="M318" s="270" t="str">
        <f t="shared" si="73"/>
        <v/>
      </c>
      <c r="N318" s="894" t="str">
        <f t="shared" si="73"/>
        <v/>
      </c>
      <c r="O318" s="270" t="str">
        <f t="shared" si="73"/>
        <v/>
      </c>
      <c r="P318" s="894" t="str">
        <f t="shared" si="73"/>
        <v/>
      </c>
      <c r="Q318" s="1020" t="str">
        <f t="shared" si="73"/>
        <v/>
      </c>
      <c r="R318" s="894">
        <f t="shared" si="73"/>
        <v>5.9447000000000005E-4</v>
      </c>
      <c r="S318" s="270" t="str">
        <f t="shared" si="73"/>
        <v/>
      </c>
      <c r="T318" s="894" t="str">
        <f t="shared" si="73"/>
        <v/>
      </c>
      <c r="U318" s="270" t="str">
        <f t="shared" si="73"/>
        <v/>
      </c>
      <c r="V318" s="907" t="str">
        <f t="shared" si="73"/>
        <v/>
      </c>
      <c r="W318" s="49"/>
      <c r="X318" s="49"/>
      <c r="Y318" s="60"/>
      <c r="Z318" s="49"/>
      <c r="AA318" s="49"/>
      <c r="AB318" s="49"/>
      <c r="AC318" s="49"/>
      <c r="AD318" s="49"/>
      <c r="AE318" s="49"/>
      <c r="AF318" s="49"/>
      <c r="AG318" s="49"/>
      <c r="AH318" s="41"/>
      <c r="AI318" s="47"/>
    </row>
    <row r="319" spans="1:37" ht="17.25" customHeight="1">
      <c r="A319" s="414" t="s">
        <v>1040</v>
      </c>
      <c r="B319" s="78" t="s">
        <v>2085</v>
      </c>
      <c r="C319" s="988" t="s">
        <v>4196</v>
      </c>
      <c r="D319" s="70"/>
      <c r="E319" s="49"/>
      <c r="F319" s="182" t="s">
        <v>2626</v>
      </c>
      <c r="G319" s="271" t="str">
        <f t="shared" si="72"/>
        <v/>
      </c>
      <c r="H319" s="272" t="str">
        <f t="shared" si="72"/>
        <v/>
      </c>
      <c r="I319" s="273" t="str">
        <f t="shared" si="73"/>
        <v/>
      </c>
      <c r="J319" s="735" t="str">
        <f t="shared" si="73"/>
        <v/>
      </c>
      <c r="K319" s="908" t="str">
        <f t="shared" si="73"/>
        <v/>
      </c>
      <c r="L319" s="735" t="str">
        <f t="shared" si="73"/>
        <v/>
      </c>
      <c r="M319" s="273" t="str">
        <f t="shared" si="73"/>
        <v/>
      </c>
      <c r="N319" s="735" t="str">
        <f t="shared" si="73"/>
        <v/>
      </c>
      <c r="O319" s="273" t="str">
        <f t="shared" si="73"/>
        <v/>
      </c>
      <c r="P319" s="735" t="str">
        <f t="shared" si="73"/>
        <v/>
      </c>
      <c r="Q319" s="220" t="str">
        <f t="shared" si="73"/>
        <v/>
      </c>
      <c r="R319" s="735">
        <f t="shared" si="73"/>
        <v>3.2662459999999997E-2</v>
      </c>
      <c r="S319" s="273" t="str">
        <f t="shared" si="73"/>
        <v/>
      </c>
      <c r="T319" s="735" t="str">
        <f t="shared" si="73"/>
        <v/>
      </c>
      <c r="U319" s="273" t="str">
        <f t="shared" si="73"/>
        <v/>
      </c>
      <c r="V319" s="720" t="str">
        <f t="shared" si="73"/>
        <v/>
      </c>
      <c r="W319" s="49"/>
      <c r="X319" s="49"/>
      <c r="Y319" s="60"/>
      <c r="Z319" s="49"/>
      <c r="AA319" s="49"/>
      <c r="AB319" s="49"/>
      <c r="AC319" s="49"/>
      <c r="AD319" s="49"/>
      <c r="AE319" s="49"/>
      <c r="AF319" s="49"/>
      <c r="AG319" s="49"/>
      <c r="AH319" s="41"/>
      <c r="AI319" s="47"/>
      <c r="AK319" s="990"/>
    </row>
    <row r="320" spans="1:37" ht="17.25" customHeight="1">
      <c r="A320" s="414" t="s">
        <v>1041</v>
      </c>
      <c r="B320" s="78" t="s">
        <v>2086</v>
      </c>
      <c r="C320" t="s">
        <v>4214</v>
      </c>
      <c r="D320" s="70"/>
      <c r="E320" s="49"/>
      <c r="F320" s="182" t="s">
        <v>2627</v>
      </c>
      <c r="G320" s="271" t="str">
        <f t="shared" si="72"/>
        <v/>
      </c>
      <c r="H320" s="272" t="str">
        <f t="shared" si="72"/>
        <v/>
      </c>
      <c r="I320" s="273" t="str">
        <f t="shared" si="73"/>
        <v/>
      </c>
      <c r="J320" s="735" t="str">
        <f t="shared" si="73"/>
        <v/>
      </c>
      <c r="K320" s="908" t="str">
        <f t="shared" si="73"/>
        <v/>
      </c>
      <c r="L320" s="735" t="str">
        <f t="shared" si="73"/>
        <v/>
      </c>
      <c r="M320" s="273" t="str">
        <f t="shared" si="73"/>
        <v/>
      </c>
      <c r="N320" s="735" t="str">
        <f t="shared" si="73"/>
        <v/>
      </c>
      <c r="O320" s="273" t="str">
        <f t="shared" si="73"/>
        <v/>
      </c>
      <c r="P320" s="735" t="str">
        <f t="shared" si="73"/>
        <v/>
      </c>
      <c r="Q320" s="220" t="str">
        <f t="shared" si="73"/>
        <v/>
      </c>
      <c r="R320" s="735">
        <f t="shared" si="73"/>
        <v>3.2642459999999998E-2</v>
      </c>
      <c r="S320" s="273" t="str">
        <f t="shared" si="73"/>
        <v/>
      </c>
      <c r="T320" s="735" t="str">
        <f t="shared" si="73"/>
        <v/>
      </c>
      <c r="U320" s="273" t="str">
        <f t="shared" si="73"/>
        <v/>
      </c>
      <c r="V320" s="720" t="str">
        <f t="shared" si="73"/>
        <v/>
      </c>
      <c r="W320" s="49"/>
      <c r="X320" s="49"/>
      <c r="Y320" s="60"/>
      <c r="Z320" s="49"/>
      <c r="AA320" s="49"/>
      <c r="AB320" s="49"/>
      <c r="AC320" s="49"/>
      <c r="AD320" s="49"/>
      <c r="AE320" s="49"/>
      <c r="AF320" s="49"/>
      <c r="AG320" s="49"/>
      <c r="AH320" s="41"/>
      <c r="AI320" s="47"/>
      <c r="AK320" s="990"/>
    </row>
    <row r="321" spans="1:38" ht="17.25" customHeight="1" collapsed="1">
      <c r="A321" s="414" t="s">
        <v>1042</v>
      </c>
      <c r="B321" s="78" t="s">
        <v>2087</v>
      </c>
      <c r="C321" s="76" t="s">
        <v>20</v>
      </c>
      <c r="D321" s="70"/>
      <c r="E321" s="49"/>
      <c r="F321" s="182" t="s">
        <v>2628</v>
      </c>
      <c r="G321" s="271" t="str">
        <f t="shared" si="72"/>
        <v/>
      </c>
      <c r="H321" s="272" t="str">
        <f t="shared" si="72"/>
        <v/>
      </c>
      <c r="I321" s="273" t="str">
        <f t="shared" si="73"/>
        <v/>
      </c>
      <c r="J321" s="735" t="str">
        <f t="shared" si="73"/>
        <v/>
      </c>
      <c r="K321" s="908" t="str">
        <f t="shared" si="73"/>
        <v/>
      </c>
      <c r="L321" s="735" t="str">
        <f t="shared" si="73"/>
        <v/>
      </c>
      <c r="M321" s="273" t="str">
        <f t="shared" si="73"/>
        <v/>
      </c>
      <c r="N321" s="735" t="str">
        <f t="shared" si="73"/>
        <v/>
      </c>
      <c r="O321" s="273" t="str">
        <f t="shared" si="73"/>
        <v/>
      </c>
      <c r="P321" s="735" t="str">
        <f t="shared" si="73"/>
        <v/>
      </c>
      <c r="Q321" s="220" t="str">
        <f t="shared" si="73"/>
        <v/>
      </c>
      <c r="R321" s="735">
        <f t="shared" si="73"/>
        <v>0.10853106</v>
      </c>
      <c r="S321" s="273" t="str">
        <f t="shared" si="73"/>
        <v/>
      </c>
      <c r="T321" s="735" t="str">
        <f t="shared" si="73"/>
        <v/>
      </c>
      <c r="U321" s="273" t="str">
        <f t="shared" si="73"/>
        <v/>
      </c>
      <c r="V321" s="720" t="str">
        <f t="shared" si="73"/>
        <v/>
      </c>
      <c r="W321" s="49"/>
      <c r="X321" s="49"/>
      <c r="Y321" s="60"/>
      <c r="Z321" s="49"/>
      <c r="AA321" s="49"/>
      <c r="AB321" s="49"/>
      <c r="AC321" s="49"/>
      <c r="AD321" s="49"/>
      <c r="AE321" s="49"/>
      <c r="AF321" s="49"/>
      <c r="AG321" s="49"/>
      <c r="AH321" s="41"/>
      <c r="AI321" s="47"/>
      <c r="AK321" s="990"/>
    </row>
    <row r="322" spans="1:38" ht="17.25" hidden="1" customHeight="1" outlineLevel="1">
      <c r="A322" s="414" t="s">
        <v>1043</v>
      </c>
      <c r="B322" s="78" t="s">
        <v>2088</v>
      </c>
      <c r="C322" s="76" t="s">
        <v>21</v>
      </c>
      <c r="D322" s="70"/>
      <c r="E322" s="49"/>
      <c r="F322" s="255" t="s">
        <v>2629</v>
      </c>
      <c r="G322" s="260" t="str">
        <f t="shared" si="72"/>
        <v/>
      </c>
      <c r="H322" s="261" t="str">
        <f t="shared" si="72"/>
        <v/>
      </c>
      <c r="I322" s="254" t="str">
        <f t="shared" si="73"/>
        <v/>
      </c>
      <c r="J322" s="735" t="str">
        <f t="shared" si="73"/>
        <v/>
      </c>
      <c r="K322" s="900" t="str">
        <f t="shared" si="73"/>
        <v/>
      </c>
      <c r="L322" s="735" t="str">
        <f t="shared" si="73"/>
        <v/>
      </c>
      <c r="M322" s="254" t="str">
        <f t="shared" si="73"/>
        <v/>
      </c>
      <c r="N322" s="735" t="str">
        <f t="shared" si="73"/>
        <v/>
      </c>
      <c r="O322" s="254" t="str">
        <f t="shared" si="73"/>
        <v/>
      </c>
      <c r="P322" s="735" t="str">
        <f t="shared" si="73"/>
        <v/>
      </c>
      <c r="Q322" s="998" t="str">
        <f t="shared" si="73"/>
        <v/>
      </c>
      <c r="R322" s="735">
        <f t="shared" si="73"/>
        <v>0.17995156000000001</v>
      </c>
      <c r="S322" s="254" t="str">
        <f t="shared" si="73"/>
        <v/>
      </c>
      <c r="T322" s="735" t="str">
        <f t="shared" si="73"/>
        <v/>
      </c>
      <c r="U322" s="254" t="str">
        <f t="shared" si="73"/>
        <v/>
      </c>
      <c r="V322" s="720" t="str">
        <f t="shared" si="73"/>
        <v/>
      </c>
      <c r="W322" s="49"/>
      <c r="X322" s="49"/>
      <c r="Y322" s="60"/>
      <c r="Z322" s="49"/>
      <c r="AA322" s="49"/>
      <c r="AB322" s="49"/>
      <c r="AC322" s="49"/>
      <c r="AD322" s="49"/>
      <c r="AE322" s="49"/>
      <c r="AF322" s="49"/>
      <c r="AG322" s="49"/>
      <c r="AH322" s="41"/>
      <c r="AI322" s="47"/>
      <c r="AK322" s="991"/>
    </row>
    <row r="323" spans="1:38" ht="17.25" hidden="1" customHeight="1" outlineLevel="1">
      <c r="A323" s="414" t="s">
        <v>1044</v>
      </c>
      <c r="B323" s="78" t="s">
        <v>2089</v>
      </c>
      <c r="C323" s="76" t="s">
        <v>3412</v>
      </c>
      <c r="D323" s="70"/>
      <c r="E323" s="49"/>
      <c r="F323" s="255" t="s">
        <v>2630</v>
      </c>
      <c r="G323" s="260" t="str">
        <f t="shared" si="72"/>
        <v/>
      </c>
      <c r="H323" s="261" t="str">
        <f t="shared" si="72"/>
        <v/>
      </c>
      <c r="I323" s="254" t="str">
        <f t="shared" si="73"/>
        <v/>
      </c>
      <c r="J323" s="735" t="str">
        <f t="shared" si="73"/>
        <v/>
      </c>
      <c r="K323" s="900" t="str">
        <f t="shared" si="73"/>
        <v/>
      </c>
      <c r="L323" s="735" t="str">
        <f t="shared" si="73"/>
        <v/>
      </c>
      <c r="M323" s="254" t="str">
        <f t="shared" si="73"/>
        <v/>
      </c>
      <c r="N323" s="735" t="str">
        <f t="shared" si="73"/>
        <v/>
      </c>
      <c r="O323" s="254" t="str">
        <f t="shared" si="73"/>
        <v/>
      </c>
      <c r="P323" s="735" t="str">
        <f t="shared" si="73"/>
        <v/>
      </c>
      <c r="Q323" s="998" t="str">
        <f t="shared" si="73"/>
        <v/>
      </c>
      <c r="R323" s="735">
        <f t="shared" si="73"/>
        <v>0.15415771</v>
      </c>
      <c r="S323" s="254" t="str">
        <f t="shared" si="73"/>
        <v/>
      </c>
      <c r="T323" s="735" t="str">
        <f t="shared" si="73"/>
        <v/>
      </c>
      <c r="U323" s="254" t="str">
        <f t="shared" si="73"/>
        <v/>
      </c>
      <c r="V323" s="720" t="str">
        <f t="shared" si="73"/>
        <v/>
      </c>
      <c r="W323" s="49"/>
      <c r="X323" s="49"/>
      <c r="Y323" s="60"/>
      <c r="Z323" s="49"/>
      <c r="AA323" s="49"/>
      <c r="AB323" s="49"/>
      <c r="AC323" s="49"/>
      <c r="AD323" s="49"/>
      <c r="AE323" s="49"/>
      <c r="AF323" s="49"/>
      <c r="AG323" s="49"/>
      <c r="AH323" s="41"/>
      <c r="AI323" s="47"/>
      <c r="AK323" s="991"/>
    </row>
    <row r="324" spans="1:38" ht="17.25" customHeight="1">
      <c r="A324" s="414" t="s">
        <v>1045</v>
      </c>
      <c r="B324" s="78" t="s">
        <v>0</v>
      </c>
      <c r="C324" s="69"/>
      <c r="D324" s="70"/>
      <c r="E324" s="49"/>
      <c r="F324" s="393" t="str">
        <f>"GP Structure"&amp;$C$6&amp;"/unit"</f>
        <v>GP StructureAUD/unit</v>
      </c>
      <c r="G324" s="265"/>
      <c r="H324" s="266"/>
      <c r="I324" s="267"/>
      <c r="J324" s="893"/>
      <c r="K324" s="904"/>
      <c r="L324" s="893"/>
      <c r="M324" s="267"/>
      <c r="N324" s="893"/>
      <c r="O324" s="267"/>
      <c r="P324" s="893"/>
      <c r="Q324" s="267"/>
      <c r="R324" s="893"/>
      <c r="S324" s="267"/>
      <c r="T324" s="893"/>
      <c r="U324" s="267"/>
      <c r="V324" s="905"/>
      <c r="W324" s="49"/>
      <c r="X324" s="49"/>
      <c r="Y324" s="60"/>
      <c r="Z324" s="49"/>
      <c r="AA324" s="49"/>
      <c r="AB324" s="49"/>
      <c r="AC324" s="49"/>
      <c r="AD324" s="49"/>
      <c r="AE324" s="49"/>
      <c r="AF324" s="49"/>
      <c r="AG324" s="49"/>
      <c r="AH324" s="41"/>
      <c r="AI324" s="47"/>
      <c r="AK324" s="991"/>
    </row>
    <row r="325" spans="1:38" ht="17.25" customHeight="1">
      <c r="A325" s="414" t="s">
        <v>1046</v>
      </c>
      <c r="B325" s="78" t="s">
        <v>2090</v>
      </c>
      <c r="C325" t="s">
        <v>4246</v>
      </c>
      <c r="D325" s="70"/>
      <c r="E325" s="49"/>
      <c r="F325" s="255" t="s">
        <v>2621</v>
      </c>
      <c r="G325" s="274" t="str">
        <f t="shared" ref="G325:H336" si="74">IFERROR(INDEX(ESOSDataset,MATCH($C325,Measure,0),MATCH(G$10,Period,0)),"")</f>
        <v/>
      </c>
      <c r="H325" s="275" t="str">
        <f t="shared" si="74"/>
        <v/>
      </c>
      <c r="I325" s="256" t="str">
        <f t="shared" ref="I325:V336" si="75">IFERROR(INDEX(ESOSDataset,MATCH($C325,Measure,0),MATCH(I$10,PeriodComposite,0)),"")</f>
        <v/>
      </c>
      <c r="J325" s="729" t="str">
        <f t="shared" si="75"/>
        <v/>
      </c>
      <c r="K325" s="875" t="str">
        <f t="shared" si="75"/>
        <v/>
      </c>
      <c r="L325" s="729" t="str">
        <f t="shared" si="75"/>
        <v/>
      </c>
      <c r="M325" s="256" t="str">
        <f t="shared" si="75"/>
        <v/>
      </c>
      <c r="N325" s="729" t="str">
        <f t="shared" si="75"/>
        <v/>
      </c>
      <c r="O325" s="256" t="str">
        <f t="shared" si="75"/>
        <v/>
      </c>
      <c r="P325" s="729" t="str">
        <f t="shared" si="75"/>
        <v/>
      </c>
      <c r="Q325" s="999" t="str">
        <f t="shared" si="75"/>
        <v/>
      </c>
      <c r="R325" s="729">
        <f t="shared" si="75"/>
        <v>32099.279999999999</v>
      </c>
      <c r="S325" s="256" t="str">
        <f t="shared" si="75"/>
        <v/>
      </c>
      <c r="T325" s="729" t="str">
        <f t="shared" si="75"/>
        <v/>
      </c>
      <c r="U325" s="256" t="str">
        <f t="shared" si="75"/>
        <v/>
      </c>
      <c r="V325" s="714" t="str">
        <f t="shared" si="75"/>
        <v/>
      </c>
      <c r="W325" s="49"/>
      <c r="X325" s="49"/>
      <c r="Y325" s="60"/>
      <c r="Z325" s="49"/>
      <c r="AA325" s="49"/>
      <c r="AB325" s="49"/>
      <c r="AC325" s="49"/>
      <c r="AD325" s="49"/>
      <c r="AE325" s="49"/>
      <c r="AF325" s="49"/>
      <c r="AG325" s="49"/>
      <c r="AH325" s="41"/>
      <c r="AI325" s="47"/>
      <c r="AK325" s="991"/>
      <c r="AL325" s="993"/>
    </row>
    <row r="326" spans="1:38" ht="17.25" customHeight="1" collapsed="1">
      <c r="A326" s="414" t="s">
        <v>1047</v>
      </c>
      <c r="B326" s="78" t="s">
        <v>2091</v>
      </c>
      <c r="C326" s="76" t="s">
        <v>114</v>
      </c>
      <c r="D326" s="70"/>
      <c r="E326" s="49"/>
      <c r="F326" s="276" t="s">
        <v>262</v>
      </c>
      <c r="G326" s="277" t="str">
        <f t="shared" si="74"/>
        <v/>
      </c>
      <c r="H326" s="278" t="str">
        <f t="shared" si="74"/>
        <v/>
      </c>
      <c r="I326" s="279" t="str">
        <f t="shared" si="75"/>
        <v/>
      </c>
      <c r="J326" s="895" t="str">
        <f t="shared" si="75"/>
        <v/>
      </c>
      <c r="K326" s="909" t="str">
        <f t="shared" si="75"/>
        <v/>
      </c>
      <c r="L326" s="895" t="str">
        <f t="shared" si="75"/>
        <v/>
      </c>
      <c r="M326" s="279" t="str">
        <f t="shared" si="75"/>
        <v/>
      </c>
      <c r="N326" s="895" t="str">
        <f t="shared" si="75"/>
        <v/>
      </c>
      <c r="O326" s="279" t="str">
        <f t="shared" si="75"/>
        <v/>
      </c>
      <c r="P326" s="895" t="str">
        <f t="shared" si="75"/>
        <v/>
      </c>
      <c r="Q326" s="1021" t="str">
        <f t="shared" si="75"/>
        <v/>
      </c>
      <c r="R326" s="895">
        <f t="shared" si="75"/>
        <v>-19.66</v>
      </c>
      <c r="S326" s="279" t="str">
        <f t="shared" si="75"/>
        <v/>
      </c>
      <c r="T326" s="895" t="str">
        <f t="shared" si="75"/>
        <v/>
      </c>
      <c r="U326" s="279" t="str">
        <f t="shared" si="75"/>
        <v/>
      </c>
      <c r="V326" s="910" t="str">
        <f t="shared" si="75"/>
        <v/>
      </c>
      <c r="W326" s="49"/>
      <c r="X326" s="49"/>
      <c r="Y326" s="60"/>
      <c r="Z326" s="49"/>
      <c r="AA326" s="49"/>
      <c r="AB326" s="49"/>
      <c r="AC326" s="49"/>
      <c r="AD326" s="49"/>
      <c r="AE326" s="49"/>
      <c r="AF326" s="49"/>
      <c r="AG326" s="49"/>
      <c r="AH326" s="41"/>
      <c r="AI326" s="47"/>
      <c r="AK326" s="991"/>
    </row>
    <row r="327" spans="1:38" ht="17.25" hidden="1" customHeight="1" outlineLevel="1">
      <c r="A327" s="414" t="s">
        <v>1048</v>
      </c>
      <c r="B327" s="78" t="s">
        <v>2092</v>
      </c>
      <c r="C327" s="76" t="s">
        <v>14</v>
      </c>
      <c r="D327" s="70"/>
      <c r="E327" s="49"/>
      <c r="F327" s="182" t="s">
        <v>263</v>
      </c>
      <c r="G327" s="280" t="str">
        <f t="shared" si="74"/>
        <v/>
      </c>
      <c r="H327" s="281" t="str">
        <f t="shared" si="74"/>
        <v/>
      </c>
      <c r="I327" s="282" t="str">
        <f t="shared" si="75"/>
        <v/>
      </c>
      <c r="J327" s="729" t="str">
        <f t="shared" si="75"/>
        <v/>
      </c>
      <c r="K327" s="898" t="str">
        <f t="shared" si="75"/>
        <v/>
      </c>
      <c r="L327" s="729" t="str">
        <f t="shared" si="75"/>
        <v/>
      </c>
      <c r="M327" s="282" t="str">
        <f t="shared" si="75"/>
        <v/>
      </c>
      <c r="N327" s="729" t="str">
        <f t="shared" si="75"/>
        <v/>
      </c>
      <c r="O327" s="282" t="str">
        <f t="shared" si="75"/>
        <v/>
      </c>
      <c r="P327" s="729" t="str">
        <f t="shared" si="75"/>
        <v/>
      </c>
      <c r="Q327" s="282" t="str">
        <f t="shared" si="75"/>
        <v/>
      </c>
      <c r="R327" s="729">
        <f t="shared" si="75"/>
        <v>1047.8</v>
      </c>
      <c r="S327" s="282" t="str">
        <f t="shared" si="75"/>
        <v/>
      </c>
      <c r="T327" s="729" t="str">
        <f t="shared" si="75"/>
        <v/>
      </c>
      <c r="U327" s="282" t="str">
        <f t="shared" si="75"/>
        <v/>
      </c>
      <c r="V327" s="714" t="str">
        <f t="shared" si="75"/>
        <v/>
      </c>
      <c r="W327" s="49"/>
      <c r="X327" s="49"/>
      <c r="Y327" s="60"/>
      <c r="Z327" s="49"/>
      <c r="AA327" s="49"/>
      <c r="AB327" s="49"/>
      <c r="AC327" s="49"/>
      <c r="AD327" s="49"/>
      <c r="AE327" s="49"/>
      <c r="AF327" s="49"/>
      <c r="AG327" s="49"/>
      <c r="AH327" s="41"/>
      <c r="AI327" s="47"/>
      <c r="AK327" s="991"/>
    </row>
    <row r="328" spans="1:38" ht="17.25" customHeight="1">
      <c r="A328" s="414" t="s">
        <v>1049</v>
      </c>
      <c r="B328" s="78" t="s">
        <v>2093</v>
      </c>
      <c r="C328" s="76" t="s">
        <v>3413</v>
      </c>
      <c r="D328" s="70"/>
      <c r="E328" s="49"/>
      <c r="F328" s="182" t="s">
        <v>264</v>
      </c>
      <c r="G328" s="280" t="str">
        <f t="shared" si="74"/>
        <v/>
      </c>
      <c r="H328" s="281" t="str">
        <f t="shared" si="74"/>
        <v/>
      </c>
      <c r="I328" s="282" t="str">
        <f t="shared" si="75"/>
        <v/>
      </c>
      <c r="J328" s="729" t="str">
        <f t="shared" si="75"/>
        <v/>
      </c>
      <c r="K328" s="898" t="str">
        <f t="shared" si="75"/>
        <v/>
      </c>
      <c r="L328" s="729" t="str">
        <f t="shared" si="75"/>
        <v/>
      </c>
      <c r="M328" s="282" t="str">
        <f t="shared" si="75"/>
        <v/>
      </c>
      <c r="N328" s="729" t="str">
        <f t="shared" si="75"/>
        <v/>
      </c>
      <c r="O328" s="282" t="str">
        <f t="shared" si="75"/>
        <v/>
      </c>
      <c r="P328" s="729" t="str">
        <f t="shared" si="75"/>
        <v/>
      </c>
      <c r="Q328" s="997" t="str">
        <f t="shared" si="75"/>
        <v/>
      </c>
      <c r="R328" s="729">
        <f t="shared" si="75"/>
        <v>1047.8</v>
      </c>
      <c r="S328" s="282" t="str">
        <f t="shared" si="75"/>
        <v/>
      </c>
      <c r="T328" s="729" t="str">
        <f t="shared" si="75"/>
        <v/>
      </c>
      <c r="U328" s="282" t="str">
        <f t="shared" si="75"/>
        <v/>
      </c>
      <c r="V328" s="714" t="str">
        <f t="shared" si="75"/>
        <v/>
      </c>
      <c r="W328" s="49"/>
      <c r="X328" s="49"/>
      <c r="Y328" s="60"/>
      <c r="Z328" s="49"/>
      <c r="AA328" s="49"/>
      <c r="AB328" s="49"/>
      <c r="AC328" s="49"/>
      <c r="AD328" s="49"/>
      <c r="AE328" s="49"/>
      <c r="AF328" s="49"/>
      <c r="AG328" s="49"/>
      <c r="AH328" s="41"/>
      <c r="AI328" s="47"/>
      <c r="AK328" s="991"/>
    </row>
    <row r="329" spans="1:38" ht="17.25" customHeight="1">
      <c r="A329" s="414" t="s">
        <v>1050</v>
      </c>
      <c r="B329" s="78" t="s">
        <v>2094</v>
      </c>
      <c r="C329" s="76" t="s">
        <v>11</v>
      </c>
      <c r="D329" s="70"/>
      <c r="E329" s="49"/>
      <c r="F329" s="182" t="s">
        <v>265</v>
      </c>
      <c r="G329" s="280" t="str">
        <f t="shared" si="74"/>
        <v/>
      </c>
      <c r="H329" s="281" t="str">
        <f t="shared" si="74"/>
        <v/>
      </c>
      <c r="I329" s="282" t="str">
        <f t="shared" si="75"/>
        <v/>
      </c>
      <c r="J329" s="729" t="str">
        <f t="shared" si="75"/>
        <v/>
      </c>
      <c r="K329" s="898" t="str">
        <f t="shared" si="75"/>
        <v/>
      </c>
      <c r="L329" s="729" t="str">
        <f t="shared" si="75"/>
        <v/>
      </c>
      <c r="M329" s="282" t="str">
        <f t="shared" si="75"/>
        <v/>
      </c>
      <c r="N329" s="729" t="str">
        <f t="shared" si="75"/>
        <v/>
      </c>
      <c r="O329" s="282" t="str">
        <f t="shared" si="75"/>
        <v/>
      </c>
      <c r="P329" s="729" t="str">
        <f t="shared" si="75"/>
        <v/>
      </c>
      <c r="Q329" s="997" t="str">
        <f t="shared" si="75"/>
        <v/>
      </c>
      <c r="R329" s="729">
        <f t="shared" si="75"/>
        <v>-423.76</v>
      </c>
      <c r="S329" s="282" t="str">
        <f t="shared" si="75"/>
        <v/>
      </c>
      <c r="T329" s="729" t="str">
        <f t="shared" si="75"/>
        <v/>
      </c>
      <c r="U329" s="282" t="str">
        <f t="shared" si="75"/>
        <v/>
      </c>
      <c r="V329" s="714" t="str">
        <f t="shared" si="75"/>
        <v/>
      </c>
      <c r="W329" s="49"/>
      <c r="X329" s="49"/>
      <c r="Y329" s="60"/>
      <c r="Z329" s="49"/>
      <c r="AA329" s="49"/>
      <c r="AB329" s="49"/>
      <c r="AC329" s="49"/>
      <c r="AD329" s="49"/>
      <c r="AE329" s="49"/>
      <c r="AF329" s="49"/>
      <c r="AG329" s="49"/>
      <c r="AH329" s="41"/>
      <c r="AI329" s="47"/>
      <c r="AK329" s="991"/>
    </row>
    <row r="330" spans="1:38" ht="17.25" customHeight="1">
      <c r="A330" s="414" t="s">
        <v>1051</v>
      </c>
      <c r="B330" s="78" t="s">
        <v>2095</v>
      </c>
      <c r="C330" s="76" t="s">
        <v>4250</v>
      </c>
      <c r="D330" s="70"/>
      <c r="E330" s="49"/>
      <c r="F330" s="182" t="s">
        <v>266</v>
      </c>
      <c r="G330" s="280" t="str">
        <f t="shared" si="74"/>
        <v/>
      </c>
      <c r="H330" s="281" t="str">
        <f t="shared" si="74"/>
        <v/>
      </c>
      <c r="I330" s="282" t="str">
        <f t="shared" si="75"/>
        <v/>
      </c>
      <c r="J330" s="729" t="str">
        <f t="shared" si="75"/>
        <v/>
      </c>
      <c r="K330" s="898" t="str">
        <f t="shared" si="75"/>
        <v/>
      </c>
      <c r="L330" s="729" t="str">
        <f t="shared" si="75"/>
        <v/>
      </c>
      <c r="M330" s="282" t="str">
        <f t="shared" si="75"/>
        <v/>
      </c>
      <c r="N330" s="729" t="str">
        <f t="shared" si="75"/>
        <v/>
      </c>
      <c r="O330" s="282" t="str">
        <f t="shared" si="75"/>
        <v/>
      </c>
      <c r="P330" s="729" t="str">
        <f t="shared" si="75"/>
        <v/>
      </c>
      <c r="Q330" s="997" t="str">
        <f t="shared" si="75"/>
        <v/>
      </c>
      <c r="R330" s="729">
        <f t="shared" si="75"/>
        <v>2952.95</v>
      </c>
      <c r="S330" s="282" t="str">
        <f t="shared" si="75"/>
        <v/>
      </c>
      <c r="T330" s="729" t="str">
        <f t="shared" si="75"/>
        <v/>
      </c>
      <c r="U330" s="282" t="str">
        <f t="shared" si="75"/>
        <v/>
      </c>
      <c r="V330" s="714" t="str">
        <f t="shared" si="75"/>
        <v/>
      </c>
      <c r="W330" s="49"/>
      <c r="X330" s="49"/>
      <c r="Y330" s="60"/>
      <c r="Z330" s="49"/>
      <c r="AA330" s="49"/>
      <c r="AB330" s="49"/>
      <c r="AC330" s="49"/>
      <c r="AD330" s="49"/>
      <c r="AE330" s="49"/>
      <c r="AF330" s="49"/>
      <c r="AG330" s="49"/>
      <c r="AH330" s="41"/>
      <c r="AI330" s="47"/>
      <c r="AK330" s="991"/>
    </row>
    <row r="331" spans="1:38" ht="17.25" customHeight="1">
      <c r="A331" s="414" t="s">
        <v>1052</v>
      </c>
      <c r="B331" s="78" t="s">
        <v>2096</v>
      </c>
      <c r="C331" s="76"/>
      <c r="D331" s="70"/>
      <c r="E331" s="49"/>
      <c r="F331" s="182" t="s">
        <v>4253</v>
      </c>
      <c r="G331" s="280" t="str">
        <f>IFERROR(G332-G330-G329-G328,"")</f>
        <v/>
      </c>
      <c r="H331" s="281" t="str">
        <f t="shared" ref="H331:V331" si="76">IFERROR(H332-H330-H329-H328,"")</f>
        <v/>
      </c>
      <c r="I331" s="282" t="str">
        <f t="shared" si="76"/>
        <v/>
      </c>
      <c r="J331" s="729" t="str">
        <f t="shared" si="76"/>
        <v/>
      </c>
      <c r="K331" s="898" t="str">
        <f t="shared" si="76"/>
        <v/>
      </c>
      <c r="L331" s="729" t="str">
        <f t="shared" si="76"/>
        <v/>
      </c>
      <c r="M331" s="282" t="str">
        <f t="shared" si="76"/>
        <v/>
      </c>
      <c r="N331" s="729" t="str">
        <f t="shared" si="76"/>
        <v/>
      </c>
      <c r="O331" s="282" t="str">
        <f t="shared" si="76"/>
        <v/>
      </c>
      <c r="P331" s="729" t="str">
        <f t="shared" si="76"/>
        <v/>
      </c>
      <c r="Q331" s="997" t="str">
        <f t="shared" si="76"/>
        <v/>
      </c>
      <c r="R331" s="729">
        <f t="shared" si="76"/>
        <v>14.200000000000273</v>
      </c>
      <c r="S331" s="282" t="str">
        <f t="shared" si="76"/>
        <v/>
      </c>
      <c r="T331" s="729" t="str">
        <f t="shared" si="76"/>
        <v/>
      </c>
      <c r="U331" s="282" t="str">
        <f t="shared" si="76"/>
        <v/>
      </c>
      <c r="V331" s="714" t="str">
        <f t="shared" si="76"/>
        <v/>
      </c>
      <c r="W331" s="49"/>
      <c r="X331" s="49"/>
      <c r="Y331" s="60"/>
      <c r="Z331" s="49"/>
      <c r="AA331" s="49"/>
      <c r="AB331" s="49"/>
      <c r="AC331" s="49"/>
      <c r="AD331" s="49"/>
      <c r="AE331" s="49"/>
      <c r="AF331" s="49"/>
      <c r="AG331" s="49"/>
      <c r="AH331" s="41"/>
      <c r="AI331" s="47"/>
      <c r="AK331" s="991"/>
    </row>
    <row r="332" spans="1:38" ht="17.25" customHeight="1" collapsed="1">
      <c r="A332" s="414" t="s">
        <v>1053</v>
      </c>
      <c r="B332" s="78" t="s">
        <v>2097</v>
      </c>
      <c r="C332" s="76" t="s">
        <v>27</v>
      </c>
      <c r="D332" s="70"/>
      <c r="E332" s="49"/>
      <c r="F332" s="283" t="s">
        <v>267</v>
      </c>
      <c r="G332" s="274" t="str">
        <f t="shared" si="74"/>
        <v/>
      </c>
      <c r="H332" s="275" t="str">
        <f t="shared" si="74"/>
        <v/>
      </c>
      <c r="I332" s="256" t="str">
        <f t="shared" si="75"/>
        <v/>
      </c>
      <c r="J332" s="729" t="str">
        <f t="shared" si="75"/>
        <v/>
      </c>
      <c r="K332" s="875" t="str">
        <f t="shared" si="75"/>
        <v/>
      </c>
      <c r="L332" s="729" t="str">
        <f t="shared" si="75"/>
        <v/>
      </c>
      <c r="M332" s="256" t="str">
        <f t="shared" si="75"/>
        <v/>
      </c>
      <c r="N332" s="729" t="str">
        <f t="shared" si="75"/>
        <v/>
      </c>
      <c r="O332" s="256" t="str">
        <f t="shared" si="75"/>
        <v/>
      </c>
      <c r="P332" s="729" t="str">
        <f t="shared" si="75"/>
        <v/>
      </c>
      <c r="Q332" s="999" t="str">
        <f t="shared" si="75"/>
        <v/>
      </c>
      <c r="R332" s="729">
        <f t="shared" si="75"/>
        <v>3591.19</v>
      </c>
      <c r="S332" s="256" t="str">
        <f t="shared" si="75"/>
        <v/>
      </c>
      <c r="T332" s="729" t="str">
        <f t="shared" si="75"/>
        <v/>
      </c>
      <c r="U332" s="256" t="str">
        <f t="shared" si="75"/>
        <v/>
      </c>
      <c r="V332" s="714" t="str">
        <f t="shared" si="75"/>
        <v/>
      </c>
      <c r="W332" s="49"/>
      <c r="X332" s="49"/>
      <c r="Y332" s="60"/>
      <c r="Z332" s="49"/>
      <c r="AA332" s="49"/>
      <c r="AB332" s="49"/>
      <c r="AC332" s="49"/>
      <c r="AD332" s="49"/>
      <c r="AE332" s="49"/>
      <c r="AF332" s="49"/>
      <c r="AG332" s="49"/>
      <c r="AH332" s="41"/>
      <c r="AI332" s="47"/>
      <c r="AK332" s="991"/>
    </row>
    <row r="333" spans="1:38" ht="17.25" hidden="1" customHeight="1" outlineLevel="1">
      <c r="A333" s="414" t="s">
        <v>1054</v>
      </c>
      <c r="B333" s="78" t="s">
        <v>2098</v>
      </c>
      <c r="C333" s="76" t="s">
        <v>13</v>
      </c>
      <c r="D333" s="70"/>
      <c r="E333" s="49"/>
      <c r="F333" s="182" t="s">
        <v>268</v>
      </c>
      <c r="G333" s="280" t="str">
        <f t="shared" si="74"/>
        <v/>
      </c>
      <c r="H333" s="281" t="str">
        <f t="shared" si="74"/>
        <v/>
      </c>
      <c r="I333" s="284" t="str">
        <f t="shared" si="75"/>
        <v/>
      </c>
      <c r="J333" s="800" t="str">
        <f t="shared" si="75"/>
        <v/>
      </c>
      <c r="K333" s="876" t="str">
        <f t="shared" si="75"/>
        <v/>
      </c>
      <c r="L333" s="800" t="str">
        <f t="shared" si="75"/>
        <v/>
      </c>
      <c r="M333" s="284" t="str">
        <f t="shared" si="75"/>
        <v/>
      </c>
      <c r="N333" s="800" t="str">
        <f t="shared" si="75"/>
        <v/>
      </c>
      <c r="O333" s="284" t="str">
        <f t="shared" si="75"/>
        <v/>
      </c>
      <c r="P333" s="800" t="str">
        <f t="shared" si="75"/>
        <v/>
      </c>
      <c r="Q333" s="1022" t="str">
        <f t="shared" si="75"/>
        <v/>
      </c>
      <c r="R333" s="800">
        <f t="shared" si="75"/>
        <v>1290.1600000000001</v>
      </c>
      <c r="S333" s="284" t="str">
        <f t="shared" si="75"/>
        <v/>
      </c>
      <c r="T333" s="800" t="str">
        <f t="shared" si="75"/>
        <v/>
      </c>
      <c r="U333" s="284" t="str">
        <f t="shared" si="75"/>
        <v/>
      </c>
      <c r="V333" s="877" t="str">
        <f t="shared" si="75"/>
        <v/>
      </c>
      <c r="W333" s="49"/>
      <c r="X333" s="49"/>
      <c r="Y333" s="60"/>
      <c r="Z333" s="49"/>
      <c r="AA333" s="49"/>
      <c r="AB333" s="49"/>
      <c r="AC333" s="49"/>
      <c r="AD333" s="49"/>
      <c r="AE333" s="49"/>
      <c r="AF333" s="49"/>
      <c r="AG333" s="49"/>
      <c r="AH333" s="41"/>
      <c r="AI333" s="47"/>
      <c r="AK333" s="991"/>
      <c r="AL333" s="994"/>
    </row>
    <row r="334" spans="1:38" ht="17.25" hidden="1" customHeight="1" outlineLevel="1">
      <c r="A334" s="414" t="s">
        <v>1055</v>
      </c>
      <c r="B334" s="78" t="s">
        <v>2099</v>
      </c>
      <c r="C334" s="76" t="s">
        <v>28</v>
      </c>
      <c r="D334" s="70"/>
      <c r="E334" s="49"/>
      <c r="F334" s="283" t="s">
        <v>269</v>
      </c>
      <c r="G334" s="274" t="str">
        <f t="shared" si="74"/>
        <v/>
      </c>
      <c r="H334" s="275" t="str">
        <f t="shared" si="74"/>
        <v/>
      </c>
      <c r="I334" s="256" t="str">
        <f t="shared" si="75"/>
        <v/>
      </c>
      <c r="J334" s="729" t="str">
        <f t="shared" si="75"/>
        <v/>
      </c>
      <c r="K334" s="875" t="str">
        <f t="shared" si="75"/>
        <v/>
      </c>
      <c r="L334" s="729" t="str">
        <f t="shared" si="75"/>
        <v/>
      </c>
      <c r="M334" s="256" t="str">
        <f t="shared" si="75"/>
        <v/>
      </c>
      <c r="N334" s="729" t="str">
        <f t="shared" si="75"/>
        <v/>
      </c>
      <c r="O334" s="256" t="str">
        <f t="shared" si="75"/>
        <v/>
      </c>
      <c r="P334" s="729" t="str">
        <f t="shared" si="75"/>
        <v/>
      </c>
      <c r="Q334" s="999" t="str">
        <f t="shared" si="75"/>
        <v/>
      </c>
      <c r="R334" s="729">
        <f t="shared" si="75"/>
        <v>5954.43</v>
      </c>
      <c r="S334" s="256" t="str">
        <f t="shared" si="75"/>
        <v/>
      </c>
      <c r="T334" s="729" t="str">
        <f t="shared" si="75"/>
        <v/>
      </c>
      <c r="U334" s="256" t="str">
        <f t="shared" si="75"/>
        <v/>
      </c>
      <c r="V334" s="714" t="str">
        <f t="shared" si="75"/>
        <v/>
      </c>
      <c r="W334" s="49"/>
      <c r="X334" s="49"/>
      <c r="Y334" s="60"/>
      <c r="Z334" s="49"/>
      <c r="AA334" s="49"/>
      <c r="AB334" s="49"/>
      <c r="AC334" s="49"/>
      <c r="AD334" s="49"/>
      <c r="AE334" s="49"/>
      <c r="AF334" s="49"/>
      <c r="AG334" s="49"/>
      <c r="AH334" s="41"/>
      <c r="AI334" s="47"/>
      <c r="AK334" s="991"/>
      <c r="AL334" s="992"/>
    </row>
    <row r="335" spans="1:38" ht="17.25" hidden="1" customHeight="1" outlineLevel="1">
      <c r="A335" s="414" t="s">
        <v>1056</v>
      </c>
      <c r="B335" s="78" t="s">
        <v>2100</v>
      </c>
      <c r="C335" s="76" t="s">
        <v>4224</v>
      </c>
      <c r="D335" s="70"/>
      <c r="E335" s="49"/>
      <c r="F335" s="182" t="s">
        <v>296</v>
      </c>
      <c r="G335" s="280" t="str">
        <f t="shared" si="74"/>
        <v/>
      </c>
      <c r="H335" s="281" t="str">
        <f t="shared" si="74"/>
        <v/>
      </c>
      <c r="I335" s="284" t="str">
        <f t="shared" si="75"/>
        <v/>
      </c>
      <c r="J335" s="800" t="str">
        <f t="shared" si="75"/>
        <v/>
      </c>
      <c r="K335" s="876" t="str">
        <f t="shared" si="75"/>
        <v/>
      </c>
      <c r="L335" s="800" t="str">
        <f t="shared" si="75"/>
        <v/>
      </c>
      <c r="M335" s="284" t="str">
        <f t="shared" si="75"/>
        <v/>
      </c>
      <c r="N335" s="800" t="str">
        <f t="shared" si="75"/>
        <v/>
      </c>
      <c r="O335" s="284" t="str">
        <f t="shared" si="75"/>
        <v/>
      </c>
      <c r="P335" s="800" t="str">
        <f t="shared" si="75"/>
        <v/>
      </c>
      <c r="Q335" s="1022" t="str">
        <f t="shared" si="75"/>
        <v/>
      </c>
      <c r="R335" s="800">
        <f t="shared" si="75"/>
        <v>122.11</v>
      </c>
      <c r="S335" s="284" t="str">
        <f t="shared" si="75"/>
        <v/>
      </c>
      <c r="T335" s="800" t="str">
        <f t="shared" si="75"/>
        <v/>
      </c>
      <c r="U335" s="284" t="str">
        <f t="shared" si="75"/>
        <v/>
      </c>
      <c r="V335" s="877" t="str">
        <f t="shared" si="75"/>
        <v/>
      </c>
      <c r="W335" s="49"/>
      <c r="X335" s="49"/>
      <c r="Y335" s="60"/>
      <c r="Z335" s="49"/>
      <c r="AA335" s="49"/>
      <c r="AB335" s="49"/>
      <c r="AC335" s="49"/>
      <c r="AD335" s="49"/>
      <c r="AE335" s="49"/>
      <c r="AF335" s="49"/>
      <c r="AG335" s="49"/>
      <c r="AH335" s="41"/>
      <c r="AI335" s="47"/>
      <c r="AK335" s="991"/>
    </row>
    <row r="336" spans="1:38" ht="17.25" hidden="1" customHeight="1" outlineLevel="1">
      <c r="A336" s="414" t="s">
        <v>1057</v>
      </c>
      <c r="B336" s="78" t="s">
        <v>2101</v>
      </c>
      <c r="C336" s="76" t="s">
        <v>4239</v>
      </c>
      <c r="D336" s="70"/>
      <c r="E336" s="49"/>
      <c r="F336" s="283" t="s">
        <v>1308</v>
      </c>
      <c r="G336" s="274" t="str">
        <f t="shared" si="74"/>
        <v/>
      </c>
      <c r="H336" s="275" t="str">
        <f t="shared" si="74"/>
        <v/>
      </c>
      <c r="I336" s="256" t="str">
        <f t="shared" si="75"/>
        <v/>
      </c>
      <c r="J336" s="729" t="str">
        <f t="shared" si="75"/>
        <v/>
      </c>
      <c r="K336" s="875" t="str">
        <f t="shared" si="75"/>
        <v/>
      </c>
      <c r="L336" s="729" t="str">
        <f t="shared" si="75"/>
        <v/>
      </c>
      <c r="M336" s="256" t="str">
        <f t="shared" si="75"/>
        <v/>
      </c>
      <c r="N336" s="729" t="str">
        <f t="shared" si="75"/>
        <v/>
      </c>
      <c r="O336" s="256" t="str">
        <f t="shared" si="75"/>
        <v/>
      </c>
      <c r="P336" s="729" t="str">
        <f t="shared" si="75"/>
        <v/>
      </c>
      <c r="Q336" s="999" t="str">
        <f t="shared" si="75"/>
        <v/>
      </c>
      <c r="R336" s="729">
        <f t="shared" si="75"/>
        <v>6110.34</v>
      </c>
      <c r="S336" s="256" t="str">
        <f t="shared" si="75"/>
        <v/>
      </c>
      <c r="T336" s="729" t="str">
        <f t="shared" si="75"/>
        <v/>
      </c>
      <c r="U336" s="256" t="str">
        <f t="shared" si="75"/>
        <v/>
      </c>
      <c r="V336" s="714" t="str">
        <f t="shared" si="75"/>
        <v/>
      </c>
      <c r="W336" s="49"/>
      <c r="X336" s="49"/>
      <c r="Y336" s="60"/>
      <c r="Z336" s="49"/>
      <c r="AA336" s="49"/>
      <c r="AB336" s="49"/>
      <c r="AC336" s="49"/>
      <c r="AD336" s="49"/>
      <c r="AE336" s="49"/>
      <c r="AF336" s="49"/>
      <c r="AG336" s="49"/>
      <c r="AH336" s="41"/>
      <c r="AI336" s="47"/>
      <c r="AK336" s="991"/>
    </row>
    <row r="337" spans="1:35" ht="17.25" customHeight="1">
      <c r="A337" s="414" t="s">
        <v>1058</v>
      </c>
      <c r="B337" s="78" t="s">
        <v>0</v>
      </c>
      <c r="C337" s="69"/>
      <c r="D337" s="70"/>
      <c r="E337" s="49"/>
      <c r="F337" s="393" t="s">
        <v>343</v>
      </c>
      <c r="G337" s="285"/>
      <c r="H337" s="286"/>
      <c r="I337" s="267"/>
      <c r="J337" s="893"/>
      <c r="K337" s="904"/>
      <c r="L337" s="893"/>
      <c r="M337" s="267"/>
      <c r="N337" s="893"/>
      <c r="O337" s="267"/>
      <c r="P337" s="893"/>
      <c r="Q337" s="267"/>
      <c r="R337" s="893"/>
      <c r="S337" s="267"/>
      <c r="T337" s="893"/>
      <c r="U337" s="267"/>
      <c r="V337" s="905"/>
      <c r="W337" s="49"/>
      <c r="X337" s="49"/>
      <c r="Y337" s="60"/>
      <c r="Z337" s="49"/>
      <c r="AA337" s="49"/>
      <c r="AB337" s="49"/>
      <c r="AC337" s="49"/>
      <c r="AD337" s="49"/>
      <c r="AE337" s="49"/>
      <c r="AF337" s="49"/>
      <c r="AG337" s="49"/>
      <c r="AH337" s="41"/>
      <c r="AI337" s="47"/>
    </row>
    <row r="338" spans="1:35" ht="17.25" customHeight="1">
      <c r="A338" s="414" t="s">
        <v>1059</v>
      </c>
      <c r="B338" s="78" t="s">
        <v>2102</v>
      </c>
      <c r="C338" s="76" t="s">
        <v>123</v>
      </c>
      <c r="D338" s="70"/>
      <c r="E338" s="49"/>
      <c r="F338" s="182" t="str">
        <f>"Sales Commission "&amp;$C$6&amp;"/unit"</f>
        <v>Sales Commission AUD/unit</v>
      </c>
      <c r="G338" s="280" t="str">
        <f t="shared" ref="G338:H341" si="77">IFERROR(INDEX(ESOSDataset,MATCH($C338,Measure,0),MATCH(G$10,Period,0)),"")</f>
        <v/>
      </c>
      <c r="H338" s="281" t="str">
        <f t="shared" si="77"/>
        <v/>
      </c>
      <c r="I338" s="282" t="str">
        <f t="shared" ref="I338:V341" si="78">IFERROR(INDEX(ESOSDataset,MATCH($C338,Measure,0),MATCH(I$10,PeriodComposite,0)),"")</f>
        <v/>
      </c>
      <c r="J338" s="729" t="str">
        <f t="shared" si="78"/>
        <v/>
      </c>
      <c r="K338" s="898" t="str">
        <f t="shared" si="78"/>
        <v/>
      </c>
      <c r="L338" s="729" t="str">
        <f t="shared" si="78"/>
        <v/>
      </c>
      <c r="M338" s="282" t="str">
        <f t="shared" si="78"/>
        <v/>
      </c>
      <c r="N338" s="729" t="str">
        <f t="shared" si="78"/>
        <v/>
      </c>
      <c r="O338" s="282" t="str">
        <f t="shared" si="78"/>
        <v/>
      </c>
      <c r="P338" s="729" t="str">
        <f t="shared" si="78"/>
        <v/>
      </c>
      <c r="Q338" s="997" t="str">
        <f t="shared" si="78"/>
        <v/>
      </c>
      <c r="R338" s="729">
        <f t="shared" si="78"/>
        <v>406.33</v>
      </c>
      <c r="S338" s="282" t="str">
        <f t="shared" si="78"/>
        <v/>
      </c>
      <c r="T338" s="729" t="str">
        <f t="shared" si="78"/>
        <v/>
      </c>
      <c r="U338" s="282" t="str">
        <f t="shared" si="78"/>
        <v/>
      </c>
      <c r="V338" s="714" t="str">
        <f t="shared" si="78"/>
        <v/>
      </c>
      <c r="W338" s="49"/>
      <c r="X338" s="49"/>
      <c r="Y338" s="60"/>
      <c r="Z338" s="49"/>
      <c r="AA338" s="49"/>
      <c r="AB338" s="49"/>
      <c r="AC338" s="49"/>
      <c r="AD338" s="49"/>
      <c r="AE338" s="49"/>
      <c r="AF338" s="49"/>
      <c r="AG338" s="49"/>
      <c r="AH338" s="41"/>
      <c r="AI338" s="47"/>
    </row>
    <row r="339" spans="1:35" ht="17.25" customHeight="1">
      <c r="A339" s="414" t="s">
        <v>1060</v>
      </c>
      <c r="B339" s="78" t="s">
        <v>2103</v>
      </c>
      <c r="C339" s="76"/>
      <c r="D339" s="70"/>
      <c r="E339" s="49"/>
      <c r="F339" s="182" t="str">
        <f>"Other Variable Exp. "&amp;$C$6&amp;"/unit"</f>
        <v>Other Variable Exp. AUD/unit</v>
      </c>
      <c r="G339" s="280" t="str">
        <f>IFERROR(G340-G338,"")</f>
        <v/>
      </c>
      <c r="H339" s="281" t="str">
        <f t="shared" ref="H339:V339" si="79">IFERROR(H340-H338,"")</f>
        <v/>
      </c>
      <c r="I339" s="282" t="str">
        <f t="shared" si="79"/>
        <v/>
      </c>
      <c r="J339" s="729" t="str">
        <f t="shared" si="79"/>
        <v/>
      </c>
      <c r="K339" s="898" t="str">
        <f t="shared" si="79"/>
        <v/>
      </c>
      <c r="L339" s="729" t="str">
        <f t="shared" si="79"/>
        <v/>
      </c>
      <c r="M339" s="282" t="str">
        <f t="shared" si="79"/>
        <v/>
      </c>
      <c r="N339" s="729" t="str">
        <f t="shared" si="79"/>
        <v/>
      </c>
      <c r="O339" s="282" t="str">
        <f t="shared" si="79"/>
        <v/>
      </c>
      <c r="P339" s="729" t="str">
        <f t="shared" si="79"/>
        <v/>
      </c>
      <c r="Q339" s="997" t="str">
        <f t="shared" si="79"/>
        <v/>
      </c>
      <c r="R339" s="729">
        <f t="shared" si="79"/>
        <v>535.37000000000012</v>
      </c>
      <c r="S339" s="282" t="str">
        <f t="shared" si="79"/>
        <v/>
      </c>
      <c r="T339" s="729" t="str">
        <f t="shared" si="79"/>
        <v/>
      </c>
      <c r="U339" s="282" t="str">
        <f t="shared" si="79"/>
        <v/>
      </c>
      <c r="V339" s="714" t="str">
        <f t="shared" si="79"/>
        <v/>
      </c>
      <c r="W339" s="49"/>
      <c r="X339" s="49"/>
      <c r="Y339" s="60"/>
      <c r="Z339" s="49"/>
      <c r="AA339" s="49"/>
      <c r="AB339" s="49"/>
      <c r="AC339" s="49"/>
      <c r="AD339" s="49"/>
      <c r="AE339" s="49"/>
      <c r="AF339" s="49"/>
      <c r="AG339" s="49"/>
      <c r="AH339" s="41"/>
      <c r="AI339" s="47"/>
    </row>
    <row r="340" spans="1:35" ht="17.25" customHeight="1">
      <c r="A340" s="414" t="s">
        <v>1061</v>
      </c>
      <c r="B340" s="78" t="s">
        <v>2104</v>
      </c>
      <c r="C340" s="76" t="s">
        <v>131</v>
      </c>
      <c r="D340" s="70"/>
      <c r="E340" s="49"/>
      <c r="F340" s="255" t="str">
        <f>"Total Variable Exp. "&amp;$C$6&amp;"/unit"</f>
        <v>Total Variable Exp. AUD/unit</v>
      </c>
      <c r="G340" s="274" t="str">
        <f t="shared" si="77"/>
        <v/>
      </c>
      <c r="H340" s="275" t="str">
        <f t="shared" si="77"/>
        <v/>
      </c>
      <c r="I340" s="256" t="str">
        <f t="shared" si="78"/>
        <v/>
      </c>
      <c r="J340" s="729" t="str">
        <f t="shared" si="78"/>
        <v/>
      </c>
      <c r="K340" s="875" t="str">
        <f t="shared" si="78"/>
        <v/>
      </c>
      <c r="L340" s="729" t="str">
        <f t="shared" si="78"/>
        <v/>
      </c>
      <c r="M340" s="256" t="str">
        <f t="shared" si="78"/>
        <v/>
      </c>
      <c r="N340" s="729" t="str">
        <f t="shared" si="78"/>
        <v/>
      </c>
      <c r="O340" s="256" t="str">
        <f t="shared" si="78"/>
        <v/>
      </c>
      <c r="P340" s="729" t="str">
        <f t="shared" si="78"/>
        <v/>
      </c>
      <c r="Q340" s="999" t="str">
        <f t="shared" si="78"/>
        <v/>
      </c>
      <c r="R340" s="729">
        <f t="shared" si="78"/>
        <v>941.7</v>
      </c>
      <c r="S340" s="256" t="str">
        <f t="shared" si="78"/>
        <v/>
      </c>
      <c r="T340" s="729" t="str">
        <f t="shared" si="78"/>
        <v/>
      </c>
      <c r="U340" s="256" t="str">
        <f t="shared" si="78"/>
        <v/>
      </c>
      <c r="V340" s="714" t="str">
        <f t="shared" si="78"/>
        <v/>
      </c>
      <c r="W340" s="49"/>
      <c r="X340" s="49"/>
      <c r="Y340" s="60"/>
      <c r="Z340" s="49"/>
      <c r="AA340" s="49"/>
      <c r="AB340" s="49"/>
      <c r="AC340" s="49"/>
      <c r="AD340" s="49"/>
      <c r="AE340" s="49"/>
      <c r="AF340" s="49"/>
      <c r="AG340" s="49"/>
      <c r="AH340" s="41"/>
      <c r="AI340" s="47"/>
    </row>
    <row r="341" spans="1:35" ht="17.25" customHeight="1">
      <c r="A341" s="414" t="s">
        <v>1062</v>
      </c>
      <c r="B341" s="78" t="s">
        <v>2105</v>
      </c>
      <c r="C341" s="76" t="s">
        <v>128</v>
      </c>
      <c r="D341" s="70"/>
      <c r="E341" s="49"/>
      <c r="F341" s="255" t="s">
        <v>2622</v>
      </c>
      <c r="G341" s="260" t="str">
        <f t="shared" si="77"/>
        <v/>
      </c>
      <c r="H341" s="261" t="str">
        <f t="shared" si="77"/>
        <v/>
      </c>
      <c r="I341" s="254" t="str">
        <f t="shared" si="78"/>
        <v/>
      </c>
      <c r="J341" s="735" t="str">
        <f t="shared" si="78"/>
        <v/>
      </c>
      <c r="K341" s="900" t="str">
        <f t="shared" si="78"/>
        <v/>
      </c>
      <c r="L341" s="735" t="str">
        <f t="shared" si="78"/>
        <v/>
      </c>
      <c r="M341" s="254" t="str">
        <f t="shared" si="78"/>
        <v/>
      </c>
      <c r="N341" s="735" t="str">
        <f t="shared" si="78"/>
        <v/>
      </c>
      <c r="O341" s="254" t="str">
        <f t="shared" si="78"/>
        <v/>
      </c>
      <c r="P341" s="735" t="str">
        <f t="shared" si="78"/>
        <v/>
      </c>
      <c r="Q341" s="998" t="str">
        <f t="shared" si="78"/>
        <v/>
      </c>
      <c r="R341" s="735">
        <f t="shared" si="78"/>
        <v>0.26222403</v>
      </c>
      <c r="S341" s="254" t="str">
        <f t="shared" si="78"/>
        <v/>
      </c>
      <c r="T341" s="735" t="str">
        <f t="shared" si="78"/>
        <v/>
      </c>
      <c r="U341" s="254" t="str">
        <f t="shared" si="78"/>
        <v/>
      </c>
      <c r="V341" s="720" t="str">
        <f t="shared" si="78"/>
        <v/>
      </c>
      <c r="W341" s="49"/>
      <c r="X341" s="49"/>
      <c r="Y341" s="60"/>
      <c r="Z341" s="49"/>
      <c r="AA341" s="49"/>
      <c r="AB341" s="49"/>
      <c r="AC341" s="49"/>
      <c r="AD341" s="49"/>
      <c r="AE341" s="49"/>
      <c r="AF341" s="49"/>
      <c r="AG341" s="49"/>
      <c r="AH341" s="41"/>
      <c r="AI341" s="47"/>
    </row>
    <row r="342" spans="1:35" ht="17.25" customHeight="1">
      <c r="A342" s="414" t="s">
        <v>1063</v>
      </c>
      <c r="B342" s="78" t="s">
        <v>0</v>
      </c>
      <c r="C342" s="69"/>
      <c r="D342" s="70"/>
      <c r="E342" s="49"/>
      <c r="F342" s="393" t="s">
        <v>659</v>
      </c>
      <c r="G342" s="265"/>
      <c r="H342" s="266"/>
      <c r="I342" s="267"/>
      <c r="J342" s="893"/>
      <c r="K342" s="904"/>
      <c r="L342" s="893"/>
      <c r="M342" s="267"/>
      <c r="N342" s="893"/>
      <c r="O342" s="267"/>
      <c r="P342" s="893"/>
      <c r="Q342" s="267"/>
      <c r="R342" s="893"/>
      <c r="S342" s="267"/>
      <c r="T342" s="893"/>
      <c r="U342" s="267"/>
      <c r="V342" s="905"/>
      <c r="W342" s="49"/>
      <c r="X342" s="49"/>
      <c r="Y342" s="60"/>
      <c r="Z342" s="49"/>
      <c r="AA342" s="49"/>
      <c r="AB342" s="49"/>
      <c r="AC342" s="49"/>
      <c r="AD342" s="49"/>
      <c r="AE342" s="49"/>
      <c r="AF342" s="49"/>
      <c r="AG342" s="49"/>
      <c r="AH342" s="41"/>
      <c r="AI342" s="47"/>
    </row>
    <row r="343" spans="1:35" ht="17.25" customHeight="1">
      <c r="A343" s="414" t="s">
        <v>1064</v>
      </c>
      <c r="B343" s="78" t="s">
        <v>2106</v>
      </c>
      <c r="C343" s="76" t="s">
        <v>37</v>
      </c>
      <c r="D343" s="70"/>
      <c r="E343" s="49"/>
      <c r="F343" s="255" t="str">
        <f>"Variable Selling Gross "&amp;$C$6&amp;"/unit"</f>
        <v>Variable Selling Gross AUD/unit</v>
      </c>
      <c r="G343" s="274" t="str">
        <f>IFERROR(INDEX(ESOSDataset,MATCH($C343,Measure,0),MATCH(G$10,Period,0)),"")</f>
        <v/>
      </c>
      <c r="H343" s="275" t="str">
        <f>IFERROR(INDEX(ESOSDataset,MATCH($C343,Measure,0),MATCH(H$10,Period,0)),"")</f>
        <v/>
      </c>
      <c r="I343" s="256" t="str">
        <f t="shared" ref="I343:P344" si="80">IFERROR(INDEX(ESOSDataset,MATCH($C343,Measure,0),MATCH(I$10,PeriodComposite,0)),"")</f>
        <v/>
      </c>
      <c r="J343" s="729" t="str">
        <f t="shared" si="80"/>
        <v/>
      </c>
      <c r="K343" s="875" t="str">
        <f t="shared" si="80"/>
        <v/>
      </c>
      <c r="L343" s="729" t="str">
        <f t="shared" si="80"/>
        <v/>
      </c>
      <c r="M343" s="256" t="str">
        <f t="shared" si="80"/>
        <v/>
      </c>
      <c r="N343" s="729" t="str">
        <f t="shared" si="80"/>
        <v/>
      </c>
      <c r="O343" s="256" t="str">
        <f t="shared" si="80"/>
        <v/>
      </c>
      <c r="P343" s="729" t="str">
        <f t="shared" si="80"/>
        <v/>
      </c>
      <c r="Q343" s="999" t="str">
        <f t="shared" ref="Q343:V344" si="81">IFERROR(INDEX(ESOSDataset,MATCH($C343,Measure,0),MATCH(Q$10,PeriodComposite,0)),"")</f>
        <v/>
      </c>
      <c r="R343" s="729">
        <f t="shared" si="81"/>
        <v>2649.5</v>
      </c>
      <c r="S343" s="256" t="str">
        <f t="shared" si="81"/>
        <v/>
      </c>
      <c r="T343" s="729" t="str">
        <f t="shared" si="81"/>
        <v/>
      </c>
      <c r="U343" s="256" t="str">
        <f t="shared" si="81"/>
        <v/>
      </c>
      <c r="V343" s="714" t="str">
        <f t="shared" si="81"/>
        <v/>
      </c>
      <c r="W343" s="49"/>
      <c r="X343" s="49"/>
      <c r="Y343" s="60"/>
      <c r="Z343" s="49"/>
      <c r="AA343" s="49"/>
      <c r="AB343" s="49"/>
      <c r="AC343" s="49"/>
      <c r="AD343" s="49"/>
      <c r="AE343" s="49"/>
      <c r="AF343" s="49"/>
      <c r="AG343" s="49"/>
      <c r="AH343" s="41"/>
      <c r="AI343" s="47"/>
    </row>
    <row r="344" spans="1:35" ht="17.25" customHeight="1">
      <c r="A344" s="414" t="s">
        <v>1065</v>
      </c>
      <c r="B344" s="78" t="s">
        <v>2107</v>
      </c>
      <c r="C344" s="76" t="s">
        <v>36</v>
      </c>
      <c r="D344" s="70"/>
      <c r="E344" s="49"/>
      <c r="F344" s="255" t="s">
        <v>270</v>
      </c>
      <c r="G344" s="260" t="str">
        <f>IFERROR(INDEX(ESOSDataset,MATCH($C344,Measure,0),MATCH(G$10,Period,0)),"")</f>
        <v/>
      </c>
      <c r="H344" s="261" t="str">
        <f>IFERROR(INDEX(ESOSDataset,MATCH($C344,Measure,0),MATCH(H$10,Period,0)),"")</f>
        <v/>
      </c>
      <c r="I344" s="254" t="str">
        <f t="shared" si="80"/>
        <v/>
      </c>
      <c r="J344" s="735" t="str">
        <f t="shared" si="80"/>
        <v/>
      </c>
      <c r="K344" s="900" t="str">
        <f t="shared" si="80"/>
        <v/>
      </c>
      <c r="L344" s="735" t="str">
        <f t="shared" si="80"/>
        <v/>
      </c>
      <c r="M344" s="254" t="str">
        <f t="shared" si="80"/>
        <v/>
      </c>
      <c r="N344" s="735" t="str">
        <f t="shared" si="80"/>
        <v/>
      </c>
      <c r="O344" s="254" t="str">
        <f t="shared" si="80"/>
        <v/>
      </c>
      <c r="P344" s="735" t="str">
        <f t="shared" si="80"/>
        <v/>
      </c>
      <c r="Q344" s="998" t="str">
        <f t="shared" si="81"/>
        <v/>
      </c>
      <c r="R344" s="735">
        <f t="shared" si="81"/>
        <v>0.73777596999999995</v>
      </c>
      <c r="S344" s="254" t="str">
        <f t="shared" si="81"/>
        <v/>
      </c>
      <c r="T344" s="735" t="str">
        <f t="shared" si="81"/>
        <v/>
      </c>
      <c r="U344" s="254" t="str">
        <f t="shared" si="81"/>
        <v/>
      </c>
      <c r="V344" s="720" t="str">
        <f t="shared" si="81"/>
        <v/>
      </c>
      <c r="W344" s="49"/>
      <c r="X344" s="49"/>
      <c r="Y344" s="60"/>
      <c r="Z344" s="49"/>
      <c r="AA344" s="49"/>
      <c r="AB344" s="49"/>
      <c r="AC344" s="49"/>
      <c r="AD344" s="49"/>
      <c r="AE344" s="49"/>
      <c r="AF344" s="49"/>
      <c r="AG344" s="49"/>
      <c r="AH344" s="41"/>
      <c r="AI344" s="47"/>
    </row>
    <row r="345" spans="1:35" ht="17.25" customHeight="1">
      <c r="A345" s="414" t="s">
        <v>1066</v>
      </c>
      <c r="B345" s="78" t="s">
        <v>0</v>
      </c>
      <c r="C345" s="69"/>
      <c r="D345" s="70"/>
      <c r="E345" s="49"/>
      <c r="F345" s="253" t="s">
        <v>694</v>
      </c>
      <c r="G345" s="265"/>
      <c r="H345" s="266"/>
      <c r="I345" s="267"/>
      <c r="J345" s="893"/>
      <c r="K345" s="904"/>
      <c r="L345" s="893"/>
      <c r="M345" s="267"/>
      <c r="N345" s="893"/>
      <c r="O345" s="267"/>
      <c r="P345" s="893"/>
      <c r="Q345" s="267"/>
      <c r="R345" s="893"/>
      <c r="S345" s="267"/>
      <c r="T345" s="893"/>
      <c r="U345" s="267"/>
      <c r="V345" s="905"/>
      <c r="W345" s="49"/>
      <c r="X345" s="49"/>
      <c r="Y345" s="60"/>
      <c r="Z345" s="49"/>
      <c r="AA345" s="49"/>
      <c r="AB345" s="49"/>
      <c r="AC345" s="49"/>
      <c r="AD345" s="49"/>
      <c r="AE345" s="49"/>
      <c r="AF345" s="49"/>
      <c r="AG345" s="49"/>
      <c r="AH345" s="41"/>
      <c r="AI345" s="47"/>
    </row>
    <row r="346" spans="1:35" ht="17.25" customHeight="1">
      <c r="A346" s="414" t="s">
        <v>1067</v>
      </c>
      <c r="B346" s="78" t="s">
        <v>2108</v>
      </c>
      <c r="C346" s="76" t="s">
        <v>394</v>
      </c>
      <c r="D346" s="70"/>
      <c r="E346" s="49"/>
      <c r="F346" s="255" t="s">
        <v>2623</v>
      </c>
      <c r="G346" s="1098" t="str">
        <f>$C$7</f>
        <v>AUD</v>
      </c>
      <c r="H346" s="1099"/>
      <c r="I346" s="256" t="str">
        <f t="shared" ref="I346:V346" si="82">IFERROR(INDEX(ESOSDataset,MATCH($C346,Measure,0),MATCH(I$10,PeriodComposite,0))/I$6/I$5,"")</f>
        <v/>
      </c>
      <c r="J346" s="729" t="str">
        <f t="shared" si="82"/>
        <v/>
      </c>
      <c r="K346" s="875" t="str">
        <f t="shared" si="82"/>
        <v/>
      </c>
      <c r="L346" s="729" t="str">
        <f t="shared" si="82"/>
        <v/>
      </c>
      <c r="M346" s="256" t="str">
        <f t="shared" si="82"/>
        <v/>
      </c>
      <c r="N346" s="729" t="str">
        <f t="shared" si="82"/>
        <v/>
      </c>
      <c r="O346" s="256" t="str">
        <f t="shared" si="82"/>
        <v/>
      </c>
      <c r="P346" s="729" t="str">
        <f t="shared" si="82"/>
        <v/>
      </c>
      <c r="Q346" s="999" t="str">
        <f t="shared" si="82"/>
        <v/>
      </c>
      <c r="R346" s="729">
        <f t="shared" si="82"/>
        <v>15165.4</v>
      </c>
      <c r="S346" s="256" t="str">
        <f t="shared" si="82"/>
        <v/>
      </c>
      <c r="T346" s="729" t="str">
        <f t="shared" si="82"/>
        <v/>
      </c>
      <c r="U346" s="256" t="str">
        <f t="shared" si="82"/>
        <v/>
      </c>
      <c r="V346" s="714" t="str">
        <f t="shared" si="82"/>
        <v/>
      </c>
      <c r="W346" s="49"/>
      <c r="X346" s="49"/>
      <c r="Y346" s="60"/>
      <c r="Z346" s="49"/>
      <c r="AA346" s="49"/>
      <c r="AB346" s="49"/>
      <c r="AC346" s="49"/>
      <c r="AD346" s="49"/>
      <c r="AE346" s="49"/>
      <c r="AF346" s="49"/>
      <c r="AG346" s="49"/>
      <c r="AH346" s="41"/>
      <c r="AI346" s="47"/>
    </row>
    <row r="347" spans="1:35" ht="17.25" customHeight="1">
      <c r="A347" s="414" t="s">
        <v>1068</v>
      </c>
      <c r="B347" s="78" t="s">
        <v>2109</v>
      </c>
      <c r="C347" s="76" t="s">
        <v>38</v>
      </c>
      <c r="D347" s="70"/>
      <c r="E347" s="49"/>
      <c r="F347" s="255" t="str">
        <f>"Floor Plan Interest "&amp;$C$6&amp;"/unit"</f>
        <v>Floor Plan Interest AUD/unit</v>
      </c>
      <c r="G347" s="274" t="str">
        <f>IFERROR(INDEX(ESOSDataset,MATCH($C347,Measure,0),MATCH(G$10,Period,0)),"")</f>
        <v/>
      </c>
      <c r="H347" s="275" t="str">
        <f>IFERROR(INDEX(ESOSDataset,MATCH($C347,Measure,0),MATCH(H$10,Period,0)),"")</f>
        <v/>
      </c>
      <c r="I347" s="256" t="str">
        <f t="shared" ref="I347:V348" si="83">IFERROR(INDEX(ESOSDataset,MATCH($C347,Measure,0),MATCH(I$10,PeriodComposite,0)),"")</f>
        <v/>
      </c>
      <c r="J347" s="729" t="str">
        <f t="shared" si="83"/>
        <v/>
      </c>
      <c r="K347" s="875" t="str">
        <f t="shared" si="83"/>
        <v/>
      </c>
      <c r="L347" s="729" t="str">
        <f t="shared" si="83"/>
        <v/>
      </c>
      <c r="M347" s="256" t="str">
        <f t="shared" si="83"/>
        <v/>
      </c>
      <c r="N347" s="729" t="str">
        <f t="shared" si="83"/>
        <v/>
      </c>
      <c r="O347" s="256" t="str">
        <f t="shared" si="83"/>
        <v/>
      </c>
      <c r="P347" s="729" t="str">
        <f t="shared" si="83"/>
        <v/>
      </c>
      <c r="Q347" s="999" t="str">
        <f t="shared" si="83"/>
        <v/>
      </c>
      <c r="R347" s="729">
        <f t="shared" si="83"/>
        <v>293.52</v>
      </c>
      <c r="S347" s="256" t="str">
        <f t="shared" si="83"/>
        <v/>
      </c>
      <c r="T347" s="729" t="str">
        <f t="shared" si="83"/>
        <v/>
      </c>
      <c r="U347" s="256" t="str">
        <f t="shared" si="83"/>
        <v/>
      </c>
      <c r="V347" s="714" t="str">
        <f t="shared" si="83"/>
        <v/>
      </c>
      <c r="W347" s="49"/>
      <c r="X347" s="49"/>
      <c r="Y347" s="60"/>
      <c r="Z347" s="49"/>
      <c r="AA347" s="49"/>
      <c r="AB347" s="49"/>
      <c r="AC347" s="49"/>
      <c r="AD347" s="49"/>
      <c r="AE347" s="49"/>
      <c r="AF347" s="49"/>
      <c r="AG347" s="49"/>
      <c r="AH347" s="41"/>
      <c r="AI347" s="47"/>
    </row>
    <row r="348" spans="1:35" ht="17.25" customHeight="1">
      <c r="A348" s="414" t="s">
        <v>1069</v>
      </c>
      <c r="B348" s="78" t="s">
        <v>2110</v>
      </c>
      <c r="C348" s="76" t="s">
        <v>395</v>
      </c>
      <c r="D348" s="70"/>
      <c r="E348" s="49"/>
      <c r="F348" s="289" t="s">
        <v>2624</v>
      </c>
      <c r="G348" s="290" t="str">
        <f>IFERROR(INDEX(ESOSDataset,MATCH($C348,Measure,0),MATCH(G$10,Period,0)),"")</f>
        <v/>
      </c>
      <c r="H348" s="291" t="str">
        <f>IFERROR(INDEX(ESOSDataset,MATCH($C348,Measure,0),MATCH(H$10,Period,0)),"")</f>
        <v/>
      </c>
      <c r="I348" s="292" t="str">
        <f t="shared" si="83"/>
        <v/>
      </c>
      <c r="J348" s="736" t="str">
        <f t="shared" si="83"/>
        <v/>
      </c>
      <c r="K348" s="911" t="str">
        <f t="shared" si="83"/>
        <v/>
      </c>
      <c r="L348" s="736" t="str">
        <f t="shared" si="83"/>
        <v/>
      </c>
      <c r="M348" s="292" t="str">
        <f t="shared" si="83"/>
        <v/>
      </c>
      <c r="N348" s="736" t="str">
        <f t="shared" si="83"/>
        <v/>
      </c>
      <c r="O348" s="292" t="str">
        <f t="shared" si="83"/>
        <v/>
      </c>
      <c r="P348" s="736" t="str">
        <f t="shared" si="83"/>
        <v/>
      </c>
      <c r="Q348" s="1008" t="str">
        <f t="shared" si="83"/>
        <v/>
      </c>
      <c r="R348" s="736">
        <f t="shared" si="83"/>
        <v>-8.1734409999999993E-2</v>
      </c>
      <c r="S348" s="292" t="str">
        <f t="shared" si="83"/>
        <v/>
      </c>
      <c r="T348" s="736" t="str">
        <f t="shared" si="83"/>
        <v/>
      </c>
      <c r="U348" s="292" t="str">
        <f t="shared" si="83"/>
        <v/>
      </c>
      <c r="V348" s="723" t="str">
        <f t="shared" si="83"/>
        <v/>
      </c>
      <c r="W348" s="49"/>
      <c r="X348" s="49"/>
      <c r="Y348" s="60"/>
      <c r="Z348" s="49"/>
      <c r="AA348" s="49"/>
      <c r="AB348" s="49"/>
      <c r="AC348" s="49"/>
      <c r="AD348" s="49"/>
      <c r="AE348" s="49"/>
      <c r="AF348" s="49"/>
      <c r="AG348" s="49"/>
      <c r="AH348" s="41"/>
      <c r="AI348" s="47"/>
    </row>
    <row r="349" spans="1:35" ht="17.25" customHeight="1">
      <c r="A349" s="414" t="s">
        <v>1070</v>
      </c>
      <c r="B349" s="78" t="s">
        <v>0</v>
      </c>
      <c r="C349" s="69"/>
      <c r="D349" s="70"/>
      <c r="E349" s="49"/>
      <c r="F349" s="1090" t="s">
        <v>336</v>
      </c>
      <c r="G349" s="1081" t="str">
        <f>G$13</f>
        <v>2015 FOA PG Group 1   :   March 2015</v>
      </c>
      <c r="H349" s="1082"/>
      <c r="I349" s="1082"/>
      <c r="J349" s="1082"/>
      <c r="K349" s="1082"/>
      <c r="L349" s="1082"/>
      <c r="M349" s="1082"/>
      <c r="N349" s="1082"/>
      <c r="O349" s="1082"/>
      <c r="P349" s="1082"/>
      <c r="Q349" s="1082"/>
      <c r="R349" s="1082"/>
      <c r="S349" s="1082"/>
      <c r="T349" s="1082"/>
      <c r="U349" s="1082">
        <f>U$13</f>
        <v>0</v>
      </c>
      <c r="V349" s="1083"/>
      <c r="W349" s="49"/>
      <c r="X349" s="49"/>
      <c r="Y349" s="60"/>
      <c r="Z349" s="49"/>
      <c r="AA349" s="49"/>
      <c r="AB349" s="49"/>
      <c r="AC349" s="49"/>
      <c r="AD349" s="49"/>
      <c r="AE349" s="49"/>
      <c r="AF349" s="49"/>
      <c r="AG349" s="49"/>
      <c r="AH349" s="41"/>
      <c r="AI349" s="47"/>
    </row>
    <row r="350" spans="1:35" ht="17.25" customHeight="1">
      <c r="A350" s="414" t="s">
        <v>1071</v>
      </c>
      <c r="B350" s="78" t="s">
        <v>0</v>
      </c>
      <c r="C350" s="69"/>
      <c r="D350" s="70"/>
      <c r="E350" s="49"/>
      <c r="F350" s="1091"/>
      <c r="G350" s="62" t="str">
        <f t="shared" ref="G350:V350" si="84">G$14</f>
        <v>BM YTD</v>
      </c>
      <c r="H350" s="62" t="str">
        <f t="shared" si="84"/>
        <v>Med YTD</v>
      </c>
      <c r="I350" s="707" t="str">
        <f t="shared" si="84"/>
        <v>Dealer 1 FYTD</v>
      </c>
      <c r="J350" s="737" t="str">
        <f t="shared" si="84"/>
        <v>Dealer 1 TMRA</v>
      </c>
      <c r="K350" s="738" t="str">
        <f t="shared" si="84"/>
        <v>Dealer 2 FYTD</v>
      </c>
      <c r="L350" s="737" t="str">
        <f t="shared" si="84"/>
        <v>Dealer 2 TMRA</v>
      </c>
      <c r="M350" s="707" t="str">
        <f t="shared" si="84"/>
        <v>Dealer 3 FYTD</v>
      </c>
      <c r="N350" s="737" t="str">
        <f t="shared" si="84"/>
        <v>Dealer 3 TMRA</v>
      </c>
      <c r="O350" s="707" t="str">
        <f t="shared" si="84"/>
        <v>Dealer 4 FYTD</v>
      </c>
      <c r="P350" s="737" t="str">
        <f t="shared" si="84"/>
        <v>Dealer 4 TMRA</v>
      </c>
      <c r="Q350" s="707" t="str">
        <f t="shared" si="84"/>
        <v>Dealer 5 FYTD</v>
      </c>
      <c r="R350" s="737" t="str">
        <f t="shared" si="84"/>
        <v>Dealer 5 TMRA</v>
      </c>
      <c r="S350" s="707" t="str">
        <f t="shared" si="84"/>
        <v>Dealer 6 FYTD</v>
      </c>
      <c r="T350" s="737" t="str">
        <f t="shared" si="84"/>
        <v>Dealer 6 TMRA</v>
      </c>
      <c r="U350" s="707" t="str">
        <f t="shared" si="84"/>
        <v>Dealer 7 FYTD</v>
      </c>
      <c r="V350" s="739" t="str">
        <f t="shared" si="84"/>
        <v>Dealer TMRA</v>
      </c>
      <c r="W350" s="49"/>
      <c r="X350" s="49"/>
      <c r="Y350" s="60"/>
      <c r="Z350" s="49"/>
      <c r="AA350" s="49"/>
      <c r="AB350" s="49"/>
      <c r="AC350" s="49"/>
      <c r="AD350" s="49"/>
      <c r="AE350" s="49"/>
      <c r="AF350" s="49"/>
      <c r="AG350" s="49"/>
      <c r="AH350" s="41"/>
      <c r="AI350" s="47"/>
    </row>
    <row r="351" spans="1:35" ht="17.25" customHeight="1">
      <c r="A351" s="414" t="s">
        <v>1072</v>
      </c>
      <c r="B351" s="78" t="s">
        <v>2111</v>
      </c>
      <c r="C351" s="76" t="s">
        <v>85</v>
      </c>
      <c r="D351" s="70"/>
      <c r="E351" s="293"/>
      <c r="F351" s="255" t="s">
        <v>271</v>
      </c>
      <c r="G351" s="1067" t="str">
        <f>IFERROR(INDEX(ESOSDataset,MATCH($C351,Measure,0),MATCH(G$10,Period,0)),"")</f>
        <v/>
      </c>
      <c r="H351" s="1068" t="str">
        <f>IFERROR(INDEX(ESOSDataset,MATCH($C351,Measure,0),MATCH(H$10,Period,0)),"")</f>
        <v/>
      </c>
      <c r="I351" s="264" t="str">
        <f t="shared" ref="I351:V351" si="85">IFERROR(INDEX(ESOSDataset,MATCH($C351,Measure,0),MATCH(I$10,PeriodComposite,0)),"")</f>
        <v/>
      </c>
      <c r="J351" s="800" t="str">
        <f t="shared" si="85"/>
        <v/>
      </c>
      <c r="K351" s="903" t="str">
        <f t="shared" si="85"/>
        <v/>
      </c>
      <c r="L351" s="800" t="str">
        <f t="shared" si="85"/>
        <v/>
      </c>
      <c r="M351" s="264" t="str">
        <f t="shared" si="85"/>
        <v/>
      </c>
      <c r="N351" s="800" t="str">
        <f t="shared" si="85"/>
        <v/>
      </c>
      <c r="O351" s="264" t="str">
        <f t="shared" si="85"/>
        <v/>
      </c>
      <c r="P351" s="800" t="str">
        <f t="shared" si="85"/>
        <v/>
      </c>
      <c r="Q351" s="1000" t="str">
        <f t="shared" si="85"/>
        <v/>
      </c>
      <c r="R351" s="800">
        <f t="shared" si="85"/>
        <v>30.51</v>
      </c>
      <c r="S351" s="264" t="str">
        <f t="shared" si="85"/>
        <v/>
      </c>
      <c r="T351" s="800" t="str">
        <f t="shared" si="85"/>
        <v/>
      </c>
      <c r="U351" s="264" t="str">
        <f t="shared" si="85"/>
        <v/>
      </c>
      <c r="V351" s="877" t="str">
        <f t="shared" si="85"/>
        <v/>
      </c>
      <c r="W351" s="293"/>
      <c r="X351" s="293"/>
      <c r="Y351" s="60"/>
      <c r="Z351" s="49"/>
      <c r="AA351" s="49"/>
      <c r="AB351" s="49"/>
      <c r="AC351" s="49"/>
      <c r="AD351" s="49"/>
      <c r="AE351" s="49"/>
      <c r="AF351" s="49"/>
      <c r="AG351" s="49"/>
      <c r="AH351" s="41"/>
      <c r="AI351" s="47"/>
    </row>
    <row r="352" spans="1:35" ht="17.25" customHeight="1">
      <c r="A352" s="414" t="s">
        <v>1073</v>
      </c>
      <c r="B352" s="78" t="s">
        <v>2112</v>
      </c>
      <c r="C352" s="76" t="s">
        <v>396</v>
      </c>
      <c r="D352" s="70"/>
      <c r="E352" s="293"/>
      <c r="F352" s="255" t="s">
        <v>272</v>
      </c>
      <c r="G352" s="1098" t="str">
        <f>$C$7</f>
        <v>AUD</v>
      </c>
      <c r="H352" s="1099"/>
      <c r="I352" s="256" t="str">
        <f t="shared" ref="I352:V352" si="86">IFERROR(INDEX(ESOSDataset,MATCH($C352,Measure,0),MATCH(I$10,PeriodComposite,0))/I$6/I$5,"")</f>
        <v/>
      </c>
      <c r="J352" s="729" t="str">
        <f t="shared" si="86"/>
        <v/>
      </c>
      <c r="K352" s="875" t="str">
        <f t="shared" si="86"/>
        <v/>
      </c>
      <c r="L352" s="729" t="str">
        <f t="shared" si="86"/>
        <v/>
      </c>
      <c r="M352" s="256" t="str">
        <f t="shared" si="86"/>
        <v/>
      </c>
      <c r="N352" s="729" t="str">
        <f t="shared" si="86"/>
        <v/>
      </c>
      <c r="O352" s="256" t="str">
        <f t="shared" si="86"/>
        <v/>
      </c>
      <c r="P352" s="729" t="str">
        <f t="shared" si="86"/>
        <v/>
      </c>
      <c r="Q352" s="256" t="str">
        <f t="shared" si="86"/>
        <v/>
      </c>
      <c r="R352" s="729">
        <f t="shared" si="86"/>
        <v>0</v>
      </c>
      <c r="S352" s="256" t="str">
        <f t="shared" si="86"/>
        <v/>
      </c>
      <c r="T352" s="729" t="str">
        <f t="shared" si="86"/>
        <v/>
      </c>
      <c r="U352" s="256" t="str">
        <f t="shared" si="86"/>
        <v/>
      </c>
      <c r="V352" s="714" t="str">
        <f t="shared" si="86"/>
        <v/>
      </c>
      <c r="W352" s="293"/>
      <c r="X352" s="293"/>
      <c r="Y352" s="60"/>
      <c r="Z352" s="49"/>
      <c r="AA352" s="49"/>
      <c r="AB352" s="49"/>
      <c r="AC352" s="49"/>
      <c r="AD352" s="49"/>
      <c r="AE352" s="49"/>
      <c r="AF352" s="49"/>
      <c r="AG352" s="49"/>
      <c r="AH352" s="41"/>
      <c r="AI352" s="47"/>
    </row>
    <row r="353" spans="1:35" ht="17.25" customHeight="1">
      <c r="A353" s="414" t="s">
        <v>1074</v>
      </c>
      <c r="B353" s="78" t="s">
        <v>2113</v>
      </c>
      <c r="C353" s="76" t="s">
        <v>734</v>
      </c>
      <c r="D353" s="70"/>
      <c r="E353" s="293"/>
      <c r="F353" s="255" t="s">
        <v>273</v>
      </c>
      <c r="G353" s="260" t="str">
        <f t="shared" ref="G353:H356" si="87">IFERROR(INDEX(ESOSDataset,MATCH($C353,Measure,0),MATCH(G$10,Period,0)),"")</f>
        <v/>
      </c>
      <c r="H353" s="261" t="str">
        <f t="shared" si="87"/>
        <v/>
      </c>
      <c r="I353" s="254" t="str">
        <f t="shared" ref="I353:V356" si="88">IFERROR(INDEX(ESOSDataset,MATCH($C353,Measure,0),MATCH(I$10,PeriodComposite,0)),"")</f>
        <v/>
      </c>
      <c r="J353" s="735" t="str">
        <f t="shared" si="88"/>
        <v/>
      </c>
      <c r="K353" s="900" t="str">
        <f t="shared" si="88"/>
        <v/>
      </c>
      <c r="L353" s="735" t="str">
        <f t="shared" si="88"/>
        <v/>
      </c>
      <c r="M353" s="254" t="str">
        <f t="shared" si="88"/>
        <v/>
      </c>
      <c r="N353" s="735" t="str">
        <f t="shared" si="88"/>
        <v/>
      </c>
      <c r="O353" s="254" t="str">
        <f t="shared" si="88"/>
        <v/>
      </c>
      <c r="P353" s="735" t="str">
        <f t="shared" si="88"/>
        <v/>
      </c>
      <c r="Q353" s="254" t="str">
        <f t="shared" si="88"/>
        <v/>
      </c>
      <c r="R353" s="735">
        <f t="shared" si="88"/>
        <v>0</v>
      </c>
      <c r="S353" s="254" t="str">
        <f t="shared" si="88"/>
        <v/>
      </c>
      <c r="T353" s="735" t="str">
        <f t="shared" si="88"/>
        <v/>
      </c>
      <c r="U353" s="254" t="str">
        <f t="shared" si="88"/>
        <v/>
      </c>
      <c r="V353" s="720" t="str">
        <f t="shared" si="88"/>
        <v/>
      </c>
      <c r="W353" s="293"/>
      <c r="X353" s="293"/>
      <c r="Y353" s="60"/>
      <c r="Z353" s="49"/>
      <c r="AA353" s="49"/>
      <c r="AB353" s="49"/>
      <c r="AC353" s="49"/>
      <c r="AD353" s="49"/>
      <c r="AE353" s="49"/>
      <c r="AF353" s="49"/>
      <c r="AG353" s="49"/>
      <c r="AH353" s="41"/>
      <c r="AI353" s="47"/>
    </row>
    <row r="354" spans="1:35" ht="17.25" customHeight="1">
      <c r="A354" s="414" t="s">
        <v>1075</v>
      </c>
      <c r="B354" s="78" t="s">
        <v>2114</v>
      </c>
      <c r="C354" s="76" t="s">
        <v>736</v>
      </c>
      <c r="D354" s="70"/>
      <c r="E354" s="293"/>
      <c r="F354" s="255" t="s">
        <v>274</v>
      </c>
      <c r="G354" s="271" t="str">
        <f t="shared" si="87"/>
        <v/>
      </c>
      <c r="H354" s="272" t="str">
        <f t="shared" si="87"/>
        <v/>
      </c>
      <c r="I354" s="273" t="str">
        <f t="shared" si="88"/>
        <v/>
      </c>
      <c r="J354" s="735" t="str">
        <f t="shared" si="88"/>
        <v/>
      </c>
      <c r="K354" s="908" t="str">
        <f t="shared" si="88"/>
        <v/>
      </c>
      <c r="L354" s="735" t="str">
        <f t="shared" si="88"/>
        <v/>
      </c>
      <c r="M354" s="273" t="str">
        <f t="shared" si="88"/>
        <v/>
      </c>
      <c r="N354" s="735" t="str">
        <f t="shared" si="88"/>
        <v/>
      </c>
      <c r="O354" s="273" t="str">
        <f t="shared" si="88"/>
        <v/>
      </c>
      <c r="P354" s="735" t="str">
        <f t="shared" si="88"/>
        <v/>
      </c>
      <c r="Q354" s="273" t="str">
        <f t="shared" si="88"/>
        <v/>
      </c>
      <c r="R354" s="735">
        <f t="shared" si="88"/>
        <v>0</v>
      </c>
      <c r="S354" s="273" t="str">
        <f t="shared" si="88"/>
        <v/>
      </c>
      <c r="T354" s="735" t="str">
        <f t="shared" si="88"/>
        <v/>
      </c>
      <c r="U354" s="273" t="str">
        <f t="shared" si="88"/>
        <v/>
      </c>
      <c r="V354" s="720" t="str">
        <f t="shared" si="88"/>
        <v/>
      </c>
      <c r="W354" s="293"/>
      <c r="X354" s="293"/>
      <c r="Y354" s="60"/>
      <c r="Z354" s="49"/>
      <c r="AA354" s="49"/>
      <c r="AB354" s="49"/>
      <c r="AC354" s="49"/>
      <c r="AD354" s="49"/>
      <c r="AE354" s="49"/>
      <c r="AF354" s="49"/>
      <c r="AG354" s="49"/>
      <c r="AH354" s="41"/>
      <c r="AI354" s="47"/>
    </row>
    <row r="355" spans="1:35" ht="17.25" customHeight="1">
      <c r="A355" s="414" t="s">
        <v>1076</v>
      </c>
      <c r="B355" s="78" t="s">
        <v>2115</v>
      </c>
      <c r="C355" s="76" t="s">
        <v>738</v>
      </c>
      <c r="D355" s="70"/>
      <c r="E355" s="293"/>
      <c r="F355" s="255" t="s">
        <v>275</v>
      </c>
      <c r="G355" s="260" t="str">
        <f t="shared" si="87"/>
        <v/>
      </c>
      <c r="H355" s="261" t="str">
        <f t="shared" si="87"/>
        <v/>
      </c>
      <c r="I355" s="254" t="str">
        <f t="shared" si="88"/>
        <v/>
      </c>
      <c r="J355" s="735" t="str">
        <f t="shared" si="88"/>
        <v/>
      </c>
      <c r="K355" s="900" t="str">
        <f t="shared" si="88"/>
        <v/>
      </c>
      <c r="L355" s="735" t="str">
        <f t="shared" si="88"/>
        <v/>
      </c>
      <c r="M355" s="254" t="str">
        <f t="shared" si="88"/>
        <v/>
      </c>
      <c r="N355" s="735" t="str">
        <f t="shared" si="88"/>
        <v/>
      </c>
      <c r="O355" s="254" t="str">
        <f t="shared" si="88"/>
        <v/>
      </c>
      <c r="P355" s="735" t="str">
        <f t="shared" si="88"/>
        <v/>
      </c>
      <c r="Q355" s="254" t="str">
        <f t="shared" si="88"/>
        <v/>
      </c>
      <c r="R355" s="735">
        <f t="shared" si="88"/>
        <v>0</v>
      </c>
      <c r="S355" s="254" t="str">
        <f t="shared" si="88"/>
        <v/>
      </c>
      <c r="T355" s="735" t="str">
        <f t="shared" si="88"/>
        <v/>
      </c>
      <c r="U355" s="254" t="str">
        <f t="shared" si="88"/>
        <v/>
      </c>
      <c r="V355" s="720" t="str">
        <f t="shared" si="88"/>
        <v/>
      </c>
      <c r="W355" s="293"/>
      <c r="X355" s="293"/>
      <c r="Y355" s="296"/>
      <c r="Z355" s="293"/>
      <c r="AA355" s="293"/>
      <c r="AB355" s="293"/>
      <c r="AC355" s="293"/>
      <c r="AD355" s="293"/>
      <c r="AE355" s="293"/>
      <c r="AF355" s="293"/>
      <c r="AG355" s="293"/>
      <c r="AH355" s="41"/>
      <c r="AI355" s="47"/>
    </row>
    <row r="356" spans="1:35" ht="17.25" customHeight="1">
      <c r="A356" s="414" t="s">
        <v>1077</v>
      </c>
      <c r="B356" s="78" t="s">
        <v>2116</v>
      </c>
      <c r="C356" s="76" t="s">
        <v>740</v>
      </c>
      <c r="D356" s="70"/>
      <c r="E356" s="293"/>
      <c r="F356" s="289" t="s">
        <v>485</v>
      </c>
      <c r="G356" s="297" t="str">
        <f t="shared" si="87"/>
        <v/>
      </c>
      <c r="H356" s="298" t="str">
        <f t="shared" si="87"/>
        <v/>
      </c>
      <c r="I356" s="299" t="str">
        <f t="shared" si="88"/>
        <v/>
      </c>
      <c r="J356" s="736" t="str">
        <f t="shared" si="88"/>
        <v/>
      </c>
      <c r="K356" s="912" t="str">
        <f t="shared" si="88"/>
        <v/>
      </c>
      <c r="L356" s="736" t="str">
        <f t="shared" si="88"/>
        <v/>
      </c>
      <c r="M356" s="299" t="str">
        <f t="shared" si="88"/>
        <v/>
      </c>
      <c r="N356" s="736" t="str">
        <f t="shared" si="88"/>
        <v/>
      </c>
      <c r="O356" s="299" t="str">
        <f t="shared" si="88"/>
        <v/>
      </c>
      <c r="P356" s="736" t="str">
        <f t="shared" si="88"/>
        <v/>
      </c>
      <c r="Q356" s="299" t="str">
        <f t="shared" si="88"/>
        <v/>
      </c>
      <c r="R356" s="736">
        <f t="shared" si="88"/>
        <v>0</v>
      </c>
      <c r="S356" s="299" t="str">
        <f t="shared" si="88"/>
        <v/>
      </c>
      <c r="T356" s="736" t="str">
        <f t="shared" si="88"/>
        <v/>
      </c>
      <c r="U356" s="299" t="str">
        <f t="shared" si="88"/>
        <v/>
      </c>
      <c r="V356" s="723" t="str">
        <f t="shared" si="88"/>
        <v/>
      </c>
      <c r="W356" s="293"/>
      <c r="X356" s="293"/>
      <c r="Y356" s="296"/>
      <c r="Z356" s="293"/>
      <c r="AA356" s="293"/>
      <c r="AB356" s="293"/>
      <c r="AC356" s="293"/>
      <c r="AD356" s="293"/>
      <c r="AE356" s="293"/>
      <c r="AF356" s="293"/>
      <c r="AG356" s="293"/>
      <c r="AH356" s="41"/>
      <c r="AI356" s="47"/>
    </row>
    <row r="357" spans="1:35" ht="17.25" customHeight="1">
      <c r="A357" s="414" t="s">
        <v>1078</v>
      </c>
      <c r="B357" s="78" t="s">
        <v>0</v>
      </c>
      <c r="C357" s="69"/>
      <c r="D357" s="70"/>
      <c r="E357" s="293"/>
      <c r="F357" s="300"/>
      <c r="G357" s="301"/>
      <c r="H357" s="301"/>
      <c r="I357" s="302"/>
      <c r="J357" s="699"/>
      <c r="K357" s="301"/>
      <c r="L357" s="699"/>
      <c r="M357" s="301"/>
      <c r="N357" s="699"/>
      <c r="O357" s="301"/>
      <c r="P357" s="699"/>
      <c r="Q357" s="301"/>
      <c r="R357" s="699"/>
      <c r="S357" s="301"/>
      <c r="T357" s="706"/>
      <c r="U357" s="301"/>
      <c r="V357" s="699"/>
      <c r="W357" s="293"/>
      <c r="X357" s="293"/>
      <c r="Y357" s="296"/>
      <c r="Z357" s="293"/>
      <c r="AA357" s="293"/>
      <c r="AB357" s="293"/>
      <c r="AC357" s="293"/>
      <c r="AD357" s="293"/>
      <c r="AE357" s="293"/>
      <c r="AF357" s="293"/>
      <c r="AG357" s="293"/>
      <c r="AH357" s="41"/>
      <c r="AI357" s="47"/>
    </row>
    <row r="358" spans="1:35" ht="17.25" customHeight="1">
      <c r="A358" s="414" t="s">
        <v>1079</v>
      </c>
      <c r="B358" s="78" t="s">
        <v>0</v>
      </c>
      <c r="C358" s="69"/>
      <c r="D358" s="70"/>
      <c r="E358" s="293"/>
      <c r="F358" s="300"/>
      <c r="G358" s="301"/>
      <c r="H358" s="301"/>
      <c r="I358" s="302"/>
      <c r="J358" s="699"/>
      <c r="K358" s="301"/>
      <c r="L358" s="699"/>
      <c r="M358" s="301"/>
      <c r="N358" s="699"/>
      <c r="O358" s="301"/>
      <c r="P358" s="699"/>
      <c r="Q358" s="301"/>
      <c r="R358" s="699"/>
      <c r="S358" s="301"/>
      <c r="T358" s="706"/>
      <c r="U358" s="301"/>
      <c r="V358" s="699"/>
      <c r="W358" s="303"/>
      <c r="X358" s="64" t="s">
        <v>162</v>
      </c>
      <c r="Y358" s="43"/>
      <c r="Z358" s="96" t="s">
        <v>801</v>
      </c>
      <c r="AA358" s="97"/>
      <c r="AB358" s="49"/>
      <c r="AC358" s="49"/>
      <c r="AD358" s="49"/>
      <c r="AE358" s="49"/>
      <c r="AF358" s="49"/>
      <c r="AG358" s="49"/>
      <c r="AH358" s="41"/>
      <c r="AI358" s="47"/>
    </row>
    <row r="359" spans="1:35" ht="17.25" customHeight="1">
      <c r="A359" s="414" t="s">
        <v>1080</v>
      </c>
      <c r="B359" s="78" t="s">
        <v>0</v>
      </c>
      <c r="C359" s="69"/>
      <c r="D359" s="70"/>
      <c r="E359" s="293"/>
      <c r="F359" s="300"/>
      <c r="G359" s="301"/>
      <c r="H359" s="301"/>
      <c r="I359" s="302"/>
      <c r="J359" s="699"/>
      <c r="K359" s="301"/>
      <c r="L359" s="699"/>
      <c r="M359" s="301"/>
      <c r="N359" s="699"/>
      <c r="O359" s="301"/>
      <c r="P359" s="699"/>
      <c r="Q359" s="301"/>
      <c r="R359" s="699"/>
      <c r="S359" s="301"/>
      <c r="T359" s="706"/>
      <c r="U359" s="301"/>
      <c r="V359" s="699"/>
      <c r="W359" s="293"/>
      <c r="X359" s="78" t="s">
        <v>2508</v>
      </c>
      <c r="Y359" s="98" t="s">
        <v>97</v>
      </c>
      <c r="Z359" s="49" t="s">
        <v>4303</v>
      </c>
      <c r="AA359" s="304" t="e">
        <f t="shared" ref="AA359:AG359" si="89">IFERROR(INDEX(ESOSDataset,MATCH($Y359,Measure,0),MATCH(AA$8,PeriodComposite,0)),NA())</f>
        <v>#N/A</v>
      </c>
      <c r="AB359" s="304" t="e">
        <f t="shared" si="89"/>
        <v>#N/A</v>
      </c>
      <c r="AC359" s="304" t="e">
        <f t="shared" si="89"/>
        <v>#N/A</v>
      </c>
      <c r="AD359" s="304" t="e">
        <f t="shared" si="89"/>
        <v>#N/A</v>
      </c>
      <c r="AE359" s="304" t="e">
        <f t="shared" si="89"/>
        <v>#N/A</v>
      </c>
      <c r="AF359" s="304" t="e">
        <f t="shared" si="89"/>
        <v>#N/A</v>
      </c>
      <c r="AG359" s="304" t="e">
        <f t="shared" si="89"/>
        <v>#N/A</v>
      </c>
      <c r="AH359" s="41"/>
      <c r="AI359" s="47"/>
    </row>
    <row r="360" spans="1:35" ht="17.25" customHeight="1">
      <c r="A360" s="414" t="s">
        <v>1081</v>
      </c>
      <c r="B360" s="78" t="s">
        <v>0</v>
      </c>
      <c r="C360" s="69"/>
      <c r="D360" s="70"/>
      <c r="E360" s="293"/>
      <c r="F360" s="300"/>
      <c r="G360" s="301"/>
      <c r="H360" s="301"/>
      <c r="I360" s="302"/>
      <c r="J360" s="699"/>
      <c r="K360" s="301"/>
      <c r="L360" s="699"/>
      <c r="M360" s="301"/>
      <c r="N360" s="699"/>
      <c r="O360" s="301"/>
      <c r="P360" s="699"/>
      <c r="Q360" s="301"/>
      <c r="R360" s="699"/>
      <c r="S360" s="301"/>
      <c r="T360" s="706"/>
      <c r="U360" s="301"/>
      <c r="V360" s="699"/>
      <c r="W360" s="293"/>
      <c r="X360" s="78" t="s">
        <v>2509</v>
      </c>
      <c r="Y360" s="98" t="s">
        <v>97</v>
      </c>
      <c r="Z360" s="49" t="s">
        <v>3402</v>
      </c>
      <c r="AA360" s="304" t="e">
        <f t="shared" ref="AA360:AG360" si="90">IFERROR(INDEX(ESOSDataset,MATCH($Y360,Measure,0),MATCH(AA$9,PeriodComposite,0)),NA())</f>
        <v>#N/A</v>
      </c>
      <c r="AB360" s="304" t="e">
        <f t="shared" si="90"/>
        <v>#N/A</v>
      </c>
      <c r="AC360" s="304" t="e">
        <f t="shared" si="90"/>
        <v>#N/A</v>
      </c>
      <c r="AD360" s="304" t="e">
        <f t="shared" si="90"/>
        <v>#N/A</v>
      </c>
      <c r="AE360" s="304">
        <f t="shared" si="90"/>
        <v>14.34</v>
      </c>
      <c r="AF360" s="304" t="e">
        <f t="shared" si="90"/>
        <v>#N/A</v>
      </c>
      <c r="AG360" s="304" t="e">
        <f t="shared" si="90"/>
        <v>#N/A</v>
      </c>
      <c r="AH360" s="41"/>
      <c r="AI360" s="47"/>
    </row>
    <row r="361" spans="1:35" ht="17.25" customHeight="1">
      <c r="A361" s="414" t="s">
        <v>1082</v>
      </c>
      <c r="B361" s="78" t="s">
        <v>0</v>
      </c>
      <c r="C361" s="69"/>
      <c r="D361" s="70"/>
      <c r="E361" s="293"/>
      <c r="F361" s="300"/>
      <c r="G361" s="301"/>
      <c r="H361" s="301"/>
      <c r="I361" s="302"/>
      <c r="J361" s="699"/>
      <c r="K361" s="301"/>
      <c r="L361" s="699"/>
      <c r="M361" s="301"/>
      <c r="N361" s="699"/>
      <c r="O361" s="301"/>
      <c r="P361" s="699"/>
      <c r="Q361" s="301"/>
      <c r="R361" s="699"/>
      <c r="S361" s="301"/>
      <c r="T361" s="706"/>
      <c r="U361" s="301"/>
      <c r="V361" s="699"/>
      <c r="W361" s="293"/>
      <c r="X361" s="78" t="s">
        <v>2510</v>
      </c>
      <c r="Y361" s="98" t="s">
        <v>97</v>
      </c>
      <c r="Z361" s="49"/>
      <c r="AA361" s="304"/>
      <c r="AB361" s="304"/>
      <c r="AC361" s="304"/>
      <c r="AD361" s="304"/>
      <c r="AE361" s="304"/>
      <c r="AF361" s="304"/>
      <c r="AG361" s="304" t="e">
        <f t="shared" ref="AG361" si="91">IFERROR(INDEX(ESOSDataset,MATCH($Y361,Measure,0),MATCH(AG$11,PeriodComposite,0)),NA())</f>
        <v>#N/A</v>
      </c>
      <c r="AH361" s="41"/>
      <c r="AI361" s="47"/>
    </row>
    <row r="362" spans="1:35" ht="17.25" customHeight="1">
      <c r="A362" s="414" t="s">
        <v>1083</v>
      </c>
      <c r="B362" s="78" t="s">
        <v>0</v>
      </c>
      <c r="C362" s="69"/>
      <c r="D362" s="70"/>
      <c r="E362" s="293"/>
      <c r="F362" s="300"/>
      <c r="G362" s="301"/>
      <c r="H362" s="301"/>
      <c r="I362" s="302"/>
      <c r="J362" s="699"/>
      <c r="K362" s="301"/>
      <c r="L362" s="699"/>
      <c r="M362" s="301"/>
      <c r="N362" s="699"/>
      <c r="O362" s="301"/>
      <c r="P362" s="699"/>
      <c r="Q362" s="301"/>
      <c r="R362" s="699"/>
      <c r="S362" s="301"/>
      <c r="T362" s="706"/>
      <c r="U362" s="301"/>
      <c r="V362" s="699"/>
      <c r="W362" s="293"/>
      <c r="X362" s="293"/>
      <c r="Y362" s="60"/>
      <c r="Z362" s="49"/>
      <c r="AA362" s="305"/>
      <c r="AB362" s="305"/>
      <c r="AC362" s="305"/>
      <c r="AD362" s="305"/>
      <c r="AE362" s="305"/>
      <c r="AF362" s="305"/>
      <c r="AG362" s="305" t="e">
        <f t="shared" ref="AG362" si="92">IFERROR(AG360-AG361,NA())</f>
        <v>#N/A</v>
      </c>
      <c r="AH362" s="41"/>
      <c r="AI362" s="47"/>
    </row>
    <row r="363" spans="1:35" ht="17.25" customHeight="1">
      <c r="A363" s="414" t="s">
        <v>1084</v>
      </c>
      <c r="B363" s="78" t="s">
        <v>0</v>
      </c>
      <c r="C363" s="69"/>
      <c r="D363" s="70"/>
      <c r="E363" s="293"/>
      <c r="F363" s="300"/>
      <c r="G363" s="301"/>
      <c r="H363" s="301"/>
      <c r="I363" s="302"/>
      <c r="J363" s="699"/>
      <c r="K363" s="301"/>
      <c r="L363" s="699"/>
      <c r="M363" s="301"/>
      <c r="N363" s="699"/>
      <c r="O363" s="301"/>
      <c r="P363" s="699"/>
      <c r="Q363" s="301"/>
      <c r="R363" s="699"/>
      <c r="S363" s="301"/>
      <c r="T363" s="706"/>
      <c r="U363" s="301"/>
      <c r="V363" s="699"/>
      <c r="W363" s="293"/>
      <c r="X363" s="293"/>
      <c r="Y363" s="296"/>
      <c r="Z363" s="293"/>
      <c r="AA363" s="293"/>
      <c r="AB363" s="293"/>
      <c r="AC363" s="293"/>
      <c r="AD363" s="293"/>
      <c r="AE363" s="293"/>
      <c r="AF363" s="293"/>
      <c r="AG363" s="293"/>
      <c r="AH363" s="41"/>
      <c r="AI363" s="47"/>
    </row>
    <row r="364" spans="1:35" ht="17.25" customHeight="1">
      <c r="A364" s="414" t="s">
        <v>1085</v>
      </c>
      <c r="B364" s="78" t="s">
        <v>0</v>
      </c>
      <c r="C364" s="69"/>
      <c r="D364" s="70"/>
      <c r="E364" s="293"/>
      <c r="F364" s="300"/>
      <c r="G364" s="301"/>
      <c r="H364" s="301"/>
      <c r="I364" s="302"/>
      <c r="J364" s="699"/>
      <c r="K364" s="301"/>
      <c r="L364" s="699"/>
      <c r="M364" s="301"/>
      <c r="N364" s="699"/>
      <c r="O364" s="301"/>
      <c r="P364" s="699"/>
      <c r="Q364" s="301"/>
      <c r="R364" s="699"/>
      <c r="S364" s="301"/>
      <c r="T364" s="706"/>
      <c r="U364" s="301"/>
      <c r="V364" s="699"/>
      <c r="W364" s="293"/>
      <c r="X364" s="293"/>
      <c r="Y364" s="296"/>
      <c r="Z364" s="293"/>
      <c r="AA364" s="293"/>
      <c r="AB364" s="293"/>
      <c r="AC364" s="293"/>
      <c r="AD364" s="293"/>
      <c r="AE364" s="293"/>
      <c r="AF364" s="293"/>
      <c r="AG364" s="293"/>
      <c r="AH364" s="41"/>
      <c r="AI364" s="47"/>
    </row>
    <row r="365" spans="1:35" ht="17.25" customHeight="1">
      <c r="A365" s="414" t="s">
        <v>1086</v>
      </c>
      <c r="B365" s="78" t="s">
        <v>0</v>
      </c>
      <c r="C365" s="69"/>
      <c r="D365" s="70"/>
      <c r="E365" s="293"/>
      <c r="F365" s="300"/>
      <c r="G365" s="301"/>
      <c r="H365" s="301"/>
      <c r="I365" s="302"/>
      <c r="J365" s="699"/>
      <c r="K365" s="301"/>
      <c r="L365" s="699"/>
      <c r="M365" s="301"/>
      <c r="N365" s="699"/>
      <c r="O365" s="301"/>
      <c r="P365" s="699"/>
      <c r="Q365" s="301"/>
      <c r="R365" s="699"/>
      <c r="S365" s="301"/>
      <c r="T365" s="706"/>
      <c r="U365" s="301"/>
      <c r="V365" s="699"/>
      <c r="W365" s="303"/>
      <c r="X365" s="64" t="s">
        <v>165</v>
      </c>
      <c r="Y365" s="43"/>
      <c r="Z365" s="96" t="s">
        <v>802</v>
      </c>
      <c r="AA365" s="97"/>
      <c r="AB365" s="49"/>
      <c r="AC365" s="49"/>
      <c r="AD365" s="49"/>
      <c r="AE365" s="49"/>
      <c r="AF365" s="49"/>
      <c r="AG365" s="49"/>
      <c r="AH365" s="41"/>
      <c r="AI365" s="47"/>
    </row>
    <row r="366" spans="1:35" ht="17.25" customHeight="1">
      <c r="A366" s="414" t="s">
        <v>1087</v>
      </c>
      <c r="B366" s="78" t="s">
        <v>0</v>
      </c>
      <c r="C366" s="69"/>
      <c r="D366" s="70"/>
      <c r="E366" s="293"/>
      <c r="F366" s="300"/>
      <c r="G366" s="301"/>
      <c r="H366" s="301"/>
      <c r="I366" s="302"/>
      <c r="J366" s="699"/>
      <c r="K366" s="301"/>
      <c r="L366" s="699"/>
      <c r="M366" s="301"/>
      <c r="N366" s="699"/>
      <c r="O366" s="301"/>
      <c r="P366" s="699"/>
      <c r="Q366" s="301"/>
      <c r="R366" s="699"/>
      <c r="S366" s="301"/>
      <c r="T366" s="706"/>
      <c r="U366" s="301"/>
      <c r="V366" s="699"/>
      <c r="W366" s="293"/>
      <c r="X366" s="78" t="s">
        <v>2511</v>
      </c>
      <c r="Y366" s="98" t="s">
        <v>21</v>
      </c>
      <c r="Z366" s="49" t="s">
        <v>4303</v>
      </c>
      <c r="AA366" s="99" t="e">
        <f t="shared" ref="AA366:AG366" si="93">IFERROR(INDEX(ESOSDataset,MATCH($Y366,Measure,0),MATCH(AA$8,PeriodComposite,0)),NA())</f>
        <v>#N/A</v>
      </c>
      <c r="AB366" s="99" t="e">
        <f t="shared" si="93"/>
        <v>#N/A</v>
      </c>
      <c r="AC366" s="99" t="e">
        <f t="shared" si="93"/>
        <v>#N/A</v>
      </c>
      <c r="AD366" s="99" t="e">
        <f t="shared" si="93"/>
        <v>#N/A</v>
      </c>
      <c r="AE366" s="99" t="e">
        <f t="shared" si="93"/>
        <v>#N/A</v>
      </c>
      <c r="AF366" s="99" t="e">
        <f t="shared" si="93"/>
        <v>#N/A</v>
      </c>
      <c r="AG366" s="99" t="e">
        <f t="shared" si="93"/>
        <v>#N/A</v>
      </c>
      <c r="AH366" s="41"/>
      <c r="AI366" s="47"/>
    </row>
    <row r="367" spans="1:35" ht="17.25" customHeight="1">
      <c r="A367" s="414" t="s">
        <v>1088</v>
      </c>
      <c r="B367" s="78" t="s">
        <v>0</v>
      </c>
      <c r="C367" s="69"/>
      <c r="D367" s="70"/>
      <c r="E367" s="293"/>
      <c r="F367" s="300"/>
      <c r="G367" s="301"/>
      <c r="H367" s="301"/>
      <c r="I367" s="302"/>
      <c r="J367" s="699"/>
      <c r="K367" s="301"/>
      <c r="L367" s="699"/>
      <c r="M367" s="301"/>
      <c r="N367" s="699"/>
      <c r="O367" s="301"/>
      <c r="P367" s="699"/>
      <c r="Q367" s="301"/>
      <c r="R367" s="699"/>
      <c r="S367" s="301"/>
      <c r="T367" s="706"/>
      <c r="U367" s="301"/>
      <c r="V367" s="699"/>
      <c r="W367" s="293"/>
      <c r="X367" s="78" t="s">
        <v>2512</v>
      </c>
      <c r="Y367" s="98" t="s">
        <v>21</v>
      </c>
      <c r="Z367" s="49" t="s">
        <v>3402</v>
      </c>
      <c r="AA367" s="99" t="e">
        <f t="shared" ref="AA367:AG367" si="94">IFERROR(INDEX(ESOSDataset,MATCH($Y367,Measure,0),MATCH(AA$9,PeriodComposite,0)),NA())</f>
        <v>#N/A</v>
      </c>
      <c r="AB367" s="99" t="e">
        <f t="shared" si="94"/>
        <v>#N/A</v>
      </c>
      <c r="AC367" s="99" t="e">
        <f t="shared" si="94"/>
        <v>#N/A</v>
      </c>
      <c r="AD367" s="99" t="e">
        <f t="shared" si="94"/>
        <v>#N/A</v>
      </c>
      <c r="AE367" s="99">
        <f t="shared" si="94"/>
        <v>0.17995156000000001</v>
      </c>
      <c r="AF367" s="99" t="e">
        <f t="shared" si="94"/>
        <v>#N/A</v>
      </c>
      <c r="AG367" s="99" t="e">
        <f t="shared" si="94"/>
        <v>#N/A</v>
      </c>
      <c r="AH367" s="41"/>
      <c r="AI367" s="47"/>
    </row>
    <row r="368" spans="1:35" ht="17.25" customHeight="1">
      <c r="A368" s="414" t="s">
        <v>1089</v>
      </c>
      <c r="B368" s="78" t="s">
        <v>0</v>
      </c>
      <c r="C368" s="69"/>
      <c r="D368" s="70"/>
      <c r="E368" s="293"/>
      <c r="F368" s="300"/>
      <c r="G368" s="301"/>
      <c r="H368" s="301"/>
      <c r="I368" s="302"/>
      <c r="J368" s="699"/>
      <c r="K368" s="301"/>
      <c r="L368" s="699"/>
      <c r="M368" s="301"/>
      <c r="N368" s="699"/>
      <c r="O368" s="301"/>
      <c r="P368" s="699"/>
      <c r="Q368" s="301"/>
      <c r="R368" s="699"/>
      <c r="S368" s="301"/>
      <c r="T368" s="706"/>
      <c r="U368" s="301"/>
      <c r="V368" s="699"/>
      <c r="W368" s="293"/>
      <c r="X368" s="78" t="s">
        <v>2513</v>
      </c>
      <c r="Y368" s="98" t="s">
        <v>21</v>
      </c>
      <c r="Z368" s="49"/>
      <c r="AA368" s="99"/>
      <c r="AB368" s="99"/>
      <c r="AC368" s="99"/>
      <c r="AD368" s="99"/>
      <c r="AE368" s="99"/>
      <c r="AF368" s="99"/>
      <c r="AG368" s="99"/>
      <c r="AH368" s="41"/>
      <c r="AI368" s="47"/>
    </row>
    <row r="369" spans="1:35" ht="17.25" customHeight="1">
      <c r="A369" s="414" t="s">
        <v>1090</v>
      </c>
      <c r="B369" s="78" t="s">
        <v>0</v>
      </c>
      <c r="C369" s="69"/>
      <c r="D369" s="70"/>
      <c r="E369" s="293"/>
      <c r="F369" s="300"/>
      <c r="G369" s="301"/>
      <c r="H369" s="301"/>
      <c r="I369" s="302"/>
      <c r="J369" s="699"/>
      <c r="K369" s="301"/>
      <c r="L369" s="699"/>
      <c r="M369" s="301"/>
      <c r="N369" s="699"/>
      <c r="O369" s="301"/>
      <c r="P369" s="699"/>
      <c r="Q369" s="301"/>
      <c r="R369" s="699"/>
      <c r="S369" s="301"/>
      <c r="T369" s="706"/>
      <c r="U369" s="301"/>
      <c r="V369" s="699"/>
      <c r="W369" s="293"/>
      <c r="X369" s="293"/>
      <c r="Y369" s="60"/>
      <c r="Z369" s="49"/>
      <c r="AA369" s="100"/>
      <c r="AB369" s="100"/>
      <c r="AC369" s="100"/>
      <c r="AD369" s="100"/>
      <c r="AE369" s="100"/>
      <c r="AF369" s="100"/>
      <c r="AG369" s="100"/>
      <c r="AH369" s="41"/>
      <c r="AI369" s="47"/>
    </row>
    <row r="370" spans="1:35" ht="17.25" customHeight="1">
      <c r="A370" s="414" t="s">
        <v>1091</v>
      </c>
      <c r="B370" s="78" t="s">
        <v>0</v>
      </c>
      <c r="C370" s="69"/>
      <c r="D370" s="70"/>
      <c r="E370" s="293"/>
      <c r="F370" s="300"/>
      <c r="G370" s="301"/>
      <c r="H370" s="301"/>
      <c r="I370" s="302"/>
      <c r="J370" s="699"/>
      <c r="K370" s="301"/>
      <c r="L370" s="699"/>
      <c r="M370" s="301"/>
      <c r="N370" s="699"/>
      <c r="O370" s="301"/>
      <c r="P370" s="699"/>
      <c r="Q370" s="301"/>
      <c r="R370" s="699"/>
      <c r="S370" s="301"/>
      <c r="T370" s="706"/>
      <c r="U370" s="301"/>
      <c r="V370" s="699"/>
      <c r="W370" s="293"/>
      <c r="X370" s="293"/>
      <c r="Y370" s="296"/>
      <c r="Z370" s="293"/>
      <c r="AA370" s="293"/>
      <c r="AB370" s="293"/>
      <c r="AC370" s="293"/>
      <c r="AD370" s="293"/>
      <c r="AE370" s="293"/>
      <c r="AF370" s="293"/>
      <c r="AG370" s="293"/>
      <c r="AH370" s="41"/>
      <c r="AI370" s="47"/>
    </row>
    <row r="371" spans="1:35" ht="17.25" customHeight="1">
      <c r="A371" s="414" t="s">
        <v>1092</v>
      </c>
      <c r="B371" s="78" t="s">
        <v>0</v>
      </c>
      <c r="C371" s="69"/>
      <c r="D371" s="70"/>
      <c r="E371" s="293"/>
      <c r="F371" s="300"/>
      <c r="G371" s="301"/>
      <c r="H371" s="301"/>
      <c r="I371" s="302"/>
      <c r="J371" s="699"/>
      <c r="K371" s="301"/>
      <c r="L371" s="699"/>
      <c r="M371" s="301"/>
      <c r="N371" s="699"/>
      <c r="O371" s="301"/>
      <c r="P371" s="699"/>
      <c r="Q371" s="301"/>
      <c r="R371" s="699"/>
      <c r="S371" s="301"/>
      <c r="T371" s="706"/>
      <c r="U371" s="301"/>
      <c r="V371" s="699"/>
      <c r="W371" s="293"/>
      <c r="X371" s="293"/>
      <c r="Y371" s="296"/>
      <c r="Z371" s="293"/>
      <c r="AA371" s="293"/>
      <c r="AB371" s="293"/>
      <c r="AC371" s="293"/>
      <c r="AD371" s="293"/>
      <c r="AE371" s="293"/>
      <c r="AF371" s="293"/>
      <c r="AG371" s="293"/>
      <c r="AH371" s="41"/>
      <c r="AI371" s="47"/>
    </row>
    <row r="372" spans="1:35" ht="17.25" customHeight="1">
      <c r="A372" s="414" t="s">
        <v>1093</v>
      </c>
      <c r="B372" s="78" t="s">
        <v>0</v>
      </c>
      <c r="C372" s="69"/>
      <c r="D372" s="70"/>
      <c r="E372" s="293"/>
      <c r="F372" s="300"/>
      <c r="G372" s="301"/>
      <c r="H372" s="301"/>
      <c r="I372" s="302"/>
      <c r="J372" s="699"/>
      <c r="K372" s="301"/>
      <c r="L372" s="699"/>
      <c r="M372" s="301"/>
      <c r="N372" s="699"/>
      <c r="O372" s="301"/>
      <c r="P372" s="699"/>
      <c r="Q372" s="301"/>
      <c r="R372" s="699"/>
      <c r="S372" s="301"/>
      <c r="T372" s="706"/>
      <c r="U372" s="301"/>
      <c r="V372" s="699"/>
      <c r="W372" s="303"/>
      <c r="X372" s="64" t="s">
        <v>168</v>
      </c>
      <c r="Y372" s="43"/>
      <c r="Z372" s="96" t="s">
        <v>803</v>
      </c>
      <c r="AA372" s="97"/>
      <c r="AB372" s="49"/>
      <c r="AC372" s="49"/>
      <c r="AD372" s="49"/>
      <c r="AE372" s="49"/>
      <c r="AF372" s="49"/>
      <c r="AG372" s="49"/>
      <c r="AH372" s="41"/>
      <c r="AI372" s="47"/>
    </row>
    <row r="373" spans="1:35" ht="17.25" customHeight="1">
      <c r="A373" s="414" t="s">
        <v>1094</v>
      </c>
      <c r="B373" s="78" t="s">
        <v>0</v>
      </c>
      <c r="C373" s="69"/>
      <c r="D373" s="70"/>
      <c r="E373" s="293"/>
      <c r="F373" s="300"/>
      <c r="G373" s="301"/>
      <c r="H373" s="301"/>
      <c r="I373" s="302"/>
      <c r="J373" s="699"/>
      <c r="K373" s="301"/>
      <c r="L373" s="699"/>
      <c r="M373" s="301"/>
      <c r="N373" s="699"/>
      <c r="O373" s="301"/>
      <c r="P373" s="699"/>
      <c r="Q373" s="301"/>
      <c r="R373" s="699"/>
      <c r="S373" s="301"/>
      <c r="T373" s="706"/>
      <c r="U373" s="301"/>
      <c r="V373" s="699"/>
      <c r="W373" s="293"/>
      <c r="X373" s="78" t="s">
        <v>2514</v>
      </c>
      <c r="Y373" s="98" t="s">
        <v>36</v>
      </c>
      <c r="Z373" s="49" t="s">
        <v>4303</v>
      </c>
      <c r="AA373" s="99" t="e">
        <f t="shared" ref="AA373:AG373" si="95">IFERROR(INDEX(ESOSDataset,MATCH($Y373,Measure,0),MATCH(AA$8,PeriodComposite,0)),NA())</f>
        <v>#N/A</v>
      </c>
      <c r="AB373" s="99" t="e">
        <f t="shared" si="95"/>
        <v>#N/A</v>
      </c>
      <c r="AC373" s="99" t="e">
        <f t="shared" si="95"/>
        <v>#N/A</v>
      </c>
      <c r="AD373" s="99" t="e">
        <f t="shared" si="95"/>
        <v>#N/A</v>
      </c>
      <c r="AE373" s="99" t="e">
        <f t="shared" si="95"/>
        <v>#N/A</v>
      </c>
      <c r="AF373" s="99" t="e">
        <f t="shared" si="95"/>
        <v>#N/A</v>
      </c>
      <c r="AG373" s="99" t="e">
        <f t="shared" si="95"/>
        <v>#N/A</v>
      </c>
      <c r="AH373" s="41"/>
      <c r="AI373" s="47"/>
    </row>
    <row r="374" spans="1:35" ht="17.25" customHeight="1">
      <c r="A374" s="414" t="s">
        <v>1095</v>
      </c>
      <c r="B374" s="78" t="s">
        <v>0</v>
      </c>
      <c r="C374" s="69"/>
      <c r="D374" s="70"/>
      <c r="E374" s="293"/>
      <c r="F374" s="300"/>
      <c r="G374" s="301"/>
      <c r="H374" s="301"/>
      <c r="I374" s="302"/>
      <c r="J374" s="699"/>
      <c r="K374" s="301"/>
      <c r="L374" s="699"/>
      <c r="M374" s="301"/>
      <c r="N374" s="699"/>
      <c r="O374" s="301"/>
      <c r="P374" s="699"/>
      <c r="Q374" s="301"/>
      <c r="R374" s="699"/>
      <c r="S374" s="301"/>
      <c r="T374" s="706"/>
      <c r="U374" s="301"/>
      <c r="V374" s="699"/>
      <c r="W374" s="293"/>
      <c r="X374" s="78" t="s">
        <v>2515</v>
      </c>
      <c r="Y374" s="98" t="s">
        <v>36</v>
      </c>
      <c r="Z374" s="49" t="s">
        <v>3402</v>
      </c>
      <c r="AA374" s="99" t="e">
        <f t="shared" ref="AA374:AG374" si="96">IFERROR(INDEX(ESOSDataset,MATCH($Y374,Measure,0),MATCH(AA$9,PeriodComposite,0)),NA())</f>
        <v>#N/A</v>
      </c>
      <c r="AB374" s="99" t="e">
        <f t="shared" si="96"/>
        <v>#N/A</v>
      </c>
      <c r="AC374" s="99" t="e">
        <f t="shared" si="96"/>
        <v>#N/A</v>
      </c>
      <c r="AD374" s="99" t="e">
        <f t="shared" si="96"/>
        <v>#N/A</v>
      </c>
      <c r="AE374" s="99">
        <f t="shared" si="96"/>
        <v>0.73777596999999995</v>
      </c>
      <c r="AF374" s="99" t="e">
        <f t="shared" si="96"/>
        <v>#N/A</v>
      </c>
      <c r="AG374" s="99" t="e">
        <f t="shared" si="96"/>
        <v>#N/A</v>
      </c>
      <c r="AH374" s="41"/>
      <c r="AI374" s="47"/>
    </row>
    <row r="375" spans="1:35" ht="17.25" customHeight="1">
      <c r="A375" s="414" t="s">
        <v>1096</v>
      </c>
      <c r="B375" s="78" t="s">
        <v>0</v>
      </c>
      <c r="C375" s="69"/>
      <c r="D375" s="70"/>
      <c r="E375" s="293"/>
      <c r="F375" s="300"/>
      <c r="G375" s="301"/>
      <c r="H375" s="301"/>
      <c r="I375" s="302"/>
      <c r="J375" s="699"/>
      <c r="K375" s="301"/>
      <c r="L375" s="699"/>
      <c r="M375" s="301"/>
      <c r="N375" s="699"/>
      <c r="O375" s="301"/>
      <c r="P375" s="699"/>
      <c r="Q375" s="301"/>
      <c r="R375" s="699"/>
      <c r="S375" s="301"/>
      <c r="T375" s="706"/>
      <c r="U375" s="301"/>
      <c r="V375" s="699"/>
      <c r="W375" s="293"/>
      <c r="X375" s="78" t="s">
        <v>2516</v>
      </c>
      <c r="Y375" s="98" t="s">
        <v>36</v>
      </c>
      <c r="Z375" s="49"/>
      <c r="AA375" s="99"/>
      <c r="AB375" s="99"/>
      <c r="AC375" s="99"/>
      <c r="AD375" s="99"/>
      <c r="AE375" s="99"/>
      <c r="AF375" s="99"/>
      <c r="AG375" s="99"/>
      <c r="AH375" s="41"/>
      <c r="AI375" s="47"/>
    </row>
    <row r="376" spans="1:35" ht="17.25" customHeight="1">
      <c r="A376" s="414" t="s">
        <v>1097</v>
      </c>
      <c r="B376" s="78" t="s">
        <v>0</v>
      </c>
      <c r="C376" s="69"/>
      <c r="D376" s="70"/>
      <c r="E376" s="293"/>
      <c r="F376" s="300"/>
      <c r="G376" s="301"/>
      <c r="H376" s="301"/>
      <c r="I376" s="302"/>
      <c r="J376" s="699"/>
      <c r="K376" s="301"/>
      <c r="L376" s="699"/>
      <c r="M376" s="301"/>
      <c r="N376" s="699"/>
      <c r="O376" s="301"/>
      <c r="P376" s="699"/>
      <c r="Q376" s="301"/>
      <c r="R376" s="699"/>
      <c r="S376" s="301"/>
      <c r="T376" s="706"/>
      <c r="U376" s="301"/>
      <c r="V376" s="699"/>
      <c r="W376" s="293"/>
      <c r="X376" s="293"/>
      <c r="Y376" s="60"/>
      <c r="Z376" s="49"/>
      <c r="AA376" s="100"/>
      <c r="AB376" s="100"/>
      <c r="AC376" s="100"/>
      <c r="AD376" s="100"/>
      <c r="AE376" s="100"/>
      <c r="AF376" s="100"/>
      <c r="AG376" s="100"/>
      <c r="AH376" s="41"/>
      <c r="AI376" s="47"/>
    </row>
    <row r="377" spans="1:35" ht="17.25" customHeight="1">
      <c r="A377" s="414" t="s">
        <v>1098</v>
      </c>
      <c r="B377" s="78" t="s">
        <v>0</v>
      </c>
      <c r="C377" s="69"/>
      <c r="D377" s="70"/>
      <c r="E377" s="293"/>
      <c r="F377" s="300"/>
      <c r="G377" s="301"/>
      <c r="H377" s="301"/>
      <c r="I377" s="302"/>
      <c r="J377" s="699"/>
      <c r="K377" s="301"/>
      <c r="L377" s="699"/>
      <c r="M377" s="301"/>
      <c r="N377" s="699"/>
      <c r="O377" s="301"/>
      <c r="P377" s="699"/>
      <c r="Q377" s="301"/>
      <c r="R377" s="699"/>
      <c r="S377" s="301"/>
      <c r="T377" s="706"/>
      <c r="U377" s="301"/>
      <c r="V377" s="699"/>
      <c r="W377" s="293"/>
      <c r="X377" s="293"/>
      <c r="Y377" s="296"/>
      <c r="Z377" s="293"/>
      <c r="AA377" s="293"/>
      <c r="AB377" s="293"/>
      <c r="AC377" s="293"/>
      <c r="AD377" s="293"/>
      <c r="AE377" s="293"/>
      <c r="AF377" s="293"/>
      <c r="AG377" s="293"/>
      <c r="AH377" s="41"/>
      <c r="AI377" s="47"/>
    </row>
    <row r="378" spans="1:35" ht="17.25" customHeight="1">
      <c r="A378" s="414" t="s">
        <v>1099</v>
      </c>
      <c r="B378" s="78" t="s">
        <v>0</v>
      </c>
      <c r="C378" s="69"/>
      <c r="D378" s="70"/>
      <c r="E378" s="293"/>
      <c r="F378" s="300"/>
      <c r="G378" s="301"/>
      <c r="H378" s="301"/>
      <c r="I378" s="302"/>
      <c r="J378" s="699"/>
      <c r="K378" s="301"/>
      <c r="L378" s="699"/>
      <c r="M378" s="301"/>
      <c r="N378" s="699"/>
      <c r="O378" s="301"/>
      <c r="P378" s="699"/>
      <c r="Q378" s="301"/>
      <c r="R378" s="699"/>
      <c r="S378" s="301"/>
      <c r="T378" s="706"/>
      <c r="U378" s="301"/>
      <c r="V378" s="699"/>
      <c r="W378" s="293"/>
      <c r="X378" s="293"/>
      <c r="Y378" s="296"/>
      <c r="Z378" s="293"/>
      <c r="AA378" s="293"/>
      <c r="AB378" s="293"/>
      <c r="AC378" s="293"/>
      <c r="AD378" s="293"/>
      <c r="AE378" s="293"/>
      <c r="AF378" s="293"/>
      <c r="AG378" s="293"/>
      <c r="AH378" s="41"/>
      <c r="AI378" s="47"/>
    </row>
    <row r="379" spans="1:35" ht="17.25" customHeight="1">
      <c r="A379" s="414" t="s">
        <v>1100</v>
      </c>
      <c r="B379" s="78" t="s">
        <v>0</v>
      </c>
      <c r="C379" s="69"/>
      <c r="D379" s="70"/>
      <c r="E379" s="293"/>
      <c r="F379" s="300"/>
      <c r="G379" s="301"/>
      <c r="H379" s="301"/>
      <c r="I379" s="302"/>
      <c r="J379" s="699"/>
      <c r="K379" s="301"/>
      <c r="L379" s="699"/>
      <c r="M379" s="301"/>
      <c r="N379" s="699"/>
      <c r="O379" s="301"/>
      <c r="P379" s="699"/>
      <c r="Q379" s="301"/>
      <c r="R379" s="699"/>
      <c r="S379" s="301"/>
      <c r="T379" s="706"/>
      <c r="U379" s="301"/>
      <c r="V379" s="699"/>
      <c r="W379" s="303"/>
      <c r="X379" s="64" t="s">
        <v>698</v>
      </c>
      <c r="Y379" s="43"/>
      <c r="Z379" s="96" t="s">
        <v>804</v>
      </c>
      <c r="AA379" s="97"/>
      <c r="AB379" s="49"/>
      <c r="AC379" s="49"/>
      <c r="AD379" s="49"/>
      <c r="AE379" s="49"/>
      <c r="AF379" s="49"/>
      <c r="AG379" s="49"/>
      <c r="AH379" s="41"/>
      <c r="AI379" s="47"/>
    </row>
    <row r="380" spans="1:35" ht="17.25" customHeight="1">
      <c r="A380" s="414" t="s">
        <v>1101</v>
      </c>
      <c r="B380" s="78" t="s">
        <v>0</v>
      </c>
      <c r="C380" s="69"/>
      <c r="D380" s="70"/>
      <c r="E380" s="293"/>
      <c r="F380" s="300"/>
      <c r="G380" s="301"/>
      <c r="H380" s="301"/>
      <c r="I380" s="302"/>
      <c r="J380" s="699"/>
      <c r="K380" s="301"/>
      <c r="L380" s="699"/>
      <c r="M380" s="301"/>
      <c r="N380" s="699"/>
      <c r="O380" s="301"/>
      <c r="P380" s="699"/>
      <c r="Q380" s="301"/>
      <c r="R380" s="699"/>
      <c r="S380" s="301"/>
      <c r="T380" s="706"/>
      <c r="U380" s="301"/>
      <c r="V380" s="699"/>
      <c r="W380" s="293"/>
      <c r="X380" s="78" t="s">
        <v>2517</v>
      </c>
      <c r="Y380" s="98" t="s">
        <v>85</v>
      </c>
      <c r="Z380" s="49" t="s">
        <v>4303</v>
      </c>
      <c r="AA380" s="304" t="e">
        <f t="shared" ref="AA380:AG380" si="97">IFERROR(INDEX(ESOSDataset,MATCH($Y380,Measure,0),MATCH(AA$8,PeriodComposite,0)),NA())</f>
        <v>#N/A</v>
      </c>
      <c r="AB380" s="304" t="e">
        <f t="shared" si="97"/>
        <v>#N/A</v>
      </c>
      <c r="AC380" s="304" t="e">
        <f t="shared" si="97"/>
        <v>#N/A</v>
      </c>
      <c r="AD380" s="304" t="e">
        <f t="shared" si="97"/>
        <v>#N/A</v>
      </c>
      <c r="AE380" s="304" t="e">
        <f t="shared" si="97"/>
        <v>#N/A</v>
      </c>
      <c r="AF380" s="304" t="e">
        <f t="shared" si="97"/>
        <v>#N/A</v>
      </c>
      <c r="AG380" s="304" t="e">
        <f t="shared" si="97"/>
        <v>#N/A</v>
      </c>
      <c r="AH380" s="41"/>
      <c r="AI380" s="47"/>
    </row>
    <row r="381" spans="1:35" ht="17.25" customHeight="1">
      <c r="A381" s="414" t="s">
        <v>1102</v>
      </c>
      <c r="B381" s="78" t="s">
        <v>0</v>
      </c>
      <c r="C381" s="69"/>
      <c r="D381" s="70"/>
      <c r="E381" s="293"/>
      <c r="F381" s="300"/>
      <c r="G381" s="301"/>
      <c r="H381" s="301"/>
      <c r="I381" s="302"/>
      <c r="J381" s="699"/>
      <c r="K381" s="301"/>
      <c r="L381" s="699"/>
      <c r="M381" s="301"/>
      <c r="N381" s="699"/>
      <c r="O381" s="301"/>
      <c r="P381" s="699"/>
      <c r="Q381" s="301"/>
      <c r="R381" s="699"/>
      <c r="S381" s="301"/>
      <c r="T381" s="706"/>
      <c r="U381" s="301"/>
      <c r="V381" s="699"/>
      <c r="W381" s="293"/>
      <c r="X381" s="78" t="s">
        <v>2518</v>
      </c>
      <c r="Y381" s="98" t="s">
        <v>85</v>
      </c>
      <c r="Z381" s="49" t="s">
        <v>3402</v>
      </c>
      <c r="AA381" s="304" t="e">
        <f t="shared" ref="AA381:AG381" si="98">IFERROR(INDEX(ESOSDataset,MATCH($Y381,Measure,0),MATCH(AA$9,PeriodComposite,0)),NA())</f>
        <v>#N/A</v>
      </c>
      <c r="AB381" s="304" t="e">
        <f t="shared" si="98"/>
        <v>#N/A</v>
      </c>
      <c r="AC381" s="304" t="e">
        <f t="shared" si="98"/>
        <v>#N/A</v>
      </c>
      <c r="AD381" s="304" t="e">
        <f t="shared" si="98"/>
        <v>#N/A</v>
      </c>
      <c r="AE381" s="304">
        <f t="shared" si="98"/>
        <v>30.51</v>
      </c>
      <c r="AF381" s="304" t="e">
        <f t="shared" si="98"/>
        <v>#N/A</v>
      </c>
      <c r="AG381" s="304" t="e">
        <f t="shared" si="98"/>
        <v>#N/A</v>
      </c>
      <c r="AH381" s="41"/>
      <c r="AI381" s="47"/>
    </row>
    <row r="382" spans="1:35" ht="17.25" customHeight="1">
      <c r="A382" s="414" t="s">
        <v>1103</v>
      </c>
      <c r="B382" s="78" t="s">
        <v>0</v>
      </c>
      <c r="C382" s="69"/>
      <c r="D382" s="70"/>
      <c r="E382" s="293"/>
      <c r="F382" s="300"/>
      <c r="G382" s="301"/>
      <c r="H382" s="301"/>
      <c r="I382" s="302"/>
      <c r="J382" s="699"/>
      <c r="K382" s="301"/>
      <c r="L382" s="699"/>
      <c r="M382" s="301"/>
      <c r="N382" s="699"/>
      <c r="O382" s="301"/>
      <c r="P382" s="699"/>
      <c r="Q382" s="301"/>
      <c r="R382" s="699"/>
      <c r="S382" s="301"/>
      <c r="T382" s="706"/>
      <c r="U382" s="301"/>
      <c r="V382" s="699"/>
      <c r="W382" s="293"/>
      <c r="X382" s="78" t="s">
        <v>2519</v>
      </c>
      <c r="Y382" s="98" t="s">
        <v>85</v>
      </c>
      <c r="Z382" s="49"/>
      <c r="AA382" s="99"/>
      <c r="AB382" s="99"/>
      <c r="AC382" s="99"/>
      <c r="AD382" s="99"/>
      <c r="AE382" s="99"/>
      <c r="AF382" s="99"/>
      <c r="AG382" s="99"/>
      <c r="AH382" s="41"/>
      <c r="AI382" s="47"/>
    </row>
    <row r="383" spans="1:35" ht="17.25" customHeight="1">
      <c r="A383" s="414" t="s">
        <v>1104</v>
      </c>
      <c r="B383" s="78" t="s">
        <v>0</v>
      </c>
      <c r="C383" s="69"/>
      <c r="D383" s="70"/>
      <c r="E383" s="293"/>
      <c r="F383" s="300"/>
      <c r="G383" s="301"/>
      <c r="H383" s="301"/>
      <c r="I383" s="302"/>
      <c r="J383" s="699"/>
      <c r="K383" s="301"/>
      <c r="L383" s="699"/>
      <c r="M383" s="301"/>
      <c r="N383" s="699"/>
      <c r="O383" s="301"/>
      <c r="P383" s="699"/>
      <c r="Q383" s="301"/>
      <c r="R383" s="699"/>
      <c r="S383" s="301"/>
      <c r="T383" s="706"/>
      <c r="U383" s="301"/>
      <c r="V383" s="699"/>
      <c r="W383" s="293"/>
      <c r="X383" s="293"/>
      <c r="Y383" s="60"/>
      <c r="Z383" s="49"/>
      <c r="AA383" s="100"/>
      <c r="AB383" s="100"/>
      <c r="AC383" s="100"/>
      <c r="AD383" s="100"/>
      <c r="AE383" s="100"/>
      <c r="AF383" s="100"/>
      <c r="AG383" s="100"/>
      <c r="AH383" s="41"/>
      <c r="AI383" s="47"/>
    </row>
    <row r="384" spans="1:35" ht="17.25" customHeight="1">
      <c r="A384" s="414" t="s">
        <v>1105</v>
      </c>
      <c r="B384" s="78" t="s">
        <v>0</v>
      </c>
      <c r="C384" s="69"/>
      <c r="D384" s="70"/>
      <c r="E384" s="293"/>
      <c r="F384" s="300"/>
      <c r="G384" s="301"/>
      <c r="H384" s="301"/>
      <c r="I384" s="302"/>
      <c r="J384" s="699"/>
      <c r="K384" s="301"/>
      <c r="L384" s="699"/>
      <c r="M384" s="301"/>
      <c r="N384" s="699"/>
      <c r="O384" s="301"/>
      <c r="P384" s="699"/>
      <c r="Q384" s="301"/>
      <c r="R384" s="699"/>
      <c r="S384" s="301"/>
      <c r="T384" s="706"/>
      <c r="U384" s="301"/>
      <c r="V384" s="699"/>
      <c r="W384" s="293"/>
      <c r="X384" s="293"/>
      <c r="Y384" s="296"/>
      <c r="Z384" s="293"/>
      <c r="AA384" s="293"/>
      <c r="AB384" s="293"/>
      <c r="AC384" s="293"/>
      <c r="AD384" s="293"/>
      <c r="AE384" s="293"/>
      <c r="AF384" s="293"/>
      <c r="AG384" s="293"/>
      <c r="AH384" s="41"/>
      <c r="AI384" s="47"/>
    </row>
    <row r="385" spans="1:35" ht="17.25" customHeight="1">
      <c r="A385" s="414" t="s">
        <v>1106</v>
      </c>
      <c r="B385" s="78" t="s">
        <v>0</v>
      </c>
      <c r="C385" s="69"/>
      <c r="D385" s="70"/>
      <c r="E385" s="293"/>
      <c r="F385" s="300"/>
      <c r="G385" s="301"/>
      <c r="H385" s="301"/>
      <c r="I385" s="302"/>
      <c r="J385" s="699"/>
      <c r="K385" s="301"/>
      <c r="L385" s="699"/>
      <c r="M385" s="301"/>
      <c r="N385" s="699"/>
      <c r="O385" s="301"/>
      <c r="P385" s="699"/>
      <c r="Q385" s="301"/>
      <c r="R385" s="699"/>
      <c r="S385" s="301"/>
      <c r="T385" s="706"/>
      <c r="U385" s="301"/>
      <c r="V385" s="699"/>
      <c r="W385" s="293"/>
      <c r="X385" s="293"/>
      <c r="Y385" s="296"/>
      <c r="Z385" s="293"/>
      <c r="AA385" s="293"/>
      <c r="AB385" s="293"/>
      <c r="AC385" s="293"/>
      <c r="AD385" s="293"/>
      <c r="AE385" s="293"/>
      <c r="AF385" s="293"/>
      <c r="AG385" s="293"/>
      <c r="AH385" s="41"/>
      <c r="AI385" s="47"/>
    </row>
    <row r="386" spans="1:35" ht="17.25" customHeight="1">
      <c r="A386" s="414" t="s">
        <v>1107</v>
      </c>
      <c r="B386" s="78" t="s">
        <v>0</v>
      </c>
      <c r="C386" s="69"/>
      <c r="D386" s="70"/>
      <c r="E386" s="293"/>
      <c r="F386" s="1090" t="s">
        <v>341</v>
      </c>
      <c r="G386" s="1081" t="str">
        <f>G$13</f>
        <v>2015 FOA PG Group 1   :   March 2015</v>
      </c>
      <c r="H386" s="1082"/>
      <c r="I386" s="1082"/>
      <c r="J386" s="1082"/>
      <c r="K386" s="1082"/>
      <c r="L386" s="1082"/>
      <c r="M386" s="1082"/>
      <c r="N386" s="1082"/>
      <c r="O386" s="1082"/>
      <c r="P386" s="1082"/>
      <c r="Q386" s="1082"/>
      <c r="R386" s="1082"/>
      <c r="S386" s="1082"/>
      <c r="T386" s="1082"/>
      <c r="U386" s="1082">
        <f>U$13</f>
        <v>0</v>
      </c>
      <c r="V386" s="1083"/>
      <c r="W386" s="293"/>
      <c r="X386" s="293"/>
      <c r="Y386" s="296"/>
      <c r="Z386" s="293"/>
      <c r="AA386" s="293"/>
      <c r="AB386" s="293"/>
      <c r="AC386" s="293"/>
      <c r="AD386" s="293"/>
      <c r="AE386" s="293"/>
      <c r="AF386" s="293"/>
      <c r="AG386" s="293"/>
      <c r="AH386" s="41"/>
      <c r="AI386" s="47"/>
    </row>
    <row r="387" spans="1:35" ht="17.25" customHeight="1">
      <c r="A387" s="414" t="s">
        <v>1108</v>
      </c>
      <c r="B387" s="78" t="s">
        <v>0</v>
      </c>
      <c r="C387" s="69"/>
      <c r="D387" s="70"/>
      <c r="E387" s="293"/>
      <c r="F387" s="1091"/>
      <c r="G387" s="62" t="str">
        <f t="shared" ref="G387:V387" si="99">G$14</f>
        <v>BM YTD</v>
      </c>
      <c r="H387" s="62" t="str">
        <f t="shared" si="99"/>
        <v>Med YTD</v>
      </c>
      <c r="I387" s="707" t="str">
        <f t="shared" si="99"/>
        <v>Dealer 1 FYTD</v>
      </c>
      <c r="J387" s="737" t="str">
        <f t="shared" si="99"/>
        <v>Dealer 1 TMRA</v>
      </c>
      <c r="K387" s="738" t="str">
        <f t="shared" si="99"/>
        <v>Dealer 2 FYTD</v>
      </c>
      <c r="L387" s="737" t="str">
        <f t="shared" si="99"/>
        <v>Dealer 2 TMRA</v>
      </c>
      <c r="M387" s="707" t="str">
        <f t="shared" si="99"/>
        <v>Dealer 3 FYTD</v>
      </c>
      <c r="N387" s="737" t="str">
        <f t="shared" si="99"/>
        <v>Dealer 3 TMRA</v>
      </c>
      <c r="O387" s="707" t="str">
        <f t="shared" si="99"/>
        <v>Dealer 4 FYTD</v>
      </c>
      <c r="P387" s="737" t="str">
        <f t="shared" si="99"/>
        <v>Dealer 4 TMRA</v>
      </c>
      <c r="Q387" s="707" t="str">
        <f t="shared" si="99"/>
        <v>Dealer 5 FYTD</v>
      </c>
      <c r="R387" s="737" t="str">
        <f t="shared" si="99"/>
        <v>Dealer 5 TMRA</v>
      </c>
      <c r="S387" s="707" t="str">
        <f t="shared" si="99"/>
        <v>Dealer 6 FYTD</v>
      </c>
      <c r="T387" s="737" t="str">
        <f t="shared" si="99"/>
        <v>Dealer 6 TMRA</v>
      </c>
      <c r="U387" s="707" t="str">
        <f t="shared" si="99"/>
        <v>Dealer 7 FYTD</v>
      </c>
      <c r="V387" s="739" t="str">
        <f t="shared" si="99"/>
        <v>Dealer TMRA</v>
      </c>
      <c r="W387" s="293"/>
      <c r="X387" s="293"/>
      <c r="Y387" s="296"/>
      <c r="Z387" s="293"/>
      <c r="AA387" s="293"/>
      <c r="AB387" s="293"/>
      <c r="AC387" s="293"/>
      <c r="AD387" s="293"/>
      <c r="AE387" s="293"/>
      <c r="AF387" s="293"/>
      <c r="AG387" s="293"/>
      <c r="AH387" s="41"/>
      <c r="AI387" s="47"/>
    </row>
    <row r="388" spans="1:35" ht="17.25" customHeight="1">
      <c r="A388" s="414" t="s">
        <v>1109</v>
      </c>
      <c r="B388" s="78" t="s">
        <v>2117</v>
      </c>
      <c r="C388" s="76" t="s">
        <v>352</v>
      </c>
      <c r="D388" s="70"/>
      <c r="E388" s="293"/>
      <c r="F388" s="255" t="s">
        <v>276</v>
      </c>
      <c r="G388" s="1075" t="str">
        <f>$C$7</f>
        <v>AUD</v>
      </c>
      <c r="H388" s="1076"/>
      <c r="I388" s="256" t="str">
        <f t="shared" ref="I388:V397" si="100">IFERROR(INDEX(ESOSDataset,MATCH($C388,Measure,0),MATCH(I$10,PeriodComposite,0))/I$6/I$5,"")</f>
        <v/>
      </c>
      <c r="J388" s="729" t="str">
        <f t="shared" si="100"/>
        <v/>
      </c>
      <c r="K388" s="875" t="str">
        <f t="shared" si="100"/>
        <v/>
      </c>
      <c r="L388" s="729" t="str">
        <f t="shared" si="100"/>
        <v/>
      </c>
      <c r="M388" s="256" t="str">
        <f t="shared" si="100"/>
        <v/>
      </c>
      <c r="N388" s="729" t="str">
        <f t="shared" si="100"/>
        <v/>
      </c>
      <c r="O388" s="256" t="str">
        <f t="shared" si="100"/>
        <v/>
      </c>
      <c r="P388" s="729" t="str">
        <f t="shared" si="100"/>
        <v/>
      </c>
      <c r="Q388" s="999" t="str">
        <f t="shared" si="100"/>
        <v/>
      </c>
      <c r="R388" s="729">
        <f t="shared" si="100"/>
        <v>1709601.98</v>
      </c>
      <c r="S388" s="256" t="str">
        <f t="shared" si="100"/>
        <v/>
      </c>
      <c r="T388" s="729" t="str">
        <f t="shared" si="100"/>
        <v/>
      </c>
      <c r="U388" s="256" t="str">
        <f t="shared" si="100"/>
        <v/>
      </c>
      <c r="V388" s="714" t="str">
        <f t="shared" si="100"/>
        <v/>
      </c>
      <c r="W388" s="293"/>
      <c r="X388" s="293"/>
      <c r="Y388" s="296"/>
      <c r="Z388" s="293"/>
      <c r="AA388" s="293"/>
      <c r="AB388" s="293"/>
      <c r="AC388" s="293"/>
      <c r="AD388" s="293"/>
      <c r="AE388" s="293"/>
      <c r="AF388" s="293"/>
      <c r="AG388" s="293"/>
      <c r="AH388" s="41"/>
      <c r="AI388" s="47"/>
    </row>
    <row r="389" spans="1:35" ht="17.25" customHeight="1">
      <c r="A389" s="414" t="s">
        <v>1110</v>
      </c>
      <c r="B389" s="78" t="s">
        <v>2118</v>
      </c>
      <c r="C389" s="76" t="s">
        <v>359</v>
      </c>
      <c r="D389" s="70"/>
      <c r="E389" s="293"/>
      <c r="F389" s="255" t="s">
        <v>224</v>
      </c>
      <c r="G389" s="1077"/>
      <c r="H389" s="1078"/>
      <c r="I389" s="256" t="str">
        <f t="shared" si="100"/>
        <v/>
      </c>
      <c r="J389" s="729" t="str">
        <f t="shared" si="100"/>
        <v/>
      </c>
      <c r="K389" s="875" t="str">
        <f t="shared" si="100"/>
        <v/>
      </c>
      <c r="L389" s="729" t="str">
        <f t="shared" si="100"/>
        <v/>
      </c>
      <c r="M389" s="256" t="str">
        <f t="shared" si="100"/>
        <v/>
      </c>
      <c r="N389" s="729" t="str">
        <f t="shared" si="100"/>
        <v/>
      </c>
      <c r="O389" s="256" t="str">
        <f t="shared" si="100"/>
        <v/>
      </c>
      <c r="P389" s="729" t="str">
        <f t="shared" si="100"/>
        <v/>
      </c>
      <c r="Q389" s="999" t="str">
        <f t="shared" si="100"/>
        <v/>
      </c>
      <c r="R389" s="729">
        <f t="shared" si="100"/>
        <v>185544.91</v>
      </c>
      <c r="S389" s="256" t="str">
        <f t="shared" si="100"/>
        <v/>
      </c>
      <c r="T389" s="729" t="str">
        <f t="shared" si="100"/>
        <v/>
      </c>
      <c r="U389" s="256" t="str">
        <f t="shared" si="100"/>
        <v/>
      </c>
      <c r="V389" s="714" t="str">
        <f t="shared" si="100"/>
        <v/>
      </c>
      <c r="W389" s="293"/>
      <c r="X389" s="293"/>
      <c r="Y389" s="296"/>
      <c r="Z389" s="293"/>
      <c r="AA389" s="293"/>
      <c r="AB389" s="293"/>
      <c r="AC389" s="293"/>
      <c r="AD389" s="293"/>
      <c r="AE389" s="293"/>
      <c r="AF389" s="293"/>
      <c r="AG389" s="293"/>
      <c r="AH389" s="41"/>
      <c r="AI389" s="47"/>
    </row>
    <row r="390" spans="1:35" ht="17.25" customHeight="1">
      <c r="A390" s="414" t="s">
        <v>1111</v>
      </c>
      <c r="B390" s="78" t="s">
        <v>2119</v>
      </c>
      <c r="C390" s="76" t="s">
        <v>397</v>
      </c>
      <c r="D390" s="70"/>
      <c r="E390" s="293"/>
      <c r="F390" s="388" t="s">
        <v>225</v>
      </c>
      <c r="G390" s="1077"/>
      <c r="H390" s="1078"/>
      <c r="I390" s="282" t="str">
        <f t="shared" si="100"/>
        <v/>
      </c>
      <c r="J390" s="729" t="str">
        <f t="shared" si="100"/>
        <v/>
      </c>
      <c r="K390" s="898" t="str">
        <f t="shared" si="100"/>
        <v/>
      </c>
      <c r="L390" s="729" t="str">
        <f t="shared" si="100"/>
        <v/>
      </c>
      <c r="M390" s="282" t="str">
        <f t="shared" si="100"/>
        <v/>
      </c>
      <c r="N390" s="729" t="str">
        <f t="shared" si="100"/>
        <v/>
      </c>
      <c r="O390" s="282" t="str">
        <f t="shared" si="100"/>
        <v/>
      </c>
      <c r="P390" s="729" t="str">
        <f t="shared" si="100"/>
        <v/>
      </c>
      <c r="Q390" s="997" t="str">
        <f t="shared" si="100"/>
        <v/>
      </c>
      <c r="R390" s="729">
        <f t="shared" si="100"/>
        <v>48654.33</v>
      </c>
      <c r="S390" s="282" t="str">
        <f t="shared" si="100"/>
        <v/>
      </c>
      <c r="T390" s="729" t="str">
        <f t="shared" si="100"/>
        <v/>
      </c>
      <c r="U390" s="282" t="str">
        <f t="shared" si="100"/>
        <v/>
      </c>
      <c r="V390" s="714" t="str">
        <f t="shared" si="100"/>
        <v/>
      </c>
      <c r="W390" s="293"/>
      <c r="X390" s="293"/>
      <c r="Y390" s="296"/>
      <c r="Z390" s="293"/>
      <c r="AA390" s="293"/>
      <c r="AB390" s="293"/>
      <c r="AC390" s="293"/>
      <c r="AD390" s="293"/>
      <c r="AE390" s="293"/>
      <c r="AF390" s="293"/>
      <c r="AG390" s="293"/>
      <c r="AH390" s="41"/>
      <c r="AI390" s="47"/>
    </row>
    <row r="391" spans="1:35" ht="17.25" customHeight="1">
      <c r="A391" s="414" t="s">
        <v>1112</v>
      </c>
      <c r="B391" s="78" t="s">
        <v>2120</v>
      </c>
      <c r="C391" s="76" t="s">
        <v>398</v>
      </c>
      <c r="D391" s="70"/>
      <c r="E391" s="293"/>
      <c r="F391" s="388" t="s">
        <v>226</v>
      </c>
      <c r="G391" s="1077"/>
      <c r="H391" s="1078"/>
      <c r="I391" s="282" t="str">
        <f t="shared" si="100"/>
        <v/>
      </c>
      <c r="J391" s="729" t="str">
        <f t="shared" si="100"/>
        <v/>
      </c>
      <c r="K391" s="898" t="str">
        <f t="shared" si="100"/>
        <v/>
      </c>
      <c r="L391" s="729" t="str">
        <f t="shared" si="100"/>
        <v/>
      </c>
      <c r="M391" s="282" t="str">
        <f t="shared" si="100"/>
        <v/>
      </c>
      <c r="N391" s="729" t="str">
        <f t="shared" si="100"/>
        <v/>
      </c>
      <c r="O391" s="282" t="str">
        <f t="shared" si="100"/>
        <v/>
      </c>
      <c r="P391" s="729" t="str">
        <f t="shared" si="100"/>
        <v/>
      </c>
      <c r="Q391" s="997" t="str">
        <f t="shared" si="100"/>
        <v/>
      </c>
      <c r="R391" s="729">
        <f t="shared" si="100"/>
        <v>38693.32</v>
      </c>
      <c r="S391" s="282" t="str">
        <f t="shared" si="100"/>
        <v/>
      </c>
      <c r="T391" s="729" t="str">
        <f t="shared" si="100"/>
        <v/>
      </c>
      <c r="U391" s="282" t="str">
        <f t="shared" si="100"/>
        <v/>
      </c>
      <c r="V391" s="714" t="str">
        <f t="shared" si="100"/>
        <v/>
      </c>
      <c r="W391" s="293"/>
      <c r="X391" s="293"/>
      <c r="Y391" s="296"/>
      <c r="Z391" s="293"/>
      <c r="AA391" s="293"/>
      <c r="AB391" s="293"/>
      <c r="AC391" s="293"/>
      <c r="AD391" s="293"/>
      <c r="AE391" s="293"/>
      <c r="AF391" s="293"/>
      <c r="AG391" s="293"/>
      <c r="AH391" s="41"/>
      <c r="AI391" s="47"/>
    </row>
    <row r="392" spans="1:35" ht="17.25" customHeight="1">
      <c r="A392" s="414" t="s">
        <v>1113</v>
      </c>
      <c r="B392" s="78" t="s">
        <v>2121</v>
      </c>
      <c r="C392" s="76" t="s">
        <v>399</v>
      </c>
      <c r="D392" s="70"/>
      <c r="E392" s="293"/>
      <c r="F392" s="388" t="s">
        <v>227</v>
      </c>
      <c r="G392" s="1077"/>
      <c r="H392" s="1078"/>
      <c r="I392" s="282" t="str">
        <f t="shared" si="100"/>
        <v/>
      </c>
      <c r="J392" s="729" t="str">
        <f t="shared" si="100"/>
        <v/>
      </c>
      <c r="K392" s="898" t="str">
        <f t="shared" si="100"/>
        <v/>
      </c>
      <c r="L392" s="729" t="str">
        <f t="shared" si="100"/>
        <v/>
      </c>
      <c r="M392" s="282" t="str">
        <f t="shared" si="100"/>
        <v/>
      </c>
      <c r="N392" s="729" t="str">
        <f t="shared" si="100"/>
        <v/>
      </c>
      <c r="O392" s="282" t="str">
        <f t="shared" si="100"/>
        <v/>
      </c>
      <c r="P392" s="729" t="str">
        <f t="shared" si="100"/>
        <v/>
      </c>
      <c r="Q392" s="997" t="str">
        <f t="shared" si="100"/>
        <v/>
      </c>
      <c r="R392" s="729">
        <f t="shared" si="100"/>
        <v>24620.61</v>
      </c>
      <c r="S392" s="282" t="str">
        <f t="shared" si="100"/>
        <v/>
      </c>
      <c r="T392" s="729" t="str">
        <f t="shared" si="100"/>
        <v/>
      </c>
      <c r="U392" s="282" t="str">
        <f t="shared" si="100"/>
        <v/>
      </c>
      <c r="V392" s="714" t="str">
        <f t="shared" si="100"/>
        <v/>
      </c>
      <c r="W392" s="293"/>
      <c r="X392" s="293"/>
      <c r="Y392" s="296"/>
      <c r="Z392" s="293"/>
      <c r="AA392" s="293"/>
      <c r="AB392" s="293"/>
      <c r="AC392" s="293"/>
      <c r="AD392" s="293"/>
      <c r="AE392" s="293"/>
      <c r="AF392" s="293"/>
      <c r="AG392" s="293"/>
      <c r="AH392" s="41"/>
      <c r="AI392" s="47"/>
    </row>
    <row r="393" spans="1:35" ht="17.25" customHeight="1">
      <c r="A393" s="414" t="s">
        <v>1114</v>
      </c>
      <c r="B393" s="78" t="s">
        <v>2122</v>
      </c>
      <c r="C393" s="76" t="s">
        <v>400</v>
      </c>
      <c r="D393" s="70"/>
      <c r="E393" s="293"/>
      <c r="F393" s="388" t="s">
        <v>228</v>
      </c>
      <c r="G393" s="1077"/>
      <c r="H393" s="1078"/>
      <c r="I393" s="282" t="str">
        <f t="shared" si="100"/>
        <v/>
      </c>
      <c r="J393" s="729" t="str">
        <f t="shared" si="100"/>
        <v/>
      </c>
      <c r="K393" s="898" t="str">
        <f t="shared" si="100"/>
        <v/>
      </c>
      <c r="L393" s="729" t="str">
        <f t="shared" si="100"/>
        <v/>
      </c>
      <c r="M393" s="282" t="str">
        <f t="shared" si="100"/>
        <v/>
      </c>
      <c r="N393" s="729" t="str">
        <f t="shared" si="100"/>
        <v/>
      </c>
      <c r="O393" s="282" t="str">
        <f t="shared" si="100"/>
        <v/>
      </c>
      <c r="P393" s="729" t="str">
        <f t="shared" si="100"/>
        <v/>
      </c>
      <c r="Q393" s="997" t="str">
        <f t="shared" si="100"/>
        <v/>
      </c>
      <c r="R393" s="729">
        <f t="shared" si="100"/>
        <v>552.62</v>
      </c>
      <c r="S393" s="282" t="str">
        <f t="shared" si="100"/>
        <v/>
      </c>
      <c r="T393" s="729" t="str">
        <f t="shared" si="100"/>
        <v/>
      </c>
      <c r="U393" s="282" t="str">
        <f t="shared" si="100"/>
        <v/>
      </c>
      <c r="V393" s="714" t="str">
        <f t="shared" si="100"/>
        <v/>
      </c>
      <c r="W393" s="293"/>
      <c r="X393" s="293"/>
      <c r="Y393" s="296"/>
      <c r="Z393" s="293"/>
      <c r="AA393" s="293"/>
      <c r="AB393" s="293"/>
      <c r="AC393" s="293"/>
      <c r="AD393" s="293"/>
      <c r="AE393" s="293"/>
      <c r="AF393" s="293"/>
      <c r="AG393" s="293"/>
      <c r="AH393" s="41"/>
      <c r="AI393" s="47"/>
    </row>
    <row r="394" spans="1:35" ht="17.25" customHeight="1">
      <c r="A394" s="414" t="s">
        <v>1115</v>
      </c>
      <c r="B394" s="78" t="s">
        <v>2123</v>
      </c>
      <c r="C394" s="76" t="s">
        <v>401</v>
      </c>
      <c r="D394" s="70"/>
      <c r="E394" s="293"/>
      <c r="F394" s="388" t="s">
        <v>281</v>
      </c>
      <c r="G394" s="1077"/>
      <c r="H394" s="1078"/>
      <c r="I394" s="282" t="str">
        <f t="shared" si="100"/>
        <v/>
      </c>
      <c r="J394" s="729" t="str">
        <f t="shared" si="100"/>
        <v/>
      </c>
      <c r="K394" s="898" t="str">
        <f t="shared" si="100"/>
        <v/>
      </c>
      <c r="L394" s="729" t="str">
        <f t="shared" si="100"/>
        <v/>
      </c>
      <c r="M394" s="282" t="str">
        <f t="shared" si="100"/>
        <v/>
      </c>
      <c r="N394" s="729" t="str">
        <f t="shared" si="100"/>
        <v/>
      </c>
      <c r="O394" s="282" t="str">
        <f t="shared" si="100"/>
        <v/>
      </c>
      <c r="P394" s="729" t="str">
        <f t="shared" si="100"/>
        <v/>
      </c>
      <c r="Q394" s="997" t="str">
        <f t="shared" si="100"/>
        <v/>
      </c>
      <c r="R394" s="729">
        <f t="shared" si="100"/>
        <v>15165.4</v>
      </c>
      <c r="S394" s="282" t="str">
        <f t="shared" si="100"/>
        <v/>
      </c>
      <c r="T394" s="729" t="str">
        <f t="shared" si="100"/>
        <v/>
      </c>
      <c r="U394" s="282" t="str">
        <f t="shared" si="100"/>
        <v/>
      </c>
      <c r="V394" s="714" t="str">
        <f t="shared" si="100"/>
        <v/>
      </c>
      <c r="W394" s="293"/>
      <c r="X394" s="293"/>
      <c r="Y394" s="296"/>
      <c r="Z394" s="293"/>
      <c r="AA394" s="293"/>
      <c r="AB394" s="293"/>
      <c r="AC394" s="293"/>
      <c r="AD394" s="293"/>
      <c r="AE394" s="293"/>
      <c r="AF394" s="293"/>
      <c r="AG394" s="293"/>
      <c r="AH394" s="41"/>
      <c r="AI394" s="47"/>
    </row>
    <row r="395" spans="1:35" ht="17.25" customHeight="1">
      <c r="A395" s="414" t="s">
        <v>1116</v>
      </c>
      <c r="B395" s="78" t="s">
        <v>2124</v>
      </c>
      <c r="C395" s="76" t="s">
        <v>490</v>
      </c>
      <c r="D395" s="70"/>
      <c r="E395" s="293"/>
      <c r="F395" s="388" t="s">
        <v>283</v>
      </c>
      <c r="G395" s="1077"/>
      <c r="H395" s="1078"/>
      <c r="I395" s="282" t="str">
        <f t="shared" si="100"/>
        <v/>
      </c>
      <c r="J395" s="729" t="str">
        <f t="shared" si="100"/>
        <v/>
      </c>
      <c r="K395" s="898" t="str">
        <f t="shared" si="100"/>
        <v/>
      </c>
      <c r="L395" s="729" t="str">
        <f t="shared" si="100"/>
        <v/>
      </c>
      <c r="M395" s="282" t="str">
        <f t="shared" si="100"/>
        <v/>
      </c>
      <c r="N395" s="729" t="str">
        <f t="shared" si="100"/>
        <v/>
      </c>
      <c r="O395" s="282" t="str">
        <f t="shared" si="100"/>
        <v/>
      </c>
      <c r="P395" s="729" t="str">
        <f t="shared" si="100"/>
        <v/>
      </c>
      <c r="Q395" s="997" t="str">
        <f t="shared" si="100"/>
        <v/>
      </c>
      <c r="R395" s="729">
        <f t="shared" si="100"/>
        <v>59492.800000000003</v>
      </c>
      <c r="S395" s="282" t="str">
        <f t="shared" si="100"/>
        <v/>
      </c>
      <c r="T395" s="729" t="str">
        <f t="shared" si="100"/>
        <v/>
      </c>
      <c r="U395" s="282" t="str">
        <f t="shared" si="100"/>
        <v/>
      </c>
      <c r="V395" s="714" t="str">
        <f t="shared" si="100"/>
        <v/>
      </c>
      <c r="W395" s="293"/>
      <c r="X395" s="293"/>
      <c r="Y395" s="296"/>
      <c r="Z395" s="293"/>
      <c r="AA395" s="293"/>
      <c r="AB395" s="293"/>
      <c r="AC395" s="293"/>
      <c r="AD395" s="293"/>
      <c r="AE395" s="293"/>
      <c r="AF395" s="293"/>
      <c r="AG395" s="293"/>
      <c r="AH395" s="41"/>
      <c r="AI395" s="47"/>
    </row>
    <row r="396" spans="1:35" ht="17.25" customHeight="1">
      <c r="A396" s="414" t="s">
        <v>1117</v>
      </c>
      <c r="B396" s="78" t="s">
        <v>2125</v>
      </c>
      <c r="C396" s="76" t="s">
        <v>404</v>
      </c>
      <c r="D396" s="70"/>
      <c r="E396" s="293"/>
      <c r="F396" s="255" t="s">
        <v>167</v>
      </c>
      <c r="G396" s="1077"/>
      <c r="H396" s="1078"/>
      <c r="I396" s="256" t="str">
        <f t="shared" si="100"/>
        <v/>
      </c>
      <c r="J396" s="729" t="str">
        <f t="shared" si="100"/>
        <v/>
      </c>
      <c r="K396" s="875" t="str">
        <f t="shared" si="100"/>
        <v/>
      </c>
      <c r="L396" s="729" t="str">
        <f t="shared" si="100"/>
        <v/>
      </c>
      <c r="M396" s="256" t="str">
        <f t="shared" si="100"/>
        <v/>
      </c>
      <c r="N396" s="729" t="str">
        <f t="shared" si="100"/>
        <v/>
      </c>
      <c r="O396" s="256" t="str">
        <f t="shared" si="100"/>
        <v/>
      </c>
      <c r="P396" s="729" t="str">
        <f t="shared" si="100"/>
        <v/>
      </c>
      <c r="Q396" s="999" t="str">
        <f t="shared" si="100"/>
        <v/>
      </c>
      <c r="R396" s="729">
        <f t="shared" si="100"/>
        <v>187179.08</v>
      </c>
      <c r="S396" s="256" t="str">
        <f t="shared" si="100"/>
        <v/>
      </c>
      <c r="T396" s="729" t="str">
        <f t="shared" si="100"/>
        <v/>
      </c>
      <c r="U396" s="256" t="str">
        <f t="shared" si="100"/>
        <v/>
      </c>
      <c r="V396" s="714" t="str">
        <f t="shared" si="100"/>
        <v/>
      </c>
      <c r="W396" s="293"/>
      <c r="X396" s="293"/>
      <c r="Y396" s="296"/>
      <c r="Z396" s="293"/>
      <c r="AA396" s="293"/>
      <c r="AB396" s="293"/>
      <c r="AC396" s="293"/>
      <c r="AD396" s="293"/>
      <c r="AE396" s="293"/>
      <c r="AF396" s="293"/>
      <c r="AG396" s="293"/>
      <c r="AH396" s="41"/>
      <c r="AI396" s="47"/>
    </row>
    <row r="397" spans="1:35" ht="17.25" customHeight="1">
      <c r="A397" s="414" t="s">
        <v>1118</v>
      </c>
      <c r="B397" s="78" t="s">
        <v>2126</v>
      </c>
      <c r="C397" s="76" t="s">
        <v>405</v>
      </c>
      <c r="D397" s="70"/>
      <c r="E397" s="293"/>
      <c r="F397" s="289" t="s">
        <v>285</v>
      </c>
      <c r="G397" s="1079"/>
      <c r="H397" s="1080"/>
      <c r="I397" s="308" t="str">
        <f t="shared" si="100"/>
        <v/>
      </c>
      <c r="J397" s="886" t="str">
        <f t="shared" si="100"/>
        <v/>
      </c>
      <c r="K397" s="916" t="str">
        <f t="shared" si="100"/>
        <v/>
      </c>
      <c r="L397" s="886" t="str">
        <f t="shared" si="100"/>
        <v/>
      </c>
      <c r="M397" s="308" t="str">
        <f t="shared" si="100"/>
        <v/>
      </c>
      <c r="N397" s="886" t="str">
        <f t="shared" si="100"/>
        <v/>
      </c>
      <c r="O397" s="308" t="str">
        <f t="shared" si="100"/>
        <v/>
      </c>
      <c r="P397" s="886" t="str">
        <f t="shared" si="100"/>
        <v/>
      </c>
      <c r="Q397" s="1002" t="str">
        <f t="shared" si="100"/>
        <v/>
      </c>
      <c r="R397" s="886">
        <f t="shared" si="100"/>
        <v>-1634.17</v>
      </c>
      <c r="S397" s="308" t="str">
        <f t="shared" si="100"/>
        <v/>
      </c>
      <c r="T397" s="886" t="str">
        <f t="shared" si="100"/>
        <v/>
      </c>
      <c r="U397" s="308" t="str">
        <f t="shared" si="100"/>
        <v/>
      </c>
      <c r="V397" s="887" t="str">
        <f t="shared" si="100"/>
        <v/>
      </c>
      <c r="W397" s="293"/>
      <c r="X397" s="293"/>
      <c r="Y397" s="296"/>
      <c r="Z397" s="293"/>
      <c r="AA397" s="293"/>
      <c r="AB397" s="293"/>
      <c r="AC397" s="293"/>
      <c r="AD397" s="293"/>
      <c r="AE397" s="293"/>
      <c r="AF397" s="293"/>
      <c r="AG397" s="293"/>
      <c r="AH397" s="41"/>
      <c r="AI397" s="47"/>
    </row>
    <row r="398" spans="1:35" ht="17.25" customHeight="1">
      <c r="A398" s="414" t="s">
        <v>1119</v>
      </c>
      <c r="B398" s="78" t="s">
        <v>2127</v>
      </c>
      <c r="C398" s="76" t="s">
        <v>20</v>
      </c>
      <c r="D398" s="70"/>
      <c r="E398" s="293"/>
      <c r="F398" s="255" t="s">
        <v>277</v>
      </c>
      <c r="G398" s="309" t="str">
        <f t="shared" ref="G398:H406" si="101">IFERROR(INDEX(ESOSDataset,MATCH($C398,Measure,0),MATCH(G$10,Period,0)),"")</f>
        <v/>
      </c>
      <c r="H398" s="310" t="str">
        <f t="shared" si="101"/>
        <v/>
      </c>
      <c r="I398" s="311" t="str">
        <f t="shared" ref="I398:V406" si="102">IFERROR(INDEX(ESOSDataset,MATCH($C398,Measure,0),MATCH(I$10,PeriodComposite,0)),"")</f>
        <v/>
      </c>
      <c r="J398" s="913" t="str">
        <f t="shared" si="102"/>
        <v/>
      </c>
      <c r="K398" s="917" t="str">
        <f t="shared" si="102"/>
        <v/>
      </c>
      <c r="L398" s="913" t="str">
        <f t="shared" si="102"/>
        <v/>
      </c>
      <c r="M398" s="311" t="str">
        <f t="shared" si="102"/>
        <v/>
      </c>
      <c r="N398" s="913" t="str">
        <f t="shared" si="102"/>
        <v/>
      </c>
      <c r="O398" s="311" t="str">
        <f t="shared" si="102"/>
        <v/>
      </c>
      <c r="P398" s="913" t="str">
        <f t="shared" si="102"/>
        <v/>
      </c>
      <c r="Q398" s="1004" t="str">
        <f t="shared" si="102"/>
        <v/>
      </c>
      <c r="R398" s="913">
        <f t="shared" si="102"/>
        <v>0.10853106</v>
      </c>
      <c r="S398" s="311" t="str">
        <f t="shared" si="102"/>
        <v/>
      </c>
      <c r="T398" s="913" t="str">
        <f t="shared" si="102"/>
        <v/>
      </c>
      <c r="U398" s="311" t="str">
        <f t="shared" si="102"/>
        <v/>
      </c>
      <c r="V398" s="918" t="str">
        <f t="shared" si="102"/>
        <v/>
      </c>
      <c r="W398" s="293"/>
      <c r="X398" s="293"/>
      <c r="Y398" s="296"/>
      <c r="Z398" s="293"/>
      <c r="AA398" s="293"/>
      <c r="AB398" s="293"/>
      <c r="AC398" s="293"/>
      <c r="AD398" s="293"/>
      <c r="AE398" s="293"/>
      <c r="AF398" s="293"/>
      <c r="AG398" s="293"/>
      <c r="AH398" s="41"/>
      <c r="AI398" s="47"/>
    </row>
    <row r="399" spans="1:35" ht="17.25" customHeight="1">
      <c r="A399" s="414" t="s">
        <v>1120</v>
      </c>
      <c r="B399" s="78" t="s">
        <v>2128</v>
      </c>
      <c r="C399" s="76" t="s">
        <v>128</v>
      </c>
      <c r="D399" s="70"/>
      <c r="E399" s="293"/>
      <c r="F399" s="388" t="s">
        <v>191</v>
      </c>
      <c r="G399" s="470" t="str">
        <f t="shared" si="101"/>
        <v/>
      </c>
      <c r="H399" s="471" t="str">
        <f t="shared" si="101"/>
        <v/>
      </c>
      <c r="I399" s="472" t="str">
        <f t="shared" si="102"/>
        <v/>
      </c>
      <c r="J399" s="914" t="str">
        <f t="shared" si="102"/>
        <v/>
      </c>
      <c r="K399" s="919" t="str">
        <f t="shared" si="102"/>
        <v/>
      </c>
      <c r="L399" s="914" t="str">
        <f t="shared" si="102"/>
        <v/>
      </c>
      <c r="M399" s="472" t="str">
        <f t="shared" si="102"/>
        <v/>
      </c>
      <c r="N399" s="914" t="str">
        <f t="shared" si="102"/>
        <v/>
      </c>
      <c r="O399" s="472" t="str">
        <f t="shared" si="102"/>
        <v/>
      </c>
      <c r="P399" s="914" t="str">
        <f t="shared" si="102"/>
        <v/>
      </c>
      <c r="Q399" s="1005" t="str">
        <f t="shared" si="102"/>
        <v/>
      </c>
      <c r="R399" s="914">
        <f t="shared" si="102"/>
        <v>0.26222403</v>
      </c>
      <c r="S399" s="472" t="str">
        <f t="shared" si="102"/>
        <v/>
      </c>
      <c r="T399" s="914" t="str">
        <f t="shared" si="102"/>
        <v/>
      </c>
      <c r="U399" s="472" t="str">
        <f t="shared" si="102"/>
        <v/>
      </c>
      <c r="V399" s="920" t="str">
        <f t="shared" si="102"/>
        <v/>
      </c>
      <c r="W399" s="293"/>
      <c r="X399" s="293"/>
      <c r="Y399" s="296"/>
      <c r="Z399" s="293"/>
      <c r="AA399" s="293"/>
      <c r="AB399" s="293"/>
      <c r="AC399" s="293"/>
      <c r="AD399" s="293"/>
      <c r="AE399" s="293"/>
      <c r="AF399" s="293"/>
      <c r="AG399" s="293"/>
      <c r="AH399" s="41"/>
      <c r="AI399" s="47"/>
    </row>
    <row r="400" spans="1:35" ht="17.25" customHeight="1">
      <c r="A400" s="414" t="s">
        <v>1121</v>
      </c>
      <c r="B400" s="78" t="s">
        <v>2129</v>
      </c>
      <c r="C400" s="76" t="s">
        <v>54</v>
      </c>
      <c r="D400" s="70"/>
      <c r="E400" s="293"/>
      <c r="F400" s="388" t="s">
        <v>278</v>
      </c>
      <c r="G400" s="470" t="str">
        <f t="shared" si="101"/>
        <v/>
      </c>
      <c r="H400" s="471" t="str">
        <f t="shared" si="101"/>
        <v/>
      </c>
      <c r="I400" s="472" t="str">
        <f t="shared" si="102"/>
        <v/>
      </c>
      <c r="J400" s="914" t="str">
        <f t="shared" si="102"/>
        <v/>
      </c>
      <c r="K400" s="919" t="str">
        <f t="shared" si="102"/>
        <v/>
      </c>
      <c r="L400" s="914" t="str">
        <f t="shared" si="102"/>
        <v/>
      </c>
      <c r="M400" s="472" t="str">
        <f t="shared" si="102"/>
        <v/>
      </c>
      <c r="N400" s="914" t="str">
        <f t="shared" si="102"/>
        <v/>
      </c>
      <c r="O400" s="472" t="str">
        <f t="shared" si="102"/>
        <v/>
      </c>
      <c r="P400" s="914" t="str">
        <f t="shared" si="102"/>
        <v/>
      </c>
      <c r="Q400" s="1005" t="str">
        <f t="shared" si="102"/>
        <v/>
      </c>
      <c r="R400" s="914">
        <f t="shared" si="102"/>
        <v>0.20853884</v>
      </c>
      <c r="S400" s="472" t="str">
        <f t="shared" si="102"/>
        <v/>
      </c>
      <c r="T400" s="914" t="str">
        <f t="shared" si="102"/>
        <v/>
      </c>
      <c r="U400" s="472" t="str">
        <f t="shared" si="102"/>
        <v/>
      </c>
      <c r="V400" s="920" t="str">
        <f t="shared" si="102"/>
        <v/>
      </c>
      <c r="W400" s="293"/>
      <c r="X400" s="293"/>
      <c r="Y400" s="296"/>
      <c r="Z400" s="293"/>
      <c r="AA400" s="293"/>
      <c r="AB400" s="293"/>
      <c r="AC400" s="293"/>
      <c r="AD400" s="293"/>
      <c r="AE400" s="293"/>
      <c r="AF400" s="293"/>
      <c r="AG400" s="293"/>
      <c r="AH400" s="41"/>
      <c r="AI400" s="47"/>
    </row>
    <row r="401" spans="1:35" ht="17.25" customHeight="1">
      <c r="A401" s="414" t="s">
        <v>1122</v>
      </c>
      <c r="B401" s="78" t="s">
        <v>2130</v>
      </c>
      <c r="C401" s="76" t="s">
        <v>104</v>
      </c>
      <c r="D401" s="70"/>
      <c r="E401" s="293"/>
      <c r="F401" s="388" t="s">
        <v>279</v>
      </c>
      <c r="G401" s="470" t="str">
        <f t="shared" si="101"/>
        <v/>
      </c>
      <c r="H401" s="471" t="str">
        <f t="shared" si="101"/>
        <v/>
      </c>
      <c r="I401" s="472" t="str">
        <f t="shared" si="102"/>
        <v/>
      </c>
      <c r="J401" s="914" t="str">
        <f t="shared" si="102"/>
        <v/>
      </c>
      <c r="K401" s="919" t="str">
        <f t="shared" si="102"/>
        <v/>
      </c>
      <c r="L401" s="914" t="str">
        <f t="shared" si="102"/>
        <v/>
      </c>
      <c r="M401" s="472" t="str">
        <f t="shared" si="102"/>
        <v/>
      </c>
      <c r="N401" s="914" t="str">
        <f t="shared" si="102"/>
        <v/>
      </c>
      <c r="O401" s="472" t="str">
        <f t="shared" si="102"/>
        <v/>
      </c>
      <c r="P401" s="914" t="str">
        <f t="shared" si="102"/>
        <v/>
      </c>
      <c r="Q401" s="1005" t="str">
        <f t="shared" si="102"/>
        <v/>
      </c>
      <c r="R401" s="914">
        <f t="shared" si="102"/>
        <v>0.13269354999999999</v>
      </c>
      <c r="S401" s="472" t="str">
        <f t="shared" si="102"/>
        <v/>
      </c>
      <c r="T401" s="914" t="str">
        <f t="shared" si="102"/>
        <v/>
      </c>
      <c r="U401" s="472" t="str">
        <f t="shared" si="102"/>
        <v/>
      </c>
      <c r="V401" s="920" t="str">
        <f t="shared" si="102"/>
        <v/>
      </c>
      <c r="W401" s="293"/>
      <c r="X401" s="293"/>
      <c r="Y401" s="296"/>
      <c r="Z401" s="293"/>
      <c r="AA401" s="293"/>
      <c r="AB401" s="293"/>
      <c r="AC401" s="293"/>
      <c r="AD401" s="293"/>
      <c r="AE401" s="293"/>
      <c r="AF401" s="293"/>
      <c r="AG401" s="293"/>
      <c r="AH401" s="41"/>
      <c r="AI401" s="47"/>
    </row>
    <row r="402" spans="1:35" ht="17.25" customHeight="1">
      <c r="A402" s="414" t="s">
        <v>1123</v>
      </c>
      <c r="B402" s="78" t="s">
        <v>2131</v>
      </c>
      <c r="C402" s="76" t="s">
        <v>8</v>
      </c>
      <c r="D402" s="70"/>
      <c r="E402" s="293"/>
      <c r="F402" s="388" t="s">
        <v>280</v>
      </c>
      <c r="G402" s="470" t="str">
        <f t="shared" si="101"/>
        <v/>
      </c>
      <c r="H402" s="471" t="str">
        <f t="shared" si="101"/>
        <v/>
      </c>
      <c r="I402" s="472" t="str">
        <f t="shared" si="102"/>
        <v/>
      </c>
      <c r="J402" s="914" t="str">
        <f t="shared" si="102"/>
        <v/>
      </c>
      <c r="K402" s="919" t="str">
        <f t="shared" si="102"/>
        <v/>
      </c>
      <c r="L402" s="914" t="str">
        <f t="shared" si="102"/>
        <v/>
      </c>
      <c r="M402" s="472" t="str">
        <f t="shared" si="102"/>
        <v/>
      </c>
      <c r="N402" s="914" t="str">
        <f t="shared" si="102"/>
        <v/>
      </c>
      <c r="O402" s="472" t="str">
        <f t="shared" si="102"/>
        <v/>
      </c>
      <c r="P402" s="914" t="str">
        <f t="shared" si="102"/>
        <v/>
      </c>
      <c r="Q402" s="1005" t="str">
        <f t="shared" si="102"/>
        <v/>
      </c>
      <c r="R402" s="914">
        <f t="shared" si="102"/>
        <v>2.9783399999999999E-3</v>
      </c>
      <c r="S402" s="472" t="str">
        <f t="shared" si="102"/>
        <v/>
      </c>
      <c r="T402" s="914" t="str">
        <f t="shared" si="102"/>
        <v/>
      </c>
      <c r="U402" s="472" t="str">
        <f t="shared" si="102"/>
        <v/>
      </c>
      <c r="V402" s="920" t="str">
        <f t="shared" si="102"/>
        <v/>
      </c>
      <c r="W402" s="293"/>
      <c r="X402" s="293"/>
      <c r="Y402" s="296"/>
      <c r="Z402" s="293"/>
      <c r="AA402" s="293"/>
      <c r="AB402" s="293"/>
      <c r="AC402" s="293"/>
      <c r="AD402" s="293"/>
      <c r="AE402" s="293"/>
      <c r="AF402" s="293"/>
      <c r="AG402" s="293"/>
      <c r="AH402" s="41"/>
      <c r="AI402" s="47"/>
    </row>
    <row r="403" spans="1:35" ht="17.25" customHeight="1">
      <c r="A403" s="414" t="s">
        <v>1124</v>
      </c>
      <c r="B403" s="78" t="s">
        <v>2132</v>
      </c>
      <c r="C403" s="76" t="s">
        <v>402</v>
      </c>
      <c r="D403" s="70"/>
      <c r="E403" s="293"/>
      <c r="F403" s="388" t="s">
        <v>282</v>
      </c>
      <c r="G403" s="470" t="str">
        <f t="shared" si="101"/>
        <v/>
      </c>
      <c r="H403" s="471" t="str">
        <f t="shared" si="101"/>
        <v/>
      </c>
      <c r="I403" s="472" t="str">
        <f t="shared" si="102"/>
        <v/>
      </c>
      <c r="J403" s="914" t="str">
        <f t="shared" si="102"/>
        <v/>
      </c>
      <c r="K403" s="919" t="str">
        <f t="shared" si="102"/>
        <v/>
      </c>
      <c r="L403" s="914" t="str">
        <f t="shared" si="102"/>
        <v/>
      </c>
      <c r="M403" s="472" t="str">
        <f t="shared" si="102"/>
        <v/>
      </c>
      <c r="N403" s="914" t="str">
        <f t="shared" si="102"/>
        <v/>
      </c>
      <c r="O403" s="472" t="str">
        <f t="shared" si="102"/>
        <v/>
      </c>
      <c r="P403" s="914" t="str">
        <f t="shared" si="102"/>
        <v/>
      </c>
      <c r="Q403" s="1005" t="str">
        <f t="shared" si="102"/>
        <v/>
      </c>
      <c r="R403" s="914">
        <f t="shared" si="102"/>
        <v>8.1734409999999993E-2</v>
      </c>
      <c r="S403" s="472" t="str">
        <f t="shared" si="102"/>
        <v/>
      </c>
      <c r="T403" s="914" t="str">
        <f t="shared" si="102"/>
        <v/>
      </c>
      <c r="U403" s="472" t="str">
        <f t="shared" si="102"/>
        <v/>
      </c>
      <c r="V403" s="920" t="str">
        <f t="shared" si="102"/>
        <v/>
      </c>
      <c r="W403" s="293"/>
      <c r="X403" s="293"/>
      <c r="Y403" s="296"/>
      <c r="Z403" s="293"/>
      <c r="AA403" s="293"/>
      <c r="AB403" s="293"/>
      <c r="AC403" s="293"/>
      <c r="AD403" s="293"/>
      <c r="AE403" s="293"/>
      <c r="AF403" s="293"/>
      <c r="AG403" s="293"/>
      <c r="AH403" s="41"/>
      <c r="AI403" s="47"/>
    </row>
    <row r="404" spans="1:35" ht="17.25" customHeight="1">
      <c r="A404" s="414" t="s">
        <v>1125</v>
      </c>
      <c r="B404" s="78" t="s">
        <v>2133</v>
      </c>
      <c r="C404" s="76" t="s">
        <v>403</v>
      </c>
      <c r="D404" s="70"/>
      <c r="E404" s="293"/>
      <c r="F404" s="388" t="s">
        <v>284</v>
      </c>
      <c r="G404" s="470" t="str">
        <f t="shared" si="101"/>
        <v/>
      </c>
      <c r="H404" s="471" t="str">
        <f t="shared" si="101"/>
        <v/>
      </c>
      <c r="I404" s="472" t="str">
        <f t="shared" si="102"/>
        <v/>
      </c>
      <c r="J404" s="914" t="str">
        <f t="shared" si="102"/>
        <v/>
      </c>
      <c r="K404" s="919" t="str">
        <f t="shared" si="102"/>
        <v/>
      </c>
      <c r="L404" s="914" t="str">
        <f t="shared" si="102"/>
        <v/>
      </c>
      <c r="M404" s="472" t="str">
        <f t="shared" si="102"/>
        <v/>
      </c>
      <c r="N404" s="914" t="str">
        <f t="shared" si="102"/>
        <v/>
      </c>
      <c r="O404" s="472" t="str">
        <f t="shared" si="102"/>
        <v/>
      </c>
      <c r="P404" s="914" t="str">
        <f t="shared" si="102"/>
        <v/>
      </c>
      <c r="Q404" s="1005" t="str">
        <f t="shared" si="102"/>
        <v/>
      </c>
      <c r="R404" s="914">
        <f t="shared" si="102"/>
        <v>-0.32063826000000001</v>
      </c>
      <c r="S404" s="472" t="str">
        <f t="shared" si="102"/>
        <v/>
      </c>
      <c r="T404" s="914" t="str">
        <f t="shared" si="102"/>
        <v/>
      </c>
      <c r="U404" s="472" t="str">
        <f t="shared" si="102"/>
        <v/>
      </c>
      <c r="V404" s="920" t="str">
        <f t="shared" si="102"/>
        <v/>
      </c>
      <c r="W404" s="293"/>
      <c r="X404" s="293"/>
      <c r="Y404" s="296"/>
      <c r="Z404" s="293"/>
      <c r="AA404" s="293"/>
      <c r="AB404" s="293"/>
      <c r="AC404" s="293"/>
      <c r="AD404" s="293"/>
      <c r="AE404" s="293"/>
      <c r="AF404" s="293"/>
      <c r="AG404" s="293"/>
      <c r="AH404" s="41"/>
      <c r="AI404" s="47"/>
    </row>
    <row r="405" spans="1:35" ht="17.25" customHeight="1">
      <c r="A405" s="414" t="s">
        <v>1126</v>
      </c>
      <c r="B405" s="78" t="s">
        <v>2134</v>
      </c>
      <c r="C405" s="76" t="s">
        <v>110</v>
      </c>
      <c r="D405" s="70"/>
      <c r="E405" s="293"/>
      <c r="F405" s="255" t="s">
        <v>718</v>
      </c>
      <c r="G405" s="312" t="str">
        <f t="shared" si="101"/>
        <v/>
      </c>
      <c r="H405" s="313" t="str">
        <f t="shared" si="101"/>
        <v/>
      </c>
      <c r="I405" s="314" t="str">
        <f t="shared" si="102"/>
        <v/>
      </c>
      <c r="J405" s="914" t="str">
        <f t="shared" si="102"/>
        <v/>
      </c>
      <c r="K405" s="921" t="str">
        <f t="shared" si="102"/>
        <v/>
      </c>
      <c r="L405" s="914" t="str">
        <f t="shared" si="102"/>
        <v/>
      </c>
      <c r="M405" s="314" t="str">
        <f t="shared" si="102"/>
        <v/>
      </c>
      <c r="N405" s="914" t="str">
        <f t="shared" si="102"/>
        <v/>
      </c>
      <c r="O405" s="314" t="str">
        <f t="shared" si="102"/>
        <v/>
      </c>
      <c r="P405" s="914" t="str">
        <f t="shared" si="102"/>
        <v/>
      </c>
      <c r="Q405" s="1006" t="str">
        <f t="shared" si="102"/>
        <v/>
      </c>
      <c r="R405" s="914">
        <f t="shared" si="102"/>
        <v>1.0088074300000001</v>
      </c>
      <c r="S405" s="314" t="str">
        <f t="shared" si="102"/>
        <v/>
      </c>
      <c r="T405" s="914" t="str">
        <f t="shared" si="102"/>
        <v/>
      </c>
      <c r="U405" s="314" t="str">
        <f t="shared" si="102"/>
        <v/>
      </c>
      <c r="V405" s="920" t="str">
        <f t="shared" si="102"/>
        <v/>
      </c>
      <c r="W405" s="293"/>
      <c r="X405" s="293"/>
      <c r="Y405" s="296"/>
      <c r="Z405" s="293"/>
      <c r="AA405" s="293"/>
      <c r="AB405" s="293"/>
      <c r="AC405" s="293"/>
      <c r="AD405" s="293"/>
      <c r="AE405" s="293"/>
      <c r="AF405" s="293"/>
      <c r="AG405" s="293"/>
      <c r="AH405" s="41"/>
      <c r="AI405" s="47"/>
    </row>
    <row r="406" spans="1:35" ht="17.25" customHeight="1" collapsed="1">
      <c r="A406" s="414" t="s">
        <v>1127</v>
      </c>
      <c r="B406" s="78" t="s">
        <v>2135</v>
      </c>
      <c r="C406" s="76" t="s">
        <v>45</v>
      </c>
      <c r="D406" s="70"/>
      <c r="E406" s="293"/>
      <c r="F406" s="289" t="s">
        <v>134</v>
      </c>
      <c r="G406" s="315" t="str">
        <f t="shared" si="101"/>
        <v/>
      </c>
      <c r="H406" s="316" t="str">
        <f t="shared" si="101"/>
        <v/>
      </c>
      <c r="I406" s="317" t="str">
        <f t="shared" si="102"/>
        <v/>
      </c>
      <c r="J406" s="915" t="str">
        <f t="shared" si="102"/>
        <v/>
      </c>
      <c r="K406" s="922" t="str">
        <f t="shared" si="102"/>
        <v/>
      </c>
      <c r="L406" s="915" t="str">
        <f t="shared" si="102"/>
        <v/>
      </c>
      <c r="M406" s="317" t="str">
        <f t="shared" si="102"/>
        <v/>
      </c>
      <c r="N406" s="915" t="str">
        <f t="shared" si="102"/>
        <v/>
      </c>
      <c r="O406" s="317" t="str">
        <f t="shared" si="102"/>
        <v/>
      </c>
      <c r="P406" s="915" t="str">
        <f t="shared" si="102"/>
        <v/>
      </c>
      <c r="Q406" s="1003" t="str">
        <f t="shared" si="102"/>
        <v/>
      </c>
      <c r="R406" s="915">
        <f t="shared" si="102"/>
        <v>-9.5587999999999999E-4</v>
      </c>
      <c r="S406" s="317" t="str">
        <f t="shared" si="102"/>
        <v/>
      </c>
      <c r="T406" s="915" t="str">
        <f t="shared" si="102"/>
        <v/>
      </c>
      <c r="U406" s="317" t="str">
        <f t="shared" si="102"/>
        <v/>
      </c>
      <c r="V406" s="923" t="str">
        <f t="shared" si="102"/>
        <v/>
      </c>
      <c r="W406" s="293"/>
      <c r="X406" s="293"/>
      <c r="Y406" s="296"/>
      <c r="Z406" s="293"/>
      <c r="AA406" s="293"/>
      <c r="AB406" s="293"/>
      <c r="AC406" s="293"/>
      <c r="AD406" s="293"/>
      <c r="AE406" s="293"/>
      <c r="AF406" s="293"/>
      <c r="AG406" s="293"/>
      <c r="AH406" s="41"/>
      <c r="AI406" s="47"/>
    </row>
    <row r="407" spans="1:35" ht="17.25" hidden="1" customHeight="1" outlineLevel="1">
      <c r="A407" s="415" t="s">
        <v>1128</v>
      </c>
      <c r="B407" s="78" t="s">
        <v>0</v>
      </c>
      <c r="C407" s="69"/>
      <c r="D407" s="101"/>
      <c r="E407" s="49"/>
      <c r="F407" s="1090" t="s">
        <v>286</v>
      </c>
      <c r="G407" s="1081" t="str">
        <f>G$13</f>
        <v>2015 FOA PG Group 1   :   March 2015</v>
      </c>
      <c r="H407" s="1082"/>
      <c r="I407" s="1082"/>
      <c r="J407" s="1082"/>
      <c r="K407" s="1082"/>
      <c r="L407" s="1082"/>
      <c r="M407" s="1082"/>
      <c r="N407" s="1082"/>
      <c r="O407" s="1082"/>
      <c r="P407" s="1082"/>
      <c r="Q407" s="1082"/>
      <c r="R407" s="1082"/>
      <c r="S407" s="1082"/>
      <c r="T407" s="1082"/>
      <c r="U407" s="1082">
        <f>U$13</f>
        <v>0</v>
      </c>
      <c r="V407" s="1083"/>
      <c r="W407" s="49"/>
      <c r="X407" s="49"/>
      <c r="Y407" s="60"/>
      <c r="Z407" s="49"/>
      <c r="AA407" s="49"/>
      <c r="AB407" s="49"/>
      <c r="AC407" s="49"/>
      <c r="AD407" s="49"/>
      <c r="AE407" s="49"/>
      <c r="AF407" s="49"/>
      <c r="AG407" s="49"/>
      <c r="AH407" s="41"/>
      <c r="AI407" s="47"/>
    </row>
    <row r="408" spans="1:35" ht="17.25" hidden="1" customHeight="1" outlineLevel="1">
      <c r="A408" s="415" t="s">
        <v>1129</v>
      </c>
      <c r="B408" s="78" t="s">
        <v>2136</v>
      </c>
      <c r="C408" s="76" t="s">
        <v>1293</v>
      </c>
      <c r="D408" s="101"/>
      <c r="E408" s="74"/>
      <c r="F408" s="1097"/>
      <c r="G408" s="62" t="str">
        <f t="shared" ref="G408:V408" si="103">G$14</f>
        <v>BM YTD</v>
      </c>
      <c r="H408" s="62" t="str">
        <f t="shared" si="103"/>
        <v>Med YTD</v>
      </c>
      <c r="I408" s="707" t="str">
        <f t="shared" si="103"/>
        <v>Dealer 1 FYTD</v>
      </c>
      <c r="J408" s="737" t="str">
        <f t="shared" si="103"/>
        <v>Dealer 1 TMRA</v>
      </c>
      <c r="K408" s="707" t="str">
        <f t="shared" si="103"/>
        <v>Dealer 2 FYTD</v>
      </c>
      <c r="L408" s="737" t="str">
        <f t="shared" si="103"/>
        <v>Dealer 2 TMRA</v>
      </c>
      <c r="M408" s="707" t="str">
        <f t="shared" si="103"/>
        <v>Dealer 3 FYTD</v>
      </c>
      <c r="N408" s="737" t="str">
        <f t="shared" si="103"/>
        <v>Dealer 3 TMRA</v>
      </c>
      <c r="O408" s="707" t="str">
        <f t="shared" si="103"/>
        <v>Dealer 4 FYTD</v>
      </c>
      <c r="P408" s="737" t="str">
        <f t="shared" si="103"/>
        <v>Dealer 4 TMRA</v>
      </c>
      <c r="Q408" s="707" t="str">
        <f t="shared" si="103"/>
        <v>Dealer 5 FYTD</v>
      </c>
      <c r="R408" s="737" t="str">
        <f t="shared" si="103"/>
        <v>Dealer 5 TMRA</v>
      </c>
      <c r="S408" s="707" t="str">
        <f t="shared" si="103"/>
        <v>Dealer 6 FYTD</v>
      </c>
      <c r="T408" s="737" t="str">
        <f t="shared" si="103"/>
        <v>Dealer 6 TMRA</v>
      </c>
      <c r="U408" s="707" t="str">
        <f t="shared" si="103"/>
        <v>Dealer 7 FYTD</v>
      </c>
      <c r="V408" s="739" t="str">
        <f t="shared" si="103"/>
        <v>Dealer TMRA</v>
      </c>
      <c r="W408" s="74"/>
      <c r="X408" s="74"/>
      <c r="Y408" s="75"/>
      <c r="Z408" s="74"/>
      <c r="AA408" s="74"/>
      <c r="AB408" s="74"/>
      <c r="AC408" s="74"/>
      <c r="AD408" s="74"/>
      <c r="AE408" s="74"/>
      <c r="AF408" s="74"/>
      <c r="AG408" s="74"/>
      <c r="AH408" s="41"/>
      <c r="AI408" s="47"/>
    </row>
    <row r="409" spans="1:35" ht="17.25" hidden="1" customHeight="1" outlineLevel="1">
      <c r="A409" s="415" t="s">
        <v>1130</v>
      </c>
      <c r="B409" s="78" t="s">
        <v>2137</v>
      </c>
      <c r="C409" s="76" t="s">
        <v>1545</v>
      </c>
      <c r="D409" s="318" t="str">
        <f>$C$4</f>
        <v>Australia</v>
      </c>
      <c r="E409" s="49"/>
      <c r="F409" s="473" t="s">
        <v>332</v>
      </c>
      <c r="G409" s="319"/>
      <c r="H409" s="320"/>
      <c r="I409" s="321"/>
      <c r="J409" s="729"/>
      <c r="K409" s="321"/>
      <c r="L409" s="729"/>
      <c r="M409" s="321"/>
      <c r="N409" s="729"/>
      <c r="O409" s="321"/>
      <c r="P409" s="729"/>
      <c r="Q409" s="321"/>
      <c r="R409" s="729"/>
      <c r="S409" s="321"/>
      <c r="T409" s="729"/>
      <c r="U409" s="321"/>
      <c r="V409" s="714"/>
      <c r="W409" s="49"/>
      <c r="X409" s="49"/>
      <c r="Y409" s="60"/>
      <c r="Z409" s="49"/>
      <c r="AA409" s="49"/>
      <c r="AB409" s="49"/>
      <c r="AC409" s="49"/>
      <c r="AD409" s="49"/>
      <c r="AE409" s="49"/>
      <c r="AF409" s="49"/>
      <c r="AG409" s="49"/>
      <c r="AH409" s="41"/>
      <c r="AI409" s="47"/>
    </row>
    <row r="410" spans="1:35" ht="17.25" hidden="1" customHeight="1" outlineLevel="1">
      <c r="A410" s="415" t="s">
        <v>1131</v>
      </c>
      <c r="B410" s="78" t="s">
        <v>2138</v>
      </c>
      <c r="C410" s="76" t="s">
        <v>350</v>
      </c>
      <c r="D410" s="322"/>
      <c r="E410" s="49"/>
      <c r="F410" s="323" t="s">
        <v>1512</v>
      </c>
      <c r="G410" s="324"/>
      <c r="H410" s="325"/>
      <c r="I410" s="326" t="str">
        <f t="shared" ref="I410:V419" si="104">IFERROR(INDEX(ESOSDataset,MATCH($C410,Measure,0),MATCH(I$10,PeriodComposite,0))/I$6,"")</f>
        <v/>
      </c>
      <c r="J410" s="924" t="str">
        <f t="shared" si="104"/>
        <v/>
      </c>
      <c r="K410" s="326" t="str">
        <f t="shared" si="104"/>
        <v/>
      </c>
      <c r="L410" s="924" t="str">
        <f t="shared" si="104"/>
        <v/>
      </c>
      <c r="M410" s="326" t="str">
        <f t="shared" si="104"/>
        <v/>
      </c>
      <c r="N410" s="924" t="str">
        <f t="shared" si="104"/>
        <v/>
      </c>
      <c r="O410" s="326" t="str">
        <f t="shared" si="104"/>
        <v/>
      </c>
      <c r="P410" s="924" t="str">
        <f t="shared" si="104"/>
        <v/>
      </c>
      <c r="Q410" s="326" t="str">
        <f t="shared" si="104"/>
        <v/>
      </c>
      <c r="R410" s="924">
        <f t="shared" si="104"/>
        <v>51.67</v>
      </c>
      <c r="S410" s="326" t="str">
        <f t="shared" si="104"/>
        <v/>
      </c>
      <c r="T410" s="924" t="str">
        <f t="shared" si="104"/>
        <v/>
      </c>
      <c r="U410" s="326" t="str">
        <f t="shared" si="104"/>
        <v/>
      </c>
      <c r="V410" s="928" t="str">
        <f t="shared" si="104"/>
        <v/>
      </c>
      <c r="W410" s="49"/>
      <c r="X410" s="49"/>
      <c r="Y410" s="60"/>
      <c r="Z410" s="49"/>
      <c r="AA410" s="49"/>
      <c r="AB410" s="49"/>
      <c r="AC410" s="49"/>
      <c r="AD410" s="49"/>
      <c r="AE410" s="49"/>
      <c r="AF410" s="49"/>
      <c r="AG410" s="49"/>
      <c r="AH410" s="41"/>
      <c r="AI410" s="47"/>
    </row>
    <row r="411" spans="1:35" ht="17.25" hidden="1" customHeight="1" outlineLevel="1">
      <c r="A411" s="415" t="s">
        <v>1132</v>
      </c>
      <c r="B411" s="78" t="s">
        <v>0</v>
      </c>
      <c r="C411" s="327" t="str">
        <f>IF(F411="Fleet",C$408,C$409&amp;F411)</f>
        <v>STAT &gt; Units | New | All Brand | Fiesta</v>
      </c>
      <c r="D411" s="328" t="s">
        <v>1516</v>
      </c>
      <c r="E411" s="49"/>
      <c r="F411" s="255" t="str">
        <f t="shared" ref="F411:F420" si="105">IF(INDEX(Setup,MATCH(D411,_xlnm.Database,0),MATCH(F$3,Country,0))="","",INDEX(Setup,MATCH(D411,_xlnm.Database,0),MATCH(F$3,Country,0)))</f>
        <v>Fiesta</v>
      </c>
      <c r="G411" s="329"/>
      <c r="H411" s="288"/>
      <c r="I411" s="231" t="str">
        <f t="shared" si="104"/>
        <v/>
      </c>
      <c r="J411" s="729" t="str">
        <f t="shared" si="104"/>
        <v/>
      </c>
      <c r="K411" s="231" t="str">
        <f t="shared" si="104"/>
        <v/>
      </c>
      <c r="L411" s="729" t="str">
        <f t="shared" si="104"/>
        <v/>
      </c>
      <c r="M411" s="231" t="str">
        <f t="shared" si="104"/>
        <v/>
      </c>
      <c r="N411" s="729" t="str">
        <f t="shared" si="104"/>
        <v/>
      </c>
      <c r="O411" s="231" t="str">
        <f t="shared" si="104"/>
        <v/>
      </c>
      <c r="P411" s="729" t="str">
        <f t="shared" si="104"/>
        <v/>
      </c>
      <c r="Q411" s="231" t="str">
        <f t="shared" si="104"/>
        <v/>
      </c>
      <c r="R411" s="729">
        <f t="shared" si="104"/>
        <v>6.33</v>
      </c>
      <c r="S411" s="231" t="str">
        <f t="shared" si="104"/>
        <v/>
      </c>
      <c r="T411" s="729" t="str">
        <f t="shared" si="104"/>
        <v/>
      </c>
      <c r="U411" s="231" t="str">
        <f t="shared" si="104"/>
        <v/>
      </c>
      <c r="V411" s="714" t="str">
        <f t="shared" si="104"/>
        <v/>
      </c>
      <c r="W411" s="49"/>
      <c r="X411" s="49"/>
      <c r="Y411" s="60"/>
      <c r="Z411" s="49"/>
      <c r="AA411" s="49"/>
      <c r="AB411" s="49"/>
      <c r="AC411" s="49"/>
      <c r="AD411" s="49"/>
      <c r="AE411" s="49"/>
      <c r="AF411" s="49"/>
      <c r="AG411" s="49"/>
      <c r="AH411" s="41"/>
      <c r="AI411" s="47"/>
    </row>
    <row r="412" spans="1:35" ht="17.25" hidden="1" customHeight="1" outlineLevel="1">
      <c r="A412" s="415" t="s">
        <v>1133</v>
      </c>
      <c r="B412" s="78" t="s">
        <v>0</v>
      </c>
      <c r="C412" s="327" t="str">
        <f t="shared" ref="C412:C420" si="106">IF(F412="Fleet",C$408,C$409&amp;F412)</f>
        <v>STAT &gt; Units | New | All Brand | Focus</v>
      </c>
      <c r="D412" s="328" t="s">
        <v>1517</v>
      </c>
      <c r="E412" s="49"/>
      <c r="F412" s="255" t="str">
        <f>IF(INDEX(Setup,MATCH(D412,_xlnm.Database,0),MATCH(F$3,Country,0))="","",INDEX(Setup,MATCH(D412,_xlnm.Database,0),MATCH(F$3,Country,0)))</f>
        <v>Focus</v>
      </c>
      <c r="G412" s="329"/>
      <c r="H412" s="288"/>
      <c r="I412" s="231" t="str">
        <f t="shared" si="104"/>
        <v/>
      </c>
      <c r="J412" s="729" t="str">
        <f t="shared" si="104"/>
        <v/>
      </c>
      <c r="K412" s="231" t="str">
        <f t="shared" si="104"/>
        <v/>
      </c>
      <c r="L412" s="729" t="str">
        <f t="shared" si="104"/>
        <v/>
      </c>
      <c r="M412" s="231" t="str">
        <f t="shared" si="104"/>
        <v/>
      </c>
      <c r="N412" s="729" t="str">
        <f t="shared" si="104"/>
        <v/>
      </c>
      <c r="O412" s="231" t="str">
        <f t="shared" si="104"/>
        <v/>
      </c>
      <c r="P412" s="729" t="str">
        <f t="shared" si="104"/>
        <v/>
      </c>
      <c r="Q412" s="231" t="str">
        <f t="shared" si="104"/>
        <v/>
      </c>
      <c r="R412" s="729">
        <f t="shared" si="104"/>
        <v>9</v>
      </c>
      <c r="S412" s="231" t="str">
        <f t="shared" si="104"/>
        <v/>
      </c>
      <c r="T412" s="729" t="str">
        <f t="shared" si="104"/>
        <v/>
      </c>
      <c r="U412" s="231" t="str">
        <f t="shared" si="104"/>
        <v/>
      </c>
      <c r="V412" s="714" t="str">
        <f t="shared" si="104"/>
        <v/>
      </c>
      <c r="W412" s="49"/>
      <c r="X412" s="49"/>
      <c r="Y412" s="60"/>
      <c r="Z412" s="49"/>
      <c r="AA412" s="49"/>
      <c r="AB412" s="49"/>
      <c r="AC412" s="49"/>
      <c r="AD412" s="49"/>
      <c r="AE412" s="49"/>
      <c r="AF412" s="49"/>
      <c r="AG412" s="49"/>
      <c r="AH412" s="41"/>
      <c r="AI412" s="47"/>
    </row>
    <row r="413" spans="1:35" ht="17.25" hidden="1" customHeight="1" outlineLevel="1">
      <c r="A413" s="415" t="s">
        <v>1134</v>
      </c>
      <c r="B413" s="78" t="s">
        <v>0</v>
      </c>
      <c r="C413" s="327" t="str">
        <f t="shared" si="106"/>
        <v>STAT &gt; Units | New | All Brand | Mondeo</v>
      </c>
      <c r="D413" s="328" t="s">
        <v>1518</v>
      </c>
      <c r="E413" s="49"/>
      <c r="F413" s="255" t="str">
        <f t="shared" si="105"/>
        <v>Mondeo</v>
      </c>
      <c r="G413" s="329"/>
      <c r="H413" s="288"/>
      <c r="I413" s="231" t="str">
        <f t="shared" si="104"/>
        <v/>
      </c>
      <c r="J413" s="729" t="str">
        <f t="shared" si="104"/>
        <v/>
      </c>
      <c r="K413" s="231" t="str">
        <f t="shared" si="104"/>
        <v/>
      </c>
      <c r="L413" s="729" t="str">
        <f t="shared" si="104"/>
        <v/>
      </c>
      <c r="M413" s="231" t="str">
        <f t="shared" si="104"/>
        <v/>
      </c>
      <c r="N413" s="729" t="str">
        <f t="shared" si="104"/>
        <v/>
      </c>
      <c r="O413" s="231" t="str">
        <f t="shared" si="104"/>
        <v/>
      </c>
      <c r="P413" s="729" t="str">
        <f t="shared" si="104"/>
        <v/>
      </c>
      <c r="Q413" s="231" t="str">
        <f t="shared" si="104"/>
        <v/>
      </c>
      <c r="R413" s="729">
        <f t="shared" si="104"/>
        <v>0</v>
      </c>
      <c r="S413" s="231" t="str">
        <f t="shared" si="104"/>
        <v/>
      </c>
      <c r="T413" s="729" t="str">
        <f t="shared" si="104"/>
        <v/>
      </c>
      <c r="U413" s="231" t="str">
        <f t="shared" si="104"/>
        <v/>
      </c>
      <c r="V413" s="714" t="str">
        <f t="shared" si="104"/>
        <v/>
      </c>
      <c r="W413" s="49"/>
      <c r="X413" s="49"/>
      <c r="Y413" s="60"/>
      <c r="Z413" s="49"/>
      <c r="AA413" s="49"/>
      <c r="AB413" s="49"/>
      <c r="AC413" s="49"/>
      <c r="AD413" s="49"/>
      <c r="AE413" s="49"/>
      <c r="AF413" s="49"/>
      <c r="AG413" s="49"/>
      <c r="AH413" s="41"/>
      <c r="AI413" s="47"/>
    </row>
    <row r="414" spans="1:35" ht="17.25" hidden="1" customHeight="1" outlineLevel="1">
      <c r="A414" s="415" t="s">
        <v>1135</v>
      </c>
      <c r="B414" s="78" t="s">
        <v>0</v>
      </c>
      <c r="C414" s="327" t="str">
        <f t="shared" si="106"/>
        <v>STAT &gt; Units | New | All Brand | Falcon</v>
      </c>
      <c r="D414" s="328" t="s">
        <v>1519</v>
      </c>
      <c r="E414" s="49"/>
      <c r="F414" s="255" t="str">
        <f t="shared" si="105"/>
        <v>Falcon</v>
      </c>
      <c r="G414" s="329"/>
      <c r="H414" s="288"/>
      <c r="I414" s="231" t="str">
        <f t="shared" si="104"/>
        <v/>
      </c>
      <c r="J414" s="729" t="str">
        <f t="shared" si="104"/>
        <v/>
      </c>
      <c r="K414" s="231" t="str">
        <f t="shared" si="104"/>
        <v/>
      </c>
      <c r="L414" s="729" t="str">
        <f t="shared" si="104"/>
        <v/>
      </c>
      <c r="M414" s="231" t="str">
        <f t="shared" si="104"/>
        <v/>
      </c>
      <c r="N414" s="729" t="str">
        <f t="shared" si="104"/>
        <v/>
      </c>
      <c r="O414" s="231" t="str">
        <f t="shared" si="104"/>
        <v/>
      </c>
      <c r="P414" s="729" t="str">
        <f t="shared" si="104"/>
        <v/>
      </c>
      <c r="Q414" s="231" t="str">
        <f t="shared" si="104"/>
        <v/>
      </c>
      <c r="R414" s="729">
        <f t="shared" si="104"/>
        <v>2</v>
      </c>
      <c r="S414" s="231" t="str">
        <f t="shared" si="104"/>
        <v/>
      </c>
      <c r="T414" s="729" t="str">
        <f t="shared" si="104"/>
        <v/>
      </c>
      <c r="U414" s="231" t="str">
        <f t="shared" si="104"/>
        <v/>
      </c>
      <c r="V414" s="714" t="str">
        <f t="shared" si="104"/>
        <v/>
      </c>
      <c r="W414" s="49"/>
      <c r="X414" s="49"/>
      <c r="Y414" s="60"/>
      <c r="Z414" s="49"/>
      <c r="AA414" s="49"/>
      <c r="AB414" s="49"/>
      <c r="AC414" s="49"/>
      <c r="AD414" s="49"/>
      <c r="AE414" s="49"/>
      <c r="AF414" s="49"/>
      <c r="AG414" s="49"/>
      <c r="AH414" s="41"/>
      <c r="AI414" s="47"/>
    </row>
    <row r="415" spans="1:35" ht="17.25" hidden="1" customHeight="1" outlineLevel="1">
      <c r="A415" s="415" t="s">
        <v>1136</v>
      </c>
      <c r="B415" s="78" t="s">
        <v>0</v>
      </c>
      <c r="C415" s="327" t="str">
        <f t="shared" si="106"/>
        <v>STAT &gt; Units | New | All Brand | Ecosport</v>
      </c>
      <c r="D415" s="328" t="s">
        <v>1520</v>
      </c>
      <c r="E415" s="49"/>
      <c r="F415" s="255" t="str">
        <f t="shared" si="105"/>
        <v>Ecosport</v>
      </c>
      <c r="G415" s="329"/>
      <c r="H415" s="288"/>
      <c r="I415" s="231" t="str">
        <f t="shared" si="104"/>
        <v/>
      </c>
      <c r="J415" s="729" t="str">
        <f t="shared" si="104"/>
        <v/>
      </c>
      <c r="K415" s="231" t="str">
        <f t="shared" si="104"/>
        <v/>
      </c>
      <c r="L415" s="729" t="str">
        <f t="shared" si="104"/>
        <v/>
      </c>
      <c r="M415" s="231" t="str">
        <f t="shared" si="104"/>
        <v/>
      </c>
      <c r="N415" s="729" t="str">
        <f t="shared" si="104"/>
        <v/>
      </c>
      <c r="O415" s="231" t="str">
        <f t="shared" si="104"/>
        <v/>
      </c>
      <c r="P415" s="729" t="str">
        <f t="shared" si="104"/>
        <v/>
      </c>
      <c r="Q415" s="231" t="str">
        <f t="shared" si="104"/>
        <v/>
      </c>
      <c r="R415" s="729">
        <f t="shared" si="104"/>
        <v>2</v>
      </c>
      <c r="S415" s="231" t="str">
        <f t="shared" si="104"/>
        <v/>
      </c>
      <c r="T415" s="729" t="str">
        <f t="shared" si="104"/>
        <v/>
      </c>
      <c r="U415" s="231" t="str">
        <f t="shared" si="104"/>
        <v/>
      </c>
      <c r="V415" s="714" t="str">
        <f t="shared" si="104"/>
        <v/>
      </c>
      <c r="W415" s="49"/>
      <c r="X415" s="49"/>
      <c r="Y415" s="60"/>
      <c r="Z415" s="49"/>
      <c r="AA415" s="49"/>
      <c r="AB415" s="49"/>
      <c r="AC415" s="49"/>
      <c r="AD415" s="49"/>
      <c r="AE415" s="49"/>
      <c r="AF415" s="49"/>
      <c r="AG415" s="49"/>
      <c r="AH415" s="41"/>
      <c r="AI415" s="47"/>
    </row>
    <row r="416" spans="1:35" ht="17.25" hidden="1" customHeight="1" outlineLevel="1">
      <c r="A416" s="415" t="s">
        <v>1137</v>
      </c>
      <c r="B416" s="78" t="s">
        <v>0</v>
      </c>
      <c r="C416" s="327" t="str">
        <f t="shared" si="106"/>
        <v>STAT &gt; Units | New | All Brand | Kuga</v>
      </c>
      <c r="D416" s="328" t="s">
        <v>1521</v>
      </c>
      <c r="E416" s="49"/>
      <c r="F416" s="255" t="str">
        <f t="shared" si="105"/>
        <v>Kuga</v>
      </c>
      <c r="G416" s="329"/>
      <c r="H416" s="288"/>
      <c r="I416" s="231" t="str">
        <f t="shared" si="104"/>
        <v/>
      </c>
      <c r="J416" s="729" t="str">
        <f t="shared" si="104"/>
        <v/>
      </c>
      <c r="K416" s="231" t="str">
        <f t="shared" si="104"/>
        <v/>
      </c>
      <c r="L416" s="729" t="str">
        <f t="shared" si="104"/>
        <v/>
      </c>
      <c r="M416" s="231" t="str">
        <f t="shared" si="104"/>
        <v/>
      </c>
      <c r="N416" s="729" t="str">
        <f t="shared" si="104"/>
        <v/>
      </c>
      <c r="O416" s="231" t="str">
        <f t="shared" si="104"/>
        <v/>
      </c>
      <c r="P416" s="729" t="str">
        <f t="shared" si="104"/>
        <v/>
      </c>
      <c r="Q416" s="231" t="str">
        <f t="shared" si="104"/>
        <v/>
      </c>
      <c r="R416" s="729">
        <f t="shared" si="104"/>
        <v>2.67</v>
      </c>
      <c r="S416" s="231" t="str">
        <f t="shared" si="104"/>
        <v/>
      </c>
      <c r="T416" s="729" t="str">
        <f t="shared" si="104"/>
        <v/>
      </c>
      <c r="U416" s="231" t="str">
        <f t="shared" si="104"/>
        <v/>
      </c>
      <c r="V416" s="714" t="str">
        <f t="shared" si="104"/>
        <v/>
      </c>
      <c r="W416" s="49"/>
      <c r="X416" s="49"/>
      <c r="Y416" s="60"/>
      <c r="Z416" s="49"/>
      <c r="AA416" s="49"/>
      <c r="AB416" s="49"/>
      <c r="AC416" s="49"/>
      <c r="AD416" s="49"/>
      <c r="AE416" s="49"/>
      <c r="AF416" s="49"/>
      <c r="AG416" s="49"/>
      <c r="AH416" s="41"/>
      <c r="AI416" s="47"/>
    </row>
    <row r="417" spans="1:35" ht="17.25" hidden="1" customHeight="1" outlineLevel="1">
      <c r="A417" s="415" t="s">
        <v>1138</v>
      </c>
      <c r="B417" s="78" t="s">
        <v>0</v>
      </c>
      <c r="C417" s="327" t="str">
        <f t="shared" si="106"/>
        <v>STAT &gt; Units | New | All Brand | Territory</v>
      </c>
      <c r="D417" s="328" t="s">
        <v>1522</v>
      </c>
      <c r="E417" s="49"/>
      <c r="F417" s="255" t="str">
        <f t="shared" si="105"/>
        <v>Territory</v>
      </c>
      <c r="G417" s="329"/>
      <c r="H417" s="288"/>
      <c r="I417" s="231" t="str">
        <f t="shared" si="104"/>
        <v/>
      </c>
      <c r="J417" s="729" t="str">
        <f t="shared" si="104"/>
        <v/>
      </c>
      <c r="K417" s="231" t="str">
        <f t="shared" si="104"/>
        <v/>
      </c>
      <c r="L417" s="729" t="str">
        <f t="shared" si="104"/>
        <v/>
      </c>
      <c r="M417" s="231" t="str">
        <f t="shared" si="104"/>
        <v/>
      </c>
      <c r="N417" s="729" t="str">
        <f t="shared" si="104"/>
        <v/>
      </c>
      <c r="O417" s="231" t="str">
        <f t="shared" si="104"/>
        <v/>
      </c>
      <c r="P417" s="729" t="str">
        <f t="shared" si="104"/>
        <v/>
      </c>
      <c r="Q417" s="231" t="str">
        <f t="shared" si="104"/>
        <v/>
      </c>
      <c r="R417" s="729">
        <f t="shared" si="104"/>
        <v>4.33</v>
      </c>
      <c r="S417" s="231" t="str">
        <f t="shared" si="104"/>
        <v/>
      </c>
      <c r="T417" s="729" t="str">
        <f t="shared" si="104"/>
        <v/>
      </c>
      <c r="U417" s="231" t="str">
        <f t="shared" si="104"/>
        <v/>
      </c>
      <c r="V417" s="714" t="str">
        <f t="shared" si="104"/>
        <v/>
      </c>
      <c r="W417" s="49"/>
      <c r="X417" s="49"/>
      <c r="Y417" s="60"/>
      <c r="Z417" s="49"/>
      <c r="AA417" s="49"/>
      <c r="AB417" s="49"/>
      <c r="AC417" s="49"/>
      <c r="AD417" s="49"/>
      <c r="AE417" s="49"/>
      <c r="AF417" s="49"/>
      <c r="AG417" s="49"/>
      <c r="AH417" s="41"/>
      <c r="AI417" s="47"/>
    </row>
    <row r="418" spans="1:35" ht="17.25" hidden="1" customHeight="1" outlineLevel="1">
      <c r="A418" s="415" t="s">
        <v>1139</v>
      </c>
      <c r="B418" s="78" t="s">
        <v>0</v>
      </c>
      <c r="C418" s="327" t="str">
        <f t="shared" si="106"/>
        <v>STAT &gt; Units | New | All Brand | Falcon UTE</v>
      </c>
      <c r="D418" s="328" t="s">
        <v>1523</v>
      </c>
      <c r="E418" s="49"/>
      <c r="F418" s="255" t="str">
        <f t="shared" si="105"/>
        <v>Falcon UTE</v>
      </c>
      <c r="G418" s="329"/>
      <c r="H418" s="288"/>
      <c r="I418" s="231" t="str">
        <f t="shared" si="104"/>
        <v/>
      </c>
      <c r="J418" s="729" t="str">
        <f t="shared" si="104"/>
        <v/>
      </c>
      <c r="K418" s="231" t="str">
        <f t="shared" si="104"/>
        <v/>
      </c>
      <c r="L418" s="729" t="str">
        <f t="shared" si="104"/>
        <v/>
      </c>
      <c r="M418" s="231" t="str">
        <f t="shared" si="104"/>
        <v/>
      </c>
      <c r="N418" s="729" t="str">
        <f t="shared" si="104"/>
        <v/>
      </c>
      <c r="O418" s="231" t="str">
        <f t="shared" si="104"/>
        <v/>
      </c>
      <c r="P418" s="729" t="str">
        <f t="shared" si="104"/>
        <v/>
      </c>
      <c r="Q418" s="231" t="str">
        <f t="shared" si="104"/>
        <v/>
      </c>
      <c r="R418" s="729" t="str">
        <f t="shared" si="104"/>
        <v/>
      </c>
      <c r="S418" s="231" t="str">
        <f t="shared" si="104"/>
        <v/>
      </c>
      <c r="T418" s="729" t="str">
        <f t="shared" si="104"/>
        <v/>
      </c>
      <c r="U418" s="231" t="str">
        <f t="shared" si="104"/>
        <v/>
      </c>
      <c r="V418" s="714" t="str">
        <f t="shared" si="104"/>
        <v/>
      </c>
      <c r="W418" s="49"/>
      <c r="X418" s="49"/>
      <c r="Y418" s="60"/>
      <c r="Z418" s="49"/>
      <c r="AA418" s="49"/>
      <c r="AB418" s="49"/>
      <c r="AC418" s="49"/>
      <c r="AD418" s="49"/>
      <c r="AE418" s="49"/>
      <c r="AF418" s="49"/>
      <c r="AG418" s="49"/>
      <c r="AH418" s="41"/>
      <c r="AI418" s="47"/>
    </row>
    <row r="419" spans="1:35" ht="17.25" hidden="1" customHeight="1" outlineLevel="1">
      <c r="A419" s="415" t="s">
        <v>1140</v>
      </c>
      <c r="B419" s="78" t="s">
        <v>0</v>
      </c>
      <c r="C419" s="327" t="str">
        <f t="shared" si="106"/>
        <v>STAT &gt; Units | New | All Brand | Ranger</v>
      </c>
      <c r="D419" s="328" t="s">
        <v>1524</v>
      </c>
      <c r="E419" s="49"/>
      <c r="F419" s="255" t="str">
        <f t="shared" si="105"/>
        <v>Ranger</v>
      </c>
      <c r="G419" s="329"/>
      <c r="H419" s="288"/>
      <c r="I419" s="231" t="str">
        <f t="shared" si="104"/>
        <v/>
      </c>
      <c r="J419" s="729" t="str">
        <f t="shared" si="104"/>
        <v/>
      </c>
      <c r="K419" s="231" t="str">
        <f t="shared" si="104"/>
        <v/>
      </c>
      <c r="L419" s="729" t="str">
        <f t="shared" si="104"/>
        <v/>
      </c>
      <c r="M419" s="231" t="str">
        <f t="shared" si="104"/>
        <v/>
      </c>
      <c r="N419" s="729" t="str">
        <f t="shared" si="104"/>
        <v/>
      </c>
      <c r="O419" s="231" t="str">
        <f t="shared" si="104"/>
        <v/>
      </c>
      <c r="P419" s="729" t="str">
        <f t="shared" si="104"/>
        <v/>
      </c>
      <c r="Q419" s="231" t="str">
        <f t="shared" si="104"/>
        <v/>
      </c>
      <c r="R419" s="729">
        <f t="shared" si="104"/>
        <v>19.329999999999998</v>
      </c>
      <c r="S419" s="231" t="str">
        <f t="shared" si="104"/>
        <v/>
      </c>
      <c r="T419" s="729" t="str">
        <f t="shared" si="104"/>
        <v/>
      </c>
      <c r="U419" s="231" t="str">
        <f t="shared" si="104"/>
        <v/>
      </c>
      <c r="V419" s="714" t="str">
        <f t="shared" si="104"/>
        <v/>
      </c>
      <c r="W419" s="49"/>
      <c r="X419" s="49"/>
      <c r="Y419" s="60"/>
      <c r="Z419" s="49"/>
      <c r="AA419" s="49"/>
      <c r="AB419" s="49"/>
      <c r="AC419" s="49"/>
      <c r="AD419" s="49"/>
      <c r="AE419" s="49"/>
      <c r="AF419" s="49"/>
      <c r="AG419" s="49"/>
      <c r="AH419" s="41"/>
      <c r="AI419" s="47"/>
    </row>
    <row r="420" spans="1:35" ht="17.25" hidden="1" customHeight="1" outlineLevel="1">
      <c r="A420" s="415" t="s">
        <v>1141</v>
      </c>
      <c r="B420" s="78" t="s">
        <v>0</v>
      </c>
      <c r="C420" s="327" t="str">
        <f t="shared" si="106"/>
        <v>STAT &gt; Units | New | All Brand | Transit</v>
      </c>
      <c r="D420" s="328" t="s">
        <v>1525</v>
      </c>
      <c r="E420" s="49"/>
      <c r="F420" s="255" t="str">
        <f t="shared" si="105"/>
        <v>Transit</v>
      </c>
      <c r="G420" s="329"/>
      <c r="H420" s="288"/>
      <c r="I420" s="231" t="str">
        <f t="shared" ref="I420:V429" si="107">IFERROR(INDEX(ESOSDataset,MATCH($C420,Measure,0),MATCH(I$10,PeriodComposite,0))/I$6,"")</f>
        <v/>
      </c>
      <c r="J420" s="729" t="str">
        <f t="shared" si="107"/>
        <v/>
      </c>
      <c r="K420" s="231" t="str">
        <f t="shared" si="107"/>
        <v/>
      </c>
      <c r="L420" s="729" t="str">
        <f t="shared" si="107"/>
        <v/>
      </c>
      <c r="M420" s="231" t="str">
        <f t="shared" si="107"/>
        <v/>
      </c>
      <c r="N420" s="729" t="str">
        <f t="shared" si="107"/>
        <v/>
      </c>
      <c r="O420" s="231" t="str">
        <f t="shared" si="107"/>
        <v/>
      </c>
      <c r="P420" s="729" t="str">
        <f t="shared" si="107"/>
        <v/>
      </c>
      <c r="Q420" s="231" t="str">
        <f t="shared" si="107"/>
        <v/>
      </c>
      <c r="R420" s="729">
        <f t="shared" si="107"/>
        <v>2.33</v>
      </c>
      <c r="S420" s="231" t="str">
        <f t="shared" si="107"/>
        <v/>
      </c>
      <c r="T420" s="729" t="str">
        <f t="shared" si="107"/>
        <v/>
      </c>
      <c r="U420" s="231" t="str">
        <f t="shared" si="107"/>
        <v/>
      </c>
      <c r="V420" s="714" t="str">
        <f t="shared" si="107"/>
        <v/>
      </c>
      <c r="W420" s="49"/>
      <c r="X420" s="49"/>
      <c r="Y420" s="60"/>
      <c r="Z420" s="49"/>
      <c r="AA420" s="49"/>
      <c r="AB420" s="49"/>
      <c r="AC420" s="49"/>
      <c r="AD420" s="49"/>
      <c r="AE420" s="49"/>
      <c r="AF420" s="49"/>
      <c r="AG420" s="49"/>
      <c r="AH420" s="41"/>
      <c r="AI420" s="47"/>
    </row>
    <row r="421" spans="1:35" ht="17.25" hidden="1" customHeight="1" outlineLevel="1">
      <c r="A421" s="415" t="s">
        <v>1142</v>
      </c>
      <c r="B421" s="78" t="s">
        <v>337</v>
      </c>
      <c r="C421" s="327" t="str">
        <f>IF(LEFT(F421,5)="Fleet",C408&amp;F411,C409)</f>
        <v>STAT &gt; Units | New Fleet | All Brand | All ModelFiesta</v>
      </c>
      <c r="D421" s="328" t="s">
        <v>1526</v>
      </c>
      <c r="E421" s="49"/>
      <c r="F421" s="255" t="str">
        <f>IF(INDEX(Setup,MATCH(D421,_xlnm.Database,0),MATCH(F$3,Country,0))="","",INDEX(Setup,MATCH(D421,_xlnm.Database,0),MATCH(F$3,Country,0)))</f>
        <v>Fleet Fiesta</v>
      </c>
      <c r="G421" s="329"/>
      <c r="H421" s="288"/>
      <c r="I421" s="231" t="str">
        <f t="shared" si="107"/>
        <v/>
      </c>
      <c r="J421" s="729" t="str">
        <f t="shared" si="107"/>
        <v/>
      </c>
      <c r="K421" s="231" t="str">
        <f t="shared" si="107"/>
        <v/>
      </c>
      <c r="L421" s="729" t="str">
        <f t="shared" si="107"/>
        <v/>
      </c>
      <c r="M421" s="231" t="str">
        <f t="shared" si="107"/>
        <v/>
      </c>
      <c r="N421" s="729" t="str">
        <f t="shared" si="107"/>
        <v/>
      </c>
      <c r="O421" s="231" t="str">
        <f t="shared" si="107"/>
        <v/>
      </c>
      <c r="P421" s="729" t="str">
        <f t="shared" si="107"/>
        <v/>
      </c>
      <c r="Q421" s="231" t="str">
        <f t="shared" si="107"/>
        <v/>
      </c>
      <c r="R421" s="729" t="str">
        <f t="shared" si="107"/>
        <v/>
      </c>
      <c r="S421" s="231" t="str">
        <f t="shared" si="107"/>
        <v/>
      </c>
      <c r="T421" s="729" t="str">
        <f t="shared" si="107"/>
        <v/>
      </c>
      <c r="U421" s="231" t="str">
        <f t="shared" si="107"/>
        <v/>
      </c>
      <c r="V421" s="714" t="str">
        <f t="shared" si="107"/>
        <v/>
      </c>
      <c r="W421" s="49"/>
      <c r="X421" s="49"/>
      <c r="Y421" s="60"/>
      <c r="Z421" s="49"/>
      <c r="AA421" s="49"/>
      <c r="AB421" s="49"/>
      <c r="AC421" s="49"/>
      <c r="AD421" s="49"/>
      <c r="AE421" s="49"/>
      <c r="AF421" s="49"/>
      <c r="AG421" s="49"/>
      <c r="AH421" s="41"/>
      <c r="AI421" s="47"/>
    </row>
    <row r="422" spans="1:35" ht="17.25" hidden="1" customHeight="1" outlineLevel="1">
      <c r="A422" s="415" t="s">
        <v>1143</v>
      </c>
      <c r="B422" s="78" t="s">
        <v>0</v>
      </c>
      <c r="C422" s="327" t="str">
        <f>IF(LEFT(F422,5)="Fleet",C408&amp;F412,C409)</f>
        <v>STAT &gt; Units | New Fleet | All Brand | All ModelFocus</v>
      </c>
      <c r="D422" s="328" t="s">
        <v>1527</v>
      </c>
      <c r="E422" s="49"/>
      <c r="F422" s="255" t="str">
        <f t="shared" ref="F422:F435" si="108">IF(INDEX(Setup,MATCH(D422,_xlnm.Database,0),MATCH(F$3,Country,0))="","",INDEX(Setup,MATCH(D422,_xlnm.Database,0),MATCH(F$3,Country,0)))</f>
        <v>Fleet Focus</v>
      </c>
      <c r="G422" s="329"/>
      <c r="H422" s="288"/>
      <c r="I422" s="231" t="str">
        <f t="shared" si="107"/>
        <v/>
      </c>
      <c r="J422" s="729" t="str">
        <f t="shared" si="107"/>
        <v/>
      </c>
      <c r="K422" s="231" t="str">
        <f t="shared" si="107"/>
        <v/>
      </c>
      <c r="L422" s="729" t="str">
        <f t="shared" si="107"/>
        <v/>
      </c>
      <c r="M422" s="231" t="str">
        <f t="shared" si="107"/>
        <v/>
      </c>
      <c r="N422" s="729" t="str">
        <f t="shared" si="107"/>
        <v/>
      </c>
      <c r="O422" s="231" t="str">
        <f t="shared" si="107"/>
        <v/>
      </c>
      <c r="P422" s="729" t="str">
        <f t="shared" si="107"/>
        <v/>
      </c>
      <c r="Q422" s="231" t="str">
        <f t="shared" si="107"/>
        <v/>
      </c>
      <c r="R422" s="729" t="str">
        <f t="shared" si="107"/>
        <v/>
      </c>
      <c r="S422" s="231" t="str">
        <f t="shared" si="107"/>
        <v/>
      </c>
      <c r="T422" s="729" t="str">
        <f t="shared" si="107"/>
        <v/>
      </c>
      <c r="U422" s="231" t="str">
        <f t="shared" si="107"/>
        <v/>
      </c>
      <c r="V422" s="714" t="str">
        <f t="shared" si="107"/>
        <v/>
      </c>
      <c r="W422" s="49"/>
      <c r="X422" s="49"/>
      <c r="Y422" s="60"/>
      <c r="Z422" s="49"/>
      <c r="AA422" s="49"/>
      <c r="AB422" s="49"/>
      <c r="AC422" s="49"/>
      <c r="AD422" s="49"/>
      <c r="AE422" s="49"/>
      <c r="AF422" s="49"/>
      <c r="AG422" s="49"/>
      <c r="AH422" s="41"/>
      <c r="AI422" s="47"/>
    </row>
    <row r="423" spans="1:35" ht="17.25" hidden="1" customHeight="1" outlineLevel="1">
      <c r="A423" s="415" t="s">
        <v>1144</v>
      </c>
      <c r="B423" s="78" t="s">
        <v>0</v>
      </c>
      <c r="C423" s="327" t="str">
        <f>IF(LEFT(F423,5)="Fleet",C408&amp;F413,C409)</f>
        <v>STAT &gt; Units | New Fleet | All Brand | All ModelMondeo</v>
      </c>
      <c r="D423" s="328" t="s">
        <v>1528</v>
      </c>
      <c r="E423" s="49"/>
      <c r="F423" s="255" t="str">
        <f t="shared" si="108"/>
        <v>Fleet Mondeo</v>
      </c>
      <c r="G423" s="329"/>
      <c r="H423" s="288"/>
      <c r="I423" s="231" t="str">
        <f t="shared" si="107"/>
        <v/>
      </c>
      <c r="J423" s="729" t="str">
        <f t="shared" si="107"/>
        <v/>
      </c>
      <c r="K423" s="231" t="str">
        <f t="shared" si="107"/>
        <v/>
      </c>
      <c r="L423" s="729" t="str">
        <f t="shared" si="107"/>
        <v/>
      </c>
      <c r="M423" s="231" t="str">
        <f t="shared" si="107"/>
        <v/>
      </c>
      <c r="N423" s="729" t="str">
        <f t="shared" si="107"/>
        <v/>
      </c>
      <c r="O423" s="231" t="str">
        <f t="shared" si="107"/>
        <v/>
      </c>
      <c r="P423" s="729" t="str">
        <f t="shared" si="107"/>
        <v/>
      </c>
      <c r="Q423" s="231" t="str">
        <f t="shared" si="107"/>
        <v/>
      </c>
      <c r="R423" s="729" t="str">
        <f t="shared" si="107"/>
        <v/>
      </c>
      <c r="S423" s="231" t="str">
        <f t="shared" si="107"/>
        <v/>
      </c>
      <c r="T423" s="729" t="str">
        <f t="shared" si="107"/>
        <v/>
      </c>
      <c r="U423" s="231" t="str">
        <f t="shared" si="107"/>
        <v/>
      </c>
      <c r="V423" s="714" t="str">
        <f t="shared" si="107"/>
        <v/>
      </c>
      <c r="W423" s="49"/>
      <c r="X423" s="49"/>
      <c r="Y423" s="60"/>
      <c r="Z423" s="49"/>
      <c r="AA423" s="49"/>
      <c r="AB423" s="49"/>
      <c r="AC423" s="49"/>
      <c r="AD423" s="49"/>
      <c r="AE423" s="49"/>
      <c r="AF423" s="49"/>
      <c r="AG423" s="49"/>
      <c r="AH423" s="41"/>
      <c r="AI423" s="47"/>
    </row>
    <row r="424" spans="1:35" ht="17.25" hidden="1" customHeight="1" outlineLevel="1">
      <c r="A424" s="415" t="s">
        <v>1145</v>
      </c>
      <c r="B424" s="78" t="s">
        <v>0</v>
      </c>
      <c r="C424" s="327" t="str">
        <f>IF(LEFT(F424,5)="Fleet",C408&amp;F414,C409)</f>
        <v>STAT &gt; Units | New Fleet | All Brand | All ModelFalcon</v>
      </c>
      <c r="D424" s="328" t="s">
        <v>1529</v>
      </c>
      <c r="E424" s="49"/>
      <c r="F424" s="255" t="str">
        <f t="shared" si="108"/>
        <v>Fleet Falcon</v>
      </c>
      <c r="G424" s="329"/>
      <c r="H424" s="288"/>
      <c r="I424" s="231" t="str">
        <f t="shared" si="107"/>
        <v/>
      </c>
      <c r="J424" s="729" t="str">
        <f t="shared" si="107"/>
        <v/>
      </c>
      <c r="K424" s="231" t="str">
        <f t="shared" si="107"/>
        <v/>
      </c>
      <c r="L424" s="729" t="str">
        <f t="shared" si="107"/>
        <v/>
      </c>
      <c r="M424" s="231" t="str">
        <f t="shared" si="107"/>
        <v/>
      </c>
      <c r="N424" s="729" t="str">
        <f t="shared" si="107"/>
        <v/>
      </c>
      <c r="O424" s="231" t="str">
        <f t="shared" si="107"/>
        <v/>
      </c>
      <c r="P424" s="729" t="str">
        <f t="shared" si="107"/>
        <v/>
      </c>
      <c r="Q424" s="231" t="str">
        <f t="shared" si="107"/>
        <v/>
      </c>
      <c r="R424" s="729" t="str">
        <f t="shared" si="107"/>
        <v/>
      </c>
      <c r="S424" s="231" t="str">
        <f t="shared" si="107"/>
        <v/>
      </c>
      <c r="T424" s="729" t="str">
        <f t="shared" si="107"/>
        <v/>
      </c>
      <c r="U424" s="231" t="str">
        <f t="shared" si="107"/>
        <v/>
      </c>
      <c r="V424" s="714" t="str">
        <f t="shared" si="107"/>
        <v/>
      </c>
      <c r="W424" s="49"/>
      <c r="X424" s="49"/>
      <c r="Y424" s="60"/>
      <c r="Z424" s="49"/>
      <c r="AA424" s="49"/>
      <c r="AB424" s="49"/>
      <c r="AC424" s="49"/>
      <c r="AD424" s="49"/>
      <c r="AE424" s="49"/>
      <c r="AF424" s="49"/>
      <c r="AG424" s="49"/>
      <c r="AH424" s="41"/>
      <c r="AI424" s="47"/>
    </row>
    <row r="425" spans="1:35" ht="17.25" hidden="1" customHeight="1" outlineLevel="1">
      <c r="A425" s="415" t="s">
        <v>1146</v>
      </c>
      <c r="B425" s="78" t="s">
        <v>0</v>
      </c>
      <c r="C425" s="327" t="str">
        <f>IF(LEFT(F425,5)="Fleet",C408&amp;F415,C409)</f>
        <v>STAT &gt; Units | New Fleet | All Brand | All ModelEcosport</v>
      </c>
      <c r="D425" s="328" t="s">
        <v>1530</v>
      </c>
      <c r="E425" s="49"/>
      <c r="F425" s="255" t="str">
        <f t="shared" si="108"/>
        <v>Fleet Ecosport</v>
      </c>
      <c r="G425" s="329"/>
      <c r="H425" s="288"/>
      <c r="I425" s="231" t="str">
        <f t="shared" si="107"/>
        <v/>
      </c>
      <c r="J425" s="729" t="str">
        <f t="shared" si="107"/>
        <v/>
      </c>
      <c r="K425" s="231" t="str">
        <f t="shared" si="107"/>
        <v/>
      </c>
      <c r="L425" s="729" t="str">
        <f t="shared" si="107"/>
        <v/>
      </c>
      <c r="M425" s="231" t="str">
        <f t="shared" si="107"/>
        <v/>
      </c>
      <c r="N425" s="729" t="str">
        <f t="shared" si="107"/>
        <v/>
      </c>
      <c r="O425" s="231" t="str">
        <f t="shared" si="107"/>
        <v/>
      </c>
      <c r="P425" s="729" t="str">
        <f t="shared" si="107"/>
        <v/>
      </c>
      <c r="Q425" s="231" t="str">
        <f t="shared" si="107"/>
        <v/>
      </c>
      <c r="R425" s="729" t="str">
        <f t="shared" si="107"/>
        <v/>
      </c>
      <c r="S425" s="231" t="str">
        <f t="shared" si="107"/>
        <v/>
      </c>
      <c r="T425" s="729" t="str">
        <f t="shared" si="107"/>
        <v/>
      </c>
      <c r="U425" s="231" t="str">
        <f t="shared" si="107"/>
        <v/>
      </c>
      <c r="V425" s="714" t="str">
        <f t="shared" si="107"/>
        <v/>
      </c>
      <c r="W425" s="49"/>
      <c r="X425" s="49"/>
      <c r="Y425" s="60"/>
      <c r="Z425" s="49"/>
      <c r="AA425" s="49"/>
      <c r="AB425" s="49"/>
      <c r="AC425" s="49"/>
      <c r="AD425" s="49"/>
      <c r="AE425" s="49"/>
      <c r="AF425" s="49"/>
      <c r="AG425" s="49"/>
      <c r="AH425" s="41"/>
      <c r="AI425" s="47"/>
    </row>
    <row r="426" spans="1:35" ht="17.25" hidden="1" customHeight="1" outlineLevel="1">
      <c r="A426" s="415" t="s">
        <v>1147</v>
      </c>
      <c r="B426" s="78" t="s">
        <v>0</v>
      </c>
      <c r="C426" s="327" t="str">
        <f>IF(LEFT(F426,5)="Fleet",C408&amp;F416,C409)</f>
        <v>STAT &gt; Units | New Fleet | All Brand | All ModelKuga</v>
      </c>
      <c r="D426" s="328" t="s">
        <v>1531</v>
      </c>
      <c r="E426" s="49"/>
      <c r="F426" s="255" t="str">
        <f t="shared" si="108"/>
        <v>Fleet Kuga</v>
      </c>
      <c r="G426" s="329"/>
      <c r="H426" s="288"/>
      <c r="I426" s="231" t="str">
        <f t="shared" si="107"/>
        <v/>
      </c>
      <c r="J426" s="729" t="str">
        <f t="shared" si="107"/>
        <v/>
      </c>
      <c r="K426" s="231" t="str">
        <f t="shared" si="107"/>
        <v/>
      </c>
      <c r="L426" s="729" t="str">
        <f t="shared" si="107"/>
        <v/>
      </c>
      <c r="M426" s="231" t="str">
        <f t="shared" si="107"/>
        <v/>
      </c>
      <c r="N426" s="729" t="str">
        <f t="shared" si="107"/>
        <v/>
      </c>
      <c r="O426" s="231" t="str">
        <f t="shared" si="107"/>
        <v/>
      </c>
      <c r="P426" s="729" t="str">
        <f t="shared" si="107"/>
        <v/>
      </c>
      <c r="Q426" s="231" t="str">
        <f t="shared" si="107"/>
        <v/>
      </c>
      <c r="R426" s="729" t="str">
        <f t="shared" si="107"/>
        <v/>
      </c>
      <c r="S426" s="231" t="str">
        <f t="shared" si="107"/>
        <v/>
      </c>
      <c r="T426" s="729" t="str">
        <f t="shared" si="107"/>
        <v/>
      </c>
      <c r="U426" s="231" t="str">
        <f t="shared" si="107"/>
        <v/>
      </c>
      <c r="V426" s="714" t="str">
        <f t="shared" si="107"/>
        <v/>
      </c>
      <c r="W426" s="49"/>
      <c r="X426" s="49"/>
      <c r="Y426" s="60"/>
      <c r="Z426" s="49"/>
      <c r="AA426" s="49"/>
      <c r="AB426" s="49"/>
      <c r="AC426" s="49"/>
      <c r="AD426" s="49"/>
      <c r="AE426" s="49"/>
      <c r="AF426" s="49"/>
      <c r="AG426" s="49"/>
      <c r="AH426" s="41"/>
      <c r="AI426" s="47"/>
    </row>
    <row r="427" spans="1:35" ht="17.25" hidden="1" customHeight="1" outlineLevel="1">
      <c r="A427" s="415" t="s">
        <v>1148</v>
      </c>
      <c r="B427" s="78" t="s">
        <v>0</v>
      </c>
      <c r="C427" s="327" t="str">
        <f>IF(LEFT(F427,5)="Fleet",C408&amp;F417,C409)</f>
        <v>STAT &gt; Units | New Fleet | All Brand | All ModelTerritory</v>
      </c>
      <c r="D427" s="328" t="s">
        <v>1532</v>
      </c>
      <c r="E427" s="49"/>
      <c r="F427" s="255" t="str">
        <f t="shared" si="108"/>
        <v>Fleet Territory</v>
      </c>
      <c r="G427" s="329"/>
      <c r="H427" s="288"/>
      <c r="I427" s="231" t="str">
        <f t="shared" si="107"/>
        <v/>
      </c>
      <c r="J427" s="729" t="str">
        <f t="shared" si="107"/>
        <v/>
      </c>
      <c r="K427" s="231" t="str">
        <f t="shared" si="107"/>
        <v/>
      </c>
      <c r="L427" s="729" t="str">
        <f t="shared" si="107"/>
        <v/>
      </c>
      <c r="M427" s="231" t="str">
        <f t="shared" si="107"/>
        <v/>
      </c>
      <c r="N427" s="729" t="str">
        <f t="shared" si="107"/>
        <v/>
      </c>
      <c r="O427" s="231" t="str">
        <f t="shared" si="107"/>
        <v/>
      </c>
      <c r="P427" s="729" t="str">
        <f t="shared" si="107"/>
        <v/>
      </c>
      <c r="Q427" s="231" t="str">
        <f t="shared" si="107"/>
        <v/>
      </c>
      <c r="R427" s="729" t="str">
        <f t="shared" si="107"/>
        <v/>
      </c>
      <c r="S427" s="231" t="str">
        <f t="shared" si="107"/>
        <v/>
      </c>
      <c r="T427" s="729" t="str">
        <f t="shared" si="107"/>
        <v/>
      </c>
      <c r="U427" s="231" t="str">
        <f t="shared" si="107"/>
        <v/>
      </c>
      <c r="V427" s="714" t="str">
        <f t="shared" si="107"/>
        <v/>
      </c>
      <c r="W427" s="49"/>
      <c r="X427" s="49"/>
      <c r="Y427" s="60"/>
      <c r="Z427" s="49"/>
      <c r="AA427" s="49"/>
      <c r="AB427" s="49"/>
      <c r="AC427" s="49"/>
      <c r="AD427" s="49"/>
      <c r="AE427" s="49"/>
      <c r="AF427" s="49"/>
      <c r="AG427" s="49"/>
      <c r="AH427" s="41"/>
      <c r="AI427" s="47"/>
    </row>
    <row r="428" spans="1:35" ht="17.25" hidden="1" customHeight="1" outlineLevel="1">
      <c r="A428" s="415" t="s">
        <v>1149</v>
      </c>
      <c r="B428" s="78" t="s">
        <v>0</v>
      </c>
      <c r="C428" s="327" t="str">
        <f>IF(LEFT(F428,5)="Fleet",C408&amp;F418,C409)</f>
        <v>STAT &gt; Units | New Fleet | All Brand | All ModelFalcon UTE</v>
      </c>
      <c r="D428" s="328" t="s">
        <v>1533</v>
      </c>
      <c r="E428" s="49"/>
      <c r="F428" s="255" t="str">
        <f t="shared" si="108"/>
        <v>Fleet Falcon UTE</v>
      </c>
      <c r="G428" s="329"/>
      <c r="H428" s="288"/>
      <c r="I428" s="231" t="str">
        <f t="shared" si="107"/>
        <v/>
      </c>
      <c r="J428" s="729" t="str">
        <f t="shared" si="107"/>
        <v/>
      </c>
      <c r="K428" s="231" t="str">
        <f t="shared" si="107"/>
        <v/>
      </c>
      <c r="L428" s="729" t="str">
        <f t="shared" si="107"/>
        <v/>
      </c>
      <c r="M428" s="231" t="str">
        <f t="shared" si="107"/>
        <v/>
      </c>
      <c r="N428" s="729" t="str">
        <f t="shared" si="107"/>
        <v/>
      </c>
      <c r="O428" s="231" t="str">
        <f t="shared" si="107"/>
        <v/>
      </c>
      <c r="P428" s="729" t="str">
        <f t="shared" si="107"/>
        <v/>
      </c>
      <c r="Q428" s="231" t="str">
        <f t="shared" si="107"/>
        <v/>
      </c>
      <c r="R428" s="729" t="str">
        <f t="shared" si="107"/>
        <v/>
      </c>
      <c r="S428" s="231" t="str">
        <f t="shared" si="107"/>
        <v/>
      </c>
      <c r="T428" s="729" t="str">
        <f t="shared" si="107"/>
        <v/>
      </c>
      <c r="U428" s="231" t="str">
        <f t="shared" si="107"/>
        <v/>
      </c>
      <c r="V428" s="714" t="str">
        <f t="shared" si="107"/>
        <v/>
      </c>
      <c r="W428" s="49"/>
      <c r="X428" s="49"/>
      <c r="Y428" s="60"/>
      <c r="Z428" s="49"/>
      <c r="AA428" s="49"/>
      <c r="AB428" s="49"/>
      <c r="AC428" s="49"/>
      <c r="AD428" s="49"/>
      <c r="AE428" s="49"/>
      <c r="AF428" s="49"/>
      <c r="AG428" s="49"/>
      <c r="AH428" s="41"/>
      <c r="AI428" s="47"/>
    </row>
    <row r="429" spans="1:35" ht="17.25" hidden="1" customHeight="1" outlineLevel="1">
      <c r="A429" s="415" t="s">
        <v>1150</v>
      </c>
      <c r="B429" s="78" t="s">
        <v>0</v>
      </c>
      <c r="C429" s="327" t="str">
        <f>IF(LEFT(F429,5)="Fleet",C408&amp;F419,C409)</f>
        <v>STAT &gt; Units | New Fleet | All Brand | All ModelRanger</v>
      </c>
      <c r="D429" s="328" t="s">
        <v>1534</v>
      </c>
      <c r="E429" s="49"/>
      <c r="F429" s="255" t="str">
        <f t="shared" si="108"/>
        <v>Fleet Ranger</v>
      </c>
      <c r="G429" s="329"/>
      <c r="H429" s="288"/>
      <c r="I429" s="231" t="str">
        <f t="shared" si="107"/>
        <v/>
      </c>
      <c r="J429" s="729" t="str">
        <f t="shared" si="107"/>
        <v/>
      </c>
      <c r="K429" s="231" t="str">
        <f t="shared" si="107"/>
        <v/>
      </c>
      <c r="L429" s="729" t="str">
        <f t="shared" si="107"/>
        <v/>
      </c>
      <c r="M429" s="231" t="str">
        <f t="shared" si="107"/>
        <v/>
      </c>
      <c r="N429" s="729" t="str">
        <f t="shared" si="107"/>
        <v/>
      </c>
      <c r="O429" s="231" t="str">
        <f t="shared" si="107"/>
        <v/>
      </c>
      <c r="P429" s="729" t="str">
        <f t="shared" si="107"/>
        <v/>
      </c>
      <c r="Q429" s="231" t="str">
        <f t="shared" si="107"/>
        <v/>
      </c>
      <c r="R429" s="729" t="str">
        <f t="shared" si="107"/>
        <v/>
      </c>
      <c r="S429" s="231" t="str">
        <f t="shared" si="107"/>
        <v/>
      </c>
      <c r="T429" s="729" t="str">
        <f t="shared" si="107"/>
        <v/>
      </c>
      <c r="U429" s="231" t="str">
        <f t="shared" si="107"/>
        <v/>
      </c>
      <c r="V429" s="714" t="str">
        <f t="shared" si="107"/>
        <v/>
      </c>
      <c r="W429" s="49"/>
      <c r="X429" s="49"/>
      <c r="Y429" s="60"/>
      <c r="Z429" s="49"/>
      <c r="AA429" s="49"/>
      <c r="AB429" s="49"/>
      <c r="AC429" s="49"/>
      <c r="AD429" s="49"/>
      <c r="AE429" s="49"/>
      <c r="AF429" s="49"/>
      <c r="AG429" s="49"/>
      <c r="AH429" s="41"/>
      <c r="AI429" s="47"/>
    </row>
    <row r="430" spans="1:35" ht="17.25" hidden="1" customHeight="1" outlineLevel="1">
      <c r="A430" s="415" t="s">
        <v>1151</v>
      </c>
      <c r="B430" s="78" t="s">
        <v>0</v>
      </c>
      <c r="C430" s="327" t="str">
        <f>IF(LEFT(F430,5)="Fleet",C408&amp;F420,C409)</f>
        <v>STAT &gt; Units | New Fleet | All Brand | All ModelTransit</v>
      </c>
      <c r="D430" s="328" t="s">
        <v>1535</v>
      </c>
      <c r="E430" s="49"/>
      <c r="F430" s="255" t="str">
        <f t="shared" si="108"/>
        <v>Fleet Transit</v>
      </c>
      <c r="G430" s="329"/>
      <c r="H430" s="288"/>
      <c r="I430" s="231" t="str">
        <f t="shared" ref="I430:V435" si="109">IFERROR(INDEX(ESOSDataset,MATCH($C430,Measure,0),MATCH(I$10,PeriodComposite,0))/I$6,"")</f>
        <v/>
      </c>
      <c r="J430" s="729" t="str">
        <f t="shared" si="109"/>
        <v/>
      </c>
      <c r="K430" s="231" t="str">
        <f t="shared" si="109"/>
        <v/>
      </c>
      <c r="L430" s="729" t="str">
        <f t="shared" si="109"/>
        <v/>
      </c>
      <c r="M430" s="231" t="str">
        <f t="shared" si="109"/>
        <v/>
      </c>
      <c r="N430" s="729" t="str">
        <f t="shared" si="109"/>
        <v/>
      </c>
      <c r="O430" s="231" t="str">
        <f t="shared" si="109"/>
        <v/>
      </c>
      <c r="P430" s="729" t="str">
        <f t="shared" si="109"/>
        <v/>
      </c>
      <c r="Q430" s="231" t="str">
        <f t="shared" si="109"/>
        <v/>
      </c>
      <c r="R430" s="729" t="str">
        <f t="shared" si="109"/>
        <v/>
      </c>
      <c r="S430" s="231" t="str">
        <f t="shared" si="109"/>
        <v/>
      </c>
      <c r="T430" s="729" t="str">
        <f t="shared" si="109"/>
        <v/>
      </c>
      <c r="U430" s="231" t="str">
        <f t="shared" si="109"/>
        <v/>
      </c>
      <c r="V430" s="714" t="str">
        <f t="shared" si="109"/>
        <v/>
      </c>
      <c r="W430" s="49"/>
      <c r="X430" s="49"/>
      <c r="Y430" s="60"/>
      <c r="Z430" s="49"/>
      <c r="AA430" s="49"/>
      <c r="AB430" s="49"/>
      <c r="AC430" s="49"/>
      <c r="AD430" s="49"/>
      <c r="AE430" s="49"/>
      <c r="AF430" s="49"/>
      <c r="AG430" s="49"/>
      <c r="AH430" s="41"/>
      <c r="AI430" s="47"/>
    </row>
    <row r="431" spans="1:35" ht="17.25" hidden="1" customHeight="1" outlineLevel="1">
      <c r="A431" s="415" t="s">
        <v>1152</v>
      </c>
      <c r="B431" s="78" t="s">
        <v>0</v>
      </c>
      <c r="C431" s="327"/>
      <c r="D431" s="328" t="s">
        <v>1536</v>
      </c>
      <c r="E431" s="49"/>
      <c r="F431" s="255" t="str">
        <f t="shared" si="108"/>
        <v/>
      </c>
      <c r="G431" s="329"/>
      <c r="H431" s="288"/>
      <c r="I431" s="231" t="str">
        <f t="shared" si="109"/>
        <v/>
      </c>
      <c r="J431" s="729" t="str">
        <f t="shared" si="109"/>
        <v/>
      </c>
      <c r="K431" s="231" t="str">
        <f t="shared" si="109"/>
        <v/>
      </c>
      <c r="L431" s="729" t="str">
        <f t="shared" si="109"/>
        <v/>
      </c>
      <c r="M431" s="231" t="str">
        <f t="shared" si="109"/>
        <v/>
      </c>
      <c r="N431" s="729" t="str">
        <f t="shared" si="109"/>
        <v/>
      </c>
      <c r="O431" s="231" t="str">
        <f t="shared" si="109"/>
        <v/>
      </c>
      <c r="P431" s="729" t="str">
        <f t="shared" si="109"/>
        <v/>
      </c>
      <c r="Q431" s="231" t="str">
        <f t="shared" si="109"/>
        <v/>
      </c>
      <c r="R431" s="729" t="str">
        <f t="shared" si="109"/>
        <v/>
      </c>
      <c r="S431" s="231" t="str">
        <f t="shared" si="109"/>
        <v/>
      </c>
      <c r="T431" s="729" t="str">
        <f t="shared" si="109"/>
        <v/>
      </c>
      <c r="U431" s="231" t="str">
        <f t="shared" si="109"/>
        <v/>
      </c>
      <c r="V431" s="714" t="str">
        <f t="shared" si="109"/>
        <v/>
      </c>
      <c r="W431" s="49"/>
      <c r="X431" s="49"/>
      <c r="Y431" s="60"/>
      <c r="Z431" s="49"/>
      <c r="AA431" s="49"/>
      <c r="AB431" s="49"/>
      <c r="AC431" s="49"/>
      <c r="AD431" s="49"/>
      <c r="AE431" s="49"/>
      <c r="AF431" s="49"/>
      <c r="AG431" s="49"/>
      <c r="AH431" s="41"/>
      <c r="AI431" s="47"/>
    </row>
    <row r="432" spans="1:35" ht="17.25" hidden="1" customHeight="1" outlineLevel="1">
      <c r="A432" s="415" t="s">
        <v>1153</v>
      </c>
      <c r="B432" s="78" t="s">
        <v>0</v>
      </c>
      <c r="C432" s="327"/>
      <c r="D432" s="328" t="s">
        <v>1537</v>
      </c>
      <c r="E432" s="49"/>
      <c r="F432" s="255" t="str">
        <f t="shared" si="108"/>
        <v/>
      </c>
      <c r="G432" s="329"/>
      <c r="H432" s="288"/>
      <c r="I432" s="231" t="str">
        <f t="shared" si="109"/>
        <v/>
      </c>
      <c r="J432" s="729" t="str">
        <f t="shared" si="109"/>
        <v/>
      </c>
      <c r="K432" s="231" t="str">
        <f t="shared" si="109"/>
        <v/>
      </c>
      <c r="L432" s="729" t="str">
        <f t="shared" si="109"/>
        <v/>
      </c>
      <c r="M432" s="231" t="str">
        <f t="shared" si="109"/>
        <v/>
      </c>
      <c r="N432" s="729" t="str">
        <f t="shared" si="109"/>
        <v/>
      </c>
      <c r="O432" s="231" t="str">
        <f t="shared" si="109"/>
        <v/>
      </c>
      <c r="P432" s="729" t="str">
        <f t="shared" si="109"/>
        <v/>
      </c>
      <c r="Q432" s="231" t="str">
        <f t="shared" si="109"/>
        <v/>
      </c>
      <c r="R432" s="729" t="str">
        <f t="shared" si="109"/>
        <v/>
      </c>
      <c r="S432" s="231" t="str">
        <f t="shared" si="109"/>
        <v/>
      </c>
      <c r="T432" s="729" t="str">
        <f t="shared" si="109"/>
        <v/>
      </c>
      <c r="U432" s="231" t="str">
        <f t="shared" si="109"/>
        <v/>
      </c>
      <c r="V432" s="714" t="str">
        <f t="shared" si="109"/>
        <v/>
      </c>
      <c r="W432" s="49"/>
      <c r="X432" s="49"/>
      <c r="Y432" s="60"/>
      <c r="Z432" s="49"/>
      <c r="AA432" s="49"/>
      <c r="AB432" s="49"/>
      <c r="AC432" s="49"/>
      <c r="AD432" s="49"/>
      <c r="AE432" s="49"/>
      <c r="AF432" s="49"/>
      <c r="AG432" s="49"/>
      <c r="AH432" s="41"/>
      <c r="AI432" s="47"/>
    </row>
    <row r="433" spans="1:35" ht="17.25" hidden="1" customHeight="1" outlineLevel="1">
      <c r="A433" s="415" t="s">
        <v>1154</v>
      </c>
      <c r="B433" s="78" t="s">
        <v>0</v>
      </c>
      <c r="C433" s="327"/>
      <c r="D433" s="328" t="s">
        <v>1538</v>
      </c>
      <c r="E433" s="49"/>
      <c r="F433" s="255" t="str">
        <f t="shared" si="108"/>
        <v/>
      </c>
      <c r="G433" s="329"/>
      <c r="H433" s="288"/>
      <c r="I433" s="231" t="str">
        <f t="shared" si="109"/>
        <v/>
      </c>
      <c r="J433" s="729" t="str">
        <f t="shared" si="109"/>
        <v/>
      </c>
      <c r="K433" s="231" t="str">
        <f t="shared" si="109"/>
        <v/>
      </c>
      <c r="L433" s="729" t="str">
        <f t="shared" si="109"/>
        <v/>
      </c>
      <c r="M433" s="231" t="str">
        <f t="shared" si="109"/>
        <v/>
      </c>
      <c r="N433" s="729" t="str">
        <f t="shared" si="109"/>
        <v/>
      </c>
      <c r="O433" s="231" t="str">
        <f t="shared" si="109"/>
        <v/>
      </c>
      <c r="P433" s="729" t="str">
        <f t="shared" si="109"/>
        <v/>
      </c>
      <c r="Q433" s="231" t="str">
        <f t="shared" si="109"/>
        <v/>
      </c>
      <c r="R433" s="729" t="str">
        <f t="shared" si="109"/>
        <v/>
      </c>
      <c r="S433" s="231" t="str">
        <f t="shared" si="109"/>
        <v/>
      </c>
      <c r="T433" s="729" t="str">
        <f t="shared" si="109"/>
        <v/>
      </c>
      <c r="U433" s="231" t="str">
        <f t="shared" si="109"/>
        <v/>
      </c>
      <c r="V433" s="714" t="str">
        <f t="shared" si="109"/>
        <v/>
      </c>
      <c r="W433" s="49"/>
      <c r="X433" s="49"/>
      <c r="Y433" s="60"/>
      <c r="Z433" s="49"/>
      <c r="AA433" s="49"/>
      <c r="AB433" s="49"/>
      <c r="AC433" s="49"/>
      <c r="AD433" s="49"/>
      <c r="AE433" s="49"/>
      <c r="AF433" s="49"/>
      <c r="AG433" s="49"/>
      <c r="AH433" s="41"/>
      <c r="AI433" s="47"/>
    </row>
    <row r="434" spans="1:35" ht="17.25" hidden="1" customHeight="1" outlineLevel="1">
      <c r="A434" s="415" t="s">
        <v>1155</v>
      </c>
      <c r="B434" s="78" t="s">
        <v>0</v>
      </c>
      <c r="C434" s="327"/>
      <c r="D434" s="328" t="s">
        <v>1539</v>
      </c>
      <c r="E434" s="49"/>
      <c r="F434" s="255" t="str">
        <f t="shared" si="108"/>
        <v/>
      </c>
      <c r="G434" s="329"/>
      <c r="H434" s="288"/>
      <c r="I434" s="231" t="str">
        <f t="shared" si="109"/>
        <v/>
      </c>
      <c r="J434" s="729" t="str">
        <f t="shared" si="109"/>
        <v/>
      </c>
      <c r="K434" s="231" t="str">
        <f t="shared" si="109"/>
        <v/>
      </c>
      <c r="L434" s="729" t="str">
        <f t="shared" si="109"/>
        <v/>
      </c>
      <c r="M434" s="231" t="str">
        <f t="shared" si="109"/>
        <v/>
      </c>
      <c r="N434" s="729" t="str">
        <f t="shared" si="109"/>
        <v/>
      </c>
      <c r="O434" s="231" t="str">
        <f t="shared" si="109"/>
        <v/>
      </c>
      <c r="P434" s="729" t="str">
        <f t="shared" si="109"/>
        <v/>
      </c>
      <c r="Q434" s="231" t="str">
        <f t="shared" si="109"/>
        <v/>
      </c>
      <c r="R434" s="729" t="str">
        <f t="shared" si="109"/>
        <v/>
      </c>
      <c r="S434" s="231" t="str">
        <f t="shared" si="109"/>
        <v/>
      </c>
      <c r="T434" s="729" t="str">
        <f t="shared" si="109"/>
        <v/>
      </c>
      <c r="U434" s="231" t="str">
        <f t="shared" si="109"/>
        <v/>
      </c>
      <c r="V434" s="714" t="str">
        <f t="shared" si="109"/>
        <v/>
      </c>
      <c r="W434" s="49"/>
      <c r="X434" s="49"/>
      <c r="Y434" s="60"/>
      <c r="Z434" s="49"/>
      <c r="AA434" s="49"/>
      <c r="AB434" s="49"/>
      <c r="AC434" s="49"/>
      <c r="AD434" s="49"/>
      <c r="AE434" s="49"/>
      <c r="AF434" s="49"/>
      <c r="AG434" s="49"/>
      <c r="AH434" s="41"/>
      <c r="AI434" s="47"/>
    </row>
    <row r="435" spans="1:35" ht="17.25" hidden="1" customHeight="1" outlineLevel="1">
      <c r="A435" s="415" t="s">
        <v>1156</v>
      </c>
      <c r="B435" s="78" t="s">
        <v>0</v>
      </c>
      <c r="C435" s="327"/>
      <c r="D435" s="328" t="s">
        <v>1540</v>
      </c>
      <c r="E435" s="49"/>
      <c r="F435" s="255" t="str">
        <f t="shared" si="108"/>
        <v/>
      </c>
      <c r="G435" s="435"/>
      <c r="H435" s="436"/>
      <c r="I435" s="437" t="str">
        <f t="shared" si="109"/>
        <v/>
      </c>
      <c r="J435" s="886" t="str">
        <f t="shared" si="109"/>
        <v/>
      </c>
      <c r="K435" s="437" t="str">
        <f t="shared" si="109"/>
        <v/>
      </c>
      <c r="L435" s="886" t="str">
        <f t="shared" si="109"/>
        <v/>
      </c>
      <c r="M435" s="437" t="str">
        <f t="shared" si="109"/>
        <v/>
      </c>
      <c r="N435" s="886" t="str">
        <f t="shared" si="109"/>
        <v/>
      </c>
      <c r="O435" s="437" t="str">
        <f t="shared" si="109"/>
        <v/>
      </c>
      <c r="P435" s="886" t="str">
        <f t="shared" si="109"/>
        <v/>
      </c>
      <c r="Q435" s="437" t="str">
        <f t="shared" si="109"/>
        <v/>
      </c>
      <c r="R435" s="886" t="str">
        <f t="shared" si="109"/>
        <v/>
      </c>
      <c r="S435" s="437" t="str">
        <f t="shared" si="109"/>
        <v/>
      </c>
      <c r="T435" s="886" t="str">
        <f t="shared" si="109"/>
        <v/>
      </c>
      <c r="U435" s="437" t="str">
        <f t="shared" si="109"/>
        <v/>
      </c>
      <c r="V435" s="887" t="str">
        <f t="shared" si="109"/>
        <v/>
      </c>
      <c r="W435" s="49"/>
      <c r="X435" s="49"/>
      <c r="Y435" s="60"/>
      <c r="Z435" s="49"/>
      <c r="AA435" s="49"/>
      <c r="AB435" s="49"/>
      <c r="AC435" s="49"/>
      <c r="AD435" s="49"/>
      <c r="AE435" s="49"/>
      <c r="AF435" s="49"/>
      <c r="AG435" s="49"/>
      <c r="AH435" s="41"/>
      <c r="AI435" s="47"/>
    </row>
    <row r="436" spans="1:35" ht="17.25" hidden="1" customHeight="1" outlineLevel="1">
      <c r="A436" s="415" t="s">
        <v>1157</v>
      </c>
      <c r="B436" s="78" t="s">
        <v>2139</v>
      </c>
      <c r="C436" s="76" t="s">
        <v>746</v>
      </c>
      <c r="D436" s="331"/>
      <c r="E436" s="331"/>
      <c r="F436" s="331"/>
      <c r="G436" s="331"/>
      <c r="H436" s="331"/>
      <c r="I436" s="331"/>
      <c r="J436" s="700"/>
      <c r="K436" s="331"/>
      <c r="L436" s="700"/>
      <c r="M436" s="331"/>
      <c r="N436" s="700"/>
      <c r="O436" s="331"/>
      <c r="P436" s="700"/>
      <c r="Q436" s="331"/>
      <c r="R436" s="700"/>
      <c r="S436" s="331"/>
      <c r="T436" s="700"/>
      <c r="U436" s="331"/>
      <c r="V436" s="929"/>
      <c r="W436" s="331"/>
      <c r="X436" s="331"/>
      <c r="Y436" s="331"/>
      <c r="Z436" s="331"/>
      <c r="AA436" s="331"/>
      <c r="AB436" s="331"/>
      <c r="AC436" s="331"/>
      <c r="AD436" s="49"/>
      <c r="AE436" s="49"/>
      <c r="AF436" s="49"/>
      <c r="AG436" s="49"/>
      <c r="AH436" s="41"/>
      <c r="AI436" s="47"/>
    </row>
    <row r="437" spans="1:35" ht="17.25" hidden="1" customHeight="1" outlineLevel="1">
      <c r="A437" s="415" t="s">
        <v>1158</v>
      </c>
      <c r="B437" s="78" t="s">
        <v>2140</v>
      </c>
      <c r="C437" s="76" t="s">
        <v>1541</v>
      </c>
      <c r="D437" s="318" t="str">
        <f>$C$4</f>
        <v>Australia</v>
      </c>
      <c r="E437" s="49"/>
      <c r="F437" s="474" t="s">
        <v>160</v>
      </c>
      <c r="G437" s="319"/>
      <c r="H437" s="320"/>
      <c r="I437" s="321"/>
      <c r="J437" s="925"/>
      <c r="K437" s="321"/>
      <c r="L437" s="925"/>
      <c r="M437" s="321"/>
      <c r="N437" s="925"/>
      <c r="O437" s="321"/>
      <c r="P437" s="925"/>
      <c r="Q437" s="321"/>
      <c r="R437" s="925"/>
      <c r="S437" s="321"/>
      <c r="T437" s="925"/>
      <c r="U437" s="321"/>
      <c r="V437" s="930"/>
      <c r="W437" s="49"/>
      <c r="X437" s="49"/>
      <c r="Y437" s="60"/>
      <c r="Z437" s="49"/>
      <c r="AA437" s="49"/>
      <c r="AB437" s="49"/>
      <c r="AC437" s="49"/>
      <c r="AD437" s="49"/>
      <c r="AE437" s="49"/>
      <c r="AF437" s="49"/>
      <c r="AG437" s="49"/>
      <c r="AH437" s="41"/>
      <c r="AI437" s="47"/>
    </row>
    <row r="438" spans="1:35" ht="17.25" hidden="1" customHeight="1" outlineLevel="1">
      <c r="A438" s="415" t="s">
        <v>1159</v>
      </c>
      <c r="B438" s="78" t="s">
        <v>0</v>
      </c>
      <c r="C438" s="327" t="str">
        <f>IF(F438="Fleet",C$436,C$437&amp;F438)</f>
        <v>STAT &gt; Units Mix % (Brand) | New | All Brand | All Model</v>
      </c>
      <c r="D438" s="322"/>
      <c r="E438" s="49"/>
      <c r="F438" s="323" t="s">
        <v>1512</v>
      </c>
      <c r="G438" s="324"/>
      <c r="H438" s="325"/>
      <c r="I438" s="334" t="str">
        <f t="shared" ref="I438:V447" si="110">IFERROR(INDEX(ESOSDataset,MATCH($C438,Measure,0),MATCH(I$10,PeriodComposite,0)),"")</f>
        <v/>
      </c>
      <c r="J438" s="926" t="str">
        <f t="shared" si="110"/>
        <v/>
      </c>
      <c r="K438" s="334" t="str">
        <f t="shared" si="110"/>
        <v/>
      </c>
      <c r="L438" s="926" t="str">
        <f t="shared" si="110"/>
        <v/>
      </c>
      <c r="M438" s="334" t="str">
        <f t="shared" si="110"/>
        <v/>
      </c>
      <c r="N438" s="926" t="str">
        <f t="shared" si="110"/>
        <v/>
      </c>
      <c r="O438" s="334" t="str">
        <f t="shared" si="110"/>
        <v/>
      </c>
      <c r="P438" s="926" t="str">
        <f t="shared" si="110"/>
        <v/>
      </c>
      <c r="Q438" s="334" t="str">
        <f t="shared" si="110"/>
        <v/>
      </c>
      <c r="R438" s="926">
        <f t="shared" si="110"/>
        <v>0.42465753000000001</v>
      </c>
      <c r="S438" s="334" t="str">
        <f t="shared" si="110"/>
        <v/>
      </c>
      <c r="T438" s="926" t="str">
        <f t="shared" si="110"/>
        <v/>
      </c>
      <c r="U438" s="334" t="str">
        <f t="shared" si="110"/>
        <v/>
      </c>
      <c r="V438" s="931" t="str">
        <f t="shared" si="110"/>
        <v/>
      </c>
      <c r="W438" s="49"/>
      <c r="X438" s="49"/>
      <c r="Y438" s="60"/>
      <c r="Z438" s="49"/>
      <c r="AA438" s="49"/>
      <c r="AB438" s="49"/>
      <c r="AC438" s="49"/>
      <c r="AD438" s="49"/>
      <c r="AE438" s="49"/>
      <c r="AF438" s="49"/>
      <c r="AG438" s="49"/>
      <c r="AH438" s="41"/>
      <c r="AI438" s="47"/>
    </row>
    <row r="439" spans="1:35" ht="17.25" hidden="1" customHeight="1" outlineLevel="1">
      <c r="A439" s="415" t="s">
        <v>1160</v>
      </c>
      <c r="B439" s="78" t="s">
        <v>0</v>
      </c>
      <c r="C439" s="327" t="str">
        <f t="shared" ref="C439:C448" si="111">IF(F439="Fleet",C$436,C$437&amp;F439)</f>
        <v>STAT &gt; Units Mix % (Brand) | New | All Brand | Fiesta</v>
      </c>
      <c r="D439" s="328" t="s">
        <v>1516</v>
      </c>
      <c r="E439" s="49"/>
      <c r="F439" s="255" t="str">
        <f t="shared" ref="F439:F448" si="112">IF(INDEX(Setup,MATCH(D439,_xlnm.Database,0),MATCH(F$3,Country,0))="","",INDEX(Setup,MATCH(D439,_xlnm.Database,0),MATCH(F$3,Country,0)))</f>
        <v>Fiesta</v>
      </c>
      <c r="G439" s="329"/>
      <c r="H439" s="288"/>
      <c r="I439" s="335" t="str">
        <f t="shared" si="110"/>
        <v/>
      </c>
      <c r="J439" s="914" t="str">
        <f t="shared" si="110"/>
        <v/>
      </c>
      <c r="K439" s="335" t="str">
        <f t="shared" si="110"/>
        <v/>
      </c>
      <c r="L439" s="914" t="str">
        <f t="shared" si="110"/>
        <v/>
      </c>
      <c r="M439" s="335" t="str">
        <f t="shared" si="110"/>
        <v/>
      </c>
      <c r="N439" s="914" t="str">
        <f t="shared" si="110"/>
        <v/>
      </c>
      <c r="O439" s="335" t="str">
        <f t="shared" si="110"/>
        <v/>
      </c>
      <c r="P439" s="914" t="str">
        <f t="shared" si="110"/>
        <v/>
      </c>
      <c r="Q439" s="335" t="str">
        <f t="shared" si="110"/>
        <v/>
      </c>
      <c r="R439" s="914">
        <f t="shared" si="110"/>
        <v>1</v>
      </c>
      <c r="S439" s="335" t="str">
        <f t="shared" si="110"/>
        <v/>
      </c>
      <c r="T439" s="914" t="str">
        <f t="shared" si="110"/>
        <v/>
      </c>
      <c r="U439" s="335" t="str">
        <f t="shared" si="110"/>
        <v/>
      </c>
      <c r="V439" s="920" t="str">
        <f t="shared" si="110"/>
        <v/>
      </c>
      <c r="W439" s="49"/>
      <c r="X439" s="49"/>
      <c r="Y439" s="60"/>
      <c r="Z439" s="49"/>
      <c r="AA439" s="49"/>
      <c r="AB439" s="49"/>
      <c r="AC439" s="49"/>
      <c r="AD439" s="49"/>
      <c r="AE439" s="49"/>
      <c r="AF439" s="49"/>
      <c r="AG439" s="49"/>
      <c r="AH439" s="41"/>
      <c r="AI439" s="47"/>
    </row>
    <row r="440" spans="1:35" ht="17.25" hidden="1" customHeight="1" outlineLevel="1">
      <c r="A440" s="415" t="s">
        <v>1161</v>
      </c>
      <c r="B440" s="78" t="s">
        <v>0</v>
      </c>
      <c r="C440" s="327" t="str">
        <f t="shared" si="111"/>
        <v>STAT &gt; Units Mix % (Brand) | New | All Brand | Focus</v>
      </c>
      <c r="D440" s="328" t="s">
        <v>1517</v>
      </c>
      <c r="E440" s="49"/>
      <c r="F440" s="255" t="str">
        <f t="shared" si="112"/>
        <v>Focus</v>
      </c>
      <c r="G440" s="329"/>
      <c r="H440" s="288"/>
      <c r="I440" s="335" t="str">
        <f t="shared" si="110"/>
        <v/>
      </c>
      <c r="J440" s="914" t="str">
        <f t="shared" si="110"/>
        <v/>
      </c>
      <c r="K440" s="335" t="str">
        <f t="shared" si="110"/>
        <v/>
      </c>
      <c r="L440" s="914" t="str">
        <f t="shared" si="110"/>
        <v/>
      </c>
      <c r="M440" s="335" t="str">
        <f t="shared" si="110"/>
        <v/>
      </c>
      <c r="N440" s="914" t="str">
        <f t="shared" si="110"/>
        <v/>
      </c>
      <c r="O440" s="335" t="str">
        <f t="shared" si="110"/>
        <v/>
      </c>
      <c r="P440" s="914" t="str">
        <f t="shared" si="110"/>
        <v/>
      </c>
      <c r="Q440" s="335" t="str">
        <f t="shared" si="110"/>
        <v/>
      </c>
      <c r="R440" s="914">
        <f t="shared" si="110"/>
        <v>1</v>
      </c>
      <c r="S440" s="335" t="str">
        <f t="shared" si="110"/>
        <v/>
      </c>
      <c r="T440" s="914" t="str">
        <f t="shared" si="110"/>
        <v/>
      </c>
      <c r="U440" s="335" t="str">
        <f t="shared" si="110"/>
        <v/>
      </c>
      <c r="V440" s="920" t="str">
        <f t="shared" si="110"/>
        <v/>
      </c>
      <c r="W440" s="49"/>
      <c r="X440" s="49"/>
      <c r="Y440" s="60"/>
      <c r="Z440" s="49"/>
      <c r="AA440" s="49"/>
      <c r="AB440" s="49"/>
      <c r="AC440" s="49"/>
      <c r="AD440" s="49"/>
      <c r="AE440" s="49"/>
      <c r="AF440" s="49"/>
      <c r="AG440" s="49"/>
      <c r="AH440" s="41"/>
      <c r="AI440" s="47"/>
    </row>
    <row r="441" spans="1:35" ht="17.25" hidden="1" customHeight="1" outlineLevel="1">
      <c r="A441" s="415" t="s">
        <v>1162</v>
      </c>
      <c r="B441" s="78" t="s">
        <v>0</v>
      </c>
      <c r="C441" s="327" t="str">
        <f t="shared" si="111"/>
        <v>STAT &gt; Units Mix % (Brand) | New | All Brand | Mondeo</v>
      </c>
      <c r="D441" s="328" t="s">
        <v>1518</v>
      </c>
      <c r="E441" s="49"/>
      <c r="F441" s="255" t="str">
        <f t="shared" si="112"/>
        <v>Mondeo</v>
      </c>
      <c r="G441" s="329"/>
      <c r="H441" s="288"/>
      <c r="I441" s="335" t="str">
        <f t="shared" si="110"/>
        <v/>
      </c>
      <c r="J441" s="914" t="str">
        <f t="shared" si="110"/>
        <v/>
      </c>
      <c r="K441" s="335" t="str">
        <f t="shared" si="110"/>
        <v/>
      </c>
      <c r="L441" s="914" t="str">
        <f t="shared" si="110"/>
        <v/>
      </c>
      <c r="M441" s="335" t="str">
        <f t="shared" si="110"/>
        <v/>
      </c>
      <c r="N441" s="914" t="str">
        <f t="shared" si="110"/>
        <v/>
      </c>
      <c r="O441" s="335" t="str">
        <f t="shared" si="110"/>
        <v/>
      </c>
      <c r="P441" s="914" t="str">
        <f t="shared" si="110"/>
        <v/>
      </c>
      <c r="Q441" s="335" t="str">
        <f t="shared" si="110"/>
        <v/>
      </c>
      <c r="R441" s="914">
        <f t="shared" si="110"/>
        <v>0</v>
      </c>
      <c r="S441" s="335" t="str">
        <f t="shared" si="110"/>
        <v/>
      </c>
      <c r="T441" s="914" t="str">
        <f t="shared" si="110"/>
        <v/>
      </c>
      <c r="U441" s="335" t="str">
        <f t="shared" si="110"/>
        <v/>
      </c>
      <c r="V441" s="920" t="str">
        <f t="shared" si="110"/>
        <v/>
      </c>
      <c r="W441" s="49"/>
      <c r="X441" s="49"/>
      <c r="Y441" s="60"/>
      <c r="Z441" s="49"/>
      <c r="AA441" s="49"/>
      <c r="AB441" s="49"/>
      <c r="AC441" s="49"/>
      <c r="AD441" s="49"/>
      <c r="AE441" s="49"/>
      <c r="AF441" s="49"/>
      <c r="AG441" s="49"/>
      <c r="AH441" s="41"/>
      <c r="AI441" s="47"/>
    </row>
    <row r="442" spans="1:35" ht="17.25" hidden="1" customHeight="1" outlineLevel="1">
      <c r="A442" s="415" t="s">
        <v>1163</v>
      </c>
      <c r="B442" s="78" t="s">
        <v>0</v>
      </c>
      <c r="C442" s="327" t="str">
        <f t="shared" si="111"/>
        <v>STAT &gt; Units Mix % (Brand) | New | All Brand | Falcon</v>
      </c>
      <c r="D442" s="328" t="s">
        <v>1519</v>
      </c>
      <c r="E442" s="49"/>
      <c r="F442" s="255" t="str">
        <f t="shared" si="112"/>
        <v>Falcon</v>
      </c>
      <c r="G442" s="329"/>
      <c r="H442" s="288"/>
      <c r="I442" s="335" t="str">
        <f t="shared" si="110"/>
        <v/>
      </c>
      <c r="J442" s="914" t="str">
        <f t="shared" si="110"/>
        <v/>
      </c>
      <c r="K442" s="335" t="str">
        <f t="shared" si="110"/>
        <v/>
      </c>
      <c r="L442" s="914" t="str">
        <f t="shared" si="110"/>
        <v/>
      </c>
      <c r="M442" s="335" t="str">
        <f t="shared" si="110"/>
        <v/>
      </c>
      <c r="N442" s="914" t="str">
        <f t="shared" si="110"/>
        <v/>
      </c>
      <c r="O442" s="335" t="str">
        <f t="shared" si="110"/>
        <v/>
      </c>
      <c r="P442" s="914" t="str">
        <f t="shared" si="110"/>
        <v/>
      </c>
      <c r="Q442" s="335" t="str">
        <f t="shared" si="110"/>
        <v/>
      </c>
      <c r="R442" s="914">
        <f t="shared" si="110"/>
        <v>1</v>
      </c>
      <c r="S442" s="335" t="str">
        <f t="shared" si="110"/>
        <v/>
      </c>
      <c r="T442" s="914" t="str">
        <f t="shared" si="110"/>
        <v/>
      </c>
      <c r="U442" s="335" t="str">
        <f t="shared" si="110"/>
        <v/>
      </c>
      <c r="V442" s="920" t="str">
        <f t="shared" si="110"/>
        <v/>
      </c>
      <c r="W442" s="49"/>
      <c r="X442" s="49"/>
      <c r="Y442" s="60"/>
      <c r="Z442" s="49"/>
      <c r="AA442" s="49"/>
      <c r="AB442" s="49"/>
      <c r="AC442" s="49"/>
      <c r="AD442" s="49"/>
      <c r="AE442" s="49"/>
      <c r="AF442" s="49"/>
      <c r="AG442" s="49"/>
      <c r="AH442" s="41"/>
      <c r="AI442" s="47"/>
    </row>
    <row r="443" spans="1:35" ht="17.25" hidden="1" customHeight="1" outlineLevel="1">
      <c r="A443" s="415" t="s">
        <v>1164</v>
      </c>
      <c r="B443" s="78" t="s">
        <v>0</v>
      </c>
      <c r="C443" s="327" t="str">
        <f t="shared" si="111"/>
        <v>STAT &gt; Units Mix % (Brand) | New | All Brand | Ecosport</v>
      </c>
      <c r="D443" s="328" t="s">
        <v>1520</v>
      </c>
      <c r="E443" s="49"/>
      <c r="F443" s="255" t="str">
        <f t="shared" si="112"/>
        <v>Ecosport</v>
      </c>
      <c r="G443" s="329"/>
      <c r="H443" s="288"/>
      <c r="I443" s="335" t="str">
        <f t="shared" si="110"/>
        <v/>
      </c>
      <c r="J443" s="914" t="str">
        <f t="shared" si="110"/>
        <v/>
      </c>
      <c r="K443" s="335" t="str">
        <f t="shared" si="110"/>
        <v/>
      </c>
      <c r="L443" s="914" t="str">
        <f t="shared" si="110"/>
        <v/>
      </c>
      <c r="M443" s="335" t="str">
        <f t="shared" si="110"/>
        <v/>
      </c>
      <c r="N443" s="914" t="str">
        <f t="shared" si="110"/>
        <v/>
      </c>
      <c r="O443" s="335" t="str">
        <f t="shared" si="110"/>
        <v/>
      </c>
      <c r="P443" s="914" t="str">
        <f t="shared" si="110"/>
        <v/>
      </c>
      <c r="Q443" s="335" t="str">
        <f t="shared" si="110"/>
        <v/>
      </c>
      <c r="R443" s="914">
        <f t="shared" si="110"/>
        <v>1</v>
      </c>
      <c r="S443" s="335" t="str">
        <f t="shared" si="110"/>
        <v/>
      </c>
      <c r="T443" s="914" t="str">
        <f t="shared" si="110"/>
        <v/>
      </c>
      <c r="U443" s="335" t="str">
        <f t="shared" si="110"/>
        <v/>
      </c>
      <c r="V443" s="920" t="str">
        <f t="shared" si="110"/>
        <v/>
      </c>
      <c r="W443" s="49"/>
      <c r="X443" s="49"/>
      <c r="Y443" s="60"/>
      <c r="Z443" s="49"/>
      <c r="AA443" s="49"/>
      <c r="AB443" s="49"/>
      <c r="AC443" s="49"/>
      <c r="AD443" s="49"/>
      <c r="AE443" s="49"/>
      <c r="AF443" s="49"/>
      <c r="AG443" s="49"/>
      <c r="AH443" s="41"/>
      <c r="AI443" s="47"/>
    </row>
    <row r="444" spans="1:35" ht="17.25" hidden="1" customHeight="1" outlineLevel="1">
      <c r="A444" s="415" t="s">
        <v>1165</v>
      </c>
      <c r="B444" s="78" t="s">
        <v>0</v>
      </c>
      <c r="C444" s="327" t="str">
        <f t="shared" si="111"/>
        <v>STAT &gt; Units Mix % (Brand) | New | All Brand | Kuga</v>
      </c>
      <c r="D444" s="328" t="s">
        <v>1521</v>
      </c>
      <c r="E444" s="49"/>
      <c r="F444" s="255" t="str">
        <f t="shared" si="112"/>
        <v>Kuga</v>
      </c>
      <c r="G444" s="329"/>
      <c r="H444" s="288"/>
      <c r="I444" s="335" t="str">
        <f t="shared" si="110"/>
        <v/>
      </c>
      <c r="J444" s="914" t="str">
        <f t="shared" si="110"/>
        <v/>
      </c>
      <c r="K444" s="335" t="str">
        <f t="shared" si="110"/>
        <v/>
      </c>
      <c r="L444" s="914" t="str">
        <f t="shared" si="110"/>
        <v/>
      </c>
      <c r="M444" s="335" t="str">
        <f t="shared" si="110"/>
        <v/>
      </c>
      <c r="N444" s="914" t="str">
        <f t="shared" si="110"/>
        <v/>
      </c>
      <c r="O444" s="335" t="str">
        <f t="shared" si="110"/>
        <v/>
      </c>
      <c r="P444" s="914" t="str">
        <f t="shared" si="110"/>
        <v/>
      </c>
      <c r="Q444" s="335" t="str">
        <f t="shared" si="110"/>
        <v/>
      </c>
      <c r="R444" s="914">
        <f t="shared" si="110"/>
        <v>1</v>
      </c>
      <c r="S444" s="335" t="str">
        <f t="shared" si="110"/>
        <v/>
      </c>
      <c r="T444" s="914" t="str">
        <f t="shared" si="110"/>
        <v/>
      </c>
      <c r="U444" s="335" t="str">
        <f t="shared" si="110"/>
        <v/>
      </c>
      <c r="V444" s="920" t="str">
        <f t="shared" si="110"/>
        <v/>
      </c>
      <c r="W444" s="49"/>
      <c r="X444" s="49"/>
      <c r="Y444" s="60"/>
      <c r="Z444" s="49"/>
      <c r="AA444" s="49"/>
      <c r="AB444" s="49"/>
      <c r="AC444" s="49"/>
      <c r="AD444" s="49"/>
      <c r="AE444" s="49"/>
      <c r="AF444" s="49"/>
      <c r="AG444" s="49"/>
      <c r="AH444" s="41"/>
      <c r="AI444" s="47"/>
    </row>
    <row r="445" spans="1:35" ht="17.25" hidden="1" customHeight="1" outlineLevel="1">
      <c r="A445" s="415" t="s">
        <v>1166</v>
      </c>
      <c r="B445" s="78" t="s">
        <v>0</v>
      </c>
      <c r="C445" s="327" t="str">
        <f t="shared" si="111"/>
        <v>STAT &gt; Units Mix % (Brand) | New | All Brand | Territory</v>
      </c>
      <c r="D445" s="328" t="s">
        <v>1522</v>
      </c>
      <c r="E445" s="49"/>
      <c r="F445" s="255" t="str">
        <f t="shared" si="112"/>
        <v>Territory</v>
      </c>
      <c r="G445" s="329"/>
      <c r="H445" s="288"/>
      <c r="I445" s="336" t="str">
        <f t="shared" si="110"/>
        <v/>
      </c>
      <c r="J445" s="894" t="str">
        <f t="shared" si="110"/>
        <v/>
      </c>
      <c r="K445" s="336" t="str">
        <f t="shared" si="110"/>
        <v/>
      </c>
      <c r="L445" s="894" t="str">
        <f t="shared" si="110"/>
        <v/>
      </c>
      <c r="M445" s="336" t="str">
        <f t="shared" si="110"/>
        <v/>
      </c>
      <c r="N445" s="894" t="str">
        <f t="shared" si="110"/>
        <v/>
      </c>
      <c r="O445" s="336" t="str">
        <f t="shared" si="110"/>
        <v/>
      </c>
      <c r="P445" s="894" t="str">
        <f t="shared" si="110"/>
        <v/>
      </c>
      <c r="Q445" s="336" t="str">
        <f t="shared" si="110"/>
        <v/>
      </c>
      <c r="R445" s="894">
        <f t="shared" si="110"/>
        <v>1</v>
      </c>
      <c r="S445" s="336" t="str">
        <f t="shared" si="110"/>
        <v/>
      </c>
      <c r="T445" s="894" t="str">
        <f t="shared" si="110"/>
        <v/>
      </c>
      <c r="U445" s="336" t="str">
        <f t="shared" si="110"/>
        <v/>
      </c>
      <c r="V445" s="907" t="str">
        <f t="shared" si="110"/>
        <v/>
      </c>
      <c r="W445" s="49"/>
      <c r="X445" s="49"/>
      <c r="Y445" s="60"/>
      <c r="Z445" s="49"/>
      <c r="AA445" s="49"/>
      <c r="AB445" s="49"/>
      <c r="AC445" s="49"/>
      <c r="AD445" s="49"/>
      <c r="AE445" s="49"/>
      <c r="AF445" s="49"/>
      <c r="AG445" s="49"/>
      <c r="AH445" s="41"/>
      <c r="AI445" s="47"/>
    </row>
    <row r="446" spans="1:35" ht="17.25" hidden="1" customHeight="1" outlineLevel="1">
      <c r="A446" s="415" t="s">
        <v>1167</v>
      </c>
      <c r="B446" s="78" t="s">
        <v>0</v>
      </c>
      <c r="C446" s="327" t="str">
        <f t="shared" si="111"/>
        <v>STAT &gt; Units Mix % (Brand) | New | All Brand | Falcon UTE</v>
      </c>
      <c r="D446" s="328" t="s">
        <v>1523</v>
      </c>
      <c r="E446" s="49"/>
      <c r="F446" s="255" t="str">
        <f t="shared" si="112"/>
        <v>Falcon UTE</v>
      </c>
      <c r="G446" s="329"/>
      <c r="H446" s="288"/>
      <c r="I446" s="336" t="str">
        <f t="shared" si="110"/>
        <v/>
      </c>
      <c r="J446" s="894" t="str">
        <f t="shared" si="110"/>
        <v/>
      </c>
      <c r="K446" s="336" t="str">
        <f t="shared" si="110"/>
        <v/>
      </c>
      <c r="L446" s="894" t="str">
        <f t="shared" si="110"/>
        <v/>
      </c>
      <c r="M446" s="336" t="str">
        <f t="shared" si="110"/>
        <v/>
      </c>
      <c r="N446" s="894" t="str">
        <f t="shared" si="110"/>
        <v/>
      </c>
      <c r="O446" s="336" t="str">
        <f t="shared" si="110"/>
        <v/>
      </c>
      <c r="P446" s="894" t="str">
        <f t="shared" si="110"/>
        <v/>
      </c>
      <c r="Q446" s="336" t="str">
        <f t="shared" si="110"/>
        <v/>
      </c>
      <c r="R446" s="894" t="str">
        <f t="shared" si="110"/>
        <v/>
      </c>
      <c r="S446" s="336" t="str">
        <f t="shared" si="110"/>
        <v/>
      </c>
      <c r="T446" s="894" t="str">
        <f t="shared" si="110"/>
        <v/>
      </c>
      <c r="U446" s="336" t="str">
        <f t="shared" si="110"/>
        <v/>
      </c>
      <c r="V446" s="907" t="str">
        <f t="shared" si="110"/>
        <v/>
      </c>
      <c r="W446" s="49"/>
      <c r="X446" s="49"/>
      <c r="Y446" s="60"/>
      <c r="Z446" s="49"/>
      <c r="AA446" s="49"/>
      <c r="AB446" s="49"/>
      <c r="AC446" s="49"/>
      <c r="AD446" s="49"/>
      <c r="AE446" s="49"/>
      <c r="AF446" s="49"/>
      <c r="AG446" s="49"/>
      <c r="AH446" s="41"/>
      <c r="AI446" s="47"/>
    </row>
    <row r="447" spans="1:35" ht="17.25" hidden="1" customHeight="1" outlineLevel="1">
      <c r="A447" s="415" t="s">
        <v>1168</v>
      </c>
      <c r="B447" s="78" t="s">
        <v>0</v>
      </c>
      <c r="C447" s="327" t="str">
        <f t="shared" si="111"/>
        <v>STAT &gt; Units Mix % (Brand) | New | All Brand | Ranger</v>
      </c>
      <c r="D447" s="328" t="s">
        <v>1524</v>
      </c>
      <c r="E447" s="49"/>
      <c r="F447" s="255" t="str">
        <f t="shared" si="112"/>
        <v>Ranger</v>
      </c>
      <c r="G447" s="329"/>
      <c r="H447" s="288"/>
      <c r="I447" s="336" t="str">
        <f t="shared" si="110"/>
        <v/>
      </c>
      <c r="J447" s="894" t="str">
        <f t="shared" si="110"/>
        <v/>
      </c>
      <c r="K447" s="336" t="str">
        <f t="shared" si="110"/>
        <v/>
      </c>
      <c r="L447" s="894" t="str">
        <f t="shared" si="110"/>
        <v/>
      </c>
      <c r="M447" s="336" t="str">
        <f t="shared" si="110"/>
        <v/>
      </c>
      <c r="N447" s="894" t="str">
        <f t="shared" si="110"/>
        <v/>
      </c>
      <c r="O447" s="336" t="str">
        <f t="shared" si="110"/>
        <v/>
      </c>
      <c r="P447" s="894" t="str">
        <f t="shared" si="110"/>
        <v/>
      </c>
      <c r="Q447" s="336" t="str">
        <f t="shared" si="110"/>
        <v/>
      </c>
      <c r="R447" s="894">
        <f t="shared" si="110"/>
        <v>1</v>
      </c>
      <c r="S447" s="336" t="str">
        <f t="shared" si="110"/>
        <v/>
      </c>
      <c r="T447" s="894" t="str">
        <f t="shared" si="110"/>
        <v/>
      </c>
      <c r="U447" s="336" t="str">
        <f t="shared" si="110"/>
        <v/>
      </c>
      <c r="V447" s="907" t="str">
        <f t="shared" si="110"/>
        <v/>
      </c>
      <c r="W447" s="49"/>
      <c r="X447" s="49"/>
      <c r="Y447" s="60"/>
      <c r="Z447" s="49"/>
      <c r="AA447" s="49"/>
      <c r="AB447" s="49"/>
      <c r="AC447" s="49"/>
      <c r="AD447" s="49"/>
      <c r="AE447" s="49"/>
      <c r="AF447" s="49"/>
      <c r="AG447" s="49"/>
      <c r="AH447" s="41"/>
      <c r="AI447" s="47"/>
    </row>
    <row r="448" spans="1:35" ht="17.25" hidden="1" customHeight="1" outlineLevel="1">
      <c r="A448" s="415" t="s">
        <v>1169</v>
      </c>
      <c r="B448" s="78" t="s">
        <v>0</v>
      </c>
      <c r="C448" s="327" t="str">
        <f t="shared" si="111"/>
        <v>STAT &gt; Units Mix % (Brand) | New | All Brand | Transit</v>
      </c>
      <c r="D448" s="328" t="s">
        <v>1525</v>
      </c>
      <c r="E448" s="49"/>
      <c r="F448" s="255" t="str">
        <f t="shared" si="112"/>
        <v>Transit</v>
      </c>
      <c r="G448" s="329"/>
      <c r="H448" s="288"/>
      <c r="I448" s="336" t="str">
        <f t="shared" ref="I448:V457" si="113">IFERROR(INDEX(ESOSDataset,MATCH($C448,Measure,0),MATCH(I$10,PeriodComposite,0)),"")</f>
        <v/>
      </c>
      <c r="J448" s="894" t="str">
        <f t="shared" si="113"/>
        <v/>
      </c>
      <c r="K448" s="336" t="str">
        <f t="shared" si="113"/>
        <v/>
      </c>
      <c r="L448" s="894" t="str">
        <f t="shared" si="113"/>
        <v/>
      </c>
      <c r="M448" s="336" t="str">
        <f t="shared" si="113"/>
        <v/>
      </c>
      <c r="N448" s="894" t="str">
        <f t="shared" si="113"/>
        <v/>
      </c>
      <c r="O448" s="336" t="str">
        <f t="shared" si="113"/>
        <v/>
      </c>
      <c r="P448" s="894" t="str">
        <f t="shared" si="113"/>
        <v/>
      </c>
      <c r="Q448" s="336" t="str">
        <f t="shared" si="113"/>
        <v/>
      </c>
      <c r="R448" s="894">
        <f t="shared" si="113"/>
        <v>1</v>
      </c>
      <c r="S448" s="336" t="str">
        <f t="shared" si="113"/>
        <v/>
      </c>
      <c r="T448" s="894" t="str">
        <f t="shared" si="113"/>
        <v/>
      </c>
      <c r="U448" s="336" t="str">
        <f t="shared" si="113"/>
        <v/>
      </c>
      <c r="V448" s="907" t="str">
        <f t="shared" si="113"/>
        <v/>
      </c>
      <c r="W448" s="49"/>
      <c r="X448" s="49"/>
      <c r="Y448" s="60"/>
      <c r="Z448" s="49"/>
      <c r="AA448" s="49"/>
      <c r="AB448" s="49"/>
      <c r="AC448" s="49"/>
      <c r="AD448" s="49"/>
      <c r="AE448" s="49"/>
      <c r="AF448" s="49"/>
      <c r="AG448" s="49"/>
      <c r="AH448" s="41"/>
      <c r="AI448" s="47"/>
    </row>
    <row r="449" spans="1:35" ht="17.25" hidden="1" customHeight="1" outlineLevel="1">
      <c r="A449" s="415" t="s">
        <v>1170</v>
      </c>
      <c r="B449" s="78" t="s">
        <v>337</v>
      </c>
      <c r="C449" s="327" t="str">
        <f>IF(LEFT(F449,5)="Fleet",C436&amp;F439,C437)</f>
        <v>STAT &gt; Units Mix % (Brand) | New Fleet | all brand | All ModelFiesta</v>
      </c>
      <c r="D449" s="328" t="s">
        <v>1526</v>
      </c>
      <c r="E449" s="49"/>
      <c r="F449" s="255" t="str">
        <f>IF(INDEX(Setup,MATCH(D449,_xlnm.Database,0),MATCH(F$3,Country,0))="","",INDEX(Setup,MATCH(D449,_xlnm.Database,0),MATCH(F$3,Country,0)))</f>
        <v>Fleet Fiesta</v>
      </c>
      <c r="G449" s="329"/>
      <c r="H449" s="288"/>
      <c r="I449" s="336" t="str">
        <f t="shared" si="113"/>
        <v/>
      </c>
      <c r="J449" s="894" t="str">
        <f t="shared" si="113"/>
        <v/>
      </c>
      <c r="K449" s="336" t="str">
        <f t="shared" si="113"/>
        <v/>
      </c>
      <c r="L449" s="894" t="str">
        <f t="shared" si="113"/>
        <v/>
      </c>
      <c r="M449" s="336" t="str">
        <f t="shared" si="113"/>
        <v/>
      </c>
      <c r="N449" s="894" t="str">
        <f t="shared" si="113"/>
        <v/>
      </c>
      <c r="O449" s="336" t="str">
        <f t="shared" si="113"/>
        <v/>
      </c>
      <c r="P449" s="894" t="str">
        <f t="shared" si="113"/>
        <v/>
      </c>
      <c r="Q449" s="336" t="str">
        <f t="shared" si="113"/>
        <v/>
      </c>
      <c r="R449" s="894" t="str">
        <f t="shared" si="113"/>
        <v/>
      </c>
      <c r="S449" s="336" t="str">
        <f t="shared" si="113"/>
        <v/>
      </c>
      <c r="T449" s="894" t="str">
        <f t="shared" si="113"/>
        <v/>
      </c>
      <c r="U449" s="336" t="str">
        <f t="shared" si="113"/>
        <v/>
      </c>
      <c r="V449" s="907" t="str">
        <f t="shared" si="113"/>
        <v/>
      </c>
      <c r="W449" s="49"/>
      <c r="X449" s="49"/>
      <c r="Y449" s="60"/>
      <c r="Z449" s="49"/>
      <c r="AA449" s="49"/>
      <c r="AB449" s="49"/>
      <c r="AC449" s="49"/>
      <c r="AD449" s="49"/>
      <c r="AE449" s="49"/>
      <c r="AF449" s="49"/>
      <c r="AG449" s="49"/>
      <c r="AH449" s="41"/>
      <c r="AI449" s="47"/>
    </row>
    <row r="450" spans="1:35" ht="17.25" hidden="1" customHeight="1" outlineLevel="1">
      <c r="A450" s="415" t="s">
        <v>1171</v>
      </c>
      <c r="B450" s="78" t="s">
        <v>0</v>
      </c>
      <c r="C450" s="327" t="str">
        <f>IF(LEFT(F450,5)="Fleet",C436&amp;F440,C437)</f>
        <v>STAT &gt; Units Mix % (Brand) | New Fleet | all brand | All ModelFocus</v>
      </c>
      <c r="D450" s="328" t="s">
        <v>1527</v>
      </c>
      <c r="E450" s="49"/>
      <c r="F450" s="255" t="str">
        <f t="shared" ref="F450:F463" si="114">IF(INDEX(Setup,MATCH(D450,_xlnm.Database,0),MATCH(F$3,Country,0))="","",INDEX(Setup,MATCH(D450,_xlnm.Database,0),MATCH(F$3,Country,0)))</f>
        <v>Fleet Focus</v>
      </c>
      <c r="G450" s="329"/>
      <c r="H450" s="288"/>
      <c r="I450" s="336" t="str">
        <f t="shared" si="113"/>
        <v/>
      </c>
      <c r="J450" s="894" t="str">
        <f t="shared" si="113"/>
        <v/>
      </c>
      <c r="K450" s="336" t="str">
        <f t="shared" si="113"/>
        <v/>
      </c>
      <c r="L450" s="894" t="str">
        <f t="shared" si="113"/>
        <v/>
      </c>
      <c r="M450" s="336" t="str">
        <f t="shared" si="113"/>
        <v/>
      </c>
      <c r="N450" s="894" t="str">
        <f t="shared" si="113"/>
        <v/>
      </c>
      <c r="O450" s="336" t="str">
        <f t="shared" si="113"/>
        <v/>
      </c>
      <c r="P450" s="894" t="str">
        <f t="shared" si="113"/>
        <v/>
      </c>
      <c r="Q450" s="336" t="str">
        <f t="shared" si="113"/>
        <v/>
      </c>
      <c r="R450" s="894" t="str">
        <f t="shared" si="113"/>
        <v/>
      </c>
      <c r="S450" s="336" t="str">
        <f t="shared" si="113"/>
        <v/>
      </c>
      <c r="T450" s="894" t="str">
        <f t="shared" si="113"/>
        <v/>
      </c>
      <c r="U450" s="336" t="str">
        <f t="shared" si="113"/>
        <v/>
      </c>
      <c r="V450" s="907" t="str">
        <f t="shared" si="113"/>
        <v/>
      </c>
      <c r="W450" s="49"/>
      <c r="X450" s="49"/>
      <c r="Y450" s="60"/>
      <c r="Z450" s="49"/>
      <c r="AA450" s="49"/>
      <c r="AB450" s="49"/>
      <c r="AC450" s="49"/>
      <c r="AD450" s="49"/>
      <c r="AE450" s="49"/>
      <c r="AF450" s="49"/>
      <c r="AG450" s="49"/>
      <c r="AH450" s="41"/>
      <c r="AI450" s="47"/>
    </row>
    <row r="451" spans="1:35" ht="17.25" hidden="1" customHeight="1" outlineLevel="1">
      <c r="A451" s="415" t="s">
        <v>1172</v>
      </c>
      <c r="B451" s="78" t="s">
        <v>0</v>
      </c>
      <c r="C451" s="327" t="str">
        <f>IF(LEFT(F451,5)="Fleet",C436&amp;F441,C437)</f>
        <v>STAT &gt; Units Mix % (Brand) | New Fleet | all brand | All ModelMondeo</v>
      </c>
      <c r="D451" s="328" t="s">
        <v>1528</v>
      </c>
      <c r="E451" s="49"/>
      <c r="F451" s="255" t="str">
        <f t="shared" si="114"/>
        <v>Fleet Mondeo</v>
      </c>
      <c r="G451" s="329"/>
      <c r="H451" s="288"/>
      <c r="I451" s="336" t="str">
        <f t="shared" si="113"/>
        <v/>
      </c>
      <c r="J451" s="894" t="str">
        <f t="shared" si="113"/>
        <v/>
      </c>
      <c r="K451" s="336" t="str">
        <f t="shared" si="113"/>
        <v/>
      </c>
      <c r="L451" s="894" t="str">
        <f t="shared" si="113"/>
        <v/>
      </c>
      <c r="M451" s="336" t="str">
        <f t="shared" si="113"/>
        <v/>
      </c>
      <c r="N451" s="894" t="str">
        <f t="shared" si="113"/>
        <v/>
      </c>
      <c r="O451" s="336" t="str">
        <f t="shared" si="113"/>
        <v/>
      </c>
      <c r="P451" s="894" t="str">
        <f t="shared" si="113"/>
        <v/>
      </c>
      <c r="Q451" s="336" t="str">
        <f t="shared" si="113"/>
        <v/>
      </c>
      <c r="R451" s="894" t="str">
        <f t="shared" si="113"/>
        <v/>
      </c>
      <c r="S451" s="336" t="str">
        <f t="shared" si="113"/>
        <v/>
      </c>
      <c r="T451" s="894" t="str">
        <f t="shared" si="113"/>
        <v/>
      </c>
      <c r="U451" s="336" t="str">
        <f t="shared" si="113"/>
        <v/>
      </c>
      <c r="V451" s="907" t="str">
        <f t="shared" si="113"/>
        <v/>
      </c>
      <c r="W451" s="49"/>
      <c r="X451" s="49"/>
      <c r="Y451" s="60"/>
      <c r="Z451" s="49"/>
      <c r="AA451" s="49"/>
      <c r="AB451" s="49"/>
      <c r="AC451" s="49"/>
      <c r="AD451" s="49"/>
      <c r="AE451" s="49"/>
      <c r="AF451" s="49"/>
      <c r="AG451" s="49"/>
      <c r="AH451" s="41"/>
      <c r="AI451" s="47"/>
    </row>
    <row r="452" spans="1:35" ht="17.25" hidden="1" customHeight="1" outlineLevel="1">
      <c r="A452" s="415" t="s">
        <v>1173</v>
      </c>
      <c r="B452" s="78" t="s">
        <v>0</v>
      </c>
      <c r="C452" s="327" t="str">
        <f>IF(LEFT(F452,5)="Fleet",C436&amp;F442,C437)</f>
        <v>STAT &gt; Units Mix % (Brand) | New Fleet | all brand | All ModelFalcon</v>
      </c>
      <c r="D452" s="328" t="s">
        <v>1529</v>
      </c>
      <c r="E452" s="49"/>
      <c r="F452" s="255" t="str">
        <f t="shared" si="114"/>
        <v>Fleet Falcon</v>
      </c>
      <c r="G452" s="329"/>
      <c r="H452" s="288"/>
      <c r="I452" s="336" t="str">
        <f t="shared" si="113"/>
        <v/>
      </c>
      <c r="J452" s="894" t="str">
        <f t="shared" si="113"/>
        <v/>
      </c>
      <c r="K452" s="336" t="str">
        <f t="shared" si="113"/>
        <v/>
      </c>
      <c r="L452" s="894" t="str">
        <f t="shared" si="113"/>
        <v/>
      </c>
      <c r="M452" s="336" t="str">
        <f t="shared" si="113"/>
        <v/>
      </c>
      <c r="N452" s="894" t="str">
        <f t="shared" si="113"/>
        <v/>
      </c>
      <c r="O452" s="336" t="str">
        <f t="shared" si="113"/>
        <v/>
      </c>
      <c r="P452" s="894" t="str">
        <f t="shared" si="113"/>
        <v/>
      </c>
      <c r="Q452" s="336" t="str">
        <f t="shared" si="113"/>
        <v/>
      </c>
      <c r="R452" s="894" t="str">
        <f t="shared" si="113"/>
        <v/>
      </c>
      <c r="S452" s="336" t="str">
        <f t="shared" si="113"/>
        <v/>
      </c>
      <c r="T452" s="894" t="str">
        <f t="shared" si="113"/>
        <v/>
      </c>
      <c r="U452" s="336" t="str">
        <f t="shared" si="113"/>
        <v/>
      </c>
      <c r="V452" s="907" t="str">
        <f t="shared" si="113"/>
        <v/>
      </c>
      <c r="W452" s="49"/>
      <c r="X452" s="49"/>
      <c r="Y452" s="60"/>
      <c r="Z452" s="49"/>
      <c r="AA452" s="49"/>
      <c r="AB452" s="49"/>
      <c r="AC452" s="49"/>
      <c r="AD452" s="49"/>
      <c r="AE452" s="49"/>
      <c r="AF452" s="49"/>
      <c r="AG452" s="49"/>
      <c r="AH452" s="41"/>
      <c r="AI452" s="47"/>
    </row>
    <row r="453" spans="1:35" ht="17.25" hidden="1" customHeight="1" outlineLevel="1">
      <c r="A453" s="415" t="s">
        <v>1174</v>
      </c>
      <c r="B453" s="78" t="s">
        <v>0</v>
      </c>
      <c r="C453" s="327" t="str">
        <f>IF(LEFT(F453,5)="Fleet",C436&amp;F443,C437)</f>
        <v>STAT &gt; Units Mix % (Brand) | New Fleet | all brand | All ModelEcosport</v>
      </c>
      <c r="D453" s="328" t="s">
        <v>1530</v>
      </c>
      <c r="E453" s="49"/>
      <c r="F453" s="255" t="str">
        <f t="shared" si="114"/>
        <v>Fleet Ecosport</v>
      </c>
      <c r="G453" s="329"/>
      <c r="H453" s="288"/>
      <c r="I453" s="336" t="str">
        <f t="shared" si="113"/>
        <v/>
      </c>
      <c r="J453" s="894" t="str">
        <f t="shared" si="113"/>
        <v/>
      </c>
      <c r="K453" s="336" t="str">
        <f t="shared" si="113"/>
        <v/>
      </c>
      <c r="L453" s="894" t="str">
        <f t="shared" si="113"/>
        <v/>
      </c>
      <c r="M453" s="336" t="str">
        <f t="shared" si="113"/>
        <v/>
      </c>
      <c r="N453" s="894" t="str">
        <f t="shared" si="113"/>
        <v/>
      </c>
      <c r="O453" s="336" t="str">
        <f t="shared" si="113"/>
        <v/>
      </c>
      <c r="P453" s="894" t="str">
        <f t="shared" si="113"/>
        <v/>
      </c>
      <c r="Q453" s="336" t="str">
        <f t="shared" si="113"/>
        <v/>
      </c>
      <c r="R453" s="894" t="str">
        <f t="shared" si="113"/>
        <v/>
      </c>
      <c r="S453" s="336" t="str">
        <f t="shared" si="113"/>
        <v/>
      </c>
      <c r="T453" s="894" t="str">
        <f t="shared" si="113"/>
        <v/>
      </c>
      <c r="U453" s="336" t="str">
        <f t="shared" si="113"/>
        <v/>
      </c>
      <c r="V453" s="907" t="str">
        <f t="shared" si="113"/>
        <v/>
      </c>
      <c r="W453" s="49"/>
      <c r="X453" s="49"/>
      <c r="Y453" s="60"/>
      <c r="Z453" s="49"/>
      <c r="AA453" s="49"/>
      <c r="AB453" s="49"/>
      <c r="AC453" s="49"/>
      <c r="AD453" s="49"/>
      <c r="AE453" s="49"/>
      <c r="AF453" s="49"/>
      <c r="AG453" s="49"/>
      <c r="AH453" s="41"/>
      <c r="AI453" s="47"/>
    </row>
    <row r="454" spans="1:35" ht="17.25" hidden="1" customHeight="1" outlineLevel="1">
      <c r="A454" s="415" t="s">
        <v>1175</v>
      </c>
      <c r="B454" s="78" t="s">
        <v>0</v>
      </c>
      <c r="C454" s="327" t="str">
        <f>IF(LEFT(F454,5)="Fleet",C436&amp;F444,C437)</f>
        <v>STAT &gt; Units Mix % (Brand) | New Fleet | all brand | All ModelKuga</v>
      </c>
      <c r="D454" s="328" t="s">
        <v>1531</v>
      </c>
      <c r="E454" s="49"/>
      <c r="F454" s="255" t="str">
        <f t="shared" si="114"/>
        <v>Fleet Kuga</v>
      </c>
      <c r="G454" s="329"/>
      <c r="H454" s="288"/>
      <c r="I454" s="336" t="str">
        <f t="shared" si="113"/>
        <v/>
      </c>
      <c r="J454" s="894" t="str">
        <f t="shared" si="113"/>
        <v/>
      </c>
      <c r="K454" s="336" t="str">
        <f t="shared" si="113"/>
        <v/>
      </c>
      <c r="L454" s="894" t="str">
        <f t="shared" si="113"/>
        <v/>
      </c>
      <c r="M454" s="336" t="str">
        <f t="shared" si="113"/>
        <v/>
      </c>
      <c r="N454" s="894" t="str">
        <f t="shared" si="113"/>
        <v/>
      </c>
      <c r="O454" s="336" t="str">
        <f t="shared" si="113"/>
        <v/>
      </c>
      <c r="P454" s="894" t="str">
        <f t="shared" si="113"/>
        <v/>
      </c>
      <c r="Q454" s="336" t="str">
        <f t="shared" si="113"/>
        <v/>
      </c>
      <c r="R454" s="894" t="str">
        <f t="shared" si="113"/>
        <v/>
      </c>
      <c r="S454" s="336" t="str">
        <f t="shared" si="113"/>
        <v/>
      </c>
      <c r="T454" s="894" t="str">
        <f t="shared" si="113"/>
        <v/>
      </c>
      <c r="U454" s="336" t="str">
        <f t="shared" si="113"/>
        <v/>
      </c>
      <c r="V454" s="907" t="str">
        <f t="shared" si="113"/>
        <v/>
      </c>
      <c r="W454" s="49"/>
      <c r="X454" s="49"/>
      <c r="Y454" s="60"/>
      <c r="Z454" s="49"/>
      <c r="AA454" s="49"/>
      <c r="AB454" s="49"/>
      <c r="AC454" s="49"/>
      <c r="AD454" s="49"/>
      <c r="AE454" s="49"/>
      <c r="AF454" s="49"/>
      <c r="AG454" s="49"/>
      <c r="AH454" s="41"/>
      <c r="AI454" s="47"/>
    </row>
    <row r="455" spans="1:35" ht="17.25" hidden="1" customHeight="1" outlineLevel="1">
      <c r="A455" s="415" t="s">
        <v>1176</v>
      </c>
      <c r="B455" s="78" t="s">
        <v>0</v>
      </c>
      <c r="C455" s="327" t="str">
        <f>IF(LEFT(F455,5)="Fleet",C436&amp;F445,C437)</f>
        <v>STAT &gt; Units Mix % (Brand) | New Fleet | all brand | All ModelTerritory</v>
      </c>
      <c r="D455" s="328" t="s">
        <v>1532</v>
      </c>
      <c r="E455" s="49"/>
      <c r="F455" s="255" t="str">
        <f t="shared" si="114"/>
        <v>Fleet Territory</v>
      </c>
      <c r="G455" s="329"/>
      <c r="H455" s="288"/>
      <c r="I455" s="336" t="str">
        <f t="shared" si="113"/>
        <v/>
      </c>
      <c r="J455" s="894" t="str">
        <f t="shared" si="113"/>
        <v/>
      </c>
      <c r="K455" s="336" t="str">
        <f t="shared" si="113"/>
        <v/>
      </c>
      <c r="L455" s="894" t="str">
        <f t="shared" si="113"/>
        <v/>
      </c>
      <c r="M455" s="336" t="str">
        <f t="shared" si="113"/>
        <v/>
      </c>
      <c r="N455" s="894" t="str">
        <f t="shared" si="113"/>
        <v/>
      </c>
      <c r="O455" s="336" t="str">
        <f t="shared" si="113"/>
        <v/>
      </c>
      <c r="P455" s="894" t="str">
        <f t="shared" si="113"/>
        <v/>
      </c>
      <c r="Q455" s="336" t="str">
        <f t="shared" si="113"/>
        <v/>
      </c>
      <c r="R455" s="894" t="str">
        <f t="shared" si="113"/>
        <v/>
      </c>
      <c r="S455" s="336" t="str">
        <f t="shared" si="113"/>
        <v/>
      </c>
      <c r="T455" s="894" t="str">
        <f t="shared" si="113"/>
        <v/>
      </c>
      <c r="U455" s="336" t="str">
        <f t="shared" si="113"/>
        <v/>
      </c>
      <c r="V455" s="907" t="str">
        <f t="shared" si="113"/>
        <v/>
      </c>
      <c r="W455" s="49"/>
      <c r="X455" s="49"/>
      <c r="Y455" s="60"/>
      <c r="Z455" s="49"/>
      <c r="AA455" s="49"/>
      <c r="AB455" s="49"/>
      <c r="AC455" s="49"/>
      <c r="AD455" s="49"/>
      <c r="AE455" s="49"/>
      <c r="AF455" s="49"/>
      <c r="AG455" s="49"/>
      <c r="AH455" s="41"/>
      <c r="AI455" s="47"/>
    </row>
    <row r="456" spans="1:35" ht="17.25" hidden="1" customHeight="1" outlineLevel="1">
      <c r="A456" s="415" t="s">
        <v>1177</v>
      </c>
      <c r="B456" s="78" t="s">
        <v>0</v>
      </c>
      <c r="C456" s="327" t="str">
        <f>IF(LEFT(F456,5)="Fleet",C436&amp;F446,C437)</f>
        <v>STAT &gt; Units Mix % (Brand) | New Fleet | all brand | All ModelFalcon UTE</v>
      </c>
      <c r="D456" s="328" t="s">
        <v>1533</v>
      </c>
      <c r="E456" s="49"/>
      <c r="F456" s="255" t="str">
        <f t="shared" si="114"/>
        <v>Fleet Falcon UTE</v>
      </c>
      <c r="G456" s="329"/>
      <c r="H456" s="288"/>
      <c r="I456" s="336" t="str">
        <f t="shared" si="113"/>
        <v/>
      </c>
      <c r="J456" s="894" t="str">
        <f t="shared" si="113"/>
        <v/>
      </c>
      <c r="K456" s="336" t="str">
        <f t="shared" si="113"/>
        <v/>
      </c>
      <c r="L456" s="894" t="str">
        <f t="shared" si="113"/>
        <v/>
      </c>
      <c r="M456" s="336" t="str">
        <f t="shared" si="113"/>
        <v/>
      </c>
      <c r="N456" s="894" t="str">
        <f t="shared" si="113"/>
        <v/>
      </c>
      <c r="O456" s="336" t="str">
        <f t="shared" si="113"/>
        <v/>
      </c>
      <c r="P456" s="894" t="str">
        <f t="shared" si="113"/>
        <v/>
      </c>
      <c r="Q456" s="336" t="str">
        <f t="shared" si="113"/>
        <v/>
      </c>
      <c r="R456" s="894" t="str">
        <f t="shared" si="113"/>
        <v/>
      </c>
      <c r="S456" s="336" t="str">
        <f t="shared" si="113"/>
        <v/>
      </c>
      <c r="T456" s="894" t="str">
        <f t="shared" si="113"/>
        <v/>
      </c>
      <c r="U456" s="336" t="str">
        <f t="shared" si="113"/>
        <v/>
      </c>
      <c r="V456" s="907" t="str">
        <f t="shared" si="113"/>
        <v/>
      </c>
      <c r="W456" s="49"/>
      <c r="X456" s="49"/>
      <c r="Y456" s="60"/>
      <c r="Z456" s="49"/>
      <c r="AA456" s="49"/>
      <c r="AB456" s="49"/>
      <c r="AC456" s="49"/>
      <c r="AD456" s="49"/>
      <c r="AE456" s="49"/>
      <c r="AF456" s="49"/>
      <c r="AG456" s="49"/>
      <c r="AH456" s="41"/>
      <c r="AI456" s="47"/>
    </row>
    <row r="457" spans="1:35" ht="17.25" hidden="1" customHeight="1" outlineLevel="1">
      <c r="A457" s="415" t="s">
        <v>1178</v>
      </c>
      <c r="B457" s="78" t="s">
        <v>0</v>
      </c>
      <c r="C457" s="327" t="str">
        <f>IF(LEFT(F457,5)="Fleet",C436&amp;F447,C437)</f>
        <v>STAT &gt; Units Mix % (Brand) | New Fleet | all brand | All ModelRanger</v>
      </c>
      <c r="D457" s="328" t="s">
        <v>1534</v>
      </c>
      <c r="E457" s="49"/>
      <c r="F457" s="255" t="str">
        <f t="shared" si="114"/>
        <v>Fleet Ranger</v>
      </c>
      <c r="G457" s="329"/>
      <c r="H457" s="288"/>
      <c r="I457" s="336" t="str">
        <f t="shared" si="113"/>
        <v/>
      </c>
      <c r="J457" s="894" t="str">
        <f t="shared" si="113"/>
        <v/>
      </c>
      <c r="K457" s="336" t="str">
        <f t="shared" si="113"/>
        <v/>
      </c>
      <c r="L457" s="894" t="str">
        <f t="shared" si="113"/>
        <v/>
      </c>
      <c r="M457" s="336" t="str">
        <f t="shared" si="113"/>
        <v/>
      </c>
      <c r="N457" s="894" t="str">
        <f t="shared" si="113"/>
        <v/>
      </c>
      <c r="O457" s="336" t="str">
        <f t="shared" si="113"/>
        <v/>
      </c>
      <c r="P457" s="894" t="str">
        <f t="shared" si="113"/>
        <v/>
      </c>
      <c r="Q457" s="336" t="str">
        <f t="shared" si="113"/>
        <v/>
      </c>
      <c r="R457" s="894" t="str">
        <f t="shared" si="113"/>
        <v/>
      </c>
      <c r="S457" s="336" t="str">
        <f t="shared" si="113"/>
        <v/>
      </c>
      <c r="T457" s="894" t="str">
        <f t="shared" si="113"/>
        <v/>
      </c>
      <c r="U457" s="336" t="str">
        <f t="shared" si="113"/>
        <v/>
      </c>
      <c r="V457" s="907" t="str">
        <f t="shared" si="113"/>
        <v/>
      </c>
      <c r="W457" s="49"/>
      <c r="X457" s="49"/>
      <c r="Y457" s="60"/>
      <c r="Z457" s="49"/>
      <c r="AA457" s="49"/>
      <c r="AB457" s="49"/>
      <c r="AC457" s="49"/>
      <c r="AD457" s="49"/>
      <c r="AE457" s="49"/>
      <c r="AF457" s="49"/>
      <c r="AG457" s="49"/>
      <c r="AH457" s="41"/>
      <c r="AI457" s="47"/>
    </row>
    <row r="458" spans="1:35" ht="17.25" hidden="1" customHeight="1" outlineLevel="1">
      <c r="A458" s="415" t="s">
        <v>1179</v>
      </c>
      <c r="B458" s="78" t="s">
        <v>0</v>
      </c>
      <c r="C458" s="327" t="str">
        <f>IF(LEFT(F458,5)="Fleet",C436&amp;F448,C437)</f>
        <v>STAT &gt; Units Mix % (Brand) | New Fleet | all brand | All ModelTransit</v>
      </c>
      <c r="D458" s="328" t="s">
        <v>1535</v>
      </c>
      <c r="E458" s="49"/>
      <c r="F458" s="255" t="str">
        <f t="shared" si="114"/>
        <v>Fleet Transit</v>
      </c>
      <c r="G458" s="329"/>
      <c r="H458" s="288"/>
      <c r="I458" s="336" t="str">
        <f t="shared" ref="I458:V463" si="115">IFERROR(INDEX(ESOSDataset,MATCH($C458,Measure,0),MATCH(I$10,PeriodComposite,0)),"")</f>
        <v/>
      </c>
      <c r="J458" s="894" t="str">
        <f t="shared" si="115"/>
        <v/>
      </c>
      <c r="K458" s="336" t="str">
        <f t="shared" si="115"/>
        <v/>
      </c>
      <c r="L458" s="894" t="str">
        <f t="shared" si="115"/>
        <v/>
      </c>
      <c r="M458" s="336" t="str">
        <f t="shared" si="115"/>
        <v/>
      </c>
      <c r="N458" s="894" t="str">
        <f t="shared" si="115"/>
        <v/>
      </c>
      <c r="O458" s="336" t="str">
        <f t="shared" si="115"/>
        <v/>
      </c>
      <c r="P458" s="894" t="str">
        <f t="shared" si="115"/>
        <v/>
      </c>
      <c r="Q458" s="336" t="str">
        <f t="shared" si="115"/>
        <v/>
      </c>
      <c r="R458" s="894" t="str">
        <f t="shared" si="115"/>
        <v/>
      </c>
      <c r="S458" s="336" t="str">
        <f t="shared" si="115"/>
        <v/>
      </c>
      <c r="T458" s="894" t="str">
        <f t="shared" si="115"/>
        <v/>
      </c>
      <c r="U458" s="336" t="str">
        <f t="shared" si="115"/>
        <v/>
      </c>
      <c r="V458" s="907" t="str">
        <f t="shared" si="115"/>
        <v/>
      </c>
      <c r="W458" s="49"/>
      <c r="X458" s="49"/>
      <c r="Y458" s="60"/>
      <c r="Z458" s="49"/>
      <c r="AA458" s="49"/>
      <c r="AB458" s="49"/>
      <c r="AC458" s="49"/>
      <c r="AD458" s="49"/>
      <c r="AE458" s="49"/>
      <c r="AF458" s="49"/>
      <c r="AG458" s="49"/>
      <c r="AH458" s="41"/>
      <c r="AI458" s="47"/>
    </row>
    <row r="459" spans="1:35" ht="17.25" hidden="1" customHeight="1" outlineLevel="1">
      <c r="A459" s="415" t="s">
        <v>1180</v>
      </c>
      <c r="B459" s="78" t="s">
        <v>0</v>
      </c>
      <c r="C459" s="327"/>
      <c r="D459" s="328" t="s">
        <v>1536</v>
      </c>
      <c r="E459" s="49"/>
      <c r="F459" s="255" t="str">
        <f t="shared" si="114"/>
        <v/>
      </c>
      <c r="G459" s="329"/>
      <c r="H459" s="288"/>
      <c r="I459" s="336" t="str">
        <f t="shared" si="115"/>
        <v/>
      </c>
      <c r="J459" s="894" t="str">
        <f t="shared" si="115"/>
        <v/>
      </c>
      <c r="K459" s="336" t="str">
        <f t="shared" si="115"/>
        <v/>
      </c>
      <c r="L459" s="894" t="str">
        <f t="shared" si="115"/>
        <v/>
      </c>
      <c r="M459" s="336" t="str">
        <f t="shared" si="115"/>
        <v/>
      </c>
      <c r="N459" s="894" t="str">
        <f t="shared" si="115"/>
        <v/>
      </c>
      <c r="O459" s="336" t="str">
        <f t="shared" si="115"/>
        <v/>
      </c>
      <c r="P459" s="894" t="str">
        <f t="shared" si="115"/>
        <v/>
      </c>
      <c r="Q459" s="336" t="str">
        <f t="shared" si="115"/>
        <v/>
      </c>
      <c r="R459" s="894" t="str">
        <f t="shared" si="115"/>
        <v/>
      </c>
      <c r="S459" s="336" t="str">
        <f t="shared" si="115"/>
        <v/>
      </c>
      <c r="T459" s="894" t="str">
        <f t="shared" si="115"/>
        <v/>
      </c>
      <c r="U459" s="336" t="str">
        <f t="shared" si="115"/>
        <v/>
      </c>
      <c r="V459" s="907" t="str">
        <f t="shared" si="115"/>
        <v/>
      </c>
      <c r="W459" s="49"/>
      <c r="X459" s="49"/>
      <c r="Y459" s="60"/>
      <c r="Z459" s="49"/>
      <c r="AA459" s="49"/>
      <c r="AB459" s="49"/>
      <c r="AC459" s="49"/>
      <c r="AD459" s="49"/>
      <c r="AE459" s="49"/>
      <c r="AF459" s="49"/>
      <c r="AG459" s="49"/>
      <c r="AH459" s="41"/>
      <c r="AI459" s="47"/>
    </row>
    <row r="460" spans="1:35" ht="17.25" hidden="1" customHeight="1" outlineLevel="1">
      <c r="A460" s="415" t="s">
        <v>1181</v>
      </c>
      <c r="B460" s="78" t="s">
        <v>0</v>
      </c>
      <c r="C460" s="327"/>
      <c r="D460" s="328" t="s">
        <v>1537</v>
      </c>
      <c r="E460" s="49"/>
      <c r="F460" s="255" t="str">
        <f t="shared" si="114"/>
        <v/>
      </c>
      <c r="G460" s="329"/>
      <c r="H460" s="288"/>
      <c r="I460" s="336" t="str">
        <f t="shared" si="115"/>
        <v/>
      </c>
      <c r="J460" s="894" t="str">
        <f t="shared" si="115"/>
        <v/>
      </c>
      <c r="K460" s="336" t="str">
        <f t="shared" si="115"/>
        <v/>
      </c>
      <c r="L460" s="894" t="str">
        <f t="shared" si="115"/>
        <v/>
      </c>
      <c r="M460" s="336" t="str">
        <f t="shared" si="115"/>
        <v/>
      </c>
      <c r="N460" s="894" t="str">
        <f t="shared" si="115"/>
        <v/>
      </c>
      <c r="O460" s="336" t="str">
        <f t="shared" si="115"/>
        <v/>
      </c>
      <c r="P460" s="894" t="str">
        <f t="shared" si="115"/>
        <v/>
      </c>
      <c r="Q460" s="336" t="str">
        <f t="shared" si="115"/>
        <v/>
      </c>
      <c r="R460" s="894" t="str">
        <f t="shared" si="115"/>
        <v/>
      </c>
      <c r="S460" s="336" t="str">
        <f t="shared" si="115"/>
        <v/>
      </c>
      <c r="T460" s="894" t="str">
        <f t="shared" si="115"/>
        <v/>
      </c>
      <c r="U460" s="336" t="str">
        <f t="shared" si="115"/>
        <v/>
      </c>
      <c r="V460" s="907" t="str">
        <f t="shared" si="115"/>
        <v/>
      </c>
      <c r="W460" s="49"/>
      <c r="X460" s="49"/>
      <c r="Y460" s="60"/>
      <c r="Z460" s="49"/>
      <c r="AA460" s="49"/>
      <c r="AB460" s="49"/>
      <c r="AC460" s="49"/>
      <c r="AD460" s="49"/>
      <c r="AE460" s="49"/>
      <c r="AF460" s="49"/>
      <c r="AG460" s="49"/>
      <c r="AH460" s="41"/>
      <c r="AI460" s="47"/>
    </row>
    <row r="461" spans="1:35" ht="17.25" hidden="1" customHeight="1" outlineLevel="1">
      <c r="A461" s="415" t="s">
        <v>1182</v>
      </c>
      <c r="B461" s="78" t="s">
        <v>0</v>
      </c>
      <c r="C461" s="327"/>
      <c r="D461" s="328" t="s">
        <v>1538</v>
      </c>
      <c r="E461" s="49"/>
      <c r="F461" s="255" t="str">
        <f t="shared" si="114"/>
        <v/>
      </c>
      <c r="G461" s="329"/>
      <c r="H461" s="288"/>
      <c r="I461" s="336" t="str">
        <f t="shared" si="115"/>
        <v/>
      </c>
      <c r="J461" s="894" t="str">
        <f t="shared" si="115"/>
        <v/>
      </c>
      <c r="K461" s="336" t="str">
        <f t="shared" si="115"/>
        <v/>
      </c>
      <c r="L461" s="894" t="str">
        <f t="shared" si="115"/>
        <v/>
      </c>
      <c r="M461" s="336" t="str">
        <f t="shared" si="115"/>
        <v/>
      </c>
      <c r="N461" s="894" t="str">
        <f t="shared" si="115"/>
        <v/>
      </c>
      <c r="O461" s="336" t="str">
        <f t="shared" si="115"/>
        <v/>
      </c>
      <c r="P461" s="894" t="str">
        <f t="shared" si="115"/>
        <v/>
      </c>
      <c r="Q461" s="336" t="str">
        <f t="shared" si="115"/>
        <v/>
      </c>
      <c r="R461" s="894" t="str">
        <f t="shared" si="115"/>
        <v/>
      </c>
      <c r="S461" s="336" t="str">
        <f t="shared" si="115"/>
        <v/>
      </c>
      <c r="T461" s="894" t="str">
        <f t="shared" si="115"/>
        <v/>
      </c>
      <c r="U461" s="336" t="str">
        <f t="shared" si="115"/>
        <v/>
      </c>
      <c r="V461" s="907" t="str">
        <f t="shared" si="115"/>
        <v/>
      </c>
      <c r="W461" s="49"/>
      <c r="X461" s="49"/>
      <c r="Y461" s="60"/>
      <c r="Z461" s="49"/>
      <c r="AA461" s="49"/>
      <c r="AB461" s="49"/>
      <c r="AC461" s="49"/>
      <c r="AD461" s="49"/>
      <c r="AE461" s="49"/>
      <c r="AF461" s="49"/>
      <c r="AG461" s="49"/>
      <c r="AH461" s="41"/>
      <c r="AI461" s="47"/>
    </row>
    <row r="462" spans="1:35" ht="17.25" hidden="1" customHeight="1" outlineLevel="1">
      <c r="A462" s="415" t="s">
        <v>1183</v>
      </c>
      <c r="B462" s="78" t="s">
        <v>0</v>
      </c>
      <c r="C462" s="327"/>
      <c r="D462" s="328" t="s">
        <v>1539</v>
      </c>
      <c r="E462" s="49"/>
      <c r="F462" s="255" t="str">
        <f t="shared" si="114"/>
        <v/>
      </c>
      <c r="G462" s="329"/>
      <c r="H462" s="288"/>
      <c r="I462" s="336" t="str">
        <f t="shared" si="115"/>
        <v/>
      </c>
      <c r="J462" s="894" t="str">
        <f t="shared" si="115"/>
        <v/>
      </c>
      <c r="K462" s="336" t="str">
        <f t="shared" si="115"/>
        <v/>
      </c>
      <c r="L462" s="894" t="str">
        <f t="shared" si="115"/>
        <v/>
      </c>
      <c r="M462" s="336" t="str">
        <f t="shared" si="115"/>
        <v/>
      </c>
      <c r="N462" s="894" t="str">
        <f t="shared" si="115"/>
        <v/>
      </c>
      <c r="O462" s="336" t="str">
        <f t="shared" si="115"/>
        <v/>
      </c>
      <c r="P462" s="894" t="str">
        <f t="shared" si="115"/>
        <v/>
      </c>
      <c r="Q462" s="336" t="str">
        <f t="shared" si="115"/>
        <v/>
      </c>
      <c r="R462" s="894" t="str">
        <f t="shared" si="115"/>
        <v/>
      </c>
      <c r="S462" s="336" t="str">
        <f t="shared" si="115"/>
        <v/>
      </c>
      <c r="T462" s="894" t="str">
        <f t="shared" si="115"/>
        <v/>
      </c>
      <c r="U462" s="336" t="str">
        <f t="shared" si="115"/>
        <v/>
      </c>
      <c r="V462" s="907" t="str">
        <f t="shared" si="115"/>
        <v/>
      </c>
      <c r="W462" s="49"/>
      <c r="X462" s="49"/>
      <c r="Y462" s="60"/>
      <c r="Z462" s="49"/>
      <c r="AA462" s="49"/>
      <c r="AB462" s="49"/>
      <c r="AC462" s="49"/>
      <c r="AD462" s="49"/>
      <c r="AE462" s="49"/>
      <c r="AF462" s="49"/>
      <c r="AG462" s="49"/>
      <c r="AH462" s="41"/>
      <c r="AI462" s="47"/>
    </row>
    <row r="463" spans="1:35" ht="17.25" hidden="1" customHeight="1" outlineLevel="1" thickBot="1">
      <c r="A463" s="415" t="s">
        <v>1184</v>
      </c>
      <c r="B463" s="78" t="s">
        <v>0</v>
      </c>
      <c r="C463" s="327"/>
      <c r="D463" s="328" t="s">
        <v>1540</v>
      </c>
      <c r="E463" s="49"/>
      <c r="F463" s="255" t="str">
        <f t="shared" si="114"/>
        <v/>
      </c>
      <c r="G463" s="337"/>
      <c r="H463" s="338"/>
      <c r="I463" s="339" t="str">
        <f t="shared" si="115"/>
        <v/>
      </c>
      <c r="J463" s="927" t="str">
        <f t="shared" si="115"/>
        <v/>
      </c>
      <c r="K463" s="339" t="str">
        <f t="shared" si="115"/>
        <v/>
      </c>
      <c r="L463" s="927" t="str">
        <f t="shared" si="115"/>
        <v/>
      </c>
      <c r="M463" s="339" t="str">
        <f t="shared" si="115"/>
        <v/>
      </c>
      <c r="N463" s="927" t="str">
        <f t="shared" si="115"/>
        <v/>
      </c>
      <c r="O463" s="339" t="str">
        <f t="shared" si="115"/>
        <v/>
      </c>
      <c r="P463" s="927" t="str">
        <f t="shared" si="115"/>
        <v/>
      </c>
      <c r="Q463" s="339" t="str">
        <f t="shared" si="115"/>
        <v/>
      </c>
      <c r="R463" s="927" t="str">
        <f t="shared" si="115"/>
        <v/>
      </c>
      <c r="S463" s="339" t="str">
        <f t="shared" si="115"/>
        <v/>
      </c>
      <c r="T463" s="927" t="str">
        <f t="shared" si="115"/>
        <v/>
      </c>
      <c r="U463" s="339" t="str">
        <f t="shared" si="115"/>
        <v/>
      </c>
      <c r="V463" s="932" t="str">
        <f t="shared" si="115"/>
        <v/>
      </c>
      <c r="W463" s="49"/>
      <c r="X463" s="49"/>
      <c r="Y463" s="60"/>
      <c r="Z463" s="49"/>
      <c r="AA463" s="49"/>
      <c r="AB463" s="49"/>
      <c r="AC463" s="49"/>
      <c r="AD463" s="49"/>
      <c r="AE463" s="49"/>
      <c r="AF463" s="49"/>
      <c r="AG463" s="49"/>
      <c r="AH463" s="41"/>
      <c r="AI463" s="47"/>
    </row>
    <row r="464" spans="1:35" ht="17.25" hidden="1" customHeight="1" outlineLevel="1" thickTop="1">
      <c r="A464" s="416" t="str">
        <f>"P8 - "&amp;ROWS($464:464)</f>
        <v>P8 - 1</v>
      </c>
      <c r="B464" s="78" t="s">
        <v>0</v>
      </c>
      <c r="C464" s="69"/>
      <c r="D464" s="101"/>
      <c r="E464" s="49"/>
      <c r="F464" s="1090" t="s">
        <v>286</v>
      </c>
      <c r="G464" s="1081" t="str">
        <f>G$13</f>
        <v>2015 FOA PG Group 1   :   March 2015</v>
      </c>
      <c r="H464" s="1082"/>
      <c r="I464" s="1082"/>
      <c r="J464" s="1082"/>
      <c r="K464" s="1082"/>
      <c r="L464" s="1082"/>
      <c r="M464" s="1082"/>
      <c r="N464" s="1082"/>
      <c r="O464" s="1082"/>
      <c r="P464" s="1082"/>
      <c r="Q464" s="1082"/>
      <c r="R464" s="1082"/>
      <c r="S464" s="1082"/>
      <c r="T464" s="1082"/>
      <c r="U464" s="1082">
        <f>U$13</f>
        <v>0</v>
      </c>
      <c r="V464" s="1083"/>
      <c r="W464" s="49"/>
      <c r="X464" s="49"/>
      <c r="Y464" s="60"/>
      <c r="Z464" s="49"/>
      <c r="AA464" s="49"/>
      <c r="AB464" s="49"/>
      <c r="AC464" s="49"/>
      <c r="AD464" s="49"/>
      <c r="AE464" s="49"/>
      <c r="AF464" s="49"/>
      <c r="AG464" s="49"/>
      <c r="AH464" s="41"/>
      <c r="AI464" s="47"/>
    </row>
    <row r="465" spans="1:35" ht="17.25" hidden="1" customHeight="1" outlineLevel="1">
      <c r="A465" s="416" t="str">
        <f>"P8 - "&amp;ROWS($464:465)</f>
        <v>P8 - 2</v>
      </c>
      <c r="B465" s="78" t="s">
        <v>2141</v>
      </c>
      <c r="C465" s="76" t="s">
        <v>1917</v>
      </c>
      <c r="D465" s="101"/>
      <c r="E465" s="74"/>
      <c r="F465" s="1097"/>
      <c r="G465" s="62" t="str">
        <f t="shared" ref="G465:V465" si="116">G$14</f>
        <v>BM YTD</v>
      </c>
      <c r="H465" s="62" t="str">
        <f t="shared" si="116"/>
        <v>Med YTD</v>
      </c>
      <c r="I465" s="707" t="str">
        <f t="shared" si="116"/>
        <v>Dealer 1 FYTD</v>
      </c>
      <c r="J465" s="737" t="str">
        <f t="shared" si="116"/>
        <v>Dealer 1 TMRA</v>
      </c>
      <c r="K465" s="738" t="str">
        <f t="shared" si="116"/>
        <v>Dealer 2 FYTD</v>
      </c>
      <c r="L465" s="737" t="str">
        <f t="shared" si="116"/>
        <v>Dealer 2 TMRA</v>
      </c>
      <c r="M465" s="707" t="str">
        <f t="shared" si="116"/>
        <v>Dealer 3 FYTD</v>
      </c>
      <c r="N465" s="737" t="str">
        <f t="shared" si="116"/>
        <v>Dealer 3 TMRA</v>
      </c>
      <c r="O465" s="707" t="str">
        <f t="shared" si="116"/>
        <v>Dealer 4 FYTD</v>
      </c>
      <c r="P465" s="737" t="str">
        <f t="shared" si="116"/>
        <v>Dealer 4 TMRA</v>
      </c>
      <c r="Q465" s="707" t="str">
        <f t="shared" si="116"/>
        <v>Dealer 5 FYTD</v>
      </c>
      <c r="R465" s="737" t="str">
        <f t="shared" si="116"/>
        <v>Dealer 5 TMRA</v>
      </c>
      <c r="S465" s="707" t="str">
        <f t="shared" si="116"/>
        <v>Dealer 6 FYTD</v>
      </c>
      <c r="T465" s="737" t="str">
        <f t="shared" si="116"/>
        <v>Dealer 6 TMRA</v>
      </c>
      <c r="U465" s="707" t="str">
        <f t="shared" si="116"/>
        <v>Dealer 7 FYTD</v>
      </c>
      <c r="V465" s="739" t="str">
        <f t="shared" si="116"/>
        <v>Dealer TMRA</v>
      </c>
      <c r="W465" s="74"/>
      <c r="X465" s="74"/>
      <c r="Y465" s="75"/>
      <c r="Z465" s="74"/>
      <c r="AA465" s="74"/>
      <c r="AB465" s="74"/>
      <c r="AC465" s="74"/>
      <c r="AD465" s="74"/>
      <c r="AE465" s="74"/>
      <c r="AF465" s="74"/>
      <c r="AG465" s="74"/>
      <c r="AH465" s="41"/>
      <c r="AI465" s="47"/>
    </row>
    <row r="466" spans="1:35" ht="17.25" hidden="1" customHeight="1" outlineLevel="1">
      <c r="A466" s="416" t="str">
        <f>"P8 - "&amp;ROWS($464:466)</f>
        <v>P8 - 3</v>
      </c>
      <c r="B466" s="78" t="s">
        <v>2142</v>
      </c>
      <c r="C466" s="76" t="s">
        <v>1511</v>
      </c>
      <c r="D466" s="318" t="str">
        <f>$C$4</f>
        <v>Australia</v>
      </c>
      <c r="E466" s="49"/>
      <c r="F466" s="475" t="str">
        <f>"Net Sales "&amp;$C$6&amp;"/unit"</f>
        <v>Net Sales AUD/unit</v>
      </c>
      <c r="G466" s="340"/>
      <c r="H466" s="341"/>
      <c r="I466" s="342"/>
      <c r="J466" s="933"/>
      <c r="K466" s="937"/>
      <c r="L466" s="933"/>
      <c r="M466" s="342"/>
      <c r="N466" s="933"/>
      <c r="O466" s="342"/>
      <c r="P466" s="933"/>
      <c r="Q466" s="342"/>
      <c r="R466" s="933"/>
      <c r="S466" s="342"/>
      <c r="T466" s="933"/>
      <c r="U466" s="342"/>
      <c r="V466" s="938"/>
      <c r="W466" s="49"/>
      <c r="X466" s="49"/>
      <c r="Y466" s="60"/>
      <c r="Z466" s="49"/>
      <c r="AA466" s="49"/>
      <c r="AB466" s="49"/>
      <c r="AC466" s="49"/>
      <c r="AD466" s="49"/>
      <c r="AE466" s="49"/>
      <c r="AF466" s="49"/>
      <c r="AG466" s="49"/>
      <c r="AH466" s="41"/>
      <c r="AI466" s="47"/>
    </row>
    <row r="467" spans="1:35" ht="17.25" hidden="1" customHeight="1" outlineLevel="1">
      <c r="A467" s="416" t="str">
        <f>"P8 - "&amp;ROWS($464:467)</f>
        <v>P8 - 4</v>
      </c>
      <c r="B467" s="78" t="s">
        <v>0</v>
      </c>
      <c r="C467" s="327" t="str">
        <f>IF(F467="Fleet",C$465,C$466&amp;F467)</f>
        <v>TNS &gt; Net Sales pu | New | All Brand | All Model</v>
      </c>
      <c r="D467" s="322"/>
      <c r="E467" s="49"/>
      <c r="F467" s="323" t="s">
        <v>1512</v>
      </c>
      <c r="G467" s="343" t="str">
        <f t="shared" ref="G467:H492" si="117">IFERROR(INDEX(ESOSDataset,MATCH($C467,Measure,0),MATCH(G$10,Period,0)),"")</f>
        <v/>
      </c>
      <c r="H467" s="344" t="str">
        <f t="shared" si="117"/>
        <v/>
      </c>
      <c r="I467" s="326" t="str">
        <f t="shared" ref="I467:V476" si="118">IFERROR(INDEX(ESOSDataset,MATCH($C467,Measure,0),MATCH(I$10,PeriodComposite,0)),"")</f>
        <v/>
      </c>
      <c r="J467" s="934" t="str">
        <f t="shared" si="118"/>
        <v/>
      </c>
      <c r="K467" s="939" t="str">
        <f t="shared" si="118"/>
        <v/>
      </c>
      <c r="L467" s="934" t="str">
        <f t="shared" si="118"/>
        <v/>
      </c>
      <c r="M467" s="326" t="str">
        <f t="shared" si="118"/>
        <v/>
      </c>
      <c r="N467" s="934" t="str">
        <f t="shared" si="118"/>
        <v/>
      </c>
      <c r="O467" s="326" t="str">
        <f t="shared" si="118"/>
        <v/>
      </c>
      <c r="P467" s="934" t="str">
        <f t="shared" si="118"/>
        <v/>
      </c>
      <c r="Q467" s="326" t="str">
        <f t="shared" si="118"/>
        <v/>
      </c>
      <c r="R467" s="934">
        <f t="shared" si="118"/>
        <v>33089.07</v>
      </c>
      <c r="S467" s="326" t="str">
        <f t="shared" si="118"/>
        <v/>
      </c>
      <c r="T467" s="934" t="str">
        <f t="shared" si="118"/>
        <v/>
      </c>
      <c r="U467" s="326" t="str">
        <f t="shared" si="118"/>
        <v/>
      </c>
      <c r="V467" s="940" t="str">
        <f t="shared" si="118"/>
        <v/>
      </c>
      <c r="W467" s="49"/>
      <c r="X467" s="49"/>
      <c r="Y467" s="60"/>
      <c r="Z467" s="49"/>
      <c r="AA467" s="49"/>
      <c r="AB467" s="49"/>
      <c r="AC467" s="49"/>
      <c r="AD467" s="49"/>
      <c r="AE467" s="49"/>
      <c r="AF467" s="49"/>
      <c r="AG467" s="49"/>
      <c r="AH467" s="41"/>
      <c r="AI467" s="47"/>
    </row>
    <row r="468" spans="1:35" ht="17.25" hidden="1" customHeight="1" outlineLevel="1">
      <c r="A468" s="416" t="str">
        <f>"P8 - "&amp;ROWS($464:468)</f>
        <v>P8 - 5</v>
      </c>
      <c r="B468" s="78" t="s">
        <v>0</v>
      </c>
      <c r="C468" s="327" t="str">
        <f t="shared" ref="C468:C477" si="119">IF(F468="Fleet",C$465,C$466&amp;F468)</f>
        <v>TNS &gt; Net Sales pu | New | All Brand | Fiesta</v>
      </c>
      <c r="D468" s="328" t="s">
        <v>1516</v>
      </c>
      <c r="E468" s="49"/>
      <c r="F468" s="255" t="str">
        <f t="shared" ref="F468:F477" si="120">IF(INDEX(Setup,MATCH(D468,_xlnm.Database,0),MATCH(F$3,Country,0))="","",INDEX(Setup,MATCH(D468,_xlnm.Database,0),MATCH(F$3,Country,0)))</f>
        <v>Fiesta</v>
      </c>
      <c r="G468" s="345" t="str">
        <f t="shared" si="117"/>
        <v/>
      </c>
      <c r="H468" s="275" t="str">
        <f t="shared" si="117"/>
        <v/>
      </c>
      <c r="I468" s="231" t="str">
        <f t="shared" si="118"/>
        <v/>
      </c>
      <c r="J468" s="935" t="str">
        <f t="shared" si="118"/>
        <v/>
      </c>
      <c r="K468" s="875" t="str">
        <f t="shared" si="118"/>
        <v/>
      </c>
      <c r="L468" s="935" t="str">
        <f t="shared" si="118"/>
        <v/>
      </c>
      <c r="M468" s="231" t="str">
        <f t="shared" si="118"/>
        <v/>
      </c>
      <c r="N468" s="935" t="str">
        <f t="shared" si="118"/>
        <v/>
      </c>
      <c r="O468" s="231" t="str">
        <f t="shared" si="118"/>
        <v/>
      </c>
      <c r="P468" s="935" t="str">
        <f t="shared" si="118"/>
        <v/>
      </c>
      <c r="Q468" s="231" t="str">
        <f t="shared" si="118"/>
        <v/>
      </c>
      <c r="R468" s="935">
        <f t="shared" si="118"/>
        <v>19327.05</v>
      </c>
      <c r="S468" s="231" t="str">
        <f t="shared" si="118"/>
        <v/>
      </c>
      <c r="T468" s="935" t="str">
        <f t="shared" si="118"/>
        <v/>
      </c>
      <c r="U468" s="231" t="str">
        <f t="shared" si="118"/>
        <v/>
      </c>
      <c r="V468" s="941" t="str">
        <f t="shared" si="118"/>
        <v/>
      </c>
      <c r="W468" s="49"/>
      <c r="X468" s="49"/>
      <c r="Y468" s="60"/>
      <c r="Z468" s="49"/>
      <c r="AA468" s="49"/>
      <c r="AB468" s="49"/>
      <c r="AC468" s="49"/>
      <c r="AD468" s="49"/>
      <c r="AE468" s="49"/>
      <c r="AF468" s="49"/>
      <c r="AG468" s="49"/>
      <c r="AH468" s="41"/>
      <c r="AI468" s="47"/>
    </row>
    <row r="469" spans="1:35" ht="17.25" hidden="1" customHeight="1" outlineLevel="1">
      <c r="A469" s="416" t="str">
        <f>"P8 - "&amp;ROWS($464:469)</f>
        <v>P8 - 6</v>
      </c>
      <c r="B469" s="78" t="s">
        <v>0</v>
      </c>
      <c r="C469" s="327" t="str">
        <f t="shared" si="119"/>
        <v>TNS &gt; Net Sales pu | New | All Brand | Focus</v>
      </c>
      <c r="D469" s="328" t="s">
        <v>1517</v>
      </c>
      <c r="E469" s="49"/>
      <c r="F469" s="255" t="str">
        <f t="shared" si="120"/>
        <v>Focus</v>
      </c>
      <c r="G469" s="345" t="str">
        <f t="shared" si="117"/>
        <v/>
      </c>
      <c r="H469" s="275" t="str">
        <f t="shared" si="117"/>
        <v/>
      </c>
      <c r="I469" s="231" t="str">
        <f t="shared" si="118"/>
        <v/>
      </c>
      <c r="J469" s="935" t="str">
        <f t="shared" si="118"/>
        <v/>
      </c>
      <c r="K469" s="875" t="str">
        <f t="shared" si="118"/>
        <v/>
      </c>
      <c r="L469" s="935" t="str">
        <f t="shared" si="118"/>
        <v/>
      </c>
      <c r="M469" s="231" t="str">
        <f t="shared" si="118"/>
        <v/>
      </c>
      <c r="N469" s="935" t="str">
        <f t="shared" si="118"/>
        <v/>
      </c>
      <c r="O469" s="231" t="str">
        <f t="shared" si="118"/>
        <v/>
      </c>
      <c r="P469" s="935" t="str">
        <f t="shared" si="118"/>
        <v/>
      </c>
      <c r="Q469" s="231" t="str">
        <f t="shared" si="118"/>
        <v/>
      </c>
      <c r="R469" s="935">
        <f t="shared" si="118"/>
        <v>20285.400000000001</v>
      </c>
      <c r="S469" s="231" t="str">
        <f t="shared" si="118"/>
        <v/>
      </c>
      <c r="T469" s="935" t="str">
        <f t="shared" si="118"/>
        <v/>
      </c>
      <c r="U469" s="231" t="str">
        <f t="shared" si="118"/>
        <v/>
      </c>
      <c r="V469" s="941" t="str">
        <f t="shared" si="118"/>
        <v/>
      </c>
      <c r="W469" s="49"/>
      <c r="X469" s="49"/>
      <c r="Y469" s="60"/>
      <c r="Z469" s="49"/>
      <c r="AA469" s="49"/>
      <c r="AB469" s="49"/>
      <c r="AC469" s="49"/>
      <c r="AD469" s="49"/>
      <c r="AE469" s="49"/>
      <c r="AF469" s="49"/>
      <c r="AG469" s="49"/>
      <c r="AH469" s="41"/>
      <c r="AI469" s="47"/>
    </row>
    <row r="470" spans="1:35" ht="17.25" hidden="1" customHeight="1" outlineLevel="1">
      <c r="A470" s="416" t="str">
        <f>"P8 - "&amp;ROWS($464:470)</f>
        <v>P8 - 7</v>
      </c>
      <c r="B470" s="78" t="s">
        <v>0</v>
      </c>
      <c r="C470" s="327" t="str">
        <f t="shared" si="119"/>
        <v>TNS &gt; Net Sales pu | New | All Brand | Mondeo</v>
      </c>
      <c r="D470" s="328" t="s">
        <v>1518</v>
      </c>
      <c r="E470" s="49"/>
      <c r="F470" s="255" t="str">
        <f t="shared" si="120"/>
        <v>Mondeo</v>
      </c>
      <c r="G470" s="345" t="str">
        <f t="shared" si="117"/>
        <v/>
      </c>
      <c r="H470" s="275" t="str">
        <f t="shared" si="117"/>
        <v/>
      </c>
      <c r="I470" s="231" t="str">
        <f t="shared" si="118"/>
        <v/>
      </c>
      <c r="J470" s="935" t="str">
        <f t="shared" si="118"/>
        <v/>
      </c>
      <c r="K470" s="875" t="str">
        <f t="shared" si="118"/>
        <v/>
      </c>
      <c r="L470" s="935" t="str">
        <f t="shared" si="118"/>
        <v/>
      </c>
      <c r="M470" s="231" t="str">
        <f t="shared" si="118"/>
        <v/>
      </c>
      <c r="N470" s="935" t="str">
        <f t="shared" si="118"/>
        <v/>
      </c>
      <c r="O470" s="231" t="str">
        <f t="shared" si="118"/>
        <v/>
      </c>
      <c r="P470" s="935" t="str">
        <f t="shared" si="118"/>
        <v/>
      </c>
      <c r="Q470" s="231" t="str">
        <f t="shared" si="118"/>
        <v/>
      </c>
      <c r="R470" s="935">
        <f t="shared" si="118"/>
        <v>0</v>
      </c>
      <c r="S470" s="231" t="str">
        <f t="shared" si="118"/>
        <v/>
      </c>
      <c r="T470" s="935" t="str">
        <f t="shared" si="118"/>
        <v/>
      </c>
      <c r="U470" s="231" t="str">
        <f t="shared" si="118"/>
        <v/>
      </c>
      <c r="V470" s="941" t="str">
        <f t="shared" si="118"/>
        <v/>
      </c>
      <c r="W470" s="49"/>
      <c r="X470" s="49"/>
      <c r="Y470" s="60"/>
      <c r="Z470" s="49"/>
      <c r="AA470" s="49"/>
      <c r="AB470" s="49"/>
      <c r="AC470" s="49"/>
      <c r="AD470" s="49"/>
      <c r="AE470" s="49"/>
      <c r="AF470" s="49"/>
      <c r="AG470" s="49"/>
      <c r="AH470" s="41"/>
      <c r="AI470" s="47"/>
    </row>
    <row r="471" spans="1:35" ht="17.25" hidden="1" customHeight="1" outlineLevel="1">
      <c r="A471" s="416" t="str">
        <f>"P8 - "&amp;ROWS($464:471)</f>
        <v>P8 - 8</v>
      </c>
      <c r="B471" s="78" t="s">
        <v>0</v>
      </c>
      <c r="C471" s="327" t="str">
        <f t="shared" si="119"/>
        <v>TNS &gt; Net Sales pu | New | All Brand | Falcon</v>
      </c>
      <c r="D471" s="328" t="s">
        <v>1519</v>
      </c>
      <c r="E471" s="49"/>
      <c r="F471" s="255" t="str">
        <f t="shared" si="120"/>
        <v>Falcon</v>
      </c>
      <c r="G471" s="345" t="str">
        <f t="shared" si="117"/>
        <v/>
      </c>
      <c r="H471" s="275" t="str">
        <f t="shared" si="117"/>
        <v/>
      </c>
      <c r="I471" s="231" t="str">
        <f t="shared" si="118"/>
        <v/>
      </c>
      <c r="J471" s="935" t="str">
        <f t="shared" si="118"/>
        <v/>
      </c>
      <c r="K471" s="875" t="str">
        <f t="shared" si="118"/>
        <v/>
      </c>
      <c r="L471" s="935" t="str">
        <f t="shared" si="118"/>
        <v/>
      </c>
      <c r="M471" s="231" t="str">
        <f t="shared" si="118"/>
        <v/>
      </c>
      <c r="N471" s="935" t="str">
        <f t="shared" si="118"/>
        <v/>
      </c>
      <c r="O471" s="231" t="str">
        <f t="shared" si="118"/>
        <v/>
      </c>
      <c r="P471" s="935" t="str">
        <f t="shared" si="118"/>
        <v/>
      </c>
      <c r="Q471" s="231" t="str">
        <f t="shared" si="118"/>
        <v/>
      </c>
      <c r="R471" s="935">
        <f t="shared" si="118"/>
        <v>37088.089999999997</v>
      </c>
      <c r="S471" s="231" t="str">
        <f t="shared" si="118"/>
        <v/>
      </c>
      <c r="T471" s="935" t="str">
        <f t="shared" si="118"/>
        <v/>
      </c>
      <c r="U471" s="231" t="str">
        <f t="shared" si="118"/>
        <v/>
      </c>
      <c r="V471" s="941" t="str">
        <f t="shared" si="118"/>
        <v/>
      </c>
      <c r="W471" s="49"/>
      <c r="X471" s="49"/>
      <c r="Y471" s="60"/>
      <c r="Z471" s="49"/>
      <c r="AA471" s="49"/>
      <c r="AB471" s="49"/>
      <c r="AC471" s="49"/>
      <c r="AD471" s="49"/>
      <c r="AE471" s="49"/>
      <c r="AF471" s="49"/>
      <c r="AG471" s="49"/>
      <c r="AH471" s="41"/>
      <c r="AI471" s="47"/>
    </row>
    <row r="472" spans="1:35" ht="17.25" hidden="1" customHeight="1" outlineLevel="1">
      <c r="A472" s="416" t="str">
        <f>"P8 - "&amp;ROWS($464:472)</f>
        <v>P8 - 9</v>
      </c>
      <c r="B472" s="78" t="s">
        <v>0</v>
      </c>
      <c r="C472" s="327" t="str">
        <f t="shared" si="119"/>
        <v>TNS &gt; Net Sales pu | New | All Brand | Ecosport</v>
      </c>
      <c r="D472" s="328" t="s">
        <v>1520</v>
      </c>
      <c r="E472" s="49"/>
      <c r="F472" s="255" t="str">
        <f t="shared" si="120"/>
        <v>Ecosport</v>
      </c>
      <c r="G472" s="345" t="str">
        <f t="shared" si="117"/>
        <v/>
      </c>
      <c r="H472" s="275" t="str">
        <f t="shared" si="117"/>
        <v/>
      </c>
      <c r="I472" s="231" t="str">
        <f t="shared" si="118"/>
        <v/>
      </c>
      <c r="J472" s="935" t="str">
        <f t="shared" si="118"/>
        <v/>
      </c>
      <c r="K472" s="875" t="str">
        <f t="shared" si="118"/>
        <v/>
      </c>
      <c r="L472" s="935" t="str">
        <f t="shared" si="118"/>
        <v/>
      </c>
      <c r="M472" s="231" t="str">
        <f t="shared" si="118"/>
        <v/>
      </c>
      <c r="N472" s="935" t="str">
        <f t="shared" si="118"/>
        <v/>
      </c>
      <c r="O472" s="231" t="str">
        <f t="shared" si="118"/>
        <v/>
      </c>
      <c r="P472" s="935" t="str">
        <f t="shared" si="118"/>
        <v/>
      </c>
      <c r="Q472" s="231" t="str">
        <f t="shared" si="118"/>
        <v/>
      </c>
      <c r="R472" s="935">
        <f t="shared" si="118"/>
        <v>20574.07</v>
      </c>
      <c r="S472" s="231" t="str">
        <f t="shared" si="118"/>
        <v/>
      </c>
      <c r="T472" s="935" t="str">
        <f t="shared" si="118"/>
        <v/>
      </c>
      <c r="U472" s="231" t="str">
        <f t="shared" si="118"/>
        <v/>
      </c>
      <c r="V472" s="941" t="str">
        <f t="shared" si="118"/>
        <v/>
      </c>
      <c r="W472" s="49"/>
      <c r="X472" s="49"/>
      <c r="Y472" s="60"/>
      <c r="Z472" s="49"/>
      <c r="AA472" s="49"/>
      <c r="AB472" s="49"/>
      <c r="AC472" s="49"/>
      <c r="AD472" s="49"/>
      <c r="AE472" s="49"/>
      <c r="AF472" s="49"/>
      <c r="AG472" s="49"/>
      <c r="AH472" s="41"/>
      <c r="AI472" s="47"/>
    </row>
    <row r="473" spans="1:35" ht="17.25" hidden="1" customHeight="1" outlineLevel="1">
      <c r="A473" s="416" t="str">
        <f>"P8 - "&amp;ROWS($464:473)</f>
        <v>P8 - 10</v>
      </c>
      <c r="B473" s="78" t="s">
        <v>0</v>
      </c>
      <c r="C473" s="327" t="str">
        <f t="shared" si="119"/>
        <v>TNS &gt; Net Sales pu | New | All Brand | Kuga</v>
      </c>
      <c r="D473" s="328" t="s">
        <v>1521</v>
      </c>
      <c r="E473" s="49"/>
      <c r="F473" s="255" t="str">
        <f t="shared" si="120"/>
        <v>Kuga</v>
      </c>
      <c r="G473" s="345" t="str">
        <f t="shared" si="117"/>
        <v/>
      </c>
      <c r="H473" s="275" t="str">
        <f t="shared" si="117"/>
        <v/>
      </c>
      <c r="I473" s="231" t="str">
        <f t="shared" si="118"/>
        <v/>
      </c>
      <c r="J473" s="935" t="str">
        <f t="shared" si="118"/>
        <v/>
      </c>
      <c r="K473" s="875" t="str">
        <f t="shared" si="118"/>
        <v/>
      </c>
      <c r="L473" s="935" t="str">
        <f t="shared" si="118"/>
        <v/>
      </c>
      <c r="M473" s="231" t="str">
        <f t="shared" si="118"/>
        <v/>
      </c>
      <c r="N473" s="935" t="str">
        <f t="shared" si="118"/>
        <v/>
      </c>
      <c r="O473" s="231" t="str">
        <f t="shared" si="118"/>
        <v/>
      </c>
      <c r="P473" s="935" t="str">
        <f t="shared" si="118"/>
        <v/>
      </c>
      <c r="Q473" s="231" t="str">
        <f t="shared" si="118"/>
        <v/>
      </c>
      <c r="R473" s="935">
        <f t="shared" si="118"/>
        <v>30757.79</v>
      </c>
      <c r="S473" s="231" t="str">
        <f t="shared" si="118"/>
        <v/>
      </c>
      <c r="T473" s="935" t="str">
        <f t="shared" si="118"/>
        <v/>
      </c>
      <c r="U473" s="231" t="str">
        <f t="shared" si="118"/>
        <v/>
      </c>
      <c r="V473" s="941" t="str">
        <f t="shared" si="118"/>
        <v/>
      </c>
      <c r="W473" s="49"/>
      <c r="X473" s="49"/>
      <c r="Y473" s="60"/>
      <c r="Z473" s="49"/>
      <c r="AA473" s="49"/>
      <c r="AB473" s="49"/>
      <c r="AC473" s="49"/>
      <c r="AD473" s="49"/>
      <c r="AE473" s="49"/>
      <c r="AF473" s="49"/>
      <c r="AG473" s="49"/>
      <c r="AH473" s="41"/>
      <c r="AI473" s="47"/>
    </row>
    <row r="474" spans="1:35" ht="17.25" hidden="1" customHeight="1" outlineLevel="1">
      <c r="A474" s="416" t="str">
        <f>"P8 - "&amp;ROWS($464:474)</f>
        <v>P8 - 11</v>
      </c>
      <c r="B474" s="78" t="s">
        <v>0</v>
      </c>
      <c r="C474" s="327" t="str">
        <f t="shared" si="119"/>
        <v>TNS &gt; Net Sales pu | New | All Brand | Territory</v>
      </c>
      <c r="D474" s="328" t="s">
        <v>1522</v>
      </c>
      <c r="E474" s="49"/>
      <c r="F474" s="255" t="str">
        <f t="shared" si="120"/>
        <v>Territory</v>
      </c>
      <c r="G474" s="345" t="str">
        <f t="shared" si="117"/>
        <v/>
      </c>
      <c r="H474" s="275" t="str">
        <f t="shared" si="117"/>
        <v/>
      </c>
      <c r="I474" s="231" t="str">
        <f t="shared" si="118"/>
        <v/>
      </c>
      <c r="J474" s="935" t="str">
        <f t="shared" si="118"/>
        <v/>
      </c>
      <c r="K474" s="875" t="str">
        <f t="shared" si="118"/>
        <v/>
      </c>
      <c r="L474" s="935" t="str">
        <f t="shared" si="118"/>
        <v/>
      </c>
      <c r="M474" s="231" t="str">
        <f t="shared" si="118"/>
        <v/>
      </c>
      <c r="N474" s="935" t="str">
        <f t="shared" si="118"/>
        <v/>
      </c>
      <c r="O474" s="231" t="str">
        <f t="shared" si="118"/>
        <v/>
      </c>
      <c r="P474" s="935" t="str">
        <f t="shared" si="118"/>
        <v/>
      </c>
      <c r="Q474" s="231" t="str">
        <f t="shared" si="118"/>
        <v/>
      </c>
      <c r="R474" s="935">
        <f t="shared" si="118"/>
        <v>40107.61</v>
      </c>
      <c r="S474" s="231" t="str">
        <f t="shared" si="118"/>
        <v/>
      </c>
      <c r="T474" s="935" t="str">
        <f t="shared" si="118"/>
        <v/>
      </c>
      <c r="U474" s="231" t="str">
        <f t="shared" si="118"/>
        <v/>
      </c>
      <c r="V474" s="941" t="str">
        <f t="shared" si="118"/>
        <v/>
      </c>
      <c r="W474" s="49"/>
      <c r="X474" s="49"/>
      <c r="Y474" s="60"/>
      <c r="Z474" s="49"/>
      <c r="AA474" s="49"/>
      <c r="AB474" s="49"/>
      <c r="AC474" s="49"/>
      <c r="AD474" s="49"/>
      <c r="AE474" s="49"/>
      <c r="AF474" s="49"/>
      <c r="AG474" s="49"/>
      <c r="AH474" s="41"/>
      <c r="AI474" s="47"/>
    </row>
    <row r="475" spans="1:35" ht="17.25" hidden="1" customHeight="1" outlineLevel="1">
      <c r="A475" s="416" t="str">
        <f>"P8 - "&amp;ROWS($464:475)</f>
        <v>P8 - 12</v>
      </c>
      <c r="B475" s="78" t="s">
        <v>0</v>
      </c>
      <c r="C475" s="327" t="str">
        <f t="shared" si="119"/>
        <v>TNS &gt; Net Sales pu | New | All Brand | Falcon UTE</v>
      </c>
      <c r="D475" s="328" t="s">
        <v>1523</v>
      </c>
      <c r="E475" s="49"/>
      <c r="F475" s="255" t="str">
        <f t="shared" si="120"/>
        <v>Falcon UTE</v>
      </c>
      <c r="G475" s="345" t="str">
        <f t="shared" si="117"/>
        <v/>
      </c>
      <c r="H475" s="275" t="str">
        <f t="shared" si="117"/>
        <v/>
      </c>
      <c r="I475" s="231" t="str">
        <f t="shared" si="118"/>
        <v/>
      </c>
      <c r="J475" s="935" t="str">
        <f t="shared" si="118"/>
        <v/>
      </c>
      <c r="K475" s="875" t="str">
        <f t="shared" si="118"/>
        <v/>
      </c>
      <c r="L475" s="935" t="str">
        <f t="shared" si="118"/>
        <v/>
      </c>
      <c r="M475" s="231" t="str">
        <f t="shared" si="118"/>
        <v/>
      </c>
      <c r="N475" s="935" t="str">
        <f t="shared" si="118"/>
        <v/>
      </c>
      <c r="O475" s="231" t="str">
        <f t="shared" si="118"/>
        <v/>
      </c>
      <c r="P475" s="935" t="str">
        <f t="shared" si="118"/>
        <v/>
      </c>
      <c r="Q475" s="231" t="str">
        <f t="shared" si="118"/>
        <v/>
      </c>
      <c r="R475" s="935" t="str">
        <f t="shared" si="118"/>
        <v/>
      </c>
      <c r="S475" s="231" t="str">
        <f t="shared" si="118"/>
        <v/>
      </c>
      <c r="T475" s="935" t="str">
        <f t="shared" si="118"/>
        <v/>
      </c>
      <c r="U475" s="231" t="str">
        <f t="shared" si="118"/>
        <v/>
      </c>
      <c r="V475" s="941" t="str">
        <f t="shared" si="118"/>
        <v/>
      </c>
      <c r="W475" s="49"/>
      <c r="X475" s="49"/>
      <c r="Y475" s="60"/>
      <c r="Z475" s="49"/>
      <c r="AA475" s="49"/>
      <c r="AB475" s="49"/>
      <c r="AC475" s="49"/>
      <c r="AD475" s="49"/>
      <c r="AE475" s="49"/>
      <c r="AF475" s="49"/>
      <c r="AG475" s="49"/>
      <c r="AH475" s="41"/>
      <c r="AI475" s="47"/>
    </row>
    <row r="476" spans="1:35" ht="17.25" hidden="1" customHeight="1" outlineLevel="1">
      <c r="A476" s="416" t="str">
        <f>"P8 - "&amp;ROWS($464:476)</f>
        <v>P8 - 13</v>
      </c>
      <c r="B476" s="78" t="s">
        <v>0</v>
      </c>
      <c r="C476" s="327" t="str">
        <f t="shared" si="119"/>
        <v>TNS &gt; Net Sales pu | New | All Brand | Ranger</v>
      </c>
      <c r="D476" s="328" t="s">
        <v>1524</v>
      </c>
      <c r="E476" s="49"/>
      <c r="F476" s="255" t="str">
        <f t="shared" si="120"/>
        <v>Ranger</v>
      </c>
      <c r="G476" s="345" t="str">
        <f t="shared" si="117"/>
        <v/>
      </c>
      <c r="H476" s="275" t="str">
        <f t="shared" si="117"/>
        <v/>
      </c>
      <c r="I476" s="231" t="str">
        <f t="shared" si="118"/>
        <v/>
      </c>
      <c r="J476" s="935" t="str">
        <f t="shared" si="118"/>
        <v/>
      </c>
      <c r="K476" s="875" t="str">
        <f t="shared" si="118"/>
        <v/>
      </c>
      <c r="L476" s="935" t="str">
        <f t="shared" si="118"/>
        <v/>
      </c>
      <c r="M476" s="231" t="str">
        <f t="shared" si="118"/>
        <v/>
      </c>
      <c r="N476" s="935" t="str">
        <f t="shared" si="118"/>
        <v/>
      </c>
      <c r="O476" s="231" t="str">
        <f t="shared" si="118"/>
        <v/>
      </c>
      <c r="P476" s="935" t="str">
        <f t="shared" si="118"/>
        <v/>
      </c>
      <c r="Q476" s="231" t="str">
        <f t="shared" si="118"/>
        <v/>
      </c>
      <c r="R476" s="935">
        <f t="shared" si="118"/>
        <v>43245.02</v>
      </c>
      <c r="S476" s="231" t="str">
        <f t="shared" si="118"/>
        <v/>
      </c>
      <c r="T476" s="935" t="str">
        <f t="shared" si="118"/>
        <v/>
      </c>
      <c r="U476" s="231" t="str">
        <f t="shared" si="118"/>
        <v/>
      </c>
      <c r="V476" s="941" t="str">
        <f t="shared" si="118"/>
        <v/>
      </c>
      <c r="W476" s="49"/>
      <c r="X476" s="49"/>
      <c r="Y476" s="60"/>
      <c r="Z476" s="49"/>
      <c r="AA476" s="49"/>
      <c r="AB476" s="49"/>
      <c r="AC476" s="49"/>
      <c r="AD476" s="49"/>
      <c r="AE476" s="49"/>
      <c r="AF476" s="49"/>
      <c r="AG476" s="49"/>
      <c r="AH476" s="41"/>
      <c r="AI476" s="47"/>
    </row>
    <row r="477" spans="1:35" ht="17.25" hidden="1" customHeight="1" outlineLevel="1">
      <c r="A477" s="416" t="str">
        <f>"P8 - "&amp;ROWS($464:477)</f>
        <v>P8 - 14</v>
      </c>
      <c r="B477" s="78" t="s">
        <v>0</v>
      </c>
      <c r="C477" s="327" t="str">
        <f t="shared" si="119"/>
        <v>TNS &gt; Net Sales pu | New | All Brand | Transit</v>
      </c>
      <c r="D477" s="328" t="s">
        <v>1525</v>
      </c>
      <c r="E477" s="49"/>
      <c r="F477" s="255" t="str">
        <f t="shared" si="120"/>
        <v>Transit</v>
      </c>
      <c r="G477" s="345" t="str">
        <f t="shared" si="117"/>
        <v/>
      </c>
      <c r="H477" s="275" t="str">
        <f t="shared" si="117"/>
        <v/>
      </c>
      <c r="I477" s="231" t="str">
        <f t="shared" ref="I477:V486" si="121">IFERROR(INDEX(ESOSDataset,MATCH($C477,Measure,0),MATCH(I$10,PeriodComposite,0)),"")</f>
        <v/>
      </c>
      <c r="J477" s="935" t="str">
        <f t="shared" si="121"/>
        <v/>
      </c>
      <c r="K477" s="875" t="str">
        <f t="shared" si="121"/>
        <v/>
      </c>
      <c r="L477" s="935" t="str">
        <f t="shared" si="121"/>
        <v/>
      </c>
      <c r="M477" s="231" t="str">
        <f t="shared" si="121"/>
        <v/>
      </c>
      <c r="N477" s="935" t="str">
        <f t="shared" si="121"/>
        <v/>
      </c>
      <c r="O477" s="231" t="str">
        <f t="shared" si="121"/>
        <v/>
      </c>
      <c r="P477" s="935" t="str">
        <f t="shared" si="121"/>
        <v/>
      </c>
      <c r="Q477" s="231" t="str">
        <f t="shared" si="121"/>
        <v/>
      </c>
      <c r="R477" s="935">
        <f t="shared" si="121"/>
        <v>36877.46</v>
      </c>
      <c r="S477" s="231" t="str">
        <f t="shared" si="121"/>
        <v/>
      </c>
      <c r="T477" s="935" t="str">
        <f t="shared" si="121"/>
        <v/>
      </c>
      <c r="U477" s="231" t="str">
        <f t="shared" si="121"/>
        <v/>
      </c>
      <c r="V477" s="941" t="str">
        <f t="shared" si="121"/>
        <v/>
      </c>
      <c r="W477" s="49"/>
      <c r="X477" s="49"/>
      <c r="Y477" s="60"/>
      <c r="Z477" s="49"/>
      <c r="AA477" s="49"/>
      <c r="AB477" s="49"/>
      <c r="AC477" s="49"/>
      <c r="AD477" s="49"/>
      <c r="AE477" s="49"/>
      <c r="AF477" s="49"/>
      <c r="AG477" s="49"/>
      <c r="AH477" s="41"/>
      <c r="AI477" s="47"/>
    </row>
    <row r="478" spans="1:35" ht="17.25" hidden="1" customHeight="1" outlineLevel="1">
      <c r="A478" s="416" t="str">
        <f>"P8 - "&amp;ROWS($464:478)</f>
        <v>P8 - 15</v>
      </c>
      <c r="B478" s="78" t="s">
        <v>337</v>
      </c>
      <c r="C478" s="327" t="str">
        <f>IF(LEFT(F478,5)="Fleet",C465&amp;F468,C466)</f>
        <v>TNS &gt; Net Sales pu | New Fleet | All Brand | All ModelFiesta</v>
      </c>
      <c r="D478" s="328" t="s">
        <v>1526</v>
      </c>
      <c r="E478" s="49"/>
      <c r="F478" s="255" t="str">
        <f>IF(INDEX(Setup,MATCH(D478,_xlnm.Database,0),MATCH(F$3,Country,0))="","",INDEX(Setup,MATCH(D478,_xlnm.Database,0),MATCH(F$3,Country,0)))</f>
        <v>Fleet Fiesta</v>
      </c>
      <c r="G478" s="345" t="str">
        <f t="shared" si="117"/>
        <v/>
      </c>
      <c r="H478" s="275" t="str">
        <f t="shared" si="117"/>
        <v/>
      </c>
      <c r="I478" s="231" t="str">
        <f t="shared" si="121"/>
        <v/>
      </c>
      <c r="J478" s="935" t="str">
        <f t="shared" si="121"/>
        <v/>
      </c>
      <c r="K478" s="875" t="str">
        <f t="shared" si="121"/>
        <v/>
      </c>
      <c r="L478" s="935" t="str">
        <f t="shared" si="121"/>
        <v/>
      </c>
      <c r="M478" s="231" t="str">
        <f t="shared" si="121"/>
        <v/>
      </c>
      <c r="N478" s="935" t="str">
        <f t="shared" si="121"/>
        <v/>
      </c>
      <c r="O478" s="231" t="str">
        <f t="shared" si="121"/>
        <v/>
      </c>
      <c r="P478" s="935" t="str">
        <f t="shared" si="121"/>
        <v/>
      </c>
      <c r="Q478" s="231" t="str">
        <f t="shared" si="121"/>
        <v/>
      </c>
      <c r="R478" s="935" t="str">
        <f t="shared" si="121"/>
        <v/>
      </c>
      <c r="S478" s="231" t="str">
        <f t="shared" si="121"/>
        <v/>
      </c>
      <c r="T478" s="935" t="str">
        <f t="shared" si="121"/>
        <v/>
      </c>
      <c r="U478" s="231" t="str">
        <f t="shared" si="121"/>
        <v/>
      </c>
      <c r="V478" s="941" t="str">
        <f t="shared" si="121"/>
        <v/>
      </c>
      <c r="W478" s="49"/>
      <c r="X478" s="49"/>
      <c r="Y478" s="60"/>
      <c r="Z478" s="49"/>
      <c r="AA478" s="49"/>
      <c r="AB478" s="49"/>
      <c r="AC478" s="49"/>
      <c r="AD478" s="49"/>
      <c r="AE478" s="49"/>
      <c r="AF478" s="49"/>
      <c r="AG478" s="49"/>
      <c r="AH478" s="41"/>
      <c r="AI478" s="47"/>
    </row>
    <row r="479" spans="1:35" ht="17.25" hidden="1" customHeight="1" outlineLevel="1">
      <c r="A479" s="416" t="str">
        <f>"P8 - "&amp;ROWS($464:479)</f>
        <v>P8 - 16</v>
      </c>
      <c r="B479" s="78" t="s">
        <v>0</v>
      </c>
      <c r="C479" s="327" t="str">
        <f>IF(LEFT(F479,5)="Fleet",C465&amp;F469,C466)</f>
        <v>TNS &gt; Net Sales pu | New Fleet | All Brand | All ModelFocus</v>
      </c>
      <c r="D479" s="328" t="s">
        <v>1527</v>
      </c>
      <c r="E479" s="49"/>
      <c r="F479" s="255" t="str">
        <f t="shared" ref="F479:F492" si="122">IF(INDEX(Setup,MATCH(D479,_xlnm.Database,0),MATCH(F$3,Country,0))="","",INDEX(Setup,MATCH(D479,_xlnm.Database,0),MATCH(F$3,Country,0)))</f>
        <v>Fleet Focus</v>
      </c>
      <c r="G479" s="345" t="str">
        <f t="shared" si="117"/>
        <v/>
      </c>
      <c r="H479" s="275" t="str">
        <f t="shared" si="117"/>
        <v/>
      </c>
      <c r="I479" s="231" t="str">
        <f t="shared" si="121"/>
        <v/>
      </c>
      <c r="J479" s="935" t="str">
        <f t="shared" si="121"/>
        <v/>
      </c>
      <c r="K479" s="875" t="str">
        <f t="shared" si="121"/>
        <v/>
      </c>
      <c r="L479" s="935" t="str">
        <f t="shared" si="121"/>
        <v/>
      </c>
      <c r="M479" s="231" t="str">
        <f t="shared" si="121"/>
        <v/>
      </c>
      <c r="N479" s="935" t="str">
        <f t="shared" si="121"/>
        <v/>
      </c>
      <c r="O479" s="231" t="str">
        <f t="shared" si="121"/>
        <v/>
      </c>
      <c r="P479" s="935" t="str">
        <f t="shared" si="121"/>
        <v/>
      </c>
      <c r="Q479" s="231" t="str">
        <f t="shared" si="121"/>
        <v/>
      </c>
      <c r="R479" s="935" t="str">
        <f t="shared" si="121"/>
        <v/>
      </c>
      <c r="S479" s="231" t="str">
        <f t="shared" si="121"/>
        <v/>
      </c>
      <c r="T479" s="935" t="str">
        <f t="shared" si="121"/>
        <v/>
      </c>
      <c r="U479" s="231" t="str">
        <f t="shared" si="121"/>
        <v/>
      </c>
      <c r="V479" s="941" t="str">
        <f t="shared" si="121"/>
        <v/>
      </c>
      <c r="W479" s="49"/>
      <c r="X479" s="49"/>
      <c r="Y479" s="60"/>
      <c r="Z479" s="49"/>
      <c r="AA479" s="49"/>
      <c r="AB479" s="49"/>
      <c r="AC479" s="49"/>
      <c r="AD479" s="49"/>
      <c r="AE479" s="49"/>
      <c r="AF479" s="49"/>
      <c r="AG479" s="49"/>
      <c r="AH479" s="41"/>
      <c r="AI479" s="47"/>
    </row>
    <row r="480" spans="1:35" ht="17.25" hidden="1" customHeight="1" outlineLevel="1">
      <c r="A480" s="416" t="str">
        <f>"P8 - "&amp;ROWS($464:480)</f>
        <v>P8 - 17</v>
      </c>
      <c r="B480" s="78" t="s">
        <v>0</v>
      </c>
      <c r="C480" s="327" t="str">
        <f>IF(LEFT(F480,5)="Fleet",C465&amp;F470,C466)</f>
        <v>TNS &gt; Net Sales pu | New Fleet | All Brand | All ModelMondeo</v>
      </c>
      <c r="D480" s="328" t="s">
        <v>1528</v>
      </c>
      <c r="E480" s="49"/>
      <c r="F480" s="255" t="str">
        <f t="shared" si="122"/>
        <v>Fleet Mondeo</v>
      </c>
      <c r="G480" s="345" t="str">
        <f t="shared" si="117"/>
        <v/>
      </c>
      <c r="H480" s="275" t="str">
        <f t="shared" si="117"/>
        <v/>
      </c>
      <c r="I480" s="231" t="str">
        <f t="shared" si="121"/>
        <v/>
      </c>
      <c r="J480" s="935" t="str">
        <f t="shared" si="121"/>
        <v/>
      </c>
      <c r="K480" s="875" t="str">
        <f t="shared" si="121"/>
        <v/>
      </c>
      <c r="L480" s="935" t="str">
        <f t="shared" si="121"/>
        <v/>
      </c>
      <c r="M480" s="231" t="str">
        <f t="shared" si="121"/>
        <v/>
      </c>
      <c r="N480" s="935" t="str">
        <f t="shared" si="121"/>
        <v/>
      </c>
      <c r="O480" s="231" t="str">
        <f t="shared" si="121"/>
        <v/>
      </c>
      <c r="P480" s="935" t="str">
        <f t="shared" si="121"/>
        <v/>
      </c>
      <c r="Q480" s="231" t="str">
        <f t="shared" si="121"/>
        <v/>
      </c>
      <c r="R480" s="935" t="str">
        <f t="shared" si="121"/>
        <v/>
      </c>
      <c r="S480" s="231" t="str">
        <f t="shared" si="121"/>
        <v/>
      </c>
      <c r="T480" s="935" t="str">
        <f t="shared" si="121"/>
        <v/>
      </c>
      <c r="U480" s="231" t="str">
        <f t="shared" si="121"/>
        <v/>
      </c>
      <c r="V480" s="941" t="str">
        <f t="shared" si="121"/>
        <v/>
      </c>
      <c r="W480" s="49"/>
      <c r="X480" s="49"/>
      <c r="Y480" s="60"/>
      <c r="Z480" s="49"/>
      <c r="AA480" s="49"/>
      <c r="AB480" s="49"/>
      <c r="AC480" s="49"/>
      <c r="AD480" s="49"/>
      <c r="AE480" s="49"/>
      <c r="AF480" s="49"/>
      <c r="AG480" s="49"/>
      <c r="AH480" s="41"/>
      <c r="AI480" s="47"/>
    </row>
    <row r="481" spans="1:35" ht="17.25" hidden="1" customHeight="1" outlineLevel="1">
      <c r="A481" s="416" t="str">
        <f>"P8 - "&amp;ROWS($464:481)</f>
        <v>P8 - 18</v>
      </c>
      <c r="B481" s="78" t="s">
        <v>0</v>
      </c>
      <c r="C481" s="327" t="str">
        <f>IF(LEFT(F481,5)="Fleet",C465&amp;F471,C466)</f>
        <v>TNS &gt; Net Sales pu | New Fleet | All Brand | All ModelFalcon</v>
      </c>
      <c r="D481" s="328" t="s">
        <v>1529</v>
      </c>
      <c r="E481" s="49"/>
      <c r="F481" s="255" t="str">
        <f t="shared" si="122"/>
        <v>Fleet Falcon</v>
      </c>
      <c r="G481" s="345" t="str">
        <f t="shared" si="117"/>
        <v/>
      </c>
      <c r="H481" s="275" t="str">
        <f t="shared" si="117"/>
        <v/>
      </c>
      <c r="I481" s="231" t="str">
        <f t="shared" si="121"/>
        <v/>
      </c>
      <c r="J481" s="935" t="str">
        <f t="shared" si="121"/>
        <v/>
      </c>
      <c r="K481" s="875" t="str">
        <f t="shared" si="121"/>
        <v/>
      </c>
      <c r="L481" s="935" t="str">
        <f t="shared" si="121"/>
        <v/>
      </c>
      <c r="M481" s="231" t="str">
        <f t="shared" si="121"/>
        <v/>
      </c>
      <c r="N481" s="935" t="str">
        <f t="shared" si="121"/>
        <v/>
      </c>
      <c r="O481" s="231" t="str">
        <f t="shared" si="121"/>
        <v/>
      </c>
      <c r="P481" s="935" t="str">
        <f t="shared" si="121"/>
        <v/>
      </c>
      <c r="Q481" s="231" t="str">
        <f t="shared" si="121"/>
        <v/>
      </c>
      <c r="R481" s="935" t="str">
        <f t="shared" si="121"/>
        <v/>
      </c>
      <c r="S481" s="231" t="str">
        <f t="shared" si="121"/>
        <v/>
      </c>
      <c r="T481" s="935" t="str">
        <f t="shared" si="121"/>
        <v/>
      </c>
      <c r="U481" s="231" t="str">
        <f t="shared" si="121"/>
        <v/>
      </c>
      <c r="V481" s="941" t="str">
        <f t="shared" si="121"/>
        <v/>
      </c>
      <c r="W481" s="49"/>
      <c r="X481" s="49"/>
      <c r="Y481" s="60"/>
      <c r="Z481" s="49"/>
      <c r="AA481" s="49"/>
      <c r="AB481" s="49"/>
      <c r="AC481" s="49"/>
      <c r="AD481" s="49"/>
      <c r="AE481" s="49"/>
      <c r="AF481" s="49"/>
      <c r="AG481" s="49"/>
      <c r="AH481" s="41"/>
      <c r="AI481" s="47"/>
    </row>
    <row r="482" spans="1:35" ht="17.25" hidden="1" customHeight="1" outlineLevel="1">
      <c r="A482" s="416" t="str">
        <f>"P8 - "&amp;ROWS($464:482)</f>
        <v>P8 - 19</v>
      </c>
      <c r="B482" s="78" t="s">
        <v>0</v>
      </c>
      <c r="C482" s="327" t="str">
        <f>IF(LEFT(F482,5)="Fleet",C465&amp;F472,C466)</f>
        <v>TNS &gt; Net Sales pu | New Fleet | All Brand | All ModelEcosport</v>
      </c>
      <c r="D482" s="328" t="s">
        <v>1530</v>
      </c>
      <c r="E482" s="49"/>
      <c r="F482" s="255" t="str">
        <f t="shared" si="122"/>
        <v>Fleet Ecosport</v>
      </c>
      <c r="G482" s="345" t="str">
        <f t="shared" si="117"/>
        <v/>
      </c>
      <c r="H482" s="275" t="str">
        <f t="shared" si="117"/>
        <v/>
      </c>
      <c r="I482" s="231" t="str">
        <f t="shared" si="121"/>
        <v/>
      </c>
      <c r="J482" s="935" t="str">
        <f t="shared" si="121"/>
        <v/>
      </c>
      <c r="K482" s="875" t="str">
        <f t="shared" si="121"/>
        <v/>
      </c>
      <c r="L482" s="935" t="str">
        <f t="shared" si="121"/>
        <v/>
      </c>
      <c r="M482" s="231" t="str">
        <f t="shared" si="121"/>
        <v/>
      </c>
      <c r="N482" s="935" t="str">
        <f t="shared" si="121"/>
        <v/>
      </c>
      <c r="O482" s="231" t="str">
        <f t="shared" si="121"/>
        <v/>
      </c>
      <c r="P482" s="935" t="str">
        <f t="shared" si="121"/>
        <v/>
      </c>
      <c r="Q482" s="231" t="str">
        <f t="shared" si="121"/>
        <v/>
      </c>
      <c r="R482" s="935" t="str">
        <f t="shared" si="121"/>
        <v/>
      </c>
      <c r="S482" s="231" t="str">
        <f t="shared" si="121"/>
        <v/>
      </c>
      <c r="T482" s="935" t="str">
        <f t="shared" si="121"/>
        <v/>
      </c>
      <c r="U482" s="231" t="str">
        <f t="shared" si="121"/>
        <v/>
      </c>
      <c r="V482" s="941" t="str">
        <f t="shared" si="121"/>
        <v/>
      </c>
      <c r="W482" s="49"/>
      <c r="X482" s="49"/>
      <c r="Y482" s="60"/>
      <c r="Z482" s="49"/>
      <c r="AA482" s="49"/>
      <c r="AB482" s="49"/>
      <c r="AC482" s="49"/>
      <c r="AD482" s="49"/>
      <c r="AE482" s="49"/>
      <c r="AF482" s="49"/>
      <c r="AG482" s="49"/>
      <c r="AH482" s="41"/>
      <c r="AI482" s="47"/>
    </row>
    <row r="483" spans="1:35" ht="17.25" hidden="1" customHeight="1" outlineLevel="1">
      <c r="A483" s="416" t="str">
        <f>"P8 - "&amp;ROWS($464:483)</f>
        <v>P8 - 20</v>
      </c>
      <c r="B483" s="78" t="s">
        <v>0</v>
      </c>
      <c r="C483" s="327" t="str">
        <f>IF(LEFT(F483,5)="Fleet",C465&amp;F473,C466)</f>
        <v>TNS &gt; Net Sales pu | New Fleet | All Brand | All ModelKuga</v>
      </c>
      <c r="D483" s="328" t="s">
        <v>1531</v>
      </c>
      <c r="E483" s="49"/>
      <c r="F483" s="255" t="str">
        <f t="shared" si="122"/>
        <v>Fleet Kuga</v>
      </c>
      <c r="G483" s="345" t="str">
        <f t="shared" si="117"/>
        <v/>
      </c>
      <c r="H483" s="275" t="str">
        <f t="shared" si="117"/>
        <v/>
      </c>
      <c r="I483" s="231" t="str">
        <f t="shared" si="121"/>
        <v/>
      </c>
      <c r="J483" s="935" t="str">
        <f t="shared" si="121"/>
        <v/>
      </c>
      <c r="K483" s="875" t="str">
        <f t="shared" si="121"/>
        <v/>
      </c>
      <c r="L483" s="935" t="str">
        <f t="shared" si="121"/>
        <v/>
      </c>
      <c r="M483" s="231" t="str">
        <f t="shared" si="121"/>
        <v/>
      </c>
      <c r="N483" s="935" t="str">
        <f t="shared" si="121"/>
        <v/>
      </c>
      <c r="O483" s="231" t="str">
        <f t="shared" si="121"/>
        <v/>
      </c>
      <c r="P483" s="935" t="str">
        <f t="shared" si="121"/>
        <v/>
      </c>
      <c r="Q483" s="231" t="str">
        <f t="shared" si="121"/>
        <v/>
      </c>
      <c r="R483" s="935" t="str">
        <f t="shared" si="121"/>
        <v/>
      </c>
      <c r="S483" s="231" t="str">
        <f t="shared" si="121"/>
        <v/>
      </c>
      <c r="T483" s="935" t="str">
        <f t="shared" si="121"/>
        <v/>
      </c>
      <c r="U483" s="231" t="str">
        <f t="shared" si="121"/>
        <v/>
      </c>
      <c r="V483" s="941" t="str">
        <f t="shared" si="121"/>
        <v/>
      </c>
      <c r="W483" s="49"/>
      <c r="X483" s="49"/>
      <c r="Y483" s="60"/>
      <c r="Z483" s="49"/>
      <c r="AA483" s="49"/>
      <c r="AB483" s="49"/>
      <c r="AC483" s="49"/>
      <c r="AD483" s="49"/>
      <c r="AE483" s="49"/>
      <c r="AF483" s="49"/>
      <c r="AG483" s="49"/>
      <c r="AH483" s="41"/>
      <c r="AI483" s="47"/>
    </row>
    <row r="484" spans="1:35" ht="17.25" hidden="1" customHeight="1" outlineLevel="1">
      <c r="A484" s="416" t="str">
        <f>"P8 - "&amp;ROWS($464:484)</f>
        <v>P8 - 21</v>
      </c>
      <c r="B484" s="78" t="s">
        <v>0</v>
      </c>
      <c r="C484" s="327" t="str">
        <f>IF(LEFT(F484,5)="Fleet",C465&amp;F474,C466)</f>
        <v>TNS &gt; Net Sales pu | New Fleet | All Brand | All ModelTerritory</v>
      </c>
      <c r="D484" s="328" t="s">
        <v>1532</v>
      </c>
      <c r="E484" s="49"/>
      <c r="F484" s="255" t="str">
        <f t="shared" si="122"/>
        <v>Fleet Territory</v>
      </c>
      <c r="G484" s="345" t="str">
        <f t="shared" si="117"/>
        <v/>
      </c>
      <c r="H484" s="275" t="str">
        <f t="shared" si="117"/>
        <v/>
      </c>
      <c r="I484" s="231" t="str">
        <f t="shared" si="121"/>
        <v/>
      </c>
      <c r="J484" s="935" t="str">
        <f t="shared" si="121"/>
        <v/>
      </c>
      <c r="K484" s="875" t="str">
        <f t="shared" si="121"/>
        <v/>
      </c>
      <c r="L484" s="935" t="str">
        <f t="shared" si="121"/>
        <v/>
      </c>
      <c r="M484" s="231" t="str">
        <f t="shared" si="121"/>
        <v/>
      </c>
      <c r="N484" s="935" t="str">
        <f t="shared" si="121"/>
        <v/>
      </c>
      <c r="O484" s="231" t="str">
        <f t="shared" si="121"/>
        <v/>
      </c>
      <c r="P484" s="935" t="str">
        <f t="shared" si="121"/>
        <v/>
      </c>
      <c r="Q484" s="231" t="str">
        <f t="shared" si="121"/>
        <v/>
      </c>
      <c r="R484" s="935" t="str">
        <f t="shared" si="121"/>
        <v/>
      </c>
      <c r="S484" s="231" t="str">
        <f t="shared" si="121"/>
        <v/>
      </c>
      <c r="T484" s="935" t="str">
        <f t="shared" si="121"/>
        <v/>
      </c>
      <c r="U484" s="231" t="str">
        <f t="shared" si="121"/>
        <v/>
      </c>
      <c r="V484" s="941" t="str">
        <f t="shared" si="121"/>
        <v/>
      </c>
      <c r="W484" s="49"/>
      <c r="X484" s="49"/>
      <c r="Y484" s="60"/>
      <c r="Z484" s="49"/>
      <c r="AA484" s="49"/>
      <c r="AB484" s="49"/>
      <c r="AC484" s="49"/>
      <c r="AD484" s="49"/>
      <c r="AE484" s="49"/>
      <c r="AF484" s="49"/>
      <c r="AG484" s="49"/>
      <c r="AH484" s="41"/>
      <c r="AI484" s="47"/>
    </row>
    <row r="485" spans="1:35" ht="17.25" hidden="1" customHeight="1" outlineLevel="1">
      <c r="A485" s="416" t="str">
        <f>"P8 - "&amp;ROWS($464:485)</f>
        <v>P8 - 22</v>
      </c>
      <c r="B485" s="78" t="s">
        <v>0</v>
      </c>
      <c r="C485" s="327" t="str">
        <f>IF(LEFT(F485,5)="Fleet",C465&amp;F475,C466)</f>
        <v>TNS &gt; Net Sales pu | New Fleet | All Brand | All ModelFalcon UTE</v>
      </c>
      <c r="D485" s="328" t="s">
        <v>1533</v>
      </c>
      <c r="E485" s="49"/>
      <c r="F485" s="255" t="str">
        <f t="shared" si="122"/>
        <v>Fleet Falcon UTE</v>
      </c>
      <c r="G485" s="345" t="str">
        <f t="shared" si="117"/>
        <v/>
      </c>
      <c r="H485" s="275" t="str">
        <f t="shared" si="117"/>
        <v/>
      </c>
      <c r="I485" s="231" t="str">
        <f t="shared" si="121"/>
        <v/>
      </c>
      <c r="J485" s="935" t="str">
        <f t="shared" si="121"/>
        <v/>
      </c>
      <c r="K485" s="875" t="str">
        <f t="shared" si="121"/>
        <v/>
      </c>
      <c r="L485" s="935" t="str">
        <f t="shared" si="121"/>
        <v/>
      </c>
      <c r="M485" s="231" t="str">
        <f t="shared" si="121"/>
        <v/>
      </c>
      <c r="N485" s="935" t="str">
        <f t="shared" si="121"/>
        <v/>
      </c>
      <c r="O485" s="231" t="str">
        <f t="shared" si="121"/>
        <v/>
      </c>
      <c r="P485" s="935" t="str">
        <f t="shared" si="121"/>
        <v/>
      </c>
      <c r="Q485" s="231" t="str">
        <f t="shared" si="121"/>
        <v/>
      </c>
      <c r="R485" s="935" t="str">
        <f t="shared" si="121"/>
        <v/>
      </c>
      <c r="S485" s="231" t="str">
        <f t="shared" si="121"/>
        <v/>
      </c>
      <c r="T485" s="935" t="str">
        <f t="shared" si="121"/>
        <v/>
      </c>
      <c r="U485" s="231" t="str">
        <f t="shared" si="121"/>
        <v/>
      </c>
      <c r="V485" s="941" t="str">
        <f t="shared" si="121"/>
        <v/>
      </c>
      <c r="W485" s="49"/>
      <c r="X485" s="49"/>
      <c r="Y485" s="60"/>
      <c r="Z485" s="49"/>
      <c r="AA485" s="49"/>
      <c r="AB485" s="49"/>
      <c r="AC485" s="49"/>
      <c r="AD485" s="49"/>
      <c r="AE485" s="49"/>
      <c r="AF485" s="49"/>
      <c r="AG485" s="49"/>
      <c r="AH485" s="41"/>
      <c r="AI485" s="47"/>
    </row>
    <row r="486" spans="1:35" ht="17.25" hidden="1" customHeight="1" outlineLevel="1">
      <c r="A486" s="416" t="str">
        <f>"P8 - "&amp;ROWS($464:486)</f>
        <v>P8 - 23</v>
      </c>
      <c r="B486" s="78" t="s">
        <v>0</v>
      </c>
      <c r="C486" s="327" t="str">
        <f>IF(LEFT(F486,5)="Fleet",C465&amp;F476,C466)</f>
        <v>TNS &gt; Net Sales pu | New Fleet | All Brand | All ModelRanger</v>
      </c>
      <c r="D486" s="328" t="s">
        <v>1534</v>
      </c>
      <c r="E486" s="49"/>
      <c r="F486" s="255" t="str">
        <f t="shared" si="122"/>
        <v>Fleet Ranger</v>
      </c>
      <c r="G486" s="345" t="str">
        <f t="shared" si="117"/>
        <v/>
      </c>
      <c r="H486" s="275" t="str">
        <f t="shared" si="117"/>
        <v/>
      </c>
      <c r="I486" s="231" t="str">
        <f t="shared" si="121"/>
        <v/>
      </c>
      <c r="J486" s="935" t="str">
        <f t="shared" si="121"/>
        <v/>
      </c>
      <c r="K486" s="875" t="str">
        <f t="shared" si="121"/>
        <v/>
      </c>
      <c r="L486" s="935" t="str">
        <f t="shared" si="121"/>
        <v/>
      </c>
      <c r="M486" s="231" t="str">
        <f t="shared" si="121"/>
        <v/>
      </c>
      <c r="N486" s="935" t="str">
        <f t="shared" si="121"/>
        <v/>
      </c>
      <c r="O486" s="231" t="str">
        <f t="shared" si="121"/>
        <v/>
      </c>
      <c r="P486" s="935" t="str">
        <f t="shared" si="121"/>
        <v/>
      </c>
      <c r="Q486" s="231" t="str">
        <f t="shared" si="121"/>
        <v/>
      </c>
      <c r="R486" s="935" t="str">
        <f t="shared" si="121"/>
        <v/>
      </c>
      <c r="S486" s="231" t="str">
        <f t="shared" si="121"/>
        <v/>
      </c>
      <c r="T486" s="935" t="str">
        <f t="shared" si="121"/>
        <v/>
      </c>
      <c r="U486" s="231" t="str">
        <f t="shared" si="121"/>
        <v/>
      </c>
      <c r="V486" s="941" t="str">
        <f t="shared" si="121"/>
        <v/>
      </c>
      <c r="W486" s="49"/>
      <c r="X486" s="49"/>
      <c r="Y486" s="60"/>
      <c r="Z486" s="49"/>
      <c r="AA486" s="49"/>
      <c r="AB486" s="49"/>
      <c r="AC486" s="49"/>
      <c r="AD486" s="49"/>
      <c r="AE486" s="49"/>
      <c r="AF486" s="49"/>
      <c r="AG486" s="49"/>
      <c r="AH486" s="41"/>
      <c r="AI486" s="47"/>
    </row>
    <row r="487" spans="1:35" ht="17.25" hidden="1" customHeight="1" outlineLevel="1">
      <c r="A487" s="416" t="str">
        <f>"P8 - "&amp;ROWS($464:487)</f>
        <v>P8 - 24</v>
      </c>
      <c r="B487" s="78" t="s">
        <v>0</v>
      </c>
      <c r="C487" s="327" t="str">
        <f>IF(LEFT(F487,5)="Fleet",C465&amp;F477,C466)</f>
        <v>TNS &gt; Net Sales pu | New Fleet | All Brand | All ModelTransit</v>
      </c>
      <c r="D487" s="328" t="s">
        <v>1535</v>
      </c>
      <c r="E487" s="49"/>
      <c r="F487" s="255" t="str">
        <f t="shared" si="122"/>
        <v>Fleet Transit</v>
      </c>
      <c r="G487" s="345" t="str">
        <f t="shared" si="117"/>
        <v/>
      </c>
      <c r="H487" s="275" t="str">
        <f t="shared" si="117"/>
        <v/>
      </c>
      <c r="I487" s="231" t="str">
        <f t="shared" ref="I487:V492" si="123">IFERROR(INDEX(ESOSDataset,MATCH($C487,Measure,0),MATCH(I$10,PeriodComposite,0)),"")</f>
        <v/>
      </c>
      <c r="J487" s="935" t="str">
        <f t="shared" si="123"/>
        <v/>
      </c>
      <c r="K487" s="875" t="str">
        <f t="shared" si="123"/>
        <v/>
      </c>
      <c r="L487" s="935" t="str">
        <f t="shared" si="123"/>
        <v/>
      </c>
      <c r="M487" s="231" t="str">
        <f t="shared" si="123"/>
        <v/>
      </c>
      <c r="N487" s="935" t="str">
        <f t="shared" si="123"/>
        <v/>
      </c>
      <c r="O487" s="231" t="str">
        <f t="shared" si="123"/>
        <v/>
      </c>
      <c r="P487" s="935" t="str">
        <f t="shared" si="123"/>
        <v/>
      </c>
      <c r="Q487" s="231" t="str">
        <f t="shared" si="123"/>
        <v/>
      </c>
      <c r="R487" s="935" t="str">
        <f t="shared" si="123"/>
        <v/>
      </c>
      <c r="S487" s="231" t="str">
        <f t="shared" si="123"/>
        <v/>
      </c>
      <c r="T487" s="935" t="str">
        <f t="shared" si="123"/>
        <v/>
      </c>
      <c r="U487" s="231" t="str">
        <f t="shared" si="123"/>
        <v/>
      </c>
      <c r="V487" s="941" t="str">
        <f t="shared" si="123"/>
        <v/>
      </c>
      <c r="W487" s="49"/>
      <c r="X487" s="49"/>
      <c r="Y487" s="60"/>
      <c r="Z487" s="49"/>
      <c r="AA487" s="49"/>
      <c r="AB487" s="49"/>
      <c r="AC487" s="49"/>
      <c r="AD487" s="49"/>
      <c r="AE487" s="49"/>
      <c r="AF487" s="49"/>
      <c r="AG487" s="49"/>
      <c r="AH487" s="41"/>
      <c r="AI487" s="47"/>
    </row>
    <row r="488" spans="1:35" ht="17.25" hidden="1" customHeight="1" outlineLevel="1">
      <c r="A488" s="416" t="str">
        <f>"P8 - "&amp;ROWS($464:488)</f>
        <v>P8 - 25</v>
      </c>
      <c r="B488" s="78" t="s">
        <v>0</v>
      </c>
      <c r="C488" s="327"/>
      <c r="D488" s="328" t="s">
        <v>1536</v>
      </c>
      <c r="E488" s="49"/>
      <c r="F488" s="255" t="str">
        <f t="shared" si="122"/>
        <v/>
      </c>
      <c r="G488" s="345" t="str">
        <f t="shared" si="117"/>
        <v/>
      </c>
      <c r="H488" s="275" t="str">
        <f t="shared" si="117"/>
        <v/>
      </c>
      <c r="I488" s="231" t="str">
        <f t="shared" si="123"/>
        <v/>
      </c>
      <c r="J488" s="935" t="str">
        <f t="shared" si="123"/>
        <v/>
      </c>
      <c r="K488" s="875" t="str">
        <f t="shared" si="123"/>
        <v/>
      </c>
      <c r="L488" s="935" t="str">
        <f t="shared" si="123"/>
        <v/>
      </c>
      <c r="M488" s="231" t="str">
        <f t="shared" si="123"/>
        <v/>
      </c>
      <c r="N488" s="935" t="str">
        <f t="shared" si="123"/>
        <v/>
      </c>
      <c r="O488" s="231" t="str">
        <f t="shared" si="123"/>
        <v/>
      </c>
      <c r="P488" s="935" t="str">
        <f t="shared" si="123"/>
        <v/>
      </c>
      <c r="Q488" s="231" t="str">
        <f t="shared" si="123"/>
        <v/>
      </c>
      <c r="R488" s="935" t="str">
        <f t="shared" si="123"/>
        <v/>
      </c>
      <c r="S488" s="231" t="str">
        <f t="shared" si="123"/>
        <v/>
      </c>
      <c r="T488" s="935" t="str">
        <f t="shared" si="123"/>
        <v/>
      </c>
      <c r="U488" s="231" t="str">
        <f t="shared" si="123"/>
        <v/>
      </c>
      <c r="V488" s="941" t="str">
        <f t="shared" si="123"/>
        <v/>
      </c>
      <c r="W488" s="49"/>
      <c r="X488" s="49"/>
      <c r="Y488" s="60"/>
      <c r="Z488" s="49"/>
      <c r="AA488" s="49"/>
      <c r="AB488" s="49"/>
      <c r="AC488" s="49"/>
      <c r="AD488" s="49"/>
      <c r="AE488" s="49"/>
      <c r="AF488" s="49"/>
      <c r="AG488" s="49"/>
      <c r="AH488" s="41"/>
      <c r="AI488" s="47"/>
    </row>
    <row r="489" spans="1:35" ht="17.25" hidden="1" customHeight="1" outlineLevel="1">
      <c r="A489" s="416" t="str">
        <f>"P8 - "&amp;ROWS($464:489)</f>
        <v>P8 - 26</v>
      </c>
      <c r="B489" s="78" t="s">
        <v>0</v>
      </c>
      <c r="C489" s="327"/>
      <c r="D489" s="328" t="s">
        <v>1537</v>
      </c>
      <c r="E489" s="49"/>
      <c r="F489" s="255" t="str">
        <f t="shared" si="122"/>
        <v/>
      </c>
      <c r="G489" s="345" t="str">
        <f t="shared" si="117"/>
        <v/>
      </c>
      <c r="H489" s="275" t="str">
        <f t="shared" si="117"/>
        <v/>
      </c>
      <c r="I489" s="231" t="str">
        <f t="shared" si="123"/>
        <v/>
      </c>
      <c r="J489" s="935" t="str">
        <f t="shared" si="123"/>
        <v/>
      </c>
      <c r="K489" s="875" t="str">
        <f t="shared" si="123"/>
        <v/>
      </c>
      <c r="L489" s="935" t="str">
        <f t="shared" si="123"/>
        <v/>
      </c>
      <c r="M489" s="231" t="str">
        <f t="shared" si="123"/>
        <v/>
      </c>
      <c r="N489" s="935" t="str">
        <f t="shared" si="123"/>
        <v/>
      </c>
      <c r="O489" s="231" t="str">
        <f t="shared" si="123"/>
        <v/>
      </c>
      <c r="P489" s="935" t="str">
        <f t="shared" si="123"/>
        <v/>
      </c>
      <c r="Q489" s="231" t="str">
        <f t="shared" si="123"/>
        <v/>
      </c>
      <c r="R489" s="935" t="str">
        <f t="shared" si="123"/>
        <v/>
      </c>
      <c r="S489" s="231" t="str">
        <f t="shared" si="123"/>
        <v/>
      </c>
      <c r="T489" s="935" t="str">
        <f t="shared" si="123"/>
        <v/>
      </c>
      <c r="U489" s="231" t="str">
        <f t="shared" si="123"/>
        <v/>
      </c>
      <c r="V489" s="941" t="str">
        <f t="shared" si="123"/>
        <v/>
      </c>
      <c r="W489" s="49"/>
      <c r="X489" s="49"/>
      <c r="Y489" s="60"/>
      <c r="Z489" s="49"/>
      <c r="AA489" s="49"/>
      <c r="AB489" s="49"/>
      <c r="AC489" s="49"/>
      <c r="AD489" s="49"/>
      <c r="AE489" s="49"/>
      <c r="AF489" s="49"/>
      <c r="AG489" s="49"/>
      <c r="AH489" s="41"/>
      <c r="AI489" s="47"/>
    </row>
    <row r="490" spans="1:35" ht="17.25" hidden="1" customHeight="1" outlineLevel="1">
      <c r="A490" s="416" t="str">
        <f>"P8 - "&amp;ROWS($464:490)</f>
        <v>P8 - 27</v>
      </c>
      <c r="B490" s="78" t="s">
        <v>0</v>
      </c>
      <c r="C490" s="327"/>
      <c r="D490" s="328" t="s">
        <v>1538</v>
      </c>
      <c r="E490" s="49"/>
      <c r="F490" s="255" t="str">
        <f t="shared" si="122"/>
        <v/>
      </c>
      <c r="G490" s="345" t="str">
        <f t="shared" si="117"/>
        <v/>
      </c>
      <c r="H490" s="275" t="str">
        <f t="shared" si="117"/>
        <v/>
      </c>
      <c r="I490" s="231" t="str">
        <f t="shared" si="123"/>
        <v/>
      </c>
      <c r="J490" s="935" t="str">
        <f t="shared" si="123"/>
        <v/>
      </c>
      <c r="K490" s="875" t="str">
        <f t="shared" si="123"/>
        <v/>
      </c>
      <c r="L490" s="935" t="str">
        <f t="shared" si="123"/>
        <v/>
      </c>
      <c r="M490" s="231" t="str">
        <f t="shared" si="123"/>
        <v/>
      </c>
      <c r="N490" s="935" t="str">
        <f t="shared" si="123"/>
        <v/>
      </c>
      <c r="O490" s="231" t="str">
        <f t="shared" si="123"/>
        <v/>
      </c>
      <c r="P490" s="935" t="str">
        <f t="shared" si="123"/>
        <v/>
      </c>
      <c r="Q490" s="231" t="str">
        <f t="shared" si="123"/>
        <v/>
      </c>
      <c r="R490" s="935" t="str">
        <f t="shared" si="123"/>
        <v/>
      </c>
      <c r="S490" s="231" t="str">
        <f t="shared" si="123"/>
        <v/>
      </c>
      <c r="T490" s="935" t="str">
        <f t="shared" si="123"/>
        <v/>
      </c>
      <c r="U490" s="231" t="str">
        <f t="shared" si="123"/>
        <v/>
      </c>
      <c r="V490" s="941" t="str">
        <f t="shared" si="123"/>
        <v/>
      </c>
      <c r="W490" s="49"/>
      <c r="X490" s="49"/>
      <c r="Y490" s="60"/>
      <c r="Z490" s="49"/>
      <c r="AA490" s="49"/>
      <c r="AB490" s="49"/>
      <c r="AC490" s="49"/>
      <c r="AD490" s="49"/>
      <c r="AE490" s="49"/>
      <c r="AF490" s="49"/>
      <c r="AG490" s="49"/>
      <c r="AH490" s="41"/>
      <c r="AI490" s="47"/>
    </row>
    <row r="491" spans="1:35" ht="17.25" hidden="1" customHeight="1" outlineLevel="1">
      <c r="A491" s="416" t="str">
        <f>"P8 - "&amp;ROWS($464:491)</f>
        <v>P8 - 28</v>
      </c>
      <c r="B491" s="78" t="s">
        <v>0</v>
      </c>
      <c r="C491" s="327"/>
      <c r="D491" s="328" t="s">
        <v>1539</v>
      </c>
      <c r="E491" s="49"/>
      <c r="F491" s="255" t="str">
        <f t="shared" si="122"/>
        <v/>
      </c>
      <c r="G491" s="345" t="str">
        <f t="shared" si="117"/>
        <v/>
      </c>
      <c r="H491" s="275" t="str">
        <f t="shared" si="117"/>
        <v/>
      </c>
      <c r="I491" s="231" t="str">
        <f t="shared" si="123"/>
        <v/>
      </c>
      <c r="J491" s="935" t="str">
        <f t="shared" si="123"/>
        <v/>
      </c>
      <c r="K491" s="875" t="str">
        <f t="shared" si="123"/>
        <v/>
      </c>
      <c r="L491" s="935" t="str">
        <f t="shared" si="123"/>
        <v/>
      </c>
      <c r="M491" s="231" t="str">
        <f t="shared" si="123"/>
        <v/>
      </c>
      <c r="N491" s="935" t="str">
        <f t="shared" si="123"/>
        <v/>
      </c>
      <c r="O491" s="231" t="str">
        <f t="shared" si="123"/>
        <v/>
      </c>
      <c r="P491" s="935" t="str">
        <f t="shared" si="123"/>
        <v/>
      </c>
      <c r="Q491" s="231" t="str">
        <f t="shared" si="123"/>
        <v/>
      </c>
      <c r="R491" s="935" t="str">
        <f t="shared" si="123"/>
        <v/>
      </c>
      <c r="S491" s="231" t="str">
        <f t="shared" si="123"/>
        <v/>
      </c>
      <c r="T491" s="935" t="str">
        <f t="shared" si="123"/>
        <v/>
      </c>
      <c r="U491" s="231" t="str">
        <f t="shared" si="123"/>
        <v/>
      </c>
      <c r="V491" s="941" t="str">
        <f t="shared" si="123"/>
        <v/>
      </c>
      <c r="W491" s="49"/>
      <c r="X491" s="49"/>
      <c r="Y491" s="60"/>
      <c r="Z491" s="49"/>
      <c r="AA491" s="49"/>
      <c r="AB491" s="49"/>
      <c r="AC491" s="49"/>
      <c r="AD491" s="49"/>
      <c r="AE491" s="49"/>
      <c r="AF491" s="49"/>
      <c r="AG491" s="49"/>
      <c r="AH491" s="41"/>
      <c r="AI491" s="47"/>
    </row>
    <row r="492" spans="1:35" ht="17.25" hidden="1" customHeight="1" outlineLevel="1">
      <c r="A492" s="416" t="str">
        <f>"P8 - "&amp;ROWS($464:492)</f>
        <v>P8 - 29</v>
      </c>
      <c r="B492" s="78" t="s">
        <v>0</v>
      </c>
      <c r="C492" s="327"/>
      <c r="D492" s="328" t="s">
        <v>1540</v>
      </c>
      <c r="E492" s="49"/>
      <c r="F492" s="255" t="str">
        <f t="shared" si="122"/>
        <v/>
      </c>
      <c r="G492" s="274" t="str">
        <f t="shared" si="117"/>
        <v/>
      </c>
      <c r="H492" s="275" t="str">
        <f t="shared" si="117"/>
        <v/>
      </c>
      <c r="I492" s="231" t="str">
        <f t="shared" si="123"/>
        <v/>
      </c>
      <c r="J492" s="935" t="str">
        <f t="shared" si="123"/>
        <v/>
      </c>
      <c r="K492" s="875" t="str">
        <f t="shared" si="123"/>
        <v/>
      </c>
      <c r="L492" s="935" t="str">
        <f t="shared" si="123"/>
        <v/>
      </c>
      <c r="M492" s="231" t="str">
        <f t="shared" si="123"/>
        <v/>
      </c>
      <c r="N492" s="935" t="str">
        <f t="shared" si="123"/>
        <v/>
      </c>
      <c r="O492" s="231" t="str">
        <f t="shared" si="123"/>
        <v/>
      </c>
      <c r="P492" s="935" t="str">
        <f t="shared" si="123"/>
        <v/>
      </c>
      <c r="Q492" s="231" t="str">
        <f t="shared" si="123"/>
        <v/>
      </c>
      <c r="R492" s="935" t="str">
        <f t="shared" si="123"/>
        <v/>
      </c>
      <c r="S492" s="231" t="str">
        <f t="shared" si="123"/>
        <v/>
      </c>
      <c r="T492" s="935" t="str">
        <f t="shared" si="123"/>
        <v/>
      </c>
      <c r="U492" s="231" t="str">
        <f t="shared" si="123"/>
        <v/>
      </c>
      <c r="V492" s="941" t="str">
        <f t="shared" si="123"/>
        <v/>
      </c>
      <c r="W492" s="49"/>
      <c r="X492" s="49"/>
      <c r="Y492" s="60"/>
      <c r="Z492" s="49"/>
      <c r="AA492" s="49"/>
      <c r="AB492" s="49"/>
      <c r="AC492" s="49"/>
      <c r="AD492" s="49"/>
      <c r="AE492" s="49"/>
      <c r="AF492" s="49"/>
      <c r="AG492" s="49"/>
      <c r="AH492" s="41"/>
      <c r="AI492" s="47"/>
    </row>
    <row r="493" spans="1:35" ht="17.25" hidden="1" customHeight="1" outlineLevel="1" thickBot="1">
      <c r="A493" s="416" t="str">
        <f>"P8 - "&amp;ROWS($464:493)</f>
        <v>P8 - 30</v>
      </c>
      <c r="B493" s="78" t="s">
        <v>2143</v>
      </c>
      <c r="C493" s="76" t="s">
        <v>1918</v>
      </c>
      <c r="D493" s="331"/>
      <c r="E493" s="49"/>
      <c r="F493" s="332"/>
      <c r="G493" s="347"/>
      <c r="H493" s="348"/>
      <c r="I493" s="333"/>
      <c r="J493" s="936"/>
      <c r="K493" s="942"/>
      <c r="L493" s="936"/>
      <c r="M493" s="333"/>
      <c r="N493" s="936"/>
      <c r="O493" s="333"/>
      <c r="P493" s="936"/>
      <c r="Q493" s="333"/>
      <c r="R493" s="936"/>
      <c r="S493" s="333"/>
      <c r="T493" s="936"/>
      <c r="U493" s="333"/>
      <c r="V493" s="943"/>
      <c r="W493" s="49"/>
      <c r="X493" s="49"/>
      <c r="Y493" s="60"/>
      <c r="Z493" s="49"/>
      <c r="AA493" s="49"/>
      <c r="AB493" s="49"/>
      <c r="AC493" s="49"/>
      <c r="AD493" s="49"/>
      <c r="AE493" s="49"/>
      <c r="AF493" s="49"/>
      <c r="AG493" s="49"/>
      <c r="AH493" s="41"/>
      <c r="AI493" s="47"/>
    </row>
    <row r="494" spans="1:35" ht="17.25" hidden="1" customHeight="1" outlineLevel="1" thickTop="1">
      <c r="A494" s="416" t="str">
        <f>"P8 - "&amp;ROWS($464:494)</f>
        <v>P8 - 31</v>
      </c>
      <c r="B494" s="78" t="s">
        <v>2144</v>
      </c>
      <c r="C494" s="76" t="s">
        <v>1513</v>
      </c>
      <c r="D494" s="318" t="str">
        <f>$C$4</f>
        <v>Australia</v>
      </c>
      <c r="E494" s="49"/>
      <c r="F494" s="476" t="s">
        <v>261</v>
      </c>
      <c r="G494" s="350"/>
      <c r="H494" s="351"/>
      <c r="I494" s="352"/>
      <c r="J494" s="933"/>
      <c r="K494" s="944"/>
      <c r="L494" s="933"/>
      <c r="M494" s="352"/>
      <c r="N494" s="933"/>
      <c r="O494" s="352"/>
      <c r="P494" s="933"/>
      <c r="Q494" s="352"/>
      <c r="R494" s="933"/>
      <c r="S494" s="352"/>
      <c r="T494" s="933"/>
      <c r="U494" s="352"/>
      <c r="V494" s="938"/>
      <c r="W494" s="49"/>
      <c r="X494" s="49"/>
      <c r="Y494" s="60"/>
      <c r="Z494" s="49"/>
      <c r="AA494" s="49"/>
      <c r="AB494" s="49"/>
      <c r="AC494" s="49"/>
      <c r="AD494" s="49"/>
      <c r="AE494" s="49"/>
      <c r="AF494" s="49"/>
      <c r="AG494" s="49"/>
      <c r="AH494" s="41"/>
      <c r="AI494" s="47"/>
    </row>
    <row r="495" spans="1:35" ht="17.25" hidden="1" customHeight="1" outlineLevel="1">
      <c r="A495" s="416" t="str">
        <f>"P8 - "&amp;ROWS($464:495)</f>
        <v>P8 - 32</v>
      </c>
      <c r="B495" s="78" t="s">
        <v>0</v>
      </c>
      <c r="C495" s="327" t="str">
        <f>IF(F495="Fleet",C$493,C$494&amp;F495)</f>
        <v>Sales Effort % | New | All Brand | All Model</v>
      </c>
      <c r="D495" s="322"/>
      <c r="E495" s="49"/>
      <c r="F495" s="323" t="s">
        <v>1512</v>
      </c>
      <c r="G495" s="353" t="str">
        <f t="shared" ref="G495:H520" si="124">IFERROR(INDEX(ESOSDataset,MATCH($C495,Measure,0),MATCH(G$10,Period,0)),"")</f>
        <v/>
      </c>
      <c r="H495" s="354" t="str">
        <f t="shared" si="124"/>
        <v/>
      </c>
      <c r="I495" s="355" t="str">
        <f t="shared" ref="I495:V510" si="125">IFERROR(INDEX(ESOSDataset,MATCH($C495,Measure,0),MATCH(I$10,PeriodComposite,0)),"")</f>
        <v/>
      </c>
      <c r="J495" s="734" t="str">
        <f t="shared" si="125"/>
        <v/>
      </c>
      <c r="K495" s="945" t="str">
        <f t="shared" si="125"/>
        <v/>
      </c>
      <c r="L495" s="734" t="str">
        <f t="shared" si="125"/>
        <v/>
      </c>
      <c r="M495" s="355" t="str">
        <f t="shared" si="125"/>
        <v/>
      </c>
      <c r="N495" s="734" t="str">
        <f t="shared" si="125"/>
        <v/>
      </c>
      <c r="O495" s="355" t="str">
        <f t="shared" si="125"/>
        <v/>
      </c>
      <c r="P495" s="734" t="str">
        <f t="shared" si="125"/>
        <v/>
      </c>
      <c r="Q495" s="355" t="str">
        <f t="shared" si="125"/>
        <v/>
      </c>
      <c r="R495" s="734">
        <f t="shared" si="125"/>
        <v>5.9447000000000005E-4</v>
      </c>
      <c r="S495" s="355" t="str">
        <f t="shared" si="125"/>
        <v/>
      </c>
      <c r="T495" s="734" t="str">
        <f t="shared" si="125"/>
        <v/>
      </c>
      <c r="U495" s="355" t="str">
        <f t="shared" si="125"/>
        <v/>
      </c>
      <c r="V495" s="719" t="str">
        <f t="shared" si="125"/>
        <v/>
      </c>
      <c r="W495" s="49"/>
      <c r="X495" s="49"/>
      <c r="Y495" s="60"/>
      <c r="Z495" s="49"/>
      <c r="AA495" s="49"/>
      <c r="AB495" s="49"/>
      <c r="AC495" s="49"/>
      <c r="AD495" s="49"/>
      <c r="AE495" s="49"/>
      <c r="AF495" s="49"/>
      <c r="AG495" s="49"/>
      <c r="AH495" s="41"/>
      <c r="AI495" s="47"/>
    </row>
    <row r="496" spans="1:35" ht="17.25" hidden="1" customHeight="1" outlineLevel="1">
      <c r="A496" s="416" t="str">
        <f>"P8 - "&amp;ROWS($464:496)</f>
        <v>P8 - 33</v>
      </c>
      <c r="B496" s="78" t="s">
        <v>0</v>
      </c>
      <c r="C496" s="327" t="str">
        <f t="shared" ref="C496:C505" si="126">IF(F496="Fleet",C$493,C$494&amp;F496)</f>
        <v>Sales Effort % | New | All Brand | Fiesta</v>
      </c>
      <c r="D496" s="328" t="s">
        <v>1516</v>
      </c>
      <c r="E496" s="49"/>
      <c r="F496" s="255" t="str">
        <f t="shared" ref="F496:F505" si="127">IF(INDEX(Setup,MATCH(D496,_xlnm.Database,0),MATCH(F$3,Country,0))="","",INDEX(Setup,MATCH(D496,_xlnm.Database,0),MATCH(F$3,Country,0)))</f>
        <v>Fiesta</v>
      </c>
      <c r="G496" s="356" t="str">
        <f t="shared" si="124"/>
        <v/>
      </c>
      <c r="H496" s="261" t="str">
        <f t="shared" si="124"/>
        <v/>
      </c>
      <c r="I496" s="336" t="str">
        <f t="shared" si="125"/>
        <v/>
      </c>
      <c r="J496" s="735" t="str">
        <f t="shared" si="125"/>
        <v/>
      </c>
      <c r="K496" s="900" t="str">
        <f t="shared" si="125"/>
        <v/>
      </c>
      <c r="L496" s="735" t="str">
        <f t="shared" si="125"/>
        <v/>
      </c>
      <c r="M496" s="336" t="str">
        <f t="shared" si="125"/>
        <v/>
      </c>
      <c r="N496" s="735" t="str">
        <f t="shared" si="125"/>
        <v/>
      </c>
      <c r="O496" s="336" t="str">
        <f t="shared" si="125"/>
        <v/>
      </c>
      <c r="P496" s="735" t="str">
        <f t="shared" si="125"/>
        <v/>
      </c>
      <c r="Q496" s="336" t="str">
        <f t="shared" si="125"/>
        <v/>
      </c>
      <c r="R496" s="735">
        <f t="shared" si="125"/>
        <v>0</v>
      </c>
      <c r="S496" s="336" t="str">
        <f t="shared" si="125"/>
        <v/>
      </c>
      <c r="T496" s="735" t="str">
        <f t="shared" si="125"/>
        <v/>
      </c>
      <c r="U496" s="336" t="str">
        <f t="shared" si="125"/>
        <v/>
      </c>
      <c r="V496" s="720" t="str">
        <f t="shared" si="125"/>
        <v/>
      </c>
      <c r="W496" s="49"/>
      <c r="X496" s="49"/>
      <c r="Y496" s="60"/>
      <c r="Z496" s="49"/>
      <c r="AA496" s="49"/>
      <c r="AB496" s="49"/>
      <c r="AC496" s="49"/>
      <c r="AD496" s="49"/>
      <c r="AE496" s="49"/>
      <c r="AF496" s="49"/>
      <c r="AG496" s="49"/>
      <c r="AH496" s="41"/>
      <c r="AI496" s="47"/>
    </row>
    <row r="497" spans="1:35" ht="17.25" hidden="1" customHeight="1" outlineLevel="1">
      <c r="A497" s="416" t="str">
        <f>"P8 - "&amp;ROWS($464:497)</f>
        <v>P8 - 34</v>
      </c>
      <c r="B497" s="78" t="s">
        <v>0</v>
      </c>
      <c r="C497" s="327" t="str">
        <f t="shared" si="126"/>
        <v>Sales Effort % | New | All Brand | Focus</v>
      </c>
      <c r="D497" s="328" t="s">
        <v>1517</v>
      </c>
      <c r="E497" s="49"/>
      <c r="F497" s="255" t="str">
        <f t="shared" si="127"/>
        <v>Focus</v>
      </c>
      <c r="G497" s="356" t="str">
        <f t="shared" si="124"/>
        <v/>
      </c>
      <c r="H497" s="261" t="str">
        <f t="shared" si="124"/>
        <v/>
      </c>
      <c r="I497" s="336" t="str">
        <f t="shared" si="125"/>
        <v/>
      </c>
      <c r="J497" s="735" t="str">
        <f t="shared" si="125"/>
        <v/>
      </c>
      <c r="K497" s="900" t="str">
        <f t="shared" si="125"/>
        <v/>
      </c>
      <c r="L497" s="735" t="str">
        <f t="shared" si="125"/>
        <v/>
      </c>
      <c r="M497" s="336" t="str">
        <f t="shared" si="125"/>
        <v/>
      </c>
      <c r="N497" s="735" t="str">
        <f t="shared" si="125"/>
        <v/>
      </c>
      <c r="O497" s="336" t="str">
        <f t="shared" si="125"/>
        <v/>
      </c>
      <c r="P497" s="735" t="str">
        <f t="shared" si="125"/>
        <v/>
      </c>
      <c r="Q497" s="336" t="str">
        <f t="shared" si="125"/>
        <v/>
      </c>
      <c r="R497" s="735">
        <f t="shared" si="125"/>
        <v>1.8291399999999999E-3</v>
      </c>
      <c r="S497" s="336" t="str">
        <f t="shared" si="125"/>
        <v/>
      </c>
      <c r="T497" s="735" t="str">
        <f t="shared" si="125"/>
        <v/>
      </c>
      <c r="U497" s="336" t="str">
        <f t="shared" si="125"/>
        <v/>
      </c>
      <c r="V497" s="720" t="str">
        <f t="shared" si="125"/>
        <v/>
      </c>
      <c r="W497" s="49"/>
      <c r="X497" s="49"/>
      <c r="Y497" s="60"/>
      <c r="Z497" s="49"/>
      <c r="AA497" s="49"/>
      <c r="AB497" s="49"/>
      <c r="AC497" s="49"/>
      <c r="AD497" s="49"/>
      <c r="AE497" s="49"/>
      <c r="AF497" s="49"/>
      <c r="AG497" s="49"/>
      <c r="AH497" s="41"/>
      <c r="AI497" s="47"/>
    </row>
    <row r="498" spans="1:35" ht="17.25" hidden="1" customHeight="1" outlineLevel="1">
      <c r="A498" s="416" t="str">
        <f>"P8 - "&amp;ROWS($464:498)</f>
        <v>P8 - 35</v>
      </c>
      <c r="B498" s="78" t="s">
        <v>0</v>
      </c>
      <c r="C498" s="327" t="str">
        <f t="shared" si="126"/>
        <v>Sales Effort % | New | All Brand | Mondeo</v>
      </c>
      <c r="D498" s="328" t="s">
        <v>1518</v>
      </c>
      <c r="E498" s="49"/>
      <c r="F498" s="255" t="str">
        <f t="shared" si="127"/>
        <v>Mondeo</v>
      </c>
      <c r="G498" s="356" t="str">
        <f t="shared" si="124"/>
        <v/>
      </c>
      <c r="H498" s="261" t="str">
        <f t="shared" si="124"/>
        <v/>
      </c>
      <c r="I498" s="336" t="str">
        <f t="shared" si="125"/>
        <v/>
      </c>
      <c r="J498" s="735" t="str">
        <f t="shared" si="125"/>
        <v/>
      </c>
      <c r="K498" s="900" t="str">
        <f t="shared" si="125"/>
        <v/>
      </c>
      <c r="L498" s="735" t="str">
        <f t="shared" si="125"/>
        <v/>
      </c>
      <c r="M498" s="336" t="str">
        <f t="shared" si="125"/>
        <v/>
      </c>
      <c r="N498" s="735" t="str">
        <f t="shared" si="125"/>
        <v/>
      </c>
      <c r="O498" s="336" t="str">
        <f t="shared" si="125"/>
        <v/>
      </c>
      <c r="P498" s="735" t="str">
        <f t="shared" si="125"/>
        <v/>
      </c>
      <c r="Q498" s="336" t="str">
        <f t="shared" si="125"/>
        <v/>
      </c>
      <c r="R498" s="735">
        <f t="shared" si="125"/>
        <v>0</v>
      </c>
      <c r="S498" s="336" t="str">
        <f t="shared" si="125"/>
        <v/>
      </c>
      <c r="T498" s="735" t="str">
        <f t="shared" si="125"/>
        <v/>
      </c>
      <c r="U498" s="336" t="str">
        <f t="shared" si="125"/>
        <v/>
      </c>
      <c r="V498" s="720" t="str">
        <f t="shared" si="125"/>
        <v/>
      </c>
      <c r="W498" s="49"/>
      <c r="X498" s="49"/>
      <c r="Y498" s="60"/>
      <c r="Z498" s="49"/>
      <c r="AA498" s="49"/>
      <c r="AB498" s="49"/>
      <c r="AC498" s="49"/>
      <c r="AD498" s="49"/>
      <c r="AE498" s="49"/>
      <c r="AF498" s="49"/>
      <c r="AG498" s="49"/>
      <c r="AH498" s="41"/>
      <c r="AI498" s="47"/>
    </row>
    <row r="499" spans="1:35" ht="17.25" hidden="1" customHeight="1" outlineLevel="1">
      <c r="A499" s="416" t="str">
        <f>"P8 - "&amp;ROWS($464:499)</f>
        <v>P8 - 36</v>
      </c>
      <c r="B499" s="78" t="s">
        <v>0</v>
      </c>
      <c r="C499" s="327" t="str">
        <f t="shared" si="126"/>
        <v>Sales Effort % | New | All Brand | Falcon</v>
      </c>
      <c r="D499" s="328" t="s">
        <v>1519</v>
      </c>
      <c r="E499" s="49"/>
      <c r="F499" s="255" t="str">
        <f t="shared" si="127"/>
        <v>Falcon</v>
      </c>
      <c r="G499" s="356" t="str">
        <f t="shared" si="124"/>
        <v/>
      </c>
      <c r="H499" s="261" t="str">
        <f t="shared" si="124"/>
        <v/>
      </c>
      <c r="I499" s="336" t="str">
        <f t="shared" si="125"/>
        <v/>
      </c>
      <c r="J499" s="735" t="str">
        <f t="shared" si="125"/>
        <v/>
      </c>
      <c r="K499" s="900" t="str">
        <f t="shared" si="125"/>
        <v/>
      </c>
      <c r="L499" s="735" t="str">
        <f t="shared" si="125"/>
        <v/>
      </c>
      <c r="M499" s="336" t="str">
        <f t="shared" si="125"/>
        <v/>
      </c>
      <c r="N499" s="735" t="str">
        <f t="shared" si="125"/>
        <v/>
      </c>
      <c r="O499" s="336" t="str">
        <f t="shared" si="125"/>
        <v/>
      </c>
      <c r="P499" s="735" t="str">
        <f t="shared" si="125"/>
        <v/>
      </c>
      <c r="Q499" s="336" t="str">
        <f t="shared" si="125"/>
        <v/>
      </c>
      <c r="R499" s="735">
        <f t="shared" si="125"/>
        <v>0</v>
      </c>
      <c r="S499" s="336" t="str">
        <f t="shared" si="125"/>
        <v/>
      </c>
      <c r="T499" s="735" t="str">
        <f t="shared" si="125"/>
        <v/>
      </c>
      <c r="U499" s="336" t="str">
        <f t="shared" si="125"/>
        <v/>
      </c>
      <c r="V499" s="720" t="str">
        <f t="shared" si="125"/>
        <v/>
      </c>
      <c r="W499" s="49"/>
      <c r="X499" s="49"/>
      <c r="Y499" s="60"/>
      <c r="Z499" s="49"/>
      <c r="AA499" s="49"/>
      <c r="AB499" s="49"/>
      <c r="AC499" s="49"/>
      <c r="AD499" s="49"/>
      <c r="AE499" s="49"/>
      <c r="AF499" s="49"/>
      <c r="AG499" s="49"/>
      <c r="AH499" s="41"/>
      <c r="AI499" s="47"/>
    </row>
    <row r="500" spans="1:35" ht="17.25" hidden="1" customHeight="1" outlineLevel="1">
      <c r="A500" s="416" t="str">
        <f>"P8 - "&amp;ROWS($464:500)</f>
        <v>P8 - 37</v>
      </c>
      <c r="B500" s="78" t="s">
        <v>0</v>
      </c>
      <c r="C500" s="327" t="str">
        <f t="shared" si="126"/>
        <v>Sales Effort % | New | All Brand | Ecosport</v>
      </c>
      <c r="D500" s="328" t="s">
        <v>1520</v>
      </c>
      <c r="E500" s="49"/>
      <c r="F500" s="255" t="str">
        <f t="shared" si="127"/>
        <v>Ecosport</v>
      </c>
      <c r="G500" s="356" t="str">
        <f t="shared" si="124"/>
        <v/>
      </c>
      <c r="H500" s="261" t="str">
        <f t="shared" si="124"/>
        <v/>
      </c>
      <c r="I500" s="336" t="str">
        <f t="shared" si="125"/>
        <v/>
      </c>
      <c r="J500" s="735" t="str">
        <f t="shared" si="125"/>
        <v/>
      </c>
      <c r="K500" s="900" t="str">
        <f t="shared" si="125"/>
        <v/>
      </c>
      <c r="L500" s="735" t="str">
        <f t="shared" si="125"/>
        <v/>
      </c>
      <c r="M500" s="336" t="str">
        <f t="shared" si="125"/>
        <v/>
      </c>
      <c r="N500" s="735" t="str">
        <f t="shared" si="125"/>
        <v/>
      </c>
      <c r="O500" s="336" t="str">
        <f t="shared" si="125"/>
        <v/>
      </c>
      <c r="P500" s="735" t="str">
        <f t="shared" si="125"/>
        <v/>
      </c>
      <c r="Q500" s="336" t="str">
        <f t="shared" si="125"/>
        <v/>
      </c>
      <c r="R500" s="735">
        <f t="shared" si="125"/>
        <v>0</v>
      </c>
      <c r="S500" s="336" t="str">
        <f t="shared" si="125"/>
        <v/>
      </c>
      <c r="T500" s="735" t="str">
        <f t="shared" si="125"/>
        <v/>
      </c>
      <c r="U500" s="336" t="str">
        <f t="shared" si="125"/>
        <v/>
      </c>
      <c r="V500" s="720" t="str">
        <f t="shared" si="125"/>
        <v/>
      </c>
      <c r="W500" s="49"/>
      <c r="X500" s="49"/>
      <c r="Y500" s="60"/>
      <c r="Z500" s="49"/>
      <c r="AA500" s="49"/>
      <c r="AB500" s="49"/>
      <c r="AC500" s="49"/>
      <c r="AD500" s="49"/>
      <c r="AE500" s="49"/>
      <c r="AF500" s="49"/>
      <c r="AG500" s="49"/>
      <c r="AH500" s="41"/>
      <c r="AI500" s="47"/>
    </row>
    <row r="501" spans="1:35" ht="17.25" hidden="1" customHeight="1" outlineLevel="1">
      <c r="A501" s="416" t="str">
        <f>"P8 - "&amp;ROWS($464:501)</f>
        <v>P8 - 38</v>
      </c>
      <c r="B501" s="78" t="s">
        <v>0</v>
      </c>
      <c r="C501" s="327" t="str">
        <f t="shared" si="126"/>
        <v>Sales Effort % | New | All Brand | Kuga</v>
      </c>
      <c r="D501" s="328" t="s">
        <v>1521</v>
      </c>
      <c r="E501" s="49"/>
      <c r="F501" s="255" t="str">
        <f t="shared" si="127"/>
        <v>Kuga</v>
      </c>
      <c r="G501" s="356" t="str">
        <f t="shared" si="124"/>
        <v/>
      </c>
      <c r="H501" s="261" t="str">
        <f t="shared" si="124"/>
        <v/>
      </c>
      <c r="I501" s="336" t="str">
        <f t="shared" si="125"/>
        <v/>
      </c>
      <c r="J501" s="735" t="str">
        <f t="shared" si="125"/>
        <v/>
      </c>
      <c r="K501" s="900" t="str">
        <f t="shared" si="125"/>
        <v/>
      </c>
      <c r="L501" s="735" t="str">
        <f t="shared" si="125"/>
        <v/>
      </c>
      <c r="M501" s="336" t="str">
        <f t="shared" si="125"/>
        <v/>
      </c>
      <c r="N501" s="735" t="str">
        <f t="shared" si="125"/>
        <v/>
      </c>
      <c r="O501" s="336" t="str">
        <f t="shared" si="125"/>
        <v/>
      </c>
      <c r="P501" s="735" t="str">
        <f t="shared" si="125"/>
        <v/>
      </c>
      <c r="Q501" s="336" t="str">
        <f t="shared" si="125"/>
        <v/>
      </c>
      <c r="R501" s="735">
        <f t="shared" si="125"/>
        <v>0</v>
      </c>
      <c r="S501" s="336" t="str">
        <f t="shared" si="125"/>
        <v/>
      </c>
      <c r="T501" s="735" t="str">
        <f t="shared" si="125"/>
        <v/>
      </c>
      <c r="U501" s="336" t="str">
        <f t="shared" si="125"/>
        <v/>
      </c>
      <c r="V501" s="720" t="str">
        <f t="shared" si="125"/>
        <v/>
      </c>
      <c r="W501" s="49"/>
      <c r="X501" s="49"/>
      <c r="Y501" s="60"/>
      <c r="Z501" s="49"/>
      <c r="AA501" s="49"/>
      <c r="AB501" s="49"/>
      <c r="AC501" s="49"/>
      <c r="AD501" s="49"/>
      <c r="AE501" s="49"/>
      <c r="AF501" s="49"/>
      <c r="AG501" s="49"/>
      <c r="AH501" s="41"/>
      <c r="AI501" s="47"/>
    </row>
    <row r="502" spans="1:35" ht="17.25" hidden="1" customHeight="1" outlineLevel="1">
      <c r="A502" s="416" t="str">
        <f>"P8 - "&amp;ROWS($464:502)</f>
        <v>P8 - 39</v>
      </c>
      <c r="B502" s="78" t="s">
        <v>0</v>
      </c>
      <c r="C502" s="327" t="str">
        <f t="shared" si="126"/>
        <v>Sales Effort % | New | All Brand | Territory</v>
      </c>
      <c r="D502" s="328" t="s">
        <v>1522</v>
      </c>
      <c r="E502" s="49"/>
      <c r="F502" s="255" t="str">
        <f t="shared" si="127"/>
        <v>Territory</v>
      </c>
      <c r="G502" s="356" t="str">
        <f t="shared" si="124"/>
        <v/>
      </c>
      <c r="H502" s="261" t="str">
        <f t="shared" si="124"/>
        <v/>
      </c>
      <c r="I502" s="336" t="str">
        <f t="shared" si="125"/>
        <v/>
      </c>
      <c r="J502" s="735" t="str">
        <f t="shared" si="125"/>
        <v/>
      </c>
      <c r="K502" s="900" t="str">
        <f t="shared" si="125"/>
        <v/>
      </c>
      <c r="L502" s="735" t="str">
        <f t="shared" si="125"/>
        <v/>
      </c>
      <c r="M502" s="336" t="str">
        <f t="shared" si="125"/>
        <v/>
      </c>
      <c r="N502" s="735" t="str">
        <f t="shared" si="125"/>
        <v/>
      </c>
      <c r="O502" s="336" t="str">
        <f t="shared" si="125"/>
        <v/>
      </c>
      <c r="P502" s="735" t="str">
        <f t="shared" si="125"/>
        <v/>
      </c>
      <c r="Q502" s="336" t="str">
        <f t="shared" si="125"/>
        <v/>
      </c>
      <c r="R502" s="735">
        <f t="shared" si="125"/>
        <v>0</v>
      </c>
      <c r="S502" s="336" t="str">
        <f t="shared" si="125"/>
        <v/>
      </c>
      <c r="T502" s="735" t="str">
        <f t="shared" si="125"/>
        <v/>
      </c>
      <c r="U502" s="336" t="str">
        <f t="shared" si="125"/>
        <v/>
      </c>
      <c r="V502" s="720" t="str">
        <f t="shared" si="125"/>
        <v/>
      </c>
      <c r="W502" s="49"/>
      <c r="X502" s="49"/>
      <c r="Y502" s="60"/>
      <c r="Z502" s="49"/>
      <c r="AA502" s="49"/>
      <c r="AB502" s="49"/>
      <c r="AC502" s="49"/>
      <c r="AD502" s="49"/>
      <c r="AE502" s="49"/>
      <c r="AF502" s="49"/>
      <c r="AG502" s="49"/>
      <c r="AH502" s="41"/>
      <c r="AI502" s="47"/>
    </row>
    <row r="503" spans="1:35" ht="17.25" hidden="1" customHeight="1" outlineLevel="1">
      <c r="A503" s="416" t="str">
        <f>"P8 - "&amp;ROWS($464:503)</f>
        <v>P8 - 40</v>
      </c>
      <c r="B503" s="78" t="s">
        <v>0</v>
      </c>
      <c r="C503" s="327" t="str">
        <f t="shared" si="126"/>
        <v>Sales Effort % | New | All Brand | Falcon UTE</v>
      </c>
      <c r="D503" s="328" t="s">
        <v>1523</v>
      </c>
      <c r="E503" s="49"/>
      <c r="F503" s="255" t="str">
        <f t="shared" si="127"/>
        <v>Falcon UTE</v>
      </c>
      <c r="G503" s="356" t="str">
        <f t="shared" si="124"/>
        <v/>
      </c>
      <c r="H503" s="261" t="str">
        <f t="shared" si="124"/>
        <v/>
      </c>
      <c r="I503" s="336" t="str">
        <f t="shared" si="125"/>
        <v/>
      </c>
      <c r="J503" s="735" t="str">
        <f t="shared" si="125"/>
        <v/>
      </c>
      <c r="K503" s="900" t="str">
        <f t="shared" si="125"/>
        <v/>
      </c>
      <c r="L503" s="735" t="str">
        <f t="shared" si="125"/>
        <v/>
      </c>
      <c r="M503" s="336" t="str">
        <f t="shared" si="125"/>
        <v/>
      </c>
      <c r="N503" s="735" t="str">
        <f t="shared" si="125"/>
        <v/>
      </c>
      <c r="O503" s="336" t="str">
        <f t="shared" si="125"/>
        <v/>
      </c>
      <c r="P503" s="735" t="str">
        <f t="shared" si="125"/>
        <v/>
      </c>
      <c r="Q503" s="336" t="str">
        <f t="shared" si="125"/>
        <v/>
      </c>
      <c r="R503" s="735" t="str">
        <f t="shared" si="125"/>
        <v/>
      </c>
      <c r="S503" s="336" t="str">
        <f t="shared" si="125"/>
        <v/>
      </c>
      <c r="T503" s="735" t="str">
        <f t="shared" si="125"/>
        <v/>
      </c>
      <c r="U503" s="336" t="str">
        <f t="shared" si="125"/>
        <v/>
      </c>
      <c r="V503" s="720" t="str">
        <f t="shared" si="125"/>
        <v/>
      </c>
      <c r="W503" s="49"/>
      <c r="X503" s="49"/>
      <c r="Y503" s="60"/>
      <c r="Z503" s="49"/>
      <c r="AA503" s="49"/>
      <c r="AB503" s="49"/>
      <c r="AC503" s="49"/>
      <c r="AD503" s="49"/>
      <c r="AE503" s="49"/>
      <c r="AF503" s="49"/>
      <c r="AG503" s="49"/>
      <c r="AH503" s="41"/>
      <c r="AI503" s="47"/>
    </row>
    <row r="504" spans="1:35" ht="17.25" hidden="1" customHeight="1" outlineLevel="1">
      <c r="A504" s="416" t="str">
        <f>"P8 - "&amp;ROWS($464:504)</f>
        <v>P8 - 41</v>
      </c>
      <c r="B504" s="78" t="s">
        <v>0</v>
      </c>
      <c r="C504" s="327" t="str">
        <f t="shared" si="126"/>
        <v>Sales Effort % | New | All Brand | Ranger</v>
      </c>
      <c r="D504" s="328" t="s">
        <v>1524</v>
      </c>
      <c r="E504" s="49"/>
      <c r="F504" s="255" t="str">
        <f t="shared" si="127"/>
        <v>Ranger</v>
      </c>
      <c r="G504" s="356" t="str">
        <f t="shared" si="124"/>
        <v/>
      </c>
      <c r="H504" s="261" t="str">
        <f t="shared" si="124"/>
        <v/>
      </c>
      <c r="I504" s="336" t="str">
        <f t="shared" si="125"/>
        <v/>
      </c>
      <c r="J504" s="735" t="str">
        <f t="shared" si="125"/>
        <v/>
      </c>
      <c r="K504" s="900" t="str">
        <f t="shared" si="125"/>
        <v/>
      </c>
      <c r="L504" s="735" t="str">
        <f t="shared" si="125"/>
        <v/>
      </c>
      <c r="M504" s="336" t="str">
        <f t="shared" si="125"/>
        <v/>
      </c>
      <c r="N504" s="735" t="str">
        <f t="shared" si="125"/>
        <v/>
      </c>
      <c r="O504" s="336" t="str">
        <f t="shared" si="125"/>
        <v/>
      </c>
      <c r="P504" s="735" t="str">
        <f t="shared" si="125"/>
        <v/>
      </c>
      <c r="Q504" s="336" t="str">
        <f t="shared" si="125"/>
        <v/>
      </c>
      <c r="R504" s="735">
        <f t="shared" si="125"/>
        <v>3.3187000000000001E-4</v>
      </c>
      <c r="S504" s="336" t="str">
        <f t="shared" si="125"/>
        <v/>
      </c>
      <c r="T504" s="735" t="str">
        <f t="shared" si="125"/>
        <v/>
      </c>
      <c r="U504" s="336" t="str">
        <f t="shared" si="125"/>
        <v/>
      </c>
      <c r="V504" s="720" t="str">
        <f t="shared" si="125"/>
        <v/>
      </c>
      <c r="W504" s="49"/>
      <c r="X504" s="49"/>
      <c r="Y504" s="60"/>
      <c r="Z504" s="49"/>
      <c r="AA504" s="49"/>
      <c r="AB504" s="49"/>
      <c r="AC504" s="49"/>
      <c r="AD504" s="49"/>
      <c r="AE504" s="49"/>
      <c r="AF504" s="49"/>
      <c r="AG504" s="49"/>
      <c r="AH504" s="41"/>
      <c r="AI504" s="47"/>
    </row>
    <row r="505" spans="1:35" ht="17.25" hidden="1" customHeight="1" outlineLevel="1">
      <c r="A505" s="416" t="str">
        <f>"P8 - "&amp;ROWS($464:505)</f>
        <v>P8 - 42</v>
      </c>
      <c r="B505" s="78" t="s">
        <v>0</v>
      </c>
      <c r="C505" s="327" t="str">
        <f t="shared" si="126"/>
        <v>Sales Effort % | New | All Brand | Transit</v>
      </c>
      <c r="D505" s="328" t="s">
        <v>1525</v>
      </c>
      <c r="E505" s="49"/>
      <c r="F505" s="255" t="str">
        <f t="shared" si="127"/>
        <v>Transit</v>
      </c>
      <c r="G505" s="356" t="str">
        <f t="shared" si="124"/>
        <v/>
      </c>
      <c r="H505" s="261" t="str">
        <f t="shared" si="124"/>
        <v/>
      </c>
      <c r="I505" s="336" t="str">
        <f t="shared" si="125"/>
        <v/>
      </c>
      <c r="J505" s="735" t="str">
        <f t="shared" si="125"/>
        <v/>
      </c>
      <c r="K505" s="900" t="str">
        <f t="shared" si="125"/>
        <v/>
      </c>
      <c r="L505" s="735" t="str">
        <f t="shared" si="125"/>
        <v/>
      </c>
      <c r="M505" s="336" t="str">
        <f t="shared" si="125"/>
        <v/>
      </c>
      <c r="N505" s="735" t="str">
        <f t="shared" si="125"/>
        <v/>
      </c>
      <c r="O505" s="336" t="str">
        <f t="shared" si="125"/>
        <v/>
      </c>
      <c r="P505" s="735" t="str">
        <f t="shared" si="125"/>
        <v/>
      </c>
      <c r="Q505" s="336" t="str">
        <f t="shared" si="125"/>
        <v/>
      </c>
      <c r="R505" s="735">
        <f t="shared" si="125"/>
        <v>-1.1608E-3</v>
      </c>
      <c r="S505" s="336" t="str">
        <f t="shared" si="125"/>
        <v/>
      </c>
      <c r="T505" s="735" t="str">
        <f t="shared" si="125"/>
        <v/>
      </c>
      <c r="U505" s="336" t="str">
        <f t="shared" si="125"/>
        <v/>
      </c>
      <c r="V505" s="720" t="str">
        <f t="shared" si="125"/>
        <v/>
      </c>
      <c r="W505" s="49"/>
      <c r="X505" s="49"/>
      <c r="Y505" s="60"/>
      <c r="Z505" s="49"/>
      <c r="AA505" s="49"/>
      <c r="AB505" s="49"/>
      <c r="AC505" s="49"/>
      <c r="AD505" s="49"/>
      <c r="AE505" s="49"/>
      <c r="AF505" s="49"/>
      <c r="AG505" s="49"/>
      <c r="AH505" s="41"/>
      <c r="AI505" s="47"/>
    </row>
    <row r="506" spans="1:35" ht="17.25" hidden="1" customHeight="1" outlineLevel="1">
      <c r="A506" s="416" t="str">
        <f>"P8 - "&amp;ROWS($464:506)</f>
        <v>P8 - 43</v>
      </c>
      <c r="B506" s="78" t="s">
        <v>337</v>
      </c>
      <c r="C506" s="327" t="str">
        <f>IF(LEFT(F506,5)="Fleet",C493&amp;F496,C494)</f>
        <v>Sales Effort % | New Fleet | All Brand | All ModelFiesta</v>
      </c>
      <c r="D506" s="328" t="s">
        <v>1526</v>
      </c>
      <c r="E506" s="49"/>
      <c r="F506" s="255" t="str">
        <f>IF(INDEX(Setup,MATCH(D506,_xlnm.Database,0),MATCH(F$3,Country,0))="","",INDEX(Setup,MATCH(D506,_xlnm.Database,0),MATCH(F$3,Country,0)))</f>
        <v>Fleet Fiesta</v>
      </c>
      <c r="G506" s="356" t="str">
        <f t="shared" si="124"/>
        <v/>
      </c>
      <c r="H506" s="261" t="str">
        <f t="shared" si="124"/>
        <v/>
      </c>
      <c r="I506" s="336" t="str">
        <f t="shared" si="125"/>
        <v/>
      </c>
      <c r="J506" s="735" t="str">
        <f t="shared" si="125"/>
        <v/>
      </c>
      <c r="K506" s="900" t="str">
        <f t="shared" si="125"/>
        <v/>
      </c>
      <c r="L506" s="735" t="str">
        <f t="shared" si="125"/>
        <v/>
      </c>
      <c r="M506" s="336" t="str">
        <f t="shared" si="125"/>
        <v/>
      </c>
      <c r="N506" s="735" t="str">
        <f t="shared" si="125"/>
        <v/>
      </c>
      <c r="O506" s="336" t="str">
        <f t="shared" si="125"/>
        <v/>
      </c>
      <c r="P506" s="735" t="str">
        <f t="shared" si="125"/>
        <v/>
      </c>
      <c r="Q506" s="336" t="str">
        <f t="shared" si="125"/>
        <v/>
      </c>
      <c r="R506" s="735" t="str">
        <f t="shared" si="125"/>
        <v/>
      </c>
      <c r="S506" s="336" t="str">
        <f t="shared" si="125"/>
        <v/>
      </c>
      <c r="T506" s="735" t="str">
        <f t="shared" si="125"/>
        <v/>
      </c>
      <c r="U506" s="336" t="str">
        <f t="shared" si="125"/>
        <v/>
      </c>
      <c r="V506" s="720" t="str">
        <f t="shared" si="125"/>
        <v/>
      </c>
      <c r="W506" s="49"/>
      <c r="X506" s="49"/>
      <c r="Y506" s="60"/>
      <c r="Z506" s="49"/>
      <c r="AA506" s="49"/>
      <c r="AB506" s="49"/>
      <c r="AC506" s="49"/>
      <c r="AD506" s="49"/>
      <c r="AE506" s="49"/>
      <c r="AF506" s="49"/>
      <c r="AG506" s="49"/>
      <c r="AH506" s="41"/>
      <c r="AI506" s="47"/>
    </row>
    <row r="507" spans="1:35" ht="17.25" hidden="1" customHeight="1" outlineLevel="1">
      <c r="A507" s="416" t="str">
        <f>"P8 - "&amp;ROWS($464:507)</f>
        <v>P8 - 44</v>
      </c>
      <c r="B507" s="78" t="s">
        <v>0</v>
      </c>
      <c r="C507" s="327" t="str">
        <f>IF(LEFT(F507,5)="Fleet",C493&amp;F497,C494)</f>
        <v>Sales Effort % | New Fleet | All Brand | All ModelFocus</v>
      </c>
      <c r="D507" s="328" t="s">
        <v>1527</v>
      </c>
      <c r="E507" s="49"/>
      <c r="F507" s="255" t="str">
        <f t="shared" ref="F507:F520" si="128">IF(INDEX(Setup,MATCH(D507,_xlnm.Database,0),MATCH(F$3,Country,0))="","",INDEX(Setup,MATCH(D507,_xlnm.Database,0),MATCH(F$3,Country,0)))</f>
        <v>Fleet Focus</v>
      </c>
      <c r="G507" s="356" t="str">
        <f t="shared" si="124"/>
        <v/>
      </c>
      <c r="H507" s="261" t="str">
        <f t="shared" si="124"/>
        <v/>
      </c>
      <c r="I507" s="336" t="str">
        <f t="shared" si="125"/>
        <v/>
      </c>
      <c r="J507" s="735" t="str">
        <f t="shared" si="125"/>
        <v/>
      </c>
      <c r="K507" s="900" t="str">
        <f t="shared" si="125"/>
        <v/>
      </c>
      <c r="L507" s="735" t="str">
        <f t="shared" si="125"/>
        <v/>
      </c>
      <c r="M507" s="336" t="str">
        <f t="shared" si="125"/>
        <v/>
      </c>
      <c r="N507" s="735" t="str">
        <f t="shared" si="125"/>
        <v/>
      </c>
      <c r="O507" s="336" t="str">
        <f t="shared" si="125"/>
        <v/>
      </c>
      <c r="P507" s="735" t="str">
        <f t="shared" si="125"/>
        <v/>
      </c>
      <c r="Q507" s="336" t="str">
        <f t="shared" si="125"/>
        <v/>
      </c>
      <c r="R507" s="735" t="str">
        <f t="shared" si="125"/>
        <v/>
      </c>
      <c r="S507" s="336" t="str">
        <f t="shared" si="125"/>
        <v/>
      </c>
      <c r="T507" s="735" t="str">
        <f t="shared" si="125"/>
        <v/>
      </c>
      <c r="U507" s="336" t="str">
        <f t="shared" si="125"/>
        <v/>
      </c>
      <c r="V507" s="720" t="str">
        <f t="shared" si="125"/>
        <v/>
      </c>
      <c r="W507" s="49"/>
      <c r="X507" s="49"/>
      <c r="Y507" s="60"/>
      <c r="Z507" s="49"/>
      <c r="AA507" s="49"/>
      <c r="AB507" s="49"/>
      <c r="AC507" s="49"/>
      <c r="AD507" s="49"/>
      <c r="AE507" s="49"/>
      <c r="AF507" s="49"/>
      <c r="AG507" s="49"/>
      <c r="AH507" s="41"/>
      <c r="AI507" s="47"/>
    </row>
    <row r="508" spans="1:35" ht="17.25" hidden="1" customHeight="1" outlineLevel="1">
      <c r="A508" s="416" t="str">
        <f>"P8 - "&amp;ROWS($464:508)</f>
        <v>P8 - 45</v>
      </c>
      <c r="B508" s="78" t="s">
        <v>0</v>
      </c>
      <c r="C508" s="327" t="str">
        <f>IF(LEFT(F508,5)="Fleet",C493&amp;F498,C494)</f>
        <v>Sales Effort % | New Fleet | All Brand | All ModelMondeo</v>
      </c>
      <c r="D508" s="328" t="s">
        <v>1528</v>
      </c>
      <c r="E508" s="49"/>
      <c r="F508" s="255" t="str">
        <f t="shared" si="128"/>
        <v>Fleet Mondeo</v>
      </c>
      <c r="G508" s="356" t="str">
        <f t="shared" si="124"/>
        <v/>
      </c>
      <c r="H508" s="261" t="str">
        <f t="shared" si="124"/>
        <v/>
      </c>
      <c r="I508" s="336" t="str">
        <f t="shared" si="125"/>
        <v/>
      </c>
      <c r="J508" s="735" t="str">
        <f t="shared" si="125"/>
        <v/>
      </c>
      <c r="K508" s="900" t="str">
        <f t="shared" si="125"/>
        <v/>
      </c>
      <c r="L508" s="735" t="str">
        <f t="shared" si="125"/>
        <v/>
      </c>
      <c r="M508" s="336" t="str">
        <f t="shared" si="125"/>
        <v/>
      </c>
      <c r="N508" s="735" t="str">
        <f t="shared" si="125"/>
        <v/>
      </c>
      <c r="O508" s="336" t="str">
        <f t="shared" si="125"/>
        <v/>
      </c>
      <c r="P508" s="735" t="str">
        <f t="shared" si="125"/>
        <v/>
      </c>
      <c r="Q508" s="336" t="str">
        <f t="shared" si="125"/>
        <v/>
      </c>
      <c r="R508" s="735" t="str">
        <f t="shared" si="125"/>
        <v/>
      </c>
      <c r="S508" s="336" t="str">
        <f t="shared" si="125"/>
        <v/>
      </c>
      <c r="T508" s="735" t="str">
        <f t="shared" si="125"/>
        <v/>
      </c>
      <c r="U508" s="336" t="str">
        <f t="shared" si="125"/>
        <v/>
      </c>
      <c r="V508" s="720" t="str">
        <f t="shared" si="125"/>
        <v/>
      </c>
      <c r="W508" s="49"/>
      <c r="X508" s="49"/>
      <c r="Y508" s="60"/>
      <c r="Z508" s="49"/>
      <c r="AA508" s="49"/>
      <c r="AB508" s="49"/>
      <c r="AC508" s="49"/>
      <c r="AD508" s="49"/>
      <c r="AE508" s="49"/>
      <c r="AF508" s="49"/>
      <c r="AG508" s="49"/>
      <c r="AH508" s="41"/>
      <c r="AI508" s="47"/>
    </row>
    <row r="509" spans="1:35" ht="17.25" hidden="1" customHeight="1" outlineLevel="1">
      <c r="A509" s="416" t="str">
        <f>"P8 - "&amp;ROWS($464:509)</f>
        <v>P8 - 46</v>
      </c>
      <c r="B509" s="78" t="s">
        <v>0</v>
      </c>
      <c r="C509" s="327" t="str">
        <f>IF(LEFT(F509,5)="Fleet",C493&amp;F499,C494)</f>
        <v>Sales Effort % | New Fleet | All Brand | All ModelFalcon</v>
      </c>
      <c r="D509" s="328" t="s">
        <v>1529</v>
      </c>
      <c r="E509" s="49"/>
      <c r="F509" s="255" t="str">
        <f t="shared" si="128"/>
        <v>Fleet Falcon</v>
      </c>
      <c r="G509" s="356" t="str">
        <f t="shared" si="124"/>
        <v/>
      </c>
      <c r="H509" s="261" t="str">
        <f t="shared" si="124"/>
        <v/>
      </c>
      <c r="I509" s="336" t="str">
        <f t="shared" si="125"/>
        <v/>
      </c>
      <c r="J509" s="735" t="str">
        <f t="shared" si="125"/>
        <v/>
      </c>
      <c r="K509" s="900" t="str">
        <f t="shared" si="125"/>
        <v/>
      </c>
      <c r="L509" s="735" t="str">
        <f t="shared" si="125"/>
        <v/>
      </c>
      <c r="M509" s="336" t="str">
        <f t="shared" si="125"/>
        <v/>
      </c>
      <c r="N509" s="735" t="str">
        <f t="shared" si="125"/>
        <v/>
      </c>
      <c r="O509" s="336" t="str">
        <f t="shared" si="125"/>
        <v/>
      </c>
      <c r="P509" s="735" t="str">
        <f t="shared" si="125"/>
        <v/>
      </c>
      <c r="Q509" s="336" t="str">
        <f t="shared" si="125"/>
        <v/>
      </c>
      <c r="R509" s="735" t="str">
        <f t="shared" si="125"/>
        <v/>
      </c>
      <c r="S509" s="336" t="str">
        <f t="shared" si="125"/>
        <v/>
      </c>
      <c r="T509" s="735" t="str">
        <f t="shared" si="125"/>
        <v/>
      </c>
      <c r="U509" s="336" t="str">
        <f t="shared" si="125"/>
        <v/>
      </c>
      <c r="V509" s="720" t="str">
        <f t="shared" si="125"/>
        <v/>
      </c>
      <c r="W509" s="49"/>
      <c r="X509" s="49"/>
      <c r="Y509" s="60"/>
      <c r="Z509" s="49"/>
      <c r="AA509" s="49"/>
      <c r="AB509" s="49"/>
      <c r="AC509" s="49"/>
      <c r="AD509" s="49"/>
      <c r="AE509" s="49"/>
      <c r="AF509" s="49"/>
      <c r="AG509" s="49"/>
      <c r="AH509" s="41"/>
      <c r="AI509" s="47"/>
    </row>
    <row r="510" spans="1:35" ht="17.25" hidden="1" customHeight="1" outlineLevel="1">
      <c r="A510" s="416" t="str">
        <f>"P8 - "&amp;ROWS($464:510)</f>
        <v>P8 - 47</v>
      </c>
      <c r="B510" s="78" t="s">
        <v>0</v>
      </c>
      <c r="C510" s="327" t="str">
        <f>IF(LEFT(F510,5)="Fleet",C493&amp;F500,C494)</f>
        <v>Sales Effort % | New Fleet | All Brand | All ModelEcosport</v>
      </c>
      <c r="D510" s="328" t="s">
        <v>1530</v>
      </c>
      <c r="E510" s="49"/>
      <c r="F510" s="255" t="str">
        <f t="shared" si="128"/>
        <v>Fleet Ecosport</v>
      </c>
      <c r="G510" s="356" t="str">
        <f t="shared" si="124"/>
        <v/>
      </c>
      <c r="H510" s="261" t="str">
        <f t="shared" si="124"/>
        <v/>
      </c>
      <c r="I510" s="336" t="str">
        <f t="shared" si="125"/>
        <v/>
      </c>
      <c r="J510" s="735" t="str">
        <f t="shared" si="125"/>
        <v/>
      </c>
      <c r="K510" s="900" t="str">
        <f t="shared" si="125"/>
        <v/>
      </c>
      <c r="L510" s="735" t="str">
        <f t="shared" si="125"/>
        <v/>
      </c>
      <c r="M510" s="336" t="str">
        <f t="shared" si="125"/>
        <v/>
      </c>
      <c r="N510" s="735" t="str">
        <f t="shared" si="125"/>
        <v/>
      </c>
      <c r="O510" s="336" t="str">
        <f t="shared" si="125"/>
        <v/>
      </c>
      <c r="P510" s="735" t="str">
        <f t="shared" si="125"/>
        <v/>
      </c>
      <c r="Q510" s="336" t="str">
        <f t="shared" si="125"/>
        <v/>
      </c>
      <c r="R510" s="735" t="str">
        <f t="shared" si="125"/>
        <v/>
      </c>
      <c r="S510" s="336" t="str">
        <f t="shared" si="125"/>
        <v/>
      </c>
      <c r="T510" s="735" t="str">
        <f t="shared" si="125"/>
        <v/>
      </c>
      <c r="U510" s="336" t="str">
        <f t="shared" si="125"/>
        <v/>
      </c>
      <c r="V510" s="720" t="str">
        <f t="shared" ref="I510:V520" si="129">IFERROR(INDEX(ESOSDataset,MATCH($C510,Measure,0),MATCH(V$10,PeriodComposite,0)),"")</f>
        <v/>
      </c>
      <c r="W510" s="49"/>
      <c r="X510" s="49"/>
      <c r="Y510" s="60"/>
      <c r="Z510" s="49"/>
      <c r="AA510" s="49"/>
      <c r="AB510" s="49"/>
      <c r="AC510" s="49"/>
      <c r="AD510" s="49"/>
      <c r="AE510" s="49"/>
      <c r="AF510" s="49"/>
      <c r="AG510" s="49"/>
      <c r="AH510" s="41"/>
      <c r="AI510" s="47"/>
    </row>
    <row r="511" spans="1:35" ht="17.25" hidden="1" customHeight="1" outlineLevel="1">
      <c r="A511" s="416" t="str">
        <f>"P8 - "&amp;ROWS($464:511)</f>
        <v>P8 - 48</v>
      </c>
      <c r="B511" s="78" t="s">
        <v>0</v>
      </c>
      <c r="C511" s="327" t="str">
        <f>IF(LEFT(F511,5)="Fleet",C493&amp;F501,C494)</f>
        <v>Sales Effort % | New Fleet | All Brand | All ModelKuga</v>
      </c>
      <c r="D511" s="328" t="s">
        <v>1531</v>
      </c>
      <c r="E511" s="49"/>
      <c r="F511" s="255" t="str">
        <f t="shared" si="128"/>
        <v>Fleet Kuga</v>
      </c>
      <c r="G511" s="356" t="str">
        <f t="shared" si="124"/>
        <v/>
      </c>
      <c r="H511" s="261" t="str">
        <f t="shared" si="124"/>
        <v/>
      </c>
      <c r="I511" s="336" t="str">
        <f t="shared" si="129"/>
        <v/>
      </c>
      <c r="J511" s="735" t="str">
        <f t="shared" si="129"/>
        <v/>
      </c>
      <c r="K511" s="900" t="str">
        <f t="shared" si="129"/>
        <v/>
      </c>
      <c r="L511" s="735" t="str">
        <f t="shared" si="129"/>
        <v/>
      </c>
      <c r="M511" s="336" t="str">
        <f t="shared" si="129"/>
        <v/>
      </c>
      <c r="N511" s="735" t="str">
        <f t="shared" si="129"/>
        <v/>
      </c>
      <c r="O511" s="336" t="str">
        <f t="shared" si="129"/>
        <v/>
      </c>
      <c r="P511" s="735" t="str">
        <f t="shared" si="129"/>
        <v/>
      </c>
      <c r="Q511" s="336" t="str">
        <f t="shared" si="129"/>
        <v/>
      </c>
      <c r="R511" s="735" t="str">
        <f t="shared" si="129"/>
        <v/>
      </c>
      <c r="S511" s="336" t="str">
        <f t="shared" si="129"/>
        <v/>
      </c>
      <c r="T511" s="735" t="str">
        <f t="shared" si="129"/>
        <v/>
      </c>
      <c r="U511" s="336" t="str">
        <f t="shared" si="129"/>
        <v/>
      </c>
      <c r="V511" s="720" t="str">
        <f t="shared" si="129"/>
        <v/>
      </c>
      <c r="W511" s="49"/>
      <c r="X511" s="49"/>
      <c r="Y511" s="60"/>
      <c r="Z511" s="49"/>
      <c r="AA511" s="49"/>
      <c r="AB511" s="49"/>
      <c r="AC511" s="49"/>
      <c r="AD511" s="49"/>
      <c r="AE511" s="49"/>
      <c r="AF511" s="49"/>
      <c r="AG511" s="49"/>
      <c r="AH511" s="41"/>
      <c r="AI511" s="47"/>
    </row>
    <row r="512" spans="1:35" ht="17.25" hidden="1" customHeight="1" outlineLevel="1">
      <c r="A512" s="416" t="str">
        <f>"P8 - "&amp;ROWS($464:512)</f>
        <v>P8 - 49</v>
      </c>
      <c r="B512" s="78" t="s">
        <v>0</v>
      </c>
      <c r="C512" s="327" t="str">
        <f>IF(LEFT(F512,5)="Fleet",C493&amp;F502,C494)</f>
        <v>Sales Effort % | New Fleet | All Brand | All ModelTerritory</v>
      </c>
      <c r="D512" s="328" t="s">
        <v>1532</v>
      </c>
      <c r="E512" s="49"/>
      <c r="F512" s="255" t="str">
        <f t="shared" si="128"/>
        <v>Fleet Territory</v>
      </c>
      <c r="G512" s="356" t="str">
        <f t="shared" si="124"/>
        <v/>
      </c>
      <c r="H512" s="261" t="str">
        <f t="shared" si="124"/>
        <v/>
      </c>
      <c r="I512" s="336" t="str">
        <f t="shared" si="129"/>
        <v/>
      </c>
      <c r="J512" s="735" t="str">
        <f t="shared" si="129"/>
        <v/>
      </c>
      <c r="K512" s="900" t="str">
        <f t="shared" si="129"/>
        <v/>
      </c>
      <c r="L512" s="735" t="str">
        <f t="shared" si="129"/>
        <v/>
      </c>
      <c r="M512" s="336" t="str">
        <f t="shared" si="129"/>
        <v/>
      </c>
      <c r="N512" s="735" t="str">
        <f t="shared" si="129"/>
        <v/>
      </c>
      <c r="O512" s="336" t="str">
        <f t="shared" si="129"/>
        <v/>
      </c>
      <c r="P512" s="735" t="str">
        <f t="shared" si="129"/>
        <v/>
      </c>
      <c r="Q512" s="336" t="str">
        <f t="shared" si="129"/>
        <v/>
      </c>
      <c r="R512" s="735" t="str">
        <f t="shared" si="129"/>
        <v/>
      </c>
      <c r="S512" s="336" t="str">
        <f t="shared" si="129"/>
        <v/>
      </c>
      <c r="T512" s="735" t="str">
        <f t="shared" si="129"/>
        <v/>
      </c>
      <c r="U512" s="336" t="str">
        <f t="shared" si="129"/>
        <v/>
      </c>
      <c r="V512" s="720" t="str">
        <f t="shared" si="129"/>
        <v/>
      </c>
      <c r="W512" s="49"/>
      <c r="X512" s="49"/>
      <c r="Y512" s="60"/>
      <c r="Z512" s="49"/>
      <c r="AA512" s="49"/>
      <c r="AB512" s="49"/>
      <c r="AC512" s="49"/>
      <c r="AD512" s="49"/>
      <c r="AE512" s="49"/>
      <c r="AF512" s="49"/>
      <c r="AG512" s="49"/>
      <c r="AH512" s="41"/>
      <c r="AI512" s="47"/>
    </row>
    <row r="513" spans="1:35" ht="17.25" hidden="1" customHeight="1" outlineLevel="1">
      <c r="A513" s="416" t="str">
        <f>"P8 - "&amp;ROWS($464:513)</f>
        <v>P8 - 50</v>
      </c>
      <c r="B513" s="78" t="s">
        <v>0</v>
      </c>
      <c r="C513" s="327" t="str">
        <f>IF(LEFT(F513,5)="Fleet",C493&amp;F503,C494)</f>
        <v>Sales Effort % | New Fleet | All Brand | All ModelFalcon UTE</v>
      </c>
      <c r="D513" s="328" t="s">
        <v>1533</v>
      </c>
      <c r="E513" s="49"/>
      <c r="F513" s="255" t="str">
        <f t="shared" si="128"/>
        <v>Fleet Falcon UTE</v>
      </c>
      <c r="G513" s="356" t="str">
        <f t="shared" si="124"/>
        <v/>
      </c>
      <c r="H513" s="261" t="str">
        <f t="shared" si="124"/>
        <v/>
      </c>
      <c r="I513" s="336" t="str">
        <f t="shared" si="129"/>
        <v/>
      </c>
      <c r="J513" s="735" t="str">
        <f t="shared" si="129"/>
        <v/>
      </c>
      <c r="K513" s="900" t="str">
        <f t="shared" si="129"/>
        <v/>
      </c>
      <c r="L513" s="735" t="str">
        <f t="shared" si="129"/>
        <v/>
      </c>
      <c r="M513" s="336" t="str">
        <f t="shared" si="129"/>
        <v/>
      </c>
      <c r="N513" s="735" t="str">
        <f t="shared" si="129"/>
        <v/>
      </c>
      <c r="O513" s="336" t="str">
        <f t="shared" si="129"/>
        <v/>
      </c>
      <c r="P513" s="735" t="str">
        <f t="shared" si="129"/>
        <v/>
      </c>
      <c r="Q513" s="336" t="str">
        <f t="shared" si="129"/>
        <v/>
      </c>
      <c r="R513" s="735" t="str">
        <f t="shared" si="129"/>
        <v/>
      </c>
      <c r="S513" s="336" t="str">
        <f t="shared" si="129"/>
        <v/>
      </c>
      <c r="T513" s="735" t="str">
        <f t="shared" si="129"/>
        <v/>
      </c>
      <c r="U513" s="336" t="str">
        <f t="shared" si="129"/>
        <v/>
      </c>
      <c r="V513" s="720" t="str">
        <f t="shared" si="129"/>
        <v/>
      </c>
      <c r="W513" s="49"/>
      <c r="X513" s="49"/>
      <c r="Y513" s="60"/>
      <c r="Z513" s="49"/>
      <c r="AA513" s="49"/>
      <c r="AB513" s="49"/>
      <c r="AC513" s="49"/>
      <c r="AD513" s="49"/>
      <c r="AE513" s="49"/>
      <c r="AF513" s="49"/>
      <c r="AG513" s="49"/>
      <c r="AH513" s="41"/>
      <c r="AI513" s="47"/>
    </row>
    <row r="514" spans="1:35" ht="17.25" hidden="1" customHeight="1" outlineLevel="1">
      <c r="A514" s="416" t="str">
        <f>"P8 - "&amp;ROWS($464:514)</f>
        <v>P8 - 51</v>
      </c>
      <c r="B514" s="78" t="s">
        <v>0</v>
      </c>
      <c r="C514" s="327" t="str">
        <f>IF(LEFT(F514,5)="Fleet",C493&amp;F504,C494)</f>
        <v>Sales Effort % | New Fleet | All Brand | All ModelRanger</v>
      </c>
      <c r="D514" s="328" t="s">
        <v>1534</v>
      </c>
      <c r="E514" s="49"/>
      <c r="F514" s="255" t="str">
        <f t="shared" si="128"/>
        <v>Fleet Ranger</v>
      </c>
      <c r="G514" s="356" t="str">
        <f t="shared" si="124"/>
        <v/>
      </c>
      <c r="H514" s="261" t="str">
        <f t="shared" si="124"/>
        <v/>
      </c>
      <c r="I514" s="336" t="str">
        <f t="shared" si="129"/>
        <v/>
      </c>
      <c r="J514" s="735" t="str">
        <f t="shared" si="129"/>
        <v/>
      </c>
      <c r="K514" s="900" t="str">
        <f t="shared" si="129"/>
        <v/>
      </c>
      <c r="L514" s="735" t="str">
        <f t="shared" si="129"/>
        <v/>
      </c>
      <c r="M514" s="336" t="str">
        <f t="shared" si="129"/>
        <v/>
      </c>
      <c r="N514" s="735" t="str">
        <f t="shared" si="129"/>
        <v/>
      </c>
      <c r="O514" s="336" t="str">
        <f t="shared" si="129"/>
        <v/>
      </c>
      <c r="P514" s="735" t="str">
        <f t="shared" si="129"/>
        <v/>
      </c>
      <c r="Q514" s="336" t="str">
        <f t="shared" si="129"/>
        <v/>
      </c>
      <c r="R514" s="735" t="str">
        <f t="shared" si="129"/>
        <v/>
      </c>
      <c r="S514" s="336" t="str">
        <f t="shared" si="129"/>
        <v/>
      </c>
      <c r="T514" s="735" t="str">
        <f t="shared" si="129"/>
        <v/>
      </c>
      <c r="U514" s="336" t="str">
        <f t="shared" si="129"/>
        <v/>
      </c>
      <c r="V514" s="720" t="str">
        <f t="shared" si="129"/>
        <v/>
      </c>
      <c r="W514" s="49"/>
      <c r="X514" s="49"/>
      <c r="Y514" s="60"/>
      <c r="Z514" s="49"/>
      <c r="AA514" s="49"/>
      <c r="AB514" s="49"/>
      <c r="AC514" s="49"/>
      <c r="AD514" s="49"/>
      <c r="AE514" s="49"/>
      <c r="AF514" s="49"/>
      <c r="AG514" s="49"/>
      <c r="AH514" s="41"/>
      <c r="AI514" s="47"/>
    </row>
    <row r="515" spans="1:35" ht="17.25" hidden="1" customHeight="1" outlineLevel="1">
      <c r="A515" s="416" t="str">
        <f>"P8 - "&amp;ROWS($464:515)</f>
        <v>P8 - 52</v>
      </c>
      <c r="B515" s="78" t="s">
        <v>0</v>
      </c>
      <c r="C515" s="327" t="str">
        <f>IF(LEFT(F515,5)="Fleet",C493&amp;F505,C494)</f>
        <v>Sales Effort % | New Fleet | All Brand | All ModelTransit</v>
      </c>
      <c r="D515" s="328" t="s">
        <v>1535</v>
      </c>
      <c r="E515" s="49"/>
      <c r="F515" s="255" t="str">
        <f t="shared" si="128"/>
        <v>Fleet Transit</v>
      </c>
      <c r="G515" s="356" t="str">
        <f t="shared" si="124"/>
        <v/>
      </c>
      <c r="H515" s="261" t="str">
        <f t="shared" si="124"/>
        <v/>
      </c>
      <c r="I515" s="336" t="str">
        <f t="shared" si="129"/>
        <v/>
      </c>
      <c r="J515" s="735" t="str">
        <f t="shared" si="129"/>
        <v/>
      </c>
      <c r="K515" s="900" t="str">
        <f t="shared" si="129"/>
        <v/>
      </c>
      <c r="L515" s="735" t="str">
        <f t="shared" si="129"/>
        <v/>
      </c>
      <c r="M515" s="336" t="str">
        <f t="shared" si="129"/>
        <v/>
      </c>
      <c r="N515" s="735" t="str">
        <f t="shared" si="129"/>
        <v/>
      </c>
      <c r="O515" s="336" t="str">
        <f t="shared" si="129"/>
        <v/>
      </c>
      <c r="P515" s="735" t="str">
        <f t="shared" si="129"/>
        <v/>
      </c>
      <c r="Q515" s="336" t="str">
        <f t="shared" si="129"/>
        <v/>
      </c>
      <c r="R515" s="735" t="str">
        <f t="shared" si="129"/>
        <v/>
      </c>
      <c r="S515" s="336" t="str">
        <f t="shared" si="129"/>
        <v/>
      </c>
      <c r="T515" s="735" t="str">
        <f t="shared" si="129"/>
        <v/>
      </c>
      <c r="U515" s="336" t="str">
        <f t="shared" si="129"/>
        <v/>
      </c>
      <c r="V515" s="720" t="str">
        <f t="shared" si="129"/>
        <v/>
      </c>
      <c r="W515" s="49"/>
      <c r="X515" s="49"/>
      <c r="Y515" s="60"/>
      <c r="Z515" s="49"/>
      <c r="AA515" s="49"/>
      <c r="AB515" s="49"/>
      <c r="AC515" s="49"/>
      <c r="AD515" s="49"/>
      <c r="AE515" s="49"/>
      <c r="AF515" s="49"/>
      <c r="AG515" s="49"/>
      <c r="AH515" s="41"/>
      <c r="AI515" s="47"/>
    </row>
    <row r="516" spans="1:35" ht="17.25" hidden="1" customHeight="1" outlineLevel="1">
      <c r="A516" s="416" t="str">
        <f>"P8 - "&amp;ROWS($464:516)</f>
        <v>P8 - 53</v>
      </c>
      <c r="B516" s="78" t="s">
        <v>0</v>
      </c>
      <c r="C516" s="327"/>
      <c r="D516" s="328" t="s">
        <v>1536</v>
      </c>
      <c r="E516" s="49"/>
      <c r="F516" s="255" t="str">
        <f t="shared" si="128"/>
        <v/>
      </c>
      <c r="G516" s="356" t="str">
        <f t="shared" si="124"/>
        <v/>
      </c>
      <c r="H516" s="261" t="str">
        <f t="shared" si="124"/>
        <v/>
      </c>
      <c r="I516" s="336" t="str">
        <f t="shared" si="129"/>
        <v/>
      </c>
      <c r="J516" s="735" t="str">
        <f t="shared" si="129"/>
        <v/>
      </c>
      <c r="K516" s="900" t="str">
        <f t="shared" si="129"/>
        <v/>
      </c>
      <c r="L516" s="735" t="str">
        <f t="shared" si="129"/>
        <v/>
      </c>
      <c r="M516" s="336" t="str">
        <f t="shared" si="129"/>
        <v/>
      </c>
      <c r="N516" s="735" t="str">
        <f t="shared" si="129"/>
        <v/>
      </c>
      <c r="O516" s="336" t="str">
        <f t="shared" si="129"/>
        <v/>
      </c>
      <c r="P516" s="735" t="str">
        <f t="shared" si="129"/>
        <v/>
      </c>
      <c r="Q516" s="336" t="str">
        <f t="shared" si="129"/>
        <v/>
      </c>
      <c r="R516" s="735" t="str">
        <f t="shared" si="129"/>
        <v/>
      </c>
      <c r="S516" s="336" t="str">
        <f t="shared" si="129"/>
        <v/>
      </c>
      <c r="T516" s="735" t="str">
        <f t="shared" si="129"/>
        <v/>
      </c>
      <c r="U516" s="336" t="str">
        <f t="shared" si="129"/>
        <v/>
      </c>
      <c r="V516" s="720" t="str">
        <f t="shared" si="129"/>
        <v/>
      </c>
      <c r="W516" s="49"/>
      <c r="X516" s="49"/>
      <c r="Y516" s="60"/>
      <c r="Z516" s="49"/>
      <c r="AA516" s="49"/>
      <c r="AB516" s="49"/>
      <c r="AC516" s="49"/>
      <c r="AD516" s="49"/>
      <c r="AE516" s="49"/>
      <c r="AF516" s="49"/>
      <c r="AG516" s="49"/>
      <c r="AH516" s="41"/>
      <c r="AI516" s="47"/>
    </row>
    <row r="517" spans="1:35" ht="17.25" hidden="1" customHeight="1" outlineLevel="1">
      <c r="A517" s="416" t="str">
        <f>"P8 - "&amp;ROWS($464:517)</f>
        <v>P8 - 54</v>
      </c>
      <c r="B517" s="78" t="s">
        <v>0</v>
      </c>
      <c r="C517" s="327"/>
      <c r="D517" s="328" t="s">
        <v>1537</v>
      </c>
      <c r="E517" s="49"/>
      <c r="F517" s="255" t="str">
        <f t="shared" si="128"/>
        <v/>
      </c>
      <c r="G517" s="356" t="str">
        <f t="shared" si="124"/>
        <v/>
      </c>
      <c r="H517" s="261" t="str">
        <f t="shared" si="124"/>
        <v/>
      </c>
      <c r="I517" s="336" t="str">
        <f t="shared" si="129"/>
        <v/>
      </c>
      <c r="J517" s="735" t="str">
        <f t="shared" si="129"/>
        <v/>
      </c>
      <c r="K517" s="900" t="str">
        <f t="shared" si="129"/>
        <v/>
      </c>
      <c r="L517" s="735" t="str">
        <f t="shared" si="129"/>
        <v/>
      </c>
      <c r="M517" s="336" t="str">
        <f t="shared" si="129"/>
        <v/>
      </c>
      <c r="N517" s="735" t="str">
        <f t="shared" si="129"/>
        <v/>
      </c>
      <c r="O517" s="336" t="str">
        <f t="shared" si="129"/>
        <v/>
      </c>
      <c r="P517" s="735" t="str">
        <f t="shared" si="129"/>
        <v/>
      </c>
      <c r="Q517" s="336" t="str">
        <f t="shared" si="129"/>
        <v/>
      </c>
      <c r="R517" s="735" t="str">
        <f t="shared" si="129"/>
        <v/>
      </c>
      <c r="S517" s="336" t="str">
        <f t="shared" si="129"/>
        <v/>
      </c>
      <c r="T517" s="735" t="str">
        <f t="shared" si="129"/>
        <v/>
      </c>
      <c r="U517" s="336" t="str">
        <f t="shared" si="129"/>
        <v/>
      </c>
      <c r="V517" s="720" t="str">
        <f t="shared" si="129"/>
        <v/>
      </c>
      <c r="W517" s="49"/>
      <c r="X517" s="49"/>
      <c r="Y517" s="60"/>
      <c r="Z517" s="49"/>
      <c r="AA517" s="49"/>
      <c r="AB517" s="49"/>
      <c r="AC517" s="49"/>
      <c r="AD517" s="49"/>
      <c r="AE517" s="49"/>
      <c r="AF517" s="49"/>
      <c r="AG517" s="49"/>
      <c r="AH517" s="41"/>
      <c r="AI517" s="47"/>
    </row>
    <row r="518" spans="1:35" ht="17.25" hidden="1" customHeight="1" outlineLevel="1">
      <c r="A518" s="416" t="str">
        <f>"P8 - "&amp;ROWS($464:518)</f>
        <v>P8 - 55</v>
      </c>
      <c r="B518" s="78" t="s">
        <v>0</v>
      </c>
      <c r="C518" s="327"/>
      <c r="D518" s="328" t="s">
        <v>1538</v>
      </c>
      <c r="E518" s="49"/>
      <c r="F518" s="255" t="str">
        <f t="shared" si="128"/>
        <v/>
      </c>
      <c r="G518" s="356" t="str">
        <f t="shared" si="124"/>
        <v/>
      </c>
      <c r="H518" s="261" t="str">
        <f t="shared" si="124"/>
        <v/>
      </c>
      <c r="I518" s="336" t="str">
        <f t="shared" si="129"/>
        <v/>
      </c>
      <c r="J518" s="735" t="str">
        <f t="shared" si="129"/>
        <v/>
      </c>
      <c r="K518" s="900" t="str">
        <f t="shared" si="129"/>
        <v/>
      </c>
      <c r="L518" s="735" t="str">
        <f t="shared" si="129"/>
        <v/>
      </c>
      <c r="M518" s="336" t="str">
        <f t="shared" si="129"/>
        <v/>
      </c>
      <c r="N518" s="735" t="str">
        <f t="shared" si="129"/>
        <v/>
      </c>
      <c r="O518" s="336" t="str">
        <f t="shared" si="129"/>
        <v/>
      </c>
      <c r="P518" s="735" t="str">
        <f t="shared" si="129"/>
        <v/>
      </c>
      <c r="Q518" s="336" t="str">
        <f t="shared" si="129"/>
        <v/>
      </c>
      <c r="R518" s="735" t="str">
        <f t="shared" si="129"/>
        <v/>
      </c>
      <c r="S518" s="336" t="str">
        <f t="shared" si="129"/>
        <v/>
      </c>
      <c r="T518" s="735" t="str">
        <f t="shared" si="129"/>
        <v/>
      </c>
      <c r="U518" s="336" t="str">
        <f t="shared" si="129"/>
        <v/>
      </c>
      <c r="V518" s="720" t="str">
        <f t="shared" si="129"/>
        <v/>
      </c>
      <c r="W518" s="49"/>
      <c r="X518" s="49"/>
      <c r="Y518" s="60"/>
      <c r="Z518" s="49"/>
      <c r="AA518" s="49"/>
      <c r="AB518" s="49"/>
      <c r="AC518" s="49"/>
      <c r="AD518" s="49"/>
      <c r="AE518" s="49"/>
      <c r="AF518" s="49"/>
      <c r="AG518" s="49"/>
      <c r="AH518" s="41"/>
      <c r="AI518" s="47"/>
    </row>
    <row r="519" spans="1:35" ht="17.25" hidden="1" customHeight="1" outlineLevel="1">
      <c r="A519" s="416" t="str">
        <f>"P8 - "&amp;ROWS($464:519)</f>
        <v>P8 - 56</v>
      </c>
      <c r="B519" s="78" t="s">
        <v>0</v>
      </c>
      <c r="C519" s="327"/>
      <c r="D519" s="328" t="s">
        <v>1539</v>
      </c>
      <c r="E519" s="49"/>
      <c r="F519" s="255" t="str">
        <f t="shared" si="128"/>
        <v/>
      </c>
      <c r="G519" s="356" t="str">
        <f t="shared" si="124"/>
        <v/>
      </c>
      <c r="H519" s="261" t="str">
        <f t="shared" si="124"/>
        <v/>
      </c>
      <c r="I519" s="336" t="str">
        <f t="shared" si="129"/>
        <v/>
      </c>
      <c r="J519" s="735" t="str">
        <f t="shared" si="129"/>
        <v/>
      </c>
      <c r="K519" s="900" t="str">
        <f t="shared" si="129"/>
        <v/>
      </c>
      <c r="L519" s="735" t="str">
        <f t="shared" si="129"/>
        <v/>
      </c>
      <c r="M519" s="336" t="str">
        <f t="shared" si="129"/>
        <v/>
      </c>
      <c r="N519" s="735" t="str">
        <f t="shared" si="129"/>
        <v/>
      </c>
      <c r="O519" s="336" t="str">
        <f t="shared" si="129"/>
        <v/>
      </c>
      <c r="P519" s="735" t="str">
        <f t="shared" si="129"/>
        <v/>
      </c>
      <c r="Q519" s="336" t="str">
        <f t="shared" si="129"/>
        <v/>
      </c>
      <c r="R519" s="735" t="str">
        <f t="shared" si="129"/>
        <v/>
      </c>
      <c r="S519" s="336" t="str">
        <f t="shared" si="129"/>
        <v/>
      </c>
      <c r="T519" s="735" t="str">
        <f t="shared" si="129"/>
        <v/>
      </c>
      <c r="U519" s="336" t="str">
        <f t="shared" si="129"/>
        <v/>
      </c>
      <c r="V519" s="720" t="str">
        <f t="shared" si="129"/>
        <v/>
      </c>
      <c r="W519" s="49"/>
      <c r="X519" s="49"/>
      <c r="Y519" s="60"/>
      <c r="Z519" s="49"/>
      <c r="AA519" s="49"/>
      <c r="AB519" s="49"/>
      <c r="AC519" s="49"/>
      <c r="AD519" s="49"/>
      <c r="AE519" s="49"/>
      <c r="AF519" s="49"/>
      <c r="AG519" s="49"/>
      <c r="AH519" s="41"/>
      <c r="AI519" s="47"/>
    </row>
    <row r="520" spans="1:35" ht="17.25" hidden="1" customHeight="1" outlineLevel="1">
      <c r="A520" s="416" t="str">
        <f>"P8 - "&amp;ROWS($464:520)</f>
        <v>P8 - 57</v>
      </c>
      <c r="B520" s="78" t="s">
        <v>0</v>
      </c>
      <c r="C520" s="327"/>
      <c r="D520" s="328" t="s">
        <v>1540</v>
      </c>
      <c r="E520" s="49"/>
      <c r="F520" s="255" t="str">
        <f t="shared" si="128"/>
        <v/>
      </c>
      <c r="G520" s="357" t="str">
        <f t="shared" si="124"/>
        <v/>
      </c>
      <c r="H520" s="291" t="str">
        <f t="shared" si="124"/>
        <v/>
      </c>
      <c r="I520" s="358" t="str">
        <f t="shared" si="129"/>
        <v/>
      </c>
      <c r="J520" s="736" t="str">
        <f t="shared" si="129"/>
        <v/>
      </c>
      <c r="K520" s="911" t="str">
        <f t="shared" si="129"/>
        <v/>
      </c>
      <c r="L520" s="736" t="str">
        <f t="shared" si="129"/>
        <v/>
      </c>
      <c r="M520" s="358" t="str">
        <f t="shared" si="129"/>
        <v/>
      </c>
      <c r="N520" s="736" t="str">
        <f t="shared" si="129"/>
        <v/>
      </c>
      <c r="O520" s="358" t="str">
        <f t="shared" si="129"/>
        <v/>
      </c>
      <c r="P520" s="736" t="str">
        <f t="shared" si="129"/>
        <v/>
      </c>
      <c r="Q520" s="358" t="str">
        <f t="shared" si="129"/>
        <v/>
      </c>
      <c r="R520" s="736" t="str">
        <f t="shared" si="129"/>
        <v/>
      </c>
      <c r="S520" s="358" t="str">
        <f t="shared" si="129"/>
        <v/>
      </c>
      <c r="T520" s="736" t="str">
        <f t="shared" si="129"/>
        <v/>
      </c>
      <c r="U520" s="358" t="str">
        <f t="shared" si="129"/>
        <v/>
      </c>
      <c r="V520" s="723" t="str">
        <f t="shared" si="129"/>
        <v/>
      </c>
      <c r="W520" s="49"/>
      <c r="X520" s="49"/>
      <c r="Y520" s="60"/>
      <c r="Z520" s="49"/>
      <c r="AA520" s="49"/>
      <c r="AB520" s="49"/>
      <c r="AC520" s="49"/>
      <c r="AD520" s="49"/>
      <c r="AE520" s="49"/>
      <c r="AF520" s="49"/>
      <c r="AG520" s="49"/>
      <c r="AH520" s="41"/>
      <c r="AI520" s="47"/>
    </row>
    <row r="521" spans="1:35" ht="17.25" hidden="1" customHeight="1" outlineLevel="1">
      <c r="A521" s="415" t="s">
        <v>1185</v>
      </c>
      <c r="B521" s="78" t="s">
        <v>0</v>
      </c>
      <c r="C521" s="69"/>
      <c r="D521" s="101"/>
      <c r="E521" s="49"/>
      <c r="F521" s="1090" t="s">
        <v>286</v>
      </c>
      <c r="G521" s="1081" t="str">
        <f>G$13</f>
        <v>2015 FOA PG Group 1   :   March 2015</v>
      </c>
      <c r="H521" s="1082"/>
      <c r="I521" s="1082"/>
      <c r="J521" s="1082"/>
      <c r="K521" s="1082"/>
      <c r="L521" s="1082"/>
      <c r="M521" s="1082"/>
      <c r="N521" s="1082"/>
      <c r="O521" s="1082"/>
      <c r="P521" s="1082"/>
      <c r="Q521" s="1082"/>
      <c r="R521" s="1082"/>
      <c r="S521" s="1082"/>
      <c r="T521" s="1082"/>
      <c r="U521" s="1082">
        <f>U$13</f>
        <v>0</v>
      </c>
      <c r="V521" s="1083"/>
      <c r="W521" s="49"/>
      <c r="X521" s="49"/>
      <c r="Y521" s="60"/>
      <c r="Z521" s="49"/>
      <c r="AA521" s="49"/>
      <c r="AB521" s="49"/>
      <c r="AC521" s="49"/>
      <c r="AD521" s="49"/>
      <c r="AE521" s="49"/>
      <c r="AF521" s="49"/>
      <c r="AG521" s="49"/>
      <c r="AH521" s="41"/>
      <c r="AI521" s="47"/>
    </row>
    <row r="522" spans="1:35" ht="17.25" hidden="1" customHeight="1" outlineLevel="1">
      <c r="A522" s="415" t="s">
        <v>1186</v>
      </c>
      <c r="B522" s="78" t="s">
        <v>2145</v>
      </c>
      <c r="C522" s="76" t="s">
        <v>3408</v>
      </c>
      <c r="D522" s="101"/>
      <c r="E522" s="74"/>
      <c r="F522" s="1097"/>
      <c r="G522" s="62" t="str">
        <f t="shared" ref="G522:V522" si="130">G$14</f>
        <v>BM YTD</v>
      </c>
      <c r="H522" s="62" t="str">
        <f t="shared" si="130"/>
        <v>Med YTD</v>
      </c>
      <c r="I522" s="707" t="str">
        <f t="shared" si="130"/>
        <v>Dealer 1 FYTD</v>
      </c>
      <c r="J522" s="737" t="str">
        <f t="shared" si="130"/>
        <v>Dealer 1 TMRA</v>
      </c>
      <c r="K522" s="738" t="str">
        <f t="shared" si="130"/>
        <v>Dealer 2 FYTD</v>
      </c>
      <c r="L522" s="737" t="str">
        <f t="shared" si="130"/>
        <v>Dealer 2 TMRA</v>
      </c>
      <c r="M522" s="707" t="str">
        <f t="shared" si="130"/>
        <v>Dealer 3 FYTD</v>
      </c>
      <c r="N522" s="737" t="str">
        <f t="shared" si="130"/>
        <v>Dealer 3 TMRA</v>
      </c>
      <c r="O522" s="707" t="str">
        <f t="shared" si="130"/>
        <v>Dealer 4 FYTD</v>
      </c>
      <c r="P522" s="737" t="str">
        <f t="shared" si="130"/>
        <v>Dealer 4 TMRA</v>
      </c>
      <c r="Q522" s="707" t="str">
        <f t="shared" si="130"/>
        <v>Dealer 5 FYTD</v>
      </c>
      <c r="R522" s="737" t="str">
        <f t="shared" si="130"/>
        <v>Dealer 5 TMRA</v>
      </c>
      <c r="S522" s="707" t="str">
        <f t="shared" si="130"/>
        <v>Dealer 6 FYTD</v>
      </c>
      <c r="T522" s="737" t="str">
        <f t="shared" si="130"/>
        <v>Dealer 6 TMRA</v>
      </c>
      <c r="U522" s="707" t="str">
        <f t="shared" si="130"/>
        <v>Dealer 7 FYTD</v>
      </c>
      <c r="V522" s="739" t="str">
        <f t="shared" si="130"/>
        <v>Dealer TMRA</v>
      </c>
      <c r="W522" s="74"/>
      <c r="X522" s="74"/>
      <c r="Y522" s="75"/>
      <c r="Z522" s="74"/>
      <c r="AA522" s="74"/>
      <c r="AB522" s="74"/>
      <c r="AC522" s="74"/>
      <c r="AD522" s="74"/>
      <c r="AE522" s="74"/>
      <c r="AF522" s="74"/>
      <c r="AG522" s="74"/>
      <c r="AH522" s="41"/>
      <c r="AI522" s="47"/>
    </row>
    <row r="523" spans="1:35" ht="17.25" hidden="1" customHeight="1" outlineLevel="1">
      <c r="A523" s="415" t="s">
        <v>1187</v>
      </c>
      <c r="B523" s="78" t="s">
        <v>2146</v>
      </c>
      <c r="C523" s="76" t="s">
        <v>1515</v>
      </c>
      <c r="D523" s="318" t="str">
        <f>$C$4</f>
        <v>Australia</v>
      </c>
      <c r="E523" s="49"/>
      <c r="F523" s="476" t="str">
        <f>"First Gross "&amp;$C$6&amp;"/unit"</f>
        <v>First Gross AUD/unit</v>
      </c>
      <c r="G523" s="340"/>
      <c r="H523" s="341"/>
      <c r="I523" s="342"/>
      <c r="J523" s="933"/>
      <c r="K523" s="937"/>
      <c r="L523" s="933"/>
      <c r="M523" s="342"/>
      <c r="N523" s="933"/>
      <c r="O523" s="342"/>
      <c r="P523" s="933"/>
      <c r="Q523" s="342"/>
      <c r="R523" s="933"/>
      <c r="S523" s="342"/>
      <c r="T523" s="933"/>
      <c r="U523" s="342"/>
      <c r="V523" s="938"/>
      <c r="W523" s="49"/>
      <c r="X523" s="49"/>
      <c r="Y523" s="60"/>
      <c r="Z523" s="49"/>
      <c r="AA523" s="49"/>
      <c r="AB523" s="49"/>
      <c r="AC523" s="49"/>
      <c r="AD523" s="49"/>
      <c r="AE523" s="49"/>
      <c r="AF523" s="49"/>
      <c r="AG523" s="49"/>
      <c r="AH523" s="41"/>
      <c r="AI523" s="47"/>
    </row>
    <row r="524" spans="1:35" ht="17.25" hidden="1" customHeight="1" outlineLevel="1">
      <c r="A524" s="415" t="s">
        <v>1188</v>
      </c>
      <c r="B524" s="78" t="s">
        <v>0</v>
      </c>
      <c r="C524" s="327" t="str">
        <f>IF(F524="Fleet",C$522,C$523&amp;F524)</f>
        <v>G &gt; 1st Gross Profit pu | New | All Brand | All Model</v>
      </c>
      <c r="D524" s="322"/>
      <c r="E524" s="49"/>
      <c r="F524" s="323" t="s">
        <v>1512</v>
      </c>
      <c r="G524" s="343" t="str">
        <f t="shared" ref="G524:H549" si="131">IFERROR(INDEX(ESOSDataset,MATCH($C524,Measure,0),MATCH(G$10,Period,0)),"")</f>
        <v/>
      </c>
      <c r="H524" s="344" t="str">
        <f t="shared" si="131"/>
        <v/>
      </c>
      <c r="I524" s="326" t="str">
        <f t="shared" ref="I524:V539" si="132">IFERROR(INDEX(ESOSDataset,MATCH($C524,Measure,0),MATCH(I$10,PeriodComposite,0)),"")</f>
        <v/>
      </c>
      <c r="J524" s="934" t="str">
        <f t="shared" si="132"/>
        <v/>
      </c>
      <c r="K524" s="939" t="str">
        <f t="shared" si="132"/>
        <v/>
      </c>
      <c r="L524" s="934" t="str">
        <f t="shared" si="132"/>
        <v/>
      </c>
      <c r="M524" s="326" t="str">
        <f t="shared" si="132"/>
        <v/>
      </c>
      <c r="N524" s="934" t="str">
        <f t="shared" si="132"/>
        <v/>
      </c>
      <c r="O524" s="326" t="str">
        <f t="shared" si="132"/>
        <v/>
      </c>
      <c r="P524" s="934" t="str">
        <f t="shared" si="132"/>
        <v/>
      </c>
      <c r="Q524" s="326" t="str">
        <f t="shared" si="132"/>
        <v/>
      </c>
      <c r="R524" s="934">
        <f t="shared" si="132"/>
        <v>624.04</v>
      </c>
      <c r="S524" s="326" t="str">
        <f t="shared" si="132"/>
        <v/>
      </c>
      <c r="T524" s="934" t="str">
        <f t="shared" si="132"/>
        <v/>
      </c>
      <c r="U524" s="326" t="str">
        <f t="shared" si="132"/>
        <v/>
      </c>
      <c r="V524" s="940" t="str">
        <f t="shared" si="132"/>
        <v/>
      </c>
      <c r="W524" s="49"/>
      <c r="X524" s="49"/>
      <c r="Y524" s="60"/>
      <c r="Z524" s="49"/>
      <c r="AA524" s="49"/>
      <c r="AB524" s="49"/>
      <c r="AC524" s="49"/>
      <c r="AD524" s="49"/>
      <c r="AE524" s="49"/>
      <c r="AF524" s="49"/>
      <c r="AG524" s="49"/>
      <c r="AH524" s="41"/>
      <c r="AI524" s="47"/>
    </row>
    <row r="525" spans="1:35" ht="17.25" hidden="1" customHeight="1" outlineLevel="1">
      <c r="A525" s="415" t="s">
        <v>1189</v>
      </c>
      <c r="B525" s="78" t="s">
        <v>0</v>
      </c>
      <c r="C525" s="327" t="str">
        <f t="shared" ref="C525:C534" si="133">IF(F525="Fleet",C$522,C$523&amp;F525)</f>
        <v>G &gt; 1st Gross Profit pu | New | All Brand | Fiesta</v>
      </c>
      <c r="D525" s="328" t="s">
        <v>1516</v>
      </c>
      <c r="E525" s="49"/>
      <c r="F525" s="255" t="str">
        <f t="shared" ref="F525:F534" si="134">IF(INDEX(Setup,MATCH(D525,_xlnm.Database,0),MATCH(F$3,Country,0))="","",INDEX(Setup,MATCH(D525,_xlnm.Database,0),MATCH(F$3,Country,0)))</f>
        <v>Fiesta</v>
      </c>
      <c r="G525" s="345" t="str">
        <f t="shared" si="131"/>
        <v/>
      </c>
      <c r="H525" s="275" t="str">
        <f t="shared" si="131"/>
        <v/>
      </c>
      <c r="I525" s="231" t="str">
        <f t="shared" si="132"/>
        <v/>
      </c>
      <c r="J525" s="935" t="str">
        <f t="shared" si="132"/>
        <v/>
      </c>
      <c r="K525" s="875" t="str">
        <f t="shared" si="132"/>
        <v/>
      </c>
      <c r="L525" s="935" t="str">
        <f t="shared" si="132"/>
        <v/>
      </c>
      <c r="M525" s="231" t="str">
        <f t="shared" si="132"/>
        <v/>
      </c>
      <c r="N525" s="935" t="str">
        <f t="shared" si="132"/>
        <v/>
      </c>
      <c r="O525" s="231" t="str">
        <f t="shared" si="132"/>
        <v/>
      </c>
      <c r="P525" s="935" t="str">
        <f t="shared" si="132"/>
        <v/>
      </c>
      <c r="Q525" s="231" t="str">
        <f t="shared" si="132"/>
        <v/>
      </c>
      <c r="R525" s="935">
        <f t="shared" si="132"/>
        <v>126.02</v>
      </c>
      <c r="S525" s="231" t="str">
        <f t="shared" si="132"/>
        <v/>
      </c>
      <c r="T525" s="935" t="str">
        <f t="shared" si="132"/>
        <v/>
      </c>
      <c r="U525" s="231" t="str">
        <f t="shared" si="132"/>
        <v/>
      </c>
      <c r="V525" s="941" t="str">
        <f t="shared" si="132"/>
        <v/>
      </c>
      <c r="W525" s="49"/>
      <c r="X525" s="49"/>
      <c r="Y525" s="60"/>
      <c r="Z525" s="49"/>
      <c r="AA525" s="49"/>
      <c r="AB525" s="49"/>
      <c r="AC525" s="49"/>
      <c r="AD525" s="49"/>
      <c r="AE525" s="49"/>
      <c r="AF525" s="49"/>
      <c r="AG525" s="49"/>
      <c r="AH525" s="41"/>
      <c r="AI525" s="47"/>
    </row>
    <row r="526" spans="1:35" ht="17.25" hidden="1" customHeight="1" outlineLevel="1">
      <c r="A526" s="415" t="s">
        <v>1190</v>
      </c>
      <c r="B526" s="78" t="s">
        <v>0</v>
      </c>
      <c r="C526" s="327" t="str">
        <f t="shared" si="133"/>
        <v>G &gt; 1st Gross Profit pu | New | All Brand | Focus</v>
      </c>
      <c r="D526" s="328" t="s">
        <v>1517</v>
      </c>
      <c r="E526" s="49"/>
      <c r="F526" s="255" t="str">
        <f t="shared" si="134"/>
        <v>Focus</v>
      </c>
      <c r="G526" s="345" t="str">
        <f t="shared" si="131"/>
        <v/>
      </c>
      <c r="H526" s="275" t="str">
        <f t="shared" si="131"/>
        <v/>
      </c>
      <c r="I526" s="231" t="str">
        <f t="shared" si="132"/>
        <v/>
      </c>
      <c r="J526" s="935" t="str">
        <f t="shared" si="132"/>
        <v/>
      </c>
      <c r="K526" s="875" t="str">
        <f t="shared" si="132"/>
        <v/>
      </c>
      <c r="L526" s="935" t="str">
        <f t="shared" si="132"/>
        <v/>
      </c>
      <c r="M526" s="231" t="str">
        <f t="shared" si="132"/>
        <v/>
      </c>
      <c r="N526" s="935" t="str">
        <f t="shared" si="132"/>
        <v/>
      </c>
      <c r="O526" s="231" t="str">
        <f t="shared" si="132"/>
        <v/>
      </c>
      <c r="P526" s="935" t="str">
        <f t="shared" si="132"/>
        <v/>
      </c>
      <c r="Q526" s="231" t="str">
        <f t="shared" si="132"/>
        <v/>
      </c>
      <c r="R526" s="935">
        <f t="shared" si="132"/>
        <v>193.93</v>
      </c>
      <c r="S526" s="231" t="str">
        <f t="shared" si="132"/>
        <v/>
      </c>
      <c r="T526" s="935" t="str">
        <f t="shared" si="132"/>
        <v/>
      </c>
      <c r="U526" s="231" t="str">
        <f t="shared" si="132"/>
        <v/>
      </c>
      <c r="V526" s="941" t="str">
        <f t="shared" si="132"/>
        <v/>
      </c>
      <c r="W526" s="49"/>
      <c r="X526" s="49"/>
      <c r="Y526" s="60"/>
      <c r="Z526" s="49"/>
      <c r="AA526" s="49"/>
      <c r="AB526" s="49"/>
      <c r="AC526" s="49"/>
      <c r="AD526" s="49"/>
      <c r="AE526" s="49"/>
      <c r="AF526" s="49"/>
      <c r="AG526" s="49"/>
      <c r="AH526" s="41"/>
      <c r="AI526" s="47"/>
    </row>
    <row r="527" spans="1:35" ht="17.25" hidden="1" customHeight="1" outlineLevel="1">
      <c r="A527" s="415" t="s">
        <v>1191</v>
      </c>
      <c r="B527" s="78" t="s">
        <v>0</v>
      </c>
      <c r="C527" s="327" t="str">
        <f t="shared" si="133"/>
        <v>G &gt; 1st Gross Profit pu | New | All Brand | Mondeo</v>
      </c>
      <c r="D527" s="328" t="s">
        <v>1518</v>
      </c>
      <c r="E527" s="49"/>
      <c r="F527" s="255" t="str">
        <f t="shared" si="134"/>
        <v>Mondeo</v>
      </c>
      <c r="G527" s="345" t="str">
        <f t="shared" si="131"/>
        <v/>
      </c>
      <c r="H527" s="275" t="str">
        <f t="shared" si="131"/>
        <v/>
      </c>
      <c r="I527" s="231" t="str">
        <f t="shared" si="132"/>
        <v/>
      </c>
      <c r="J527" s="935" t="str">
        <f t="shared" si="132"/>
        <v/>
      </c>
      <c r="K527" s="875" t="str">
        <f t="shared" si="132"/>
        <v/>
      </c>
      <c r="L527" s="935" t="str">
        <f t="shared" si="132"/>
        <v/>
      </c>
      <c r="M527" s="231" t="str">
        <f t="shared" si="132"/>
        <v/>
      </c>
      <c r="N527" s="935" t="str">
        <f t="shared" si="132"/>
        <v/>
      </c>
      <c r="O527" s="231" t="str">
        <f t="shared" si="132"/>
        <v/>
      </c>
      <c r="P527" s="935" t="str">
        <f t="shared" si="132"/>
        <v/>
      </c>
      <c r="Q527" s="231" t="str">
        <f t="shared" si="132"/>
        <v/>
      </c>
      <c r="R527" s="935">
        <f t="shared" si="132"/>
        <v>0</v>
      </c>
      <c r="S527" s="231" t="str">
        <f t="shared" si="132"/>
        <v/>
      </c>
      <c r="T527" s="935" t="str">
        <f t="shared" si="132"/>
        <v/>
      </c>
      <c r="U527" s="231" t="str">
        <f t="shared" si="132"/>
        <v/>
      </c>
      <c r="V527" s="941" t="str">
        <f t="shared" si="132"/>
        <v/>
      </c>
      <c r="W527" s="49"/>
      <c r="X527" s="49"/>
      <c r="Y527" s="60"/>
      <c r="Z527" s="49"/>
      <c r="AA527" s="49"/>
      <c r="AB527" s="49"/>
      <c r="AC527" s="49"/>
      <c r="AD527" s="49"/>
      <c r="AE527" s="49"/>
      <c r="AF527" s="49"/>
      <c r="AG527" s="49"/>
      <c r="AH527" s="41"/>
      <c r="AI527" s="47"/>
    </row>
    <row r="528" spans="1:35" ht="17.25" hidden="1" customHeight="1" outlineLevel="1">
      <c r="A528" s="415" t="s">
        <v>1192</v>
      </c>
      <c r="B528" s="78" t="s">
        <v>0</v>
      </c>
      <c r="C528" s="327" t="str">
        <f t="shared" si="133"/>
        <v>G &gt; 1st Gross Profit pu | New | All Brand | Falcon</v>
      </c>
      <c r="D528" s="328" t="s">
        <v>1519</v>
      </c>
      <c r="E528" s="49"/>
      <c r="F528" s="255" t="str">
        <f t="shared" si="134"/>
        <v>Falcon</v>
      </c>
      <c r="G528" s="345" t="str">
        <f t="shared" si="131"/>
        <v/>
      </c>
      <c r="H528" s="275" t="str">
        <f t="shared" si="131"/>
        <v/>
      </c>
      <c r="I528" s="231" t="str">
        <f t="shared" si="132"/>
        <v/>
      </c>
      <c r="J528" s="935" t="str">
        <f t="shared" si="132"/>
        <v/>
      </c>
      <c r="K528" s="875" t="str">
        <f t="shared" si="132"/>
        <v/>
      </c>
      <c r="L528" s="935" t="str">
        <f t="shared" si="132"/>
        <v/>
      </c>
      <c r="M528" s="231" t="str">
        <f t="shared" si="132"/>
        <v/>
      </c>
      <c r="N528" s="935" t="str">
        <f t="shared" si="132"/>
        <v/>
      </c>
      <c r="O528" s="231" t="str">
        <f t="shared" si="132"/>
        <v/>
      </c>
      <c r="P528" s="935" t="str">
        <f t="shared" si="132"/>
        <v/>
      </c>
      <c r="Q528" s="231" t="str">
        <f t="shared" si="132"/>
        <v/>
      </c>
      <c r="R528" s="935">
        <f t="shared" si="132"/>
        <v>2137.4</v>
      </c>
      <c r="S528" s="231" t="str">
        <f t="shared" si="132"/>
        <v/>
      </c>
      <c r="T528" s="935" t="str">
        <f t="shared" si="132"/>
        <v/>
      </c>
      <c r="U528" s="231" t="str">
        <f t="shared" si="132"/>
        <v/>
      </c>
      <c r="V528" s="941" t="str">
        <f t="shared" si="132"/>
        <v/>
      </c>
      <c r="W528" s="49"/>
      <c r="X528" s="49"/>
      <c r="Y528" s="60"/>
      <c r="Z528" s="49"/>
      <c r="AA528" s="49"/>
      <c r="AB528" s="49"/>
      <c r="AC528" s="49"/>
      <c r="AD528" s="49"/>
      <c r="AE528" s="49"/>
      <c r="AF528" s="49"/>
      <c r="AG528" s="49"/>
      <c r="AH528" s="41"/>
      <c r="AI528" s="47"/>
    </row>
    <row r="529" spans="1:35" ht="17.25" hidden="1" customHeight="1" outlineLevel="1">
      <c r="A529" s="415" t="s">
        <v>1193</v>
      </c>
      <c r="B529" s="78" t="s">
        <v>0</v>
      </c>
      <c r="C529" s="327" t="str">
        <f t="shared" si="133"/>
        <v>G &gt; 1st Gross Profit pu | New | All Brand | Ecosport</v>
      </c>
      <c r="D529" s="328" t="s">
        <v>1520</v>
      </c>
      <c r="E529" s="49"/>
      <c r="F529" s="255" t="str">
        <f t="shared" si="134"/>
        <v>Ecosport</v>
      </c>
      <c r="G529" s="345" t="str">
        <f t="shared" si="131"/>
        <v/>
      </c>
      <c r="H529" s="275" t="str">
        <f t="shared" si="131"/>
        <v/>
      </c>
      <c r="I529" s="231" t="str">
        <f t="shared" si="132"/>
        <v/>
      </c>
      <c r="J529" s="935" t="str">
        <f t="shared" si="132"/>
        <v/>
      </c>
      <c r="K529" s="875" t="str">
        <f t="shared" si="132"/>
        <v/>
      </c>
      <c r="L529" s="935" t="str">
        <f t="shared" si="132"/>
        <v/>
      </c>
      <c r="M529" s="231" t="str">
        <f t="shared" si="132"/>
        <v/>
      </c>
      <c r="N529" s="935" t="str">
        <f t="shared" si="132"/>
        <v/>
      </c>
      <c r="O529" s="231" t="str">
        <f t="shared" si="132"/>
        <v/>
      </c>
      <c r="P529" s="935" t="str">
        <f t="shared" si="132"/>
        <v/>
      </c>
      <c r="Q529" s="231" t="str">
        <f t="shared" si="132"/>
        <v/>
      </c>
      <c r="R529" s="935">
        <f t="shared" si="132"/>
        <v>3.95</v>
      </c>
      <c r="S529" s="231" t="str">
        <f t="shared" si="132"/>
        <v/>
      </c>
      <c r="T529" s="935" t="str">
        <f t="shared" si="132"/>
        <v/>
      </c>
      <c r="U529" s="231" t="str">
        <f t="shared" si="132"/>
        <v/>
      </c>
      <c r="V529" s="941" t="str">
        <f t="shared" si="132"/>
        <v/>
      </c>
      <c r="W529" s="49"/>
      <c r="X529" s="49"/>
      <c r="Y529" s="60"/>
      <c r="Z529" s="49"/>
      <c r="AA529" s="49"/>
      <c r="AB529" s="49"/>
      <c r="AC529" s="49"/>
      <c r="AD529" s="49"/>
      <c r="AE529" s="49"/>
      <c r="AF529" s="49"/>
      <c r="AG529" s="49"/>
      <c r="AH529" s="41"/>
      <c r="AI529" s="47"/>
    </row>
    <row r="530" spans="1:35" ht="17.25" hidden="1" customHeight="1" outlineLevel="1">
      <c r="A530" s="415" t="s">
        <v>1194</v>
      </c>
      <c r="B530" s="78" t="s">
        <v>0</v>
      </c>
      <c r="C530" s="327" t="str">
        <f t="shared" si="133"/>
        <v>G &gt; 1st Gross Profit pu | New | All Brand | Kuga</v>
      </c>
      <c r="D530" s="328" t="s">
        <v>1521</v>
      </c>
      <c r="E530" s="49"/>
      <c r="F530" s="255" t="str">
        <f t="shared" si="134"/>
        <v>Kuga</v>
      </c>
      <c r="G530" s="345" t="str">
        <f t="shared" si="131"/>
        <v/>
      </c>
      <c r="H530" s="275" t="str">
        <f t="shared" si="131"/>
        <v/>
      </c>
      <c r="I530" s="231" t="str">
        <f t="shared" si="132"/>
        <v/>
      </c>
      <c r="J530" s="935" t="str">
        <f t="shared" si="132"/>
        <v/>
      </c>
      <c r="K530" s="875" t="str">
        <f t="shared" si="132"/>
        <v/>
      </c>
      <c r="L530" s="935" t="str">
        <f t="shared" si="132"/>
        <v/>
      </c>
      <c r="M530" s="231" t="str">
        <f t="shared" si="132"/>
        <v/>
      </c>
      <c r="N530" s="935" t="str">
        <f t="shared" si="132"/>
        <v/>
      </c>
      <c r="O530" s="231" t="str">
        <f t="shared" si="132"/>
        <v/>
      </c>
      <c r="P530" s="935" t="str">
        <f t="shared" si="132"/>
        <v/>
      </c>
      <c r="Q530" s="231" t="str">
        <f t="shared" si="132"/>
        <v/>
      </c>
      <c r="R530" s="935">
        <f t="shared" si="132"/>
        <v>837.82</v>
      </c>
      <c r="S530" s="231" t="str">
        <f t="shared" si="132"/>
        <v/>
      </c>
      <c r="T530" s="935" t="str">
        <f t="shared" si="132"/>
        <v/>
      </c>
      <c r="U530" s="231" t="str">
        <f t="shared" si="132"/>
        <v/>
      </c>
      <c r="V530" s="941" t="str">
        <f t="shared" si="132"/>
        <v/>
      </c>
      <c r="W530" s="49"/>
      <c r="X530" s="49"/>
      <c r="Y530" s="60"/>
      <c r="Z530" s="49"/>
      <c r="AA530" s="49"/>
      <c r="AB530" s="49"/>
      <c r="AC530" s="49"/>
      <c r="AD530" s="49"/>
      <c r="AE530" s="49"/>
      <c r="AF530" s="49"/>
      <c r="AG530" s="49"/>
      <c r="AH530" s="41"/>
      <c r="AI530" s="47"/>
    </row>
    <row r="531" spans="1:35" ht="17.25" hidden="1" customHeight="1" outlineLevel="1">
      <c r="A531" s="415" t="s">
        <v>1195</v>
      </c>
      <c r="B531" s="78" t="s">
        <v>0</v>
      </c>
      <c r="C531" s="327" t="str">
        <f t="shared" si="133"/>
        <v>G &gt; 1st Gross Profit pu | New | All Brand | Territory</v>
      </c>
      <c r="D531" s="328" t="s">
        <v>1522</v>
      </c>
      <c r="E531" s="49"/>
      <c r="F531" s="255" t="str">
        <f t="shared" si="134"/>
        <v>Territory</v>
      </c>
      <c r="G531" s="345" t="str">
        <f t="shared" si="131"/>
        <v/>
      </c>
      <c r="H531" s="275" t="str">
        <f t="shared" si="131"/>
        <v/>
      </c>
      <c r="I531" s="231" t="str">
        <f t="shared" si="132"/>
        <v/>
      </c>
      <c r="J531" s="935" t="str">
        <f t="shared" si="132"/>
        <v/>
      </c>
      <c r="K531" s="875" t="str">
        <f t="shared" si="132"/>
        <v/>
      </c>
      <c r="L531" s="935" t="str">
        <f t="shared" si="132"/>
        <v/>
      </c>
      <c r="M531" s="231" t="str">
        <f t="shared" si="132"/>
        <v/>
      </c>
      <c r="N531" s="935" t="str">
        <f t="shared" si="132"/>
        <v/>
      </c>
      <c r="O531" s="231" t="str">
        <f t="shared" si="132"/>
        <v/>
      </c>
      <c r="P531" s="935" t="str">
        <f t="shared" si="132"/>
        <v/>
      </c>
      <c r="Q531" s="231" t="str">
        <f t="shared" si="132"/>
        <v/>
      </c>
      <c r="R531" s="935">
        <f t="shared" si="132"/>
        <v>116.43</v>
      </c>
      <c r="S531" s="231" t="str">
        <f t="shared" si="132"/>
        <v/>
      </c>
      <c r="T531" s="935" t="str">
        <f t="shared" si="132"/>
        <v/>
      </c>
      <c r="U531" s="231" t="str">
        <f t="shared" si="132"/>
        <v/>
      </c>
      <c r="V531" s="941" t="str">
        <f t="shared" si="132"/>
        <v/>
      </c>
      <c r="W531" s="49"/>
      <c r="X531" s="49"/>
      <c r="Y531" s="60"/>
      <c r="Z531" s="49"/>
      <c r="AA531" s="49"/>
      <c r="AB531" s="49"/>
      <c r="AC531" s="49"/>
      <c r="AD531" s="49"/>
      <c r="AE531" s="49"/>
      <c r="AF531" s="49"/>
      <c r="AG531" s="49"/>
      <c r="AH531" s="41"/>
      <c r="AI531" s="47"/>
    </row>
    <row r="532" spans="1:35" ht="17.25" hidden="1" customHeight="1" outlineLevel="1">
      <c r="A532" s="415" t="s">
        <v>1196</v>
      </c>
      <c r="B532" s="78" t="s">
        <v>0</v>
      </c>
      <c r="C532" s="327" t="str">
        <f t="shared" si="133"/>
        <v>G &gt; 1st Gross Profit pu | New | All Brand | Falcon UTE</v>
      </c>
      <c r="D532" s="328" t="s">
        <v>1523</v>
      </c>
      <c r="E532" s="49"/>
      <c r="F532" s="255" t="str">
        <f t="shared" si="134"/>
        <v>Falcon UTE</v>
      </c>
      <c r="G532" s="345" t="str">
        <f t="shared" si="131"/>
        <v/>
      </c>
      <c r="H532" s="275" t="str">
        <f t="shared" si="131"/>
        <v/>
      </c>
      <c r="I532" s="231" t="str">
        <f t="shared" si="132"/>
        <v/>
      </c>
      <c r="J532" s="935" t="str">
        <f t="shared" si="132"/>
        <v/>
      </c>
      <c r="K532" s="875" t="str">
        <f t="shared" si="132"/>
        <v/>
      </c>
      <c r="L532" s="935" t="str">
        <f t="shared" si="132"/>
        <v/>
      </c>
      <c r="M532" s="231" t="str">
        <f t="shared" si="132"/>
        <v/>
      </c>
      <c r="N532" s="935" t="str">
        <f t="shared" si="132"/>
        <v/>
      </c>
      <c r="O532" s="231" t="str">
        <f t="shared" si="132"/>
        <v/>
      </c>
      <c r="P532" s="935" t="str">
        <f t="shared" si="132"/>
        <v/>
      </c>
      <c r="Q532" s="231" t="str">
        <f t="shared" si="132"/>
        <v/>
      </c>
      <c r="R532" s="935" t="str">
        <f t="shared" si="132"/>
        <v/>
      </c>
      <c r="S532" s="231" t="str">
        <f t="shared" si="132"/>
        <v/>
      </c>
      <c r="T532" s="935" t="str">
        <f t="shared" si="132"/>
        <v/>
      </c>
      <c r="U532" s="231" t="str">
        <f t="shared" si="132"/>
        <v/>
      </c>
      <c r="V532" s="941" t="str">
        <f t="shared" si="132"/>
        <v/>
      </c>
      <c r="W532" s="49"/>
      <c r="X532" s="49"/>
      <c r="Y532" s="60"/>
      <c r="Z532" s="49"/>
      <c r="AA532" s="49"/>
      <c r="AB532" s="49"/>
      <c r="AC532" s="49"/>
      <c r="AD532" s="49"/>
      <c r="AE532" s="49"/>
      <c r="AF532" s="49"/>
      <c r="AG532" s="49"/>
      <c r="AH532" s="41"/>
      <c r="AI532" s="47"/>
    </row>
    <row r="533" spans="1:35" ht="17.25" hidden="1" customHeight="1" outlineLevel="1">
      <c r="A533" s="415" t="s">
        <v>1197</v>
      </c>
      <c r="B533" s="78" t="s">
        <v>0</v>
      </c>
      <c r="C533" s="327" t="str">
        <f t="shared" si="133"/>
        <v>G &gt; 1st Gross Profit pu | New | All Brand | Ranger</v>
      </c>
      <c r="D533" s="328" t="s">
        <v>1524</v>
      </c>
      <c r="E533" s="49"/>
      <c r="F533" s="255" t="str">
        <f t="shared" si="134"/>
        <v>Ranger</v>
      </c>
      <c r="G533" s="345" t="str">
        <f t="shared" si="131"/>
        <v/>
      </c>
      <c r="H533" s="275" t="str">
        <f t="shared" si="131"/>
        <v/>
      </c>
      <c r="I533" s="231" t="str">
        <f t="shared" si="132"/>
        <v/>
      </c>
      <c r="J533" s="935" t="str">
        <f t="shared" si="132"/>
        <v/>
      </c>
      <c r="K533" s="875" t="str">
        <f t="shared" si="132"/>
        <v/>
      </c>
      <c r="L533" s="935" t="str">
        <f t="shared" si="132"/>
        <v/>
      </c>
      <c r="M533" s="231" t="str">
        <f t="shared" si="132"/>
        <v/>
      </c>
      <c r="N533" s="935" t="str">
        <f t="shared" si="132"/>
        <v/>
      </c>
      <c r="O533" s="231" t="str">
        <f t="shared" si="132"/>
        <v/>
      </c>
      <c r="P533" s="935" t="str">
        <f t="shared" si="132"/>
        <v/>
      </c>
      <c r="Q533" s="231" t="str">
        <f t="shared" si="132"/>
        <v/>
      </c>
      <c r="R533" s="935">
        <f t="shared" si="132"/>
        <v>922.72</v>
      </c>
      <c r="S533" s="231" t="str">
        <f t="shared" si="132"/>
        <v/>
      </c>
      <c r="T533" s="935" t="str">
        <f t="shared" si="132"/>
        <v/>
      </c>
      <c r="U533" s="231" t="str">
        <f t="shared" si="132"/>
        <v/>
      </c>
      <c r="V533" s="941" t="str">
        <f t="shared" si="132"/>
        <v/>
      </c>
      <c r="W533" s="49"/>
      <c r="X533" s="49"/>
      <c r="Y533" s="60"/>
      <c r="Z533" s="49"/>
      <c r="AA533" s="49"/>
      <c r="AB533" s="49"/>
      <c r="AC533" s="49"/>
      <c r="AD533" s="49"/>
      <c r="AE533" s="49"/>
      <c r="AF533" s="49"/>
      <c r="AG533" s="49"/>
      <c r="AH533" s="41"/>
      <c r="AI533" s="47"/>
    </row>
    <row r="534" spans="1:35" ht="17.25" hidden="1" customHeight="1" outlineLevel="1">
      <c r="A534" s="415" t="s">
        <v>1198</v>
      </c>
      <c r="B534" s="78" t="s">
        <v>0</v>
      </c>
      <c r="C534" s="327" t="str">
        <f t="shared" si="133"/>
        <v>G &gt; 1st Gross Profit pu | New | All Brand | Transit</v>
      </c>
      <c r="D534" s="328" t="s">
        <v>1525</v>
      </c>
      <c r="E534" s="49"/>
      <c r="F534" s="255" t="str">
        <f t="shared" si="134"/>
        <v>Transit</v>
      </c>
      <c r="G534" s="345" t="str">
        <f t="shared" si="131"/>
        <v/>
      </c>
      <c r="H534" s="275" t="str">
        <f t="shared" si="131"/>
        <v/>
      </c>
      <c r="I534" s="231" t="str">
        <f t="shared" si="132"/>
        <v/>
      </c>
      <c r="J534" s="935" t="str">
        <f t="shared" si="132"/>
        <v/>
      </c>
      <c r="K534" s="875" t="str">
        <f t="shared" si="132"/>
        <v/>
      </c>
      <c r="L534" s="935" t="str">
        <f t="shared" si="132"/>
        <v/>
      </c>
      <c r="M534" s="231" t="str">
        <f t="shared" si="132"/>
        <v/>
      </c>
      <c r="N534" s="935" t="str">
        <f t="shared" si="132"/>
        <v/>
      </c>
      <c r="O534" s="231" t="str">
        <f t="shared" si="132"/>
        <v/>
      </c>
      <c r="P534" s="935" t="str">
        <f t="shared" si="132"/>
        <v/>
      </c>
      <c r="Q534" s="231" t="str">
        <f t="shared" si="132"/>
        <v/>
      </c>
      <c r="R534" s="935">
        <f t="shared" si="132"/>
        <v>1024.01</v>
      </c>
      <c r="S534" s="231" t="str">
        <f t="shared" si="132"/>
        <v/>
      </c>
      <c r="T534" s="935" t="str">
        <f t="shared" si="132"/>
        <v/>
      </c>
      <c r="U534" s="231" t="str">
        <f t="shared" si="132"/>
        <v/>
      </c>
      <c r="V534" s="941" t="str">
        <f t="shared" si="132"/>
        <v/>
      </c>
      <c r="W534" s="49"/>
      <c r="X534" s="49"/>
      <c r="Y534" s="60"/>
      <c r="Z534" s="49"/>
      <c r="AA534" s="49"/>
      <c r="AB534" s="49"/>
      <c r="AC534" s="49"/>
      <c r="AD534" s="49"/>
      <c r="AE534" s="49"/>
      <c r="AF534" s="49"/>
      <c r="AG534" s="49"/>
      <c r="AH534" s="41"/>
      <c r="AI534" s="47"/>
    </row>
    <row r="535" spans="1:35" ht="17.25" hidden="1" customHeight="1" outlineLevel="1">
      <c r="A535" s="415" t="s">
        <v>1199</v>
      </c>
      <c r="B535" s="78" t="s">
        <v>337</v>
      </c>
      <c r="C535" s="327" t="str">
        <f>IF(LEFT(F535,5)="Fleet",C522&amp;F525,C523)</f>
        <v>G &gt; 1st Gross Profit pu | New Fleet | All Brand | Fiesta</v>
      </c>
      <c r="D535" s="328" t="s">
        <v>1526</v>
      </c>
      <c r="E535" s="49"/>
      <c r="F535" s="255" t="str">
        <f>IF(INDEX(Setup,MATCH(D535,_xlnm.Database,0),MATCH(F$3,Country,0))="","",INDEX(Setup,MATCH(D535,_xlnm.Database,0),MATCH(F$3,Country,0)))</f>
        <v>Fleet Fiesta</v>
      </c>
      <c r="G535" s="345" t="str">
        <f t="shared" si="131"/>
        <v/>
      </c>
      <c r="H535" s="275" t="str">
        <f t="shared" si="131"/>
        <v/>
      </c>
      <c r="I535" s="231" t="str">
        <f t="shared" si="132"/>
        <v/>
      </c>
      <c r="J535" s="935" t="str">
        <f t="shared" si="132"/>
        <v/>
      </c>
      <c r="K535" s="875" t="str">
        <f t="shared" si="132"/>
        <v/>
      </c>
      <c r="L535" s="935" t="str">
        <f t="shared" si="132"/>
        <v/>
      </c>
      <c r="M535" s="231" t="str">
        <f t="shared" si="132"/>
        <v/>
      </c>
      <c r="N535" s="935" t="str">
        <f t="shared" si="132"/>
        <v/>
      </c>
      <c r="O535" s="231" t="str">
        <f t="shared" si="132"/>
        <v/>
      </c>
      <c r="P535" s="935" t="str">
        <f t="shared" si="132"/>
        <v/>
      </c>
      <c r="Q535" s="231" t="str">
        <f t="shared" si="132"/>
        <v/>
      </c>
      <c r="R535" s="935">
        <f t="shared" si="132"/>
        <v>214.84</v>
      </c>
      <c r="S535" s="231" t="str">
        <f t="shared" si="132"/>
        <v/>
      </c>
      <c r="T535" s="935" t="str">
        <f t="shared" si="132"/>
        <v/>
      </c>
      <c r="U535" s="231" t="str">
        <f t="shared" si="132"/>
        <v/>
      </c>
      <c r="V535" s="941" t="str">
        <f t="shared" si="132"/>
        <v/>
      </c>
      <c r="W535" s="49"/>
      <c r="X535" s="49"/>
      <c r="Y535" s="60"/>
      <c r="Z535" s="49"/>
      <c r="AA535" s="49"/>
      <c r="AB535" s="49"/>
      <c r="AC535" s="49"/>
      <c r="AD535" s="49"/>
      <c r="AE535" s="49"/>
      <c r="AF535" s="49"/>
      <c r="AG535" s="49"/>
      <c r="AH535" s="41"/>
      <c r="AI535" s="47"/>
    </row>
    <row r="536" spans="1:35" ht="17.25" hidden="1" customHeight="1" outlineLevel="1">
      <c r="A536" s="415" t="s">
        <v>1200</v>
      </c>
      <c r="B536" s="78" t="s">
        <v>0</v>
      </c>
      <c r="C536" s="327" t="str">
        <f>IF(LEFT(F536,5)="Fleet",C522&amp;F526,C523)</f>
        <v>G &gt; 1st Gross Profit pu | New Fleet | All Brand | Focus</v>
      </c>
      <c r="D536" s="328" t="s">
        <v>1527</v>
      </c>
      <c r="E536" s="49"/>
      <c r="F536" s="255" t="str">
        <f t="shared" ref="F536:F549" si="135">IF(INDEX(Setup,MATCH(D536,_xlnm.Database,0),MATCH(F$3,Country,0))="","",INDEX(Setup,MATCH(D536,_xlnm.Database,0),MATCH(F$3,Country,0)))</f>
        <v>Fleet Focus</v>
      </c>
      <c r="G536" s="345" t="str">
        <f t="shared" si="131"/>
        <v/>
      </c>
      <c r="H536" s="275" t="str">
        <f t="shared" si="131"/>
        <v/>
      </c>
      <c r="I536" s="231" t="str">
        <f t="shared" si="132"/>
        <v/>
      </c>
      <c r="J536" s="935" t="str">
        <f t="shared" si="132"/>
        <v/>
      </c>
      <c r="K536" s="875" t="str">
        <f t="shared" si="132"/>
        <v/>
      </c>
      <c r="L536" s="935" t="str">
        <f t="shared" si="132"/>
        <v/>
      </c>
      <c r="M536" s="231" t="str">
        <f t="shared" si="132"/>
        <v/>
      </c>
      <c r="N536" s="935" t="str">
        <f t="shared" si="132"/>
        <v/>
      </c>
      <c r="O536" s="231" t="str">
        <f t="shared" si="132"/>
        <v/>
      </c>
      <c r="P536" s="935" t="str">
        <f t="shared" si="132"/>
        <v/>
      </c>
      <c r="Q536" s="231" t="str">
        <f t="shared" si="132"/>
        <v/>
      </c>
      <c r="R536" s="935">
        <f t="shared" si="132"/>
        <v>-449.84</v>
      </c>
      <c r="S536" s="231" t="str">
        <f t="shared" si="132"/>
        <v/>
      </c>
      <c r="T536" s="935" t="str">
        <f t="shared" si="132"/>
        <v/>
      </c>
      <c r="U536" s="231" t="str">
        <f t="shared" si="132"/>
        <v/>
      </c>
      <c r="V536" s="941" t="str">
        <f t="shared" si="132"/>
        <v/>
      </c>
      <c r="W536" s="49"/>
      <c r="X536" s="49"/>
      <c r="Y536" s="60"/>
      <c r="Z536" s="49"/>
      <c r="AA536" s="49"/>
      <c r="AB536" s="49"/>
      <c r="AC536" s="49"/>
      <c r="AD536" s="49"/>
      <c r="AE536" s="49"/>
      <c r="AF536" s="49"/>
      <c r="AG536" s="49"/>
      <c r="AH536" s="41"/>
      <c r="AI536" s="47"/>
    </row>
    <row r="537" spans="1:35" ht="17.25" hidden="1" customHeight="1" outlineLevel="1">
      <c r="A537" s="415" t="s">
        <v>1201</v>
      </c>
      <c r="B537" s="78" t="s">
        <v>0</v>
      </c>
      <c r="C537" s="327" t="str">
        <f>IF(LEFT(F537,5)="Fleet",C522&amp;F527,C523)</f>
        <v>G &gt; 1st Gross Profit pu | New Fleet | All Brand | Mondeo</v>
      </c>
      <c r="D537" s="328" t="s">
        <v>1528</v>
      </c>
      <c r="E537" s="49"/>
      <c r="F537" s="255" t="str">
        <f t="shared" si="135"/>
        <v>Fleet Mondeo</v>
      </c>
      <c r="G537" s="345" t="str">
        <f t="shared" si="131"/>
        <v/>
      </c>
      <c r="H537" s="275" t="str">
        <f t="shared" si="131"/>
        <v/>
      </c>
      <c r="I537" s="231" t="str">
        <f t="shared" si="132"/>
        <v/>
      </c>
      <c r="J537" s="935" t="str">
        <f t="shared" si="132"/>
        <v/>
      </c>
      <c r="K537" s="875" t="str">
        <f t="shared" si="132"/>
        <v/>
      </c>
      <c r="L537" s="935" t="str">
        <f t="shared" si="132"/>
        <v/>
      </c>
      <c r="M537" s="231" t="str">
        <f t="shared" si="132"/>
        <v/>
      </c>
      <c r="N537" s="935" t="str">
        <f t="shared" si="132"/>
        <v/>
      </c>
      <c r="O537" s="231" t="str">
        <f t="shared" si="132"/>
        <v/>
      </c>
      <c r="P537" s="935" t="str">
        <f t="shared" si="132"/>
        <v/>
      </c>
      <c r="Q537" s="231" t="str">
        <f t="shared" si="132"/>
        <v/>
      </c>
      <c r="R537" s="935">
        <f t="shared" si="132"/>
        <v>0</v>
      </c>
      <c r="S537" s="231" t="str">
        <f t="shared" si="132"/>
        <v/>
      </c>
      <c r="T537" s="935" t="str">
        <f t="shared" si="132"/>
        <v/>
      </c>
      <c r="U537" s="231" t="str">
        <f t="shared" si="132"/>
        <v/>
      </c>
      <c r="V537" s="941" t="str">
        <f t="shared" si="132"/>
        <v/>
      </c>
      <c r="W537" s="49"/>
      <c r="X537" s="49"/>
      <c r="Y537" s="60"/>
      <c r="Z537" s="49"/>
      <c r="AA537" s="49"/>
      <c r="AB537" s="49"/>
      <c r="AC537" s="49"/>
      <c r="AD537" s="49"/>
      <c r="AE537" s="49"/>
      <c r="AF537" s="49"/>
      <c r="AG537" s="49"/>
      <c r="AH537" s="41"/>
      <c r="AI537" s="47"/>
    </row>
    <row r="538" spans="1:35" ht="17.25" hidden="1" customHeight="1" outlineLevel="1">
      <c r="A538" s="415" t="s">
        <v>1202</v>
      </c>
      <c r="B538" s="78" t="s">
        <v>0</v>
      </c>
      <c r="C538" s="327" t="str">
        <f>IF(LEFT(F538,5)="Fleet",C522&amp;F528,C523)</f>
        <v>G &gt; 1st Gross Profit pu | New Fleet | All Brand | Falcon</v>
      </c>
      <c r="D538" s="328" t="s">
        <v>1529</v>
      </c>
      <c r="E538" s="49"/>
      <c r="F538" s="255" t="str">
        <f t="shared" si="135"/>
        <v>Fleet Falcon</v>
      </c>
      <c r="G538" s="345" t="str">
        <f t="shared" si="131"/>
        <v/>
      </c>
      <c r="H538" s="275" t="str">
        <f t="shared" si="131"/>
        <v/>
      </c>
      <c r="I538" s="231" t="str">
        <f t="shared" si="132"/>
        <v/>
      </c>
      <c r="J538" s="935" t="str">
        <f t="shared" si="132"/>
        <v/>
      </c>
      <c r="K538" s="875" t="str">
        <f t="shared" si="132"/>
        <v/>
      </c>
      <c r="L538" s="935" t="str">
        <f t="shared" si="132"/>
        <v/>
      </c>
      <c r="M538" s="231" t="str">
        <f t="shared" si="132"/>
        <v/>
      </c>
      <c r="N538" s="935" t="str">
        <f t="shared" si="132"/>
        <v/>
      </c>
      <c r="O538" s="231" t="str">
        <f t="shared" si="132"/>
        <v/>
      </c>
      <c r="P538" s="935" t="str">
        <f t="shared" si="132"/>
        <v/>
      </c>
      <c r="Q538" s="231" t="str">
        <f t="shared" si="132"/>
        <v/>
      </c>
      <c r="R538" s="935">
        <f t="shared" si="132"/>
        <v>-1277.3800000000001</v>
      </c>
      <c r="S538" s="231" t="str">
        <f t="shared" si="132"/>
        <v/>
      </c>
      <c r="T538" s="935" t="str">
        <f t="shared" si="132"/>
        <v/>
      </c>
      <c r="U538" s="231" t="str">
        <f t="shared" si="132"/>
        <v/>
      </c>
      <c r="V538" s="941" t="str">
        <f t="shared" si="132"/>
        <v/>
      </c>
      <c r="W538" s="49"/>
      <c r="X538" s="49"/>
      <c r="Y538" s="60"/>
      <c r="Z538" s="49"/>
      <c r="AA538" s="49"/>
      <c r="AB538" s="49"/>
      <c r="AC538" s="49"/>
      <c r="AD538" s="49"/>
      <c r="AE538" s="49"/>
      <c r="AF538" s="49"/>
      <c r="AG538" s="49"/>
      <c r="AH538" s="41"/>
      <c r="AI538" s="47"/>
    </row>
    <row r="539" spans="1:35" ht="17.25" hidden="1" customHeight="1" outlineLevel="1">
      <c r="A539" s="415" t="s">
        <v>1203</v>
      </c>
      <c r="B539" s="78" t="s">
        <v>0</v>
      </c>
      <c r="C539" s="327" t="str">
        <f>IF(LEFT(F539,5)="Fleet",C522&amp;F529,C523)</f>
        <v>G &gt; 1st Gross Profit pu | New Fleet | All Brand | Ecosport</v>
      </c>
      <c r="D539" s="328" t="s">
        <v>1530</v>
      </c>
      <c r="E539" s="49"/>
      <c r="F539" s="255" t="str">
        <f t="shared" si="135"/>
        <v>Fleet Ecosport</v>
      </c>
      <c r="G539" s="345" t="str">
        <f t="shared" si="131"/>
        <v/>
      </c>
      <c r="H539" s="275" t="str">
        <f t="shared" si="131"/>
        <v/>
      </c>
      <c r="I539" s="231" t="str">
        <f t="shared" si="132"/>
        <v/>
      </c>
      <c r="J539" s="935" t="str">
        <f t="shared" si="132"/>
        <v/>
      </c>
      <c r="K539" s="875" t="str">
        <f t="shared" si="132"/>
        <v/>
      </c>
      <c r="L539" s="935" t="str">
        <f t="shared" si="132"/>
        <v/>
      </c>
      <c r="M539" s="231" t="str">
        <f t="shared" si="132"/>
        <v/>
      </c>
      <c r="N539" s="935" t="str">
        <f t="shared" si="132"/>
        <v/>
      </c>
      <c r="O539" s="231" t="str">
        <f t="shared" si="132"/>
        <v/>
      </c>
      <c r="P539" s="935" t="str">
        <f t="shared" si="132"/>
        <v/>
      </c>
      <c r="Q539" s="231" t="str">
        <f t="shared" si="132"/>
        <v/>
      </c>
      <c r="R539" s="935">
        <f t="shared" si="132"/>
        <v>0</v>
      </c>
      <c r="S539" s="231" t="str">
        <f t="shared" si="132"/>
        <v/>
      </c>
      <c r="T539" s="935" t="str">
        <f t="shared" si="132"/>
        <v/>
      </c>
      <c r="U539" s="231" t="str">
        <f t="shared" si="132"/>
        <v/>
      </c>
      <c r="V539" s="941" t="str">
        <f t="shared" ref="I539:V549" si="136">IFERROR(INDEX(ESOSDataset,MATCH($C539,Measure,0),MATCH(V$10,PeriodComposite,0)),"")</f>
        <v/>
      </c>
      <c r="W539" s="49"/>
      <c r="X539" s="49"/>
      <c r="Y539" s="60"/>
      <c r="Z539" s="49"/>
      <c r="AA539" s="49"/>
      <c r="AB539" s="49"/>
      <c r="AC539" s="49"/>
      <c r="AD539" s="49"/>
      <c r="AE539" s="49"/>
      <c r="AF539" s="49"/>
      <c r="AG539" s="49"/>
      <c r="AH539" s="41"/>
      <c r="AI539" s="47"/>
    </row>
    <row r="540" spans="1:35" ht="17.25" hidden="1" customHeight="1" outlineLevel="1">
      <c r="A540" s="415" t="s">
        <v>1204</v>
      </c>
      <c r="B540" s="78" t="s">
        <v>0</v>
      </c>
      <c r="C540" s="327" t="str">
        <f>IF(LEFT(F540,5)="Fleet",C522&amp;F530,C523)</f>
        <v>G &gt; 1st Gross Profit pu | New Fleet | All Brand | Kuga</v>
      </c>
      <c r="D540" s="328" t="s">
        <v>1531</v>
      </c>
      <c r="E540" s="49"/>
      <c r="F540" s="255" t="str">
        <f t="shared" si="135"/>
        <v>Fleet Kuga</v>
      </c>
      <c r="G540" s="345" t="str">
        <f t="shared" si="131"/>
        <v/>
      </c>
      <c r="H540" s="275" t="str">
        <f t="shared" si="131"/>
        <v/>
      </c>
      <c r="I540" s="231" t="str">
        <f t="shared" si="136"/>
        <v/>
      </c>
      <c r="J540" s="935" t="str">
        <f t="shared" si="136"/>
        <v/>
      </c>
      <c r="K540" s="875" t="str">
        <f t="shared" si="136"/>
        <v/>
      </c>
      <c r="L540" s="935" t="str">
        <f t="shared" si="136"/>
        <v/>
      </c>
      <c r="M540" s="231" t="str">
        <f t="shared" si="136"/>
        <v/>
      </c>
      <c r="N540" s="935" t="str">
        <f t="shared" si="136"/>
        <v/>
      </c>
      <c r="O540" s="231" t="str">
        <f t="shared" si="136"/>
        <v/>
      </c>
      <c r="P540" s="935" t="str">
        <f t="shared" si="136"/>
        <v/>
      </c>
      <c r="Q540" s="231" t="str">
        <f t="shared" si="136"/>
        <v/>
      </c>
      <c r="R540" s="935">
        <f t="shared" si="136"/>
        <v>0</v>
      </c>
      <c r="S540" s="231" t="str">
        <f t="shared" si="136"/>
        <v/>
      </c>
      <c r="T540" s="935" t="str">
        <f t="shared" si="136"/>
        <v/>
      </c>
      <c r="U540" s="231" t="str">
        <f t="shared" si="136"/>
        <v/>
      </c>
      <c r="V540" s="941" t="str">
        <f t="shared" si="136"/>
        <v/>
      </c>
      <c r="W540" s="49"/>
      <c r="X540" s="49"/>
      <c r="Y540" s="60"/>
      <c r="Z540" s="49"/>
      <c r="AA540" s="49"/>
      <c r="AB540" s="49"/>
      <c r="AC540" s="49"/>
      <c r="AD540" s="49"/>
      <c r="AE540" s="49"/>
      <c r="AF540" s="49"/>
      <c r="AG540" s="49"/>
      <c r="AH540" s="41"/>
      <c r="AI540" s="47"/>
    </row>
    <row r="541" spans="1:35" ht="17.25" hidden="1" customHeight="1" outlineLevel="1">
      <c r="A541" s="415" t="s">
        <v>1205</v>
      </c>
      <c r="B541" s="78" t="s">
        <v>0</v>
      </c>
      <c r="C541" s="327" t="str">
        <f>IF(LEFT(F541,5)="Fleet",C522&amp;F531,C523)</f>
        <v>G &gt; 1st Gross Profit pu | New Fleet | All Brand | Territory</v>
      </c>
      <c r="D541" s="328" t="s">
        <v>1532</v>
      </c>
      <c r="E541" s="49"/>
      <c r="F541" s="255" t="str">
        <f t="shared" si="135"/>
        <v>Fleet Territory</v>
      </c>
      <c r="G541" s="345" t="str">
        <f t="shared" si="131"/>
        <v/>
      </c>
      <c r="H541" s="275" t="str">
        <f t="shared" si="131"/>
        <v/>
      </c>
      <c r="I541" s="231" t="str">
        <f t="shared" si="136"/>
        <v/>
      </c>
      <c r="J541" s="935" t="str">
        <f t="shared" si="136"/>
        <v/>
      </c>
      <c r="K541" s="875" t="str">
        <f t="shared" si="136"/>
        <v/>
      </c>
      <c r="L541" s="935" t="str">
        <f t="shared" si="136"/>
        <v/>
      </c>
      <c r="M541" s="231" t="str">
        <f t="shared" si="136"/>
        <v/>
      </c>
      <c r="N541" s="935" t="str">
        <f t="shared" si="136"/>
        <v/>
      </c>
      <c r="O541" s="231" t="str">
        <f t="shared" si="136"/>
        <v/>
      </c>
      <c r="P541" s="935" t="str">
        <f t="shared" si="136"/>
        <v/>
      </c>
      <c r="Q541" s="231" t="str">
        <f t="shared" si="136"/>
        <v/>
      </c>
      <c r="R541" s="935">
        <f t="shared" si="136"/>
        <v>150.79</v>
      </c>
      <c r="S541" s="231" t="str">
        <f t="shared" si="136"/>
        <v/>
      </c>
      <c r="T541" s="935" t="str">
        <f t="shared" si="136"/>
        <v/>
      </c>
      <c r="U541" s="231" t="str">
        <f t="shared" si="136"/>
        <v/>
      </c>
      <c r="V541" s="941" t="str">
        <f t="shared" si="136"/>
        <v/>
      </c>
      <c r="W541" s="49"/>
      <c r="X541" s="49"/>
      <c r="Y541" s="60"/>
      <c r="Z541" s="49"/>
      <c r="AA541" s="49"/>
      <c r="AB541" s="49"/>
      <c r="AC541" s="49"/>
      <c r="AD541" s="49"/>
      <c r="AE541" s="49"/>
      <c r="AF541" s="49"/>
      <c r="AG541" s="49"/>
      <c r="AH541" s="41"/>
      <c r="AI541" s="47"/>
    </row>
    <row r="542" spans="1:35" ht="17.25" hidden="1" customHeight="1" outlineLevel="1">
      <c r="A542" s="415" t="s">
        <v>1206</v>
      </c>
      <c r="B542" s="78" t="s">
        <v>0</v>
      </c>
      <c r="C542" s="327" t="str">
        <f>IF(LEFT(F542,5)="Fleet",C522&amp;F532,C523)</f>
        <v>G &gt; 1st Gross Profit pu | New Fleet | All Brand | Falcon UTE</v>
      </c>
      <c r="D542" s="328" t="s">
        <v>1533</v>
      </c>
      <c r="E542" s="49"/>
      <c r="F542" s="255" t="str">
        <f t="shared" si="135"/>
        <v>Fleet Falcon UTE</v>
      </c>
      <c r="G542" s="345" t="str">
        <f t="shared" si="131"/>
        <v/>
      </c>
      <c r="H542" s="275" t="str">
        <f t="shared" si="131"/>
        <v/>
      </c>
      <c r="I542" s="231" t="str">
        <f t="shared" si="136"/>
        <v/>
      </c>
      <c r="J542" s="935" t="str">
        <f t="shared" si="136"/>
        <v/>
      </c>
      <c r="K542" s="875" t="str">
        <f t="shared" si="136"/>
        <v/>
      </c>
      <c r="L542" s="935" t="str">
        <f t="shared" si="136"/>
        <v/>
      </c>
      <c r="M542" s="231" t="str">
        <f t="shared" si="136"/>
        <v/>
      </c>
      <c r="N542" s="935" t="str">
        <f t="shared" si="136"/>
        <v/>
      </c>
      <c r="O542" s="231" t="str">
        <f t="shared" si="136"/>
        <v/>
      </c>
      <c r="P542" s="935" t="str">
        <f t="shared" si="136"/>
        <v/>
      </c>
      <c r="Q542" s="231" t="str">
        <f t="shared" si="136"/>
        <v/>
      </c>
      <c r="R542" s="935" t="str">
        <f t="shared" si="136"/>
        <v/>
      </c>
      <c r="S542" s="231" t="str">
        <f t="shared" si="136"/>
        <v/>
      </c>
      <c r="T542" s="935" t="str">
        <f t="shared" si="136"/>
        <v/>
      </c>
      <c r="U542" s="231" t="str">
        <f t="shared" si="136"/>
        <v/>
      </c>
      <c r="V542" s="941" t="str">
        <f t="shared" si="136"/>
        <v/>
      </c>
      <c r="W542" s="49"/>
      <c r="X542" s="49"/>
      <c r="Y542" s="60"/>
      <c r="Z542" s="49"/>
      <c r="AA542" s="49"/>
      <c r="AB542" s="49"/>
      <c r="AC542" s="49"/>
      <c r="AD542" s="49"/>
      <c r="AE542" s="49"/>
      <c r="AF542" s="49"/>
      <c r="AG542" s="49"/>
      <c r="AH542" s="41"/>
      <c r="AI542" s="47"/>
    </row>
    <row r="543" spans="1:35" ht="17.25" hidden="1" customHeight="1" outlineLevel="1">
      <c r="A543" s="415" t="s">
        <v>1207</v>
      </c>
      <c r="B543" s="78" t="s">
        <v>0</v>
      </c>
      <c r="C543" s="327" t="str">
        <f>IF(LEFT(F543,5)="Fleet",C522&amp;F533,C523)</f>
        <v>G &gt; 1st Gross Profit pu | New Fleet | All Brand | Ranger</v>
      </c>
      <c r="D543" s="328" t="s">
        <v>1534</v>
      </c>
      <c r="E543" s="49"/>
      <c r="F543" s="255" t="str">
        <f t="shared" si="135"/>
        <v>Fleet Ranger</v>
      </c>
      <c r="G543" s="345" t="str">
        <f t="shared" si="131"/>
        <v/>
      </c>
      <c r="H543" s="275" t="str">
        <f t="shared" si="131"/>
        <v/>
      </c>
      <c r="I543" s="231" t="str">
        <f t="shared" si="136"/>
        <v/>
      </c>
      <c r="J543" s="935" t="str">
        <f t="shared" si="136"/>
        <v/>
      </c>
      <c r="K543" s="875" t="str">
        <f t="shared" si="136"/>
        <v/>
      </c>
      <c r="L543" s="935" t="str">
        <f t="shared" si="136"/>
        <v/>
      </c>
      <c r="M543" s="231" t="str">
        <f t="shared" si="136"/>
        <v/>
      </c>
      <c r="N543" s="935" t="str">
        <f t="shared" si="136"/>
        <v/>
      </c>
      <c r="O543" s="231" t="str">
        <f t="shared" si="136"/>
        <v/>
      </c>
      <c r="P543" s="935" t="str">
        <f t="shared" si="136"/>
        <v/>
      </c>
      <c r="Q543" s="231" t="str">
        <f t="shared" si="136"/>
        <v/>
      </c>
      <c r="R543" s="935">
        <f t="shared" si="136"/>
        <v>876.67</v>
      </c>
      <c r="S543" s="231" t="str">
        <f t="shared" si="136"/>
        <v/>
      </c>
      <c r="T543" s="935" t="str">
        <f t="shared" si="136"/>
        <v/>
      </c>
      <c r="U543" s="231" t="str">
        <f t="shared" si="136"/>
        <v/>
      </c>
      <c r="V543" s="941" t="str">
        <f t="shared" si="136"/>
        <v/>
      </c>
      <c r="W543" s="49"/>
      <c r="X543" s="49"/>
      <c r="Y543" s="60"/>
      <c r="Z543" s="49"/>
      <c r="AA543" s="49"/>
      <c r="AB543" s="49"/>
      <c r="AC543" s="49"/>
      <c r="AD543" s="49"/>
      <c r="AE543" s="49"/>
      <c r="AF543" s="49"/>
      <c r="AG543" s="49"/>
      <c r="AH543" s="41"/>
      <c r="AI543" s="47"/>
    </row>
    <row r="544" spans="1:35" ht="17.25" hidden="1" customHeight="1" outlineLevel="1">
      <c r="A544" s="415" t="s">
        <v>1208</v>
      </c>
      <c r="B544" s="78" t="s">
        <v>0</v>
      </c>
      <c r="C544" s="327" t="str">
        <f>IF(LEFT(F544,5)="Fleet",C522&amp;F534,C523)</f>
        <v>G &gt; 1st Gross Profit pu | New Fleet | All Brand | Transit</v>
      </c>
      <c r="D544" s="328" t="s">
        <v>1535</v>
      </c>
      <c r="E544" s="49"/>
      <c r="F544" s="255" t="str">
        <f t="shared" si="135"/>
        <v>Fleet Transit</v>
      </c>
      <c r="G544" s="345" t="str">
        <f t="shared" si="131"/>
        <v/>
      </c>
      <c r="H544" s="275" t="str">
        <f t="shared" si="131"/>
        <v/>
      </c>
      <c r="I544" s="231" t="str">
        <f t="shared" si="136"/>
        <v/>
      </c>
      <c r="J544" s="935" t="str">
        <f t="shared" si="136"/>
        <v/>
      </c>
      <c r="K544" s="875" t="str">
        <f t="shared" si="136"/>
        <v/>
      </c>
      <c r="L544" s="935" t="str">
        <f t="shared" si="136"/>
        <v/>
      </c>
      <c r="M544" s="231" t="str">
        <f t="shared" si="136"/>
        <v/>
      </c>
      <c r="N544" s="935" t="str">
        <f t="shared" si="136"/>
        <v/>
      </c>
      <c r="O544" s="231" t="str">
        <f t="shared" si="136"/>
        <v/>
      </c>
      <c r="P544" s="935" t="str">
        <f t="shared" si="136"/>
        <v/>
      </c>
      <c r="Q544" s="231" t="str">
        <f t="shared" si="136"/>
        <v/>
      </c>
      <c r="R544" s="935">
        <f t="shared" si="136"/>
        <v>1024.01</v>
      </c>
      <c r="S544" s="231" t="str">
        <f t="shared" si="136"/>
        <v/>
      </c>
      <c r="T544" s="935" t="str">
        <f t="shared" si="136"/>
        <v/>
      </c>
      <c r="U544" s="231" t="str">
        <f t="shared" si="136"/>
        <v/>
      </c>
      <c r="V544" s="941" t="str">
        <f t="shared" si="136"/>
        <v/>
      </c>
      <c r="W544" s="49"/>
      <c r="X544" s="49"/>
      <c r="Y544" s="60"/>
      <c r="Z544" s="49"/>
      <c r="AA544" s="49"/>
      <c r="AB544" s="49"/>
      <c r="AC544" s="49"/>
      <c r="AD544" s="49"/>
      <c r="AE544" s="49"/>
      <c r="AF544" s="49"/>
      <c r="AG544" s="49"/>
      <c r="AH544" s="41"/>
      <c r="AI544" s="47"/>
    </row>
    <row r="545" spans="1:35" ht="17.25" hidden="1" customHeight="1" outlineLevel="1">
      <c r="A545" s="415" t="s">
        <v>1209</v>
      </c>
      <c r="B545" s="78" t="s">
        <v>0</v>
      </c>
      <c r="C545" s="327"/>
      <c r="D545" s="328" t="s">
        <v>1536</v>
      </c>
      <c r="E545" s="49"/>
      <c r="F545" s="255" t="str">
        <f t="shared" si="135"/>
        <v/>
      </c>
      <c r="G545" s="345" t="str">
        <f t="shared" si="131"/>
        <v/>
      </c>
      <c r="H545" s="275" t="str">
        <f t="shared" si="131"/>
        <v/>
      </c>
      <c r="I545" s="231" t="str">
        <f t="shared" si="136"/>
        <v/>
      </c>
      <c r="J545" s="935" t="str">
        <f t="shared" si="136"/>
        <v/>
      </c>
      <c r="K545" s="875" t="str">
        <f t="shared" si="136"/>
        <v/>
      </c>
      <c r="L545" s="935" t="str">
        <f t="shared" si="136"/>
        <v/>
      </c>
      <c r="M545" s="231" t="str">
        <f t="shared" si="136"/>
        <v/>
      </c>
      <c r="N545" s="935" t="str">
        <f t="shared" si="136"/>
        <v/>
      </c>
      <c r="O545" s="231" t="str">
        <f t="shared" si="136"/>
        <v/>
      </c>
      <c r="P545" s="935" t="str">
        <f t="shared" si="136"/>
        <v/>
      </c>
      <c r="Q545" s="231" t="str">
        <f t="shared" si="136"/>
        <v/>
      </c>
      <c r="R545" s="935" t="str">
        <f t="shared" si="136"/>
        <v/>
      </c>
      <c r="S545" s="231" t="str">
        <f t="shared" si="136"/>
        <v/>
      </c>
      <c r="T545" s="935" t="str">
        <f t="shared" si="136"/>
        <v/>
      </c>
      <c r="U545" s="231" t="str">
        <f t="shared" si="136"/>
        <v/>
      </c>
      <c r="V545" s="941" t="str">
        <f t="shared" si="136"/>
        <v/>
      </c>
      <c r="W545" s="49"/>
      <c r="X545" s="49"/>
      <c r="Y545" s="60"/>
      <c r="Z545" s="49"/>
      <c r="AA545" s="49"/>
      <c r="AB545" s="49"/>
      <c r="AC545" s="49"/>
      <c r="AD545" s="49"/>
      <c r="AE545" s="49"/>
      <c r="AF545" s="49"/>
      <c r="AG545" s="49"/>
      <c r="AH545" s="41"/>
      <c r="AI545" s="47"/>
    </row>
    <row r="546" spans="1:35" ht="17.25" hidden="1" customHeight="1" outlineLevel="1">
      <c r="A546" s="415" t="s">
        <v>1210</v>
      </c>
      <c r="B546" s="78" t="s">
        <v>0</v>
      </c>
      <c r="C546" s="327"/>
      <c r="D546" s="328" t="s">
        <v>1537</v>
      </c>
      <c r="E546" s="49"/>
      <c r="F546" s="255" t="str">
        <f t="shared" si="135"/>
        <v/>
      </c>
      <c r="G546" s="345" t="str">
        <f t="shared" si="131"/>
        <v/>
      </c>
      <c r="H546" s="275" t="str">
        <f t="shared" si="131"/>
        <v/>
      </c>
      <c r="I546" s="231" t="str">
        <f t="shared" si="136"/>
        <v/>
      </c>
      <c r="J546" s="935" t="str">
        <f t="shared" si="136"/>
        <v/>
      </c>
      <c r="K546" s="875" t="str">
        <f t="shared" si="136"/>
        <v/>
      </c>
      <c r="L546" s="935" t="str">
        <f t="shared" si="136"/>
        <v/>
      </c>
      <c r="M546" s="231" t="str">
        <f t="shared" si="136"/>
        <v/>
      </c>
      <c r="N546" s="935" t="str">
        <f t="shared" si="136"/>
        <v/>
      </c>
      <c r="O546" s="231" t="str">
        <f t="shared" si="136"/>
        <v/>
      </c>
      <c r="P546" s="935" t="str">
        <f t="shared" si="136"/>
        <v/>
      </c>
      <c r="Q546" s="231" t="str">
        <f t="shared" si="136"/>
        <v/>
      </c>
      <c r="R546" s="935" t="str">
        <f t="shared" si="136"/>
        <v/>
      </c>
      <c r="S546" s="231" t="str">
        <f t="shared" si="136"/>
        <v/>
      </c>
      <c r="T546" s="935" t="str">
        <f t="shared" si="136"/>
        <v/>
      </c>
      <c r="U546" s="231" t="str">
        <f t="shared" si="136"/>
        <v/>
      </c>
      <c r="V546" s="941" t="str">
        <f t="shared" si="136"/>
        <v/>
      </c>
      <c r="W546" s="49"/>
      <c r="X546" s="49"/>
      <c r="Y546" s="60"/>
      <c r="Z546" s="49"/>
      <c r="AA546" s="49"/>
      <c r="AB546" s="49"/>
      <c r="AC546" s="49"/>
      <c r="AD546" s="49"/>
      <c r="AE546" s="49"/>
      <c r="AF546" s="49"/>
      <c r="AG546" s="49"/>
      <c r="AH546" s="41"/>
      <c r="AI546" s="47"/>
    </row>
    <row r="547" spans="1:35" ht="17.25" hidden="1" customHeight="1" outlineLevel="1">
      <c r="A547" s="415" t="s">
        <v>1211</v>
      </c>
      <c r="B547" s="78" t="s">
        <v>0</v>
      </c>
      <c r="C547" s="327"/>
      <c r="D547" s="328" t="s">
        <v>1538</v>
      </c>
      <c r="E547" s="49"/>
      <c r="F547" s="255" t="str">
        <f t="shared" si="135"/>
        <v/>
      </c>
      <c r="G547" s="345" t="str">
        <f t="shared" si="131"/>
        <v/>
      </c>
      <c r="H547" s="275" t="str">
        <f t="shared" si="131"/>
        <v/>
      </c>
      <c r="I547" s="231" t="str">
        <f t="shared" si="136"/>
        <v/>
      </c>
      <c r="J547" s="935" t="str">
        <f t="shared" si="136"/>
        <v/>
      </c>
      <c r="K547" s="875" t="str">
        <f t="shared" si="136"/>
        <v/>
      </c>
      <c r="L547" s="935" t="str">
        <f t="shared" si="136"/>
        <v/>
      </c>
      <c r="M547" s="231" t="str">
        <f t="shared" si="136"/>
        <v/>
      </c>
      <c r="N547" s="935" t="str">
        <f t="shared" si="136"/>
        <v/>
      </c>
      <c r="O547" s="231" t="str">
        <f t="shared" si="136"/>
        <v/>
      </c>
      <c r="P547" s="935" t="str">
        <f t="shared" si="136"/>
        <v/>
      </c>
      <c r="Q547" s="231" t="str">
        <f t="shared" si="136"/>
        <v/>
      </c>
      <c r="R547" s="935" t="str">
        <f t="shared" si="136"/>
        <v/>
      </c>
      <c r="S547" s="231" t="str">
        <f t="shared" si="136"/>
        <v/>
      </c>
      <c r="T547" s="935" t="str">
        <f t="shared" si="136"/>
        <v/>
      </c>
      <c r="U547" s="231" t="str">
        <f t="shared" si="136"/>
        <v/>
      </c>
      <c r="V547" s="941" t="str">
        <f t="shared" si="136"/>
        <v/>
      </c>
      <c r="W547" s="49"/>
      <c r="X547" s="49"/>
      <c r="Y547" s="60"/>
      <c r="Z547" s="49"/>
      <c r="AA547" s="49"/>
      <c r="AB547" s="49"/>
      <c r="AC547" s="49"/>
      <c r="AD547" s="49"/>
      <c r="AE547" s="49"/>
      <c r="AF547" s="49"/>
      <c r="AG547" s="49"/>
      <c r="AH547" s="41"/>
      <c r="AI547" s="47"/>
    </row>
    <row r="548" spans="1:35" ht="17.25" hidden="1" customHeight="1" outlineLevel="1">
      <c r="A548" s="415" t="s">
        <v>1212</v>
      </c>
      <c r="B548" s="78" t="s">
        <v>0</v>
      </c>
      <c r="C548" s="327"/>
      <c r="D548" s="328" t="s">
        <v>1539</v>
      </c>
      <c r="E548" s="49"/>
      <c r="F548" s="255" t="str">
        <f t="shared" si="135"/>
        <v/>
      </c>
      <c r="G548" s="345" t="str">
        <f t="shared" si="131"/>
        <v/>
      </c>
      <c r="H548" s="275" t="str">
        <f t="shared" si="131"/>
        <v/>
      </c>
      <c r="I548" s="231" t="str">
        <f t="shared" si="136"/>
        <v/>
      </c>
      <c r="J548" s="935" t="str">
        <f t="shared" si="136"/>
        <v/>
      </c>
      <c r="K548" s="875" t="str">
        <f t="shared" si="136"/>
        <v/>
      </c>
      <c r="L548" s="935" t="str">
        <f t="shared" si="136"/>
        <v/>
      </c>
      <c r="M548" s="231" t="str">
        <f t="shared" si="136"/>
        <v/>
      </c>
      <c r="N548" s="935" t="str">
        <f t="shared" si="136"/>
        <v/>
      </c>
      <c r="O548" s="231" t="str">
        <f t="shared" si="136"/>
        <v/>
      </c>
      <c r="P548" s="935" t="str">
        <f t="shared" si="136"/>
        <v/>
      </c>
      <c r="Q548" s="231" t="str">
        <f t="shared" si="136"/>
        <v/>
      </c>
      <c r="R548" s="935" t="str">
        <f t="shared" si="136"/>
        <v/>
      </c>
      <c r="S548" s="231" t="str">
        <f t="shared" si="136"/>
        <v/>
      </c>
      <c r="T548" s="935" t="str">
        <f t="shared" si="136"/>
        <v/>
      </c>
      <c r="U548" s="231" t="str">
        <f t="shared" si="136"/>
        <v/>
      </c>
      <c r="V548" s="941" t="str">
        <f t="shared" si="136"/>
        <v/>
      </c>
      <c r="W548" s="49"/>
      <c r="X548" s="49"/>
      <c r="Y548" s="60"/>
      <c r="Z548" s="49"/>
      <c r="AA548" s="49"/>
      <c r="AB548" s="49"/>
      <c r="AC548" s="49"/>
      <c r="AD548" s="49"/>
      <c r="AE548" s="49"/>
      <c r="AF548" s="49"/>
      <c r="AG548" s="49"/>
      <c r="AH548" s="41"/>
      <c r="AI548" s="47"/>
    </row>
    <row r="549" spans="1:35" ht="17.25" hidden="1" customHeight="1" outlineLevel="1">
      <c r="A549" s="415" t="s">
        <v>1213</v>
      </c>
      <c r="B549" s="78" t="s">
        <v>0</v>
      </c>
      <c r="C549" s="327"/>
      <c r="D549" s="328" t="s">
        <v>1540</v>
      </c>
      <c r="E549" s="49"/>
      <c r="F549" s="255" t="str">
        <f t="shared" si="135"/>
        <v/>
      </c>
      <c r="G549" s="359" t="str">
        <f t="shared" si="131"/>
        <v/>
      </c>
      <c r="H549" s="360" t="str">
        <f t="shared" si="131"/>
        <v/>
      </c>
      <c r="I549" s="330" t="str">
        <f t="shared" si="136"/>
        <v/>
      </c>
      <c r="J549" s="946" t="str">
        <f t="shared" si="136"/>
        <v/>
      </c>
      <c r="K549" s="948" t="str">
        <f t="shared" si="136"/>
        <v/>
      </c>
      <c r="L549" s="946" t="str">
        <f t="shared" si="136"/>
        <v/>
      </c>
      <c r="M549" s="330" t="str">
        <f t="shared" si="136"/>
        <v/>
      </c>
      <c r="N549" s="946" t="str">
        <f t="shared" si="136"/>
        <v/>
      </c>
      <c r="O549" s="330" t="str">
        <f t="shared" si="136"/>
        <v/>
      </c>
      <c r="P549" s="946" t="str">
        <f t="shared" si="136"/>
        <v/>
      </c>
      <c r="Q549" s="330" t="str">
        <f t="shared" si="136"/>
        <v/>
      </c>
      <c r="R549" s="946" t="str">
        <f t="shared" si="136"/>
        <v/>
      </c>
      <c r="S549" s="330" t="str">
        <f t="shared" si="136"/>
        <v/>
      </c>
      <c r="T549" s="946" t="str">
        <f t="shared" si="136"/>
        <v/>
      </c>
      <c r="U549" s="330" t="str">
        <f t="shared" si="136"/>
        <v/>
      </c>
      <c r="V549" s="949" t="str">
        <f t="shared" si="136"/>
        <v/>
      </c>
      <c r="W549" s="49"/>
      <c r="X549" s="49"/>
      <c r="Y549" s="60"/>
      <c r="Z549" s="49"/>
      <c r="AA549" s="49"/>
      <c r="AB549" s="49"/>
      <c r="AC549" s="49"/>
      <c r="AD549" s="49"/>
      <c r="AE549" s="49"/>
      <c r="AF549" s="49"/>
      <c r="AG549" s="49"/>
      <c r="AH549" s="41"/>
      <c r="AI549" s="47"/>
    </row>
    <row r="550" spans="1:35" ht="17.25" hidden="1" customHeight="1" outlineLevel="1" thickBot="1">
      <c r="A550" s="415" t="s">
        <v>1214</v>
      </c>
      <c r="B550" s="78" t="s">
        <v>2147</v>
      </c>
      <c r="C550" s="76" t="s">
        <v>508</v>
      </c>
      <c r="D550" s="331"/>
      <c r="E550" s="49"/>
      <c r="F550" s="361"/>
      <c r="G550" s="362"/>
      <c r="H550" s="363"/>
      <c r="I550" s="364"/>
      <c r="J550" s="947"/>
      <c r="K550" s="950"/>
      <c r="L550" s="947"/>
      <c r="M550" s="364"/>
      <c r="N550" s="947"/>
      <c r="O550" s="364"/>
      <c r="P550" s="947"/>
      <c r="Q550" s="364"/>
      <c r="R550" s="947"/>
      <c r="S550" s="364"/>
      <c r="T550" s="947"/>
      <c r="U550" s="364"/>
      <c r="V550" s="951"/>
      <c r="W550" s="49"/>
      <c r="X550" s="49"/>
      <c r="Y550" s="60"/>
      <c r="Z550" s="49"/>
      <c r="AA550" s="49"/>
      <c r="AB550" s="49"/>
      <c r="AC550" s="49"/>
      <c r="AD550" s="49"/>
      <c r="AE550" s="49"/>
      <c r="AF550" s="49"/>
      <c r="AG550" s="49"/>
      <c r="AH550" s="41"/>
      <c r="AI550" s="47"/>
    </row>
    <row r="551" spans="1:35" ht="17.25" hidden="1" customHeight="1" outlineLevel="1" thickTop="1">
      <c r="A551" s="415" t="s">
        <v>1215</v>
      </c>
      <c r="B551" s="78" t="s">
        <v>2148</v>
      </c>
      <c r="C551" s="76" t="s">
        <v>1514</v>
      </c>
      <c r="D551" s="318" t="str">
        <f>$C$4</f>
        <v>Australia</v>
      </c>
      <c r="E551" s="49"/>
      <c r="F551" s="349" t="s">
        <v>338</v>
      </c>
      <c r="G551" s="350"/>
      <c r="H551" s="351"/>
      <c r="I551" s="352"/>
      <c r="J551" s="933"/>
      <c r="K551" s="944"/>
      <c r="L551" s="933"/>
      <c r="M551" s="352"/>
      <c r="N551" s="933"/>
      <c r="O551" s="352"/>
      <c r="P551" s="933"/>
      <c r="Q551" s="352"/>
      <c r="R551" s="933"/>
      <c r="S551" s="352"/>
      <c r="T551" s="933"/>
      <c r="U551" s="352"/>
      <c r="V551" s="938"/>
      <c r="W551" s="49"/>
      <c r="X551" s="49"/>
      <c r="Y551" s="60"/>
      <c r="Z551" s="49"/>
      <c r="AA551" s="49"/>
      <c r="AB551" s="49"/>
      <c r="AC551" s="49"/>
      <c r="AD551" s="49"/>
      <c r="AE551" s="49"/>
      <c r="AF551" s="49"/>
      <c r="AG551" s="49"/>
      <c r="AH551" s="41"/>
      <c r="AI551" s="47"/>
    </row>
    <row r="552" spans="1:35" ht="17.25" hidden="1" customHeight="1" outlineLevel="1">
      <c r="A552" s="415" t="s">
        <v>1216</v>
      </c>
      <c r="B552" s="78" t="s">
        <v>0</v>
      </c>
      <c r="C552" s="327" t="str">
        <f t="shared" ref="C552:C562" si="137">IF(F552="Fleet",C$550,C$551&amp;F552)</f>
        <v>G &gt; 1st Gross Profit % of Net Sales | New | All Brand | All Model</v>
      </c>
      <c r="D552" s="322"/>
      <c r="E552" s="49"/>
      <c r="F552" s="323" t="s">
        <v>1512</v>
      </c>
      <c r="G552" s="353" t="str">
        <f t="shared" ref="G552:H577" si="138">IFERROR(INDEX(ESOSDataset,MATCH($C552,Measure,0),MATCH(G$10,Period,0)),"")</f>
        <v/>
      </c>
      <c r="H552" s="354" t="str">
        <f t="shared" si="138"/>
        <v/>
      </c>
      <c r="I552" s="355" t="str">
        <f t="shared" ref="I552:V567" si="139">IFERROR(INDEX(ESOSDataset,MATCH($C552,Measure,0),MATCH(I$10,PeriodComposite,0)),"")</f>
        <v/>
      </c>
      <c r="J552" s="734" t="str">
        <f t="shared" si="139"/>
        <v/>
      </c>
      <c r="K552" s="945" t="str">
        <f t="shared" si="139"/>
        <v/>
      </c>
      <c r="L552" s="734" t="str">
        <f t="shared" si="139"/>
        <v/>
      </c>
      <c r="M552" s="355" t="str">
        <f t="shared" si="139"/>
        <v/>
      </c>
      <c r="N552" s="734" t="str">
        <f t="shared" si="139"/>
        <v/>
      </c>
      <c r="O552" s="355" t="str">
        <f t="shared" si="139"/>
        <v/>
      </c>
      <c r="P552" s="734" t="str">
        <f t="shared" si="139"/>
        <v/>
      </c>
      <c r="Q552" s="355" t="str">
        <f t="shared" si="139"/>
        <v/>
      </c>
      <c r="R552" s="734">
        <f t="shared" si="139"/>
        <v>1.8859339999999999E-2</v>
      </c>
      <c r="S552" s="355" t="str">
        <f t="shared" si="139"/>
        <v/>
      </c>
      <c r="T552" s="734" t="str">
        <f t="shared" si="139"/>
        <v/>
      </c>
      <c r="U552" s="355" t="str">
        <f t="shared" si="139"/>
        <v/>
      </c>
      <c r="V552" s="719" t="str">
        <f t="shared" si="139"/>
        <v/>
      </c>
      <c r="W552" s="49"/>
      <c r="X552" s="49"/>
      <c r="Y552" s="60"/>
      <c r="Z552" s="49"/>
      <c r="AA552" s="49"/>
      <c r="AB552" s="49"/>
      <c r="AC552" s="49"/>
      <c r="AD552" s="49"/>
      <c r="AE552" s="49"/>
      <c r="AF552" s="49"/>
      <c r="AG552" s="49"/>
      <c r="AH552" s="41"/>
      <c r="AI552" s="47"/>
    </row>
    <row r="553" spans="1:35" ht="17.25" hidden="1" customHeight="1" outlineLevel="1">
      <c r="A553" s="415" t="s">
        <v>1217</v>
      </c>
      <c r="B553" s="78" t="s">
        <v>0</v>
      </c>
      <c r="C553" s="327" t="str">
        <f t="shared" si="137"/>
        <v>G &gt; 1st Gross Profit % of Net Sales | New | All Brand | Fiesta</v>
      </c>
      <c r="D553" s="328" t="s">
        <v>1516</v>
      </c>
      <c r="E553" s="49"/>
      <c r="F553" s="255" t="str">
        <f t="shared" ref="F553:F562" si="140">IF(INDEX(Setup,MATCH(D553,_xlnm.Database,0),MATCH(F$3,Country,0))="","",INDEX(Setup,MATCH(D553,_xlnm.Database,0),MATCH(F$3,Country,0)))</f>
        <v>Fiesta</v>
      </c>
      <c r="G553" s="356" t="str">
        <f t="shared" si="138"/>
        <v/>
      </c>
      <c r="H553" s="261" t="str">
        <f t="shared" si="138"/>
        <v/>
      </c>
      <c r="I553" s="336" t="str">
        <f t="shared" si="139"/>
        <v/>
      </c>
      <c r="J553" s="735" t="str">
        <f t="shared" si="139"/>
        <v/>
      </c>
      <c r="K553" s="900" t="str">
        <f t="shared" si="139"/>
        <v/>
      </c>
      <c r="L553" s="735" t="str">
        <f t="shared" si="139"/>
        <v/>
      </c>
      <c r="M553" s="336" t="str">
        <f t="shared" si="139"/>
        <v/>
      </c>
      <c r="N553" s="735" t="str">
        <f t="shared" si="139"/>
        <v/>
      </c>
      <c r="O553" s="336" t="str">
        <f t="shared" si="139"/>
        <v/>
      </c>
      <c r="P553" s="735" t="str">
        <f t="shared" si="139"/>
        <v/>
      </c>
      <c r="Q553" s="336" t="str">
        <f t="shared" si="139"/>
        <v/>
      </c>
      <c r="R553" s="735">
        <f t="shared" si="139"/>
        <v>6.5201499999999997E-3</v>
      </c>
      <c r="S553" s="336" t="str">
        <f t="shared" si="139"/>
        <v/>
      </c>
      <c r="T553" s="735" t="str">
        <f t="shared" si="139"/>
        <v/>
      </c>
      <c r="U553" s="336" t="str">
        <f t="shared" si="139"/>
        <v/>
      </c>
      <c r="V553" s="720" t="str">
        <f t="shared" si="139"/>
        <v/>
      </c>
      <c r="W553" s="49"/>
      <c r="X553" s="49"/>
      <c r="Y553" s="60"/>
      <c r="Z553" s="49"/>
      <c r="AA553" s="49"/>
      <c r="AB553" s="49"/>
      <c r="AC553" s="49"/>
      <c r="AD553" s="49"/>
      <c r="AE553" s="49"/>
      <c r="AF553" s="49"/>
      <c r="AG553" s="49"/>
      <c r="AH553" s="41"/>
      <c r="AI553" s="47"/>
    </row>
    <row r="554" spans="1:35" ht="17.25" hidden="1" customHeight="1" outlineLevel="1">
      <c r="A554" s="415" t="s">
        <v>1218</v>
      </c>
      <c r="B554" s="78" t="s">
        <v>0</v>
      </c>
      <c r="C554" s="327" t="str">
        <f t="shared" si="137"/>
        <v>G &gt; 1st Gross Profit % of Net Sales | New | All Brand | Focus</v>
      </c>
      <c r="D554" s="328" t="s">
        <v>1517</v>
      </c>
      <c r="E554" s="49"/>
      <c r="F554" s="255" t="str">
        <f t="shared" si="140"/>
        <v>Focus</v>
      </c>
      <c r="G554" s="356" t="str">
        <f t="shared" si="138"/>
        <v/>
      </c>
      <c r="H554" s="261" t="str">
        <f t="shared" si="138"/>
        <v/>
      </c>
      <c r="I554" s="336" t="str">
        <f t="shared" si="139"/>
        <v/>
      </c>
      <c r="J554" s="735" t="str">
        <f t="shared" si="139"/>
        <v/>
      </c>
      <c r="K554" s="900" t="str">
        <f t="shared" si="139"/>
        <v/>
      </c>
      <c r="L554" s="735" t="str">
        <f t="shared" si="139"/>
        <v/>
      </c>
      <c r="M554" s="336" t="str">
        <f t="shared" si="139"/>
        <v/>
      </c>
      <c r="N554" s="735" t="str">
        <f t="shared" si="139"/>
        <v/>
      </c>
      <c r="O554" s="336" t="str">
        <f t="shared" si="139"/>
        <v/>
      </c>
      <c r="P554" s="735" t="str">
        <f t="shared" si="139"/>
        <v/>
      </c>
      <c r="Q554" s="336" t="str">
        <f t="shared" si="139"/>
        <v/>
      </c>
      <c r="R554" s="735">
        <f t="shared" si="139"/>
        <v>9.5603100000000007E-3</v>
      </c>
      <c r="S554" s="336" t="str">
        <f t="shared" si="139"/>
        <v/>
      </c>
      <c r="T554" s="735" t="str">
        <f t="shared" si="139"/>
        <v/>
      </c>
      <c r="U554" s="336" t="str">
        <f t="shared" si="139"/>
        <v/>
      </c>
      <c r="V554" s="720" t="str">
        <f t="shared" si="139"/>
        <v/>
      </c>
      <c r="W554" s="49"/>
      <c r="X554" s="49"/>
      <c r="Y554" s="60"/>
      <c r="Z554" s="49"/>
      <c r="AA554" s="49"/>
      <c r="AB554" s="49"/>
      <c r="AC554" s="49"/>
      <c r="AD554" s="49"/>
      <c r="AE554" s="49"/>
      <c r="AF554" s="49"/>
      <c r="AG554" s="49"/>
      <c r="AH554" s="41"/>
      <c r="AI554" s="47"/>
    </row>
    <row r="555" spans="1:35" ht="17.25" hidden="1" customHeight="1" outlineLevel="1">
      <c r="A555" s="415" t="s">
        <v>1219</v>
      </c>
      <c r="B555" s="78" t="s">
        <v>0</v>
      </c>
      <c r="C555" s="327" t="str">
        <f t="shared" si="137"/>
        <v>G &gt; 1st Gross Profit % of Net Sales | New | All Brand | Mondeo</v>
      </c>
      <c r="D555" s="328" t="s">
        <v>1518</v>
      </c>
      <c r="E555" s="49"/>
      <c r="F555" s="255" t="str">
        <f t="shared" si="140"/>
        <v>Mondeo</v>
      </c>
      <c r="G555" s="356" t="str">
        <f t="shared" si="138"/>
        <v/>
      </c>
      <c r="H555" s="261" t="str">
        <f t="shared" si="138"/>
        <v/>
      </c>
      <c r="I555" s="336" t="str">
        <f t="shared" si="139"/>
        <v/>
      </c>
      <c r="J555" s="735" t="str">
        <f t="shared" si="139"/>
        <v/>
      </c>
      <c r="K555" s="900" t="str">
        <f t="shared" si="139"/>
        <v/>
      </c>
      <c r="L555" s="735" t="str">
        <f t="shared" si="139"/>
        <v/>
      </c>
      <c r="M555" s="336" t="str">
        <f t="shared" si="139"/>
        <v/>
      </c>
      <c r="N555" s="735" t="str">
        <f t="shared" si="139"/>
        <v/>
      </c>
      <c r="O555" s="336" t="str">
        <f t="shared" si="139"/>
        <v/>
      </c>
      <c r="P555" s="735" t="str">
        <f t="shared" si="139"/>
        <v/>
      </c>
      <c r="Q555" s="336" t="str">
        <f t="shared" si="139"/>
        <v/>
      </c>
      <c r="R555" s="735">
        <f t="shared" si="139"/>
        <v>0</v>
      </c>
      <c r="S555" s="336" t="str">
        <f t="shared" si="139"/>
        <v/>
      </c>
      <c r="T555" s="735" t="str">
        <f t="shared" si="139"/>
        <v/>
      </c>
      <c r="U555" s="336" t="str">
        <f t="shared" si="139"/>
        <v/>
      </c>
      <c r="V555" s="720" t="str">
        <f t="shared" si="139"/>
        <v/>
      </c>
      <c r="W555" s="49"/>
      <c r="X555" s="49"/>
      <c r="Y555" s="60"/>
      <c r="Z555" s="49"/>
      <c r="AA555" s="49"/>
      <c r="AB555" s="49"/>
      <c r="AC555" s="49"/>
      <c r="AD555" s="49"/>
      <c r="AE555" s="49"/>
      <c r="AF555" s="49"/>
      <c r="AG555" s="49"/>
      <c r="AH555" s="41"/>
      <c r="AI555" s="47"/>
    </row>
    <row r="556" spans="1:35" ht="17.25" hidden="1" customHeight="1" outlineLevel="1">
      <c r="A556" s="415" t="s">
        <v>1220</v>
      </c>
      <c r="B556" s="78" t="s">
        <v>0</v>
      </c>
      <c r="C556" s="327" t="str">
        <f t="shared" si="137"/>
        <v>G &gt; 1st Gross Profit % of Net Sales | New | All Brand | Falcon</v>
      </c>
      <c r="D556" s="328" t="s">
        <v>1519</v>
      </c>
      <c r="E556" s="49"/>
      <c r="F556" s="255" t="str">
        <f t="shared" si="140"/>
        <v>Falcon</v>
      </c>
      <c r="G556" s="356" t="str">
        <f t="shared" si="138"/>
        <v/>
      </c>
      <c r="H556" s="261" t="str">
        <f t="shared" si="138"/>
        <v/>
      </c>
      <c r="I556" s="336" t="str">
        <f t="shared" si="139"/>
        <v/>
      </c>
      <c r="J556" s="735" t="str">
        <f t="shared" si="139"/>
        <v/>
      </c>
      <c r="K556" s="900" t="str">
        <f t="shared" si="139"/>
        <v/>
      </c>
      <c r="L556" s="735" t="str">
        <f t="shared" si="139"/>
        <v/>
      </c>
      <c r="M556" s="336" t="str">
        <f t="shared" si="139"/>
        <v/>
      </c>
      <c r="N556" s="735" t="str">
        <f t="shared" si="139"/>
        <v/>
      </c>
      <c r="O556" s="336" t="str">
        <f t="shared" si="139"/>
        <v/>
      </c>
      <c r="P556" s="735" t="str">
        <f t="shared" si="139"/>
        <v/>
      </c>
      <c r="Q556" s="336" t="str">
        <f t="shared" si="139"/>
        <v/>
      </c>
      <c r="R556" s="735">
        <f t="shared" si="139"/>
        <v>5.7630460000000001E-2</v>
      </c>
      <c r="S556" s="336" t="str">
        <f t="shared" si="139"/>
        <v/>
      </c>
      <c r="T556" s="735" t="str">
        <f t="shared" si="139"/>
        <v/>
      </c>
      <c r="U556" s="336" t="str">
        <f t="shared" si="139"/>
        <v/>
      </c>
      <c r="V556" s="720" t="str">
        <f t="shared" si="139"/>
        <v/>
      </c>
      <c r="W556" s="49"/>
      <c r="X556" s="49"/>
      <c r="Y556" s="60"/>
      <c r="Z556" s="49"/>
      <c r="AA556" s="49"/>
      <c r="AB556" s="49"/>
      <c r="AC556" s="49"/>
      <c r="AD556" s="49"/>
      <c r="AE556" s="49"/>
      <c r="AF556" s="49"/>
      <c r="AG556" s="49"/>
      <c r="AH556" s="41"/>
      <c r="AI556" s="47"/>
    </row>
    <row r="557" spans="1:35" ht="17.25" hidden="1" customHeight="1" outlineLevel="1">
      <c r="A557" s="415" t="s">
        <v>1221</v>
      </c>
      <c r="B557" s="78" t="s">
        <v>0</v>
      </c>
      <c r="C557" s="327" t="str">
        <f t="shared" si="137"/>
        <v>G &gt; 1st Gross Profit % of Net Sales | New | All Brand | Ecosport</v>
      </c>
      <c r="D557" s="328" t="s">
        <v>1520</v>
      </c>
      <c r="E557" s="49"/>
      <c r="F557" s="255" t="str">
        <f t="shared" si="140"/>
        <v>Ecosport</v>
      </c>
      <c r="G557" s="356" t="str">
        <f t="shared" si="138"/>
        <v/>
      </c>
      <c r="H557" s="261" t="str">
        <f t="shared" si="138"/>
        <v/>
      </c>
      <c r="I557" s="336" t="str">
        <f t="shared" si="139"/>
        <v/>
      </c>
      <c r="J557" s="735" t="str">
        <f t="shared" si="139"/>
        <v/>
      </c>
      <c r="K557" s="900" t="str">
        <f t="shared" si="139"/>
        <v/>
      </c>
      <c r="L557" s="735" t="str">
        <f t="shared" si="139"/>
        <v/>
      </c>
      <c r="M557" s="336" t="str">
        <f t="shared" si="139"/>
        <v/>
      </c>
      <c r="N557" s="735" t="str">
        <f t="shared" si="139"/>
        <v/>
      </c>
      <c r="O557" s="336" t="str">
        <f t="shared" si="139"/>
        <v/>
      </c>
      <c r="P557" s="735" t="str">
        <f t="shared" si="139"/>
        <v/>
      </c>
      <c r="Q557" s="336" t="str">
        <f t="shared" si="139"/>
        <v/>
      </c>
      <c r="R557" s="735">
        <f t="shared" si="139"/>
        <v>1.9199000000000001E-4</v>
      </c>
      <c r="S557" s="336" t="str">
        <f t="shared" si="139"/>
        <v/>
      </c>
      <c r="T557" s="735" t="str">
        <f t="shared" si="139"/>
        <v/>
      </c>
      <c r="U557" s="336" t="str">
        <f t="shared" si="139"/>
        <v/>
      </c>
      <c r="V557" s="720" t="str">
        <f t="shared" si="139"/>
        <v/>
      </c>
      <c r="W557" s="49"/>
      <c r="X557" s="49"/>
      <c r="Y557" s="60"/>
      <c r="Z557" s="49"/>
      <c r="AA557" s="49"/>
      <c r="AB557" s="49"/>
      <c r="AC557" s="49"/>
      <c r="AD557" s="49"/>
      <c r="AE557" s="49"/>
      <c r="AF557" s="49"/>
      <c r="AG557" s="49"/>
      <c r="AH557" s="41"/>
      <c r="AI557" s="47"/>
    </row>
    <row r="558" spans="1:35" ht="17.25" hidden="1" customHeight="1" outlineLevel="1">
      <c r="A558" s="415" t="s">
        <v>1222</v>
      </c>
      <c r="B558" s="78" t="s">
        <v>0</v>
      </c>
      <c r="C558" s="327" t="str">
        <f t="shared" si="137"/>
        <v>G &gt; 1st Gross Profit % of Net Sales | New | All Brand | Kuga</v>
      </c>
      <c r="D558" s="328" t="s">
        <v>1521</v>
      </c>
      <c r="E558" s="49"/>
      <c r="F558" s="255" t="str">
        <f t="shared" si="140"/>
        <v>Kuga</v>
      </c>
      <c r="G558" s="356" t="str">
        <f t="shared" si="138"/>
        <v/>
      </c>
      <c r="H558" s="261" t="str">
        <f t="shared" si="138"/>
        <v/>
      </c>
      <c r="I558" s="336" t="str">
        <f t="shared" si="139"/>
        <v/>
      </c>
      <c r="J558" s="735" t="str">
        <f t="shared" si="139"/>
        <v/>
      </c>
      <c r="K558" s="900" t="str">
        <f t="shared" si="139"/>
        <v/>
      </c>
      <c r="L558" s="735" t="str">
        <f t="shared" si="139"/>
        <v/>
      </c>
      <c r="M558" s="336" t="str">
        <f t="shared" si="139"/>
        <v/>
      </c>
      <c r="N558" s="735" t="str">
        <f t="shared" si="139"/>
        <v/>
      </c>
      <c r="O558" s="336" t="str">
        <f t="shared" si="139"/>
        <v/>
      </c>
      <c r="P558" s="735" t="str">
        <f t="shared" si="139"/>
        <v/>
      </c>
      <c r="Q558" s="336" t="str">
        <f t="shared" si="139"/>
        <v/>
      </c>
      <c r="R558" s="735">
        <f t="shared" si="139"/>
        <v>2.7239119999999999E-2</v>
      </c>
      <c r="S558" s="336" t="str">
        <f t="shared" si="139"/>
        <v/>
      </c>
      <c r="T558" s="735" t="str">
        <f t="shared" si="139"/>
        <v/>
      </c>
      <c r="U558" s="336" t="str">
        <f t="shared" si="139"/>
        <v/>
      </c>
      <c r="V558" s="720" t="str">
        <f t="shared" si="139"/>
        <v/>
      </c>
      <c r="W558" s="49"/>
      <c r="X558" s="49"/>
      <c r="Y558" s="60"/>
      <c r="Z558" s="49"/>
      <c r="AA558" s="49"/>
      <c r="AB558" s="49"/>
      <c r="AC558" s="49"/>
      <c r="AD558" s="49"/>
      <c r="AE558" s="49"/>
      <c r="AF558" s="49"/>
      <c r="AG558" s="49"/>
      <c r="AH558" s="41"/>
      <c r="AI558" s="47"/>
    </row>
    <row r="559" spans="1:35" ht="17.25" hidden="1" customHeight="1" outlineLevel="1">
      <c r="A559" s="415" t="s">
        <v>1223</v>
      </c>
      <c r="B559" s="78" t="s">
        <v>0</v>
      </c>
      <c r="C559" s="327" t="str">
        <f t="shared" si="137"/>
        <v>G &gt; 1st Gross Profit % of Net Sales | New | All Brand | Territory</v>
      </c>
      <c r="D559" s="328" t="s">
        <v>1522</v>
      </c>
      <c r="E559" s="49"/>
      <c r="F559" s="255" t="str">
        <f t="shared" si="140"/>
        <v>Territory</v>
      </c>
      <c r="G559" s="356" t="str">
        <f t="shared" si="138"/>
        <v/>
      </c>
      <c r="H559" s="261" t="str">
        <f t="shared" si="138"/>
        <v/>
      </c>
      <c r="I559" s="336" t="str">
        <f t="shared" si="139"/>
        <v/>
      </c>
      <c r="J559" s="735" t="str">
        <f t="shared" si="139"/>
        <v/>
      </c>
      <c r="K559" s="900" t="str">
        <f t="shared" si="139"/>
        <v/>
      </c>
      <c r="L559" s="735" t="str">
        <f t="shared" si="139"/>
        <v/>
      </c>
      <c r="M559" s="336" t="str">
        <f t="shared" si="139"/>
        <v/>
      </c>
      <c r="N559" s="735" t="str">
        <f t="shared" si="139"/>
        <v/>
      </c>
      <c r="O559" s="336" t="str">
        <f t="shared" si="139"/>
        <v/>
      </c>
      <c r="P559" s="735" t="str">
        <f t="shared" si="139"/>
        <v/>
      </c>
      <c r="Q559" s="336" t="str">
        <f t="shared" si="139"/>
        <v/>
      </c>
      <c r="R559" s="735">
        <f t="shared" si="139"/>
        <v>2.9030200000000001E-3</v>
      </c>
      <c r="S559" s="336" t="str">
        <f t="shared" si="139"/>
        <v/>
      </c>
      <c r="T559" s="735" t="str">
        <f t="shared" si="139"/>
        <v/>
      </c>
      <c r="U559" s="336" t="str">
        <f t="shared" si="139"/>
        <v/>
      </c>
      <c r="V559" s="720" t="str">
        <f t="shared" si="139"/>
        <v/>
      </c>
      <c r="W559" s="49"/>
      <c r="X559" s="49"/>
      <c r="Y559" s="60"/>
      <c r="Z559" s="49"/>
      <c r="AA559" s="49"/>
      <c r="AB559" s="49"/>
      <c r="AC559" s="49"/>
      <c r="AD559" s="49"/>
      <c r="AE559" s="49"/>
      <c r="AF559" s="49"/>
      <c r="AG559" s="49"/>
      <c r="AH559" s="41"/>
      <c r="AI559" s="47"/>
    </row>
    <row r="560" spans="1:35" ht="17.25" hidden="1" customHeight="1" outlineLevel="1">
      <c r="A560" s="415" t="s">
        <v>1224</v>
      </c>
      <c r="B560" s="78" t="s">
        <v>0</v>
      </c>
      <c r="C560" s="327" t="str">
        <f t="shared" si="137"/>
        <v>G &gt; 1st Gross Profit % of Net Sales | New | All Brand | Falcon UTE</v>
      </c>
      <c r="D560" s="328" t="s">
        <v>1523</v>
      </c>
      <c r="E560" s="49"/>
      <c r="F560" s="255" t="str">
        <f t="shared" si="140"/>
        <v>Falcon UTE</v>
      </c>
      <c r="G560" s="356" t="str">
        <f t="shared" si="138"/>
        <v/>
      </c>
      <c r="H560" s="261" t="str">
        <f t="shared" si="138"/>
        <v/>
      </c>
      <c r="I560" s="336" t="str">
        <f t="shared" si="139"/>
        <v/>
      </c>
      <c r="J560" s="735" t="str">
        <f t="shared" si="139"/>
        <v/>
      </c>
      <c r="K560" s="900" t="str">
        <f t="shared" si="139"/>
        <v/>
      </c>
      <c r="L560" s="735" t="str">
        <f t="shared" si="139"/>
        <v/>
      </c>
      <c r="M560" s="336" t="str">
        <f t="shared" si="139"/>
        <v/>
      </c>
      <c r="N560" s="735" t="str">
        <f t="shared" si="139"/>
        <v/>
      </c>
      <c r="O560" s="336" t="str">
        <f t="shared" si="139"/>
        <v/>
      </c>
      <c r="P560" s="735" t="str">
        <f t="shared" si="139"/>
        <v/>
      </c>
      <c r="Q560" s="336" t="str">
        <f t="shared" si="139"/>
        <v/>
      </c>
      <c r="R560" s="735" t="str">
        <f t="shared" si="139"/>
        <v/>
      </c>
      <c r="S560" s="336" t="str">
        <f t="shared" si="139"/>
        <v/>
      </c>
      <c r="T560" s="735" t="str">
        <f t="shared" si="139"/>
        <v/>
      </c>
      <c r="U560" s="336" t="str">
        <f t="shared" si="139"/>
        <v/>
      </c>
      <c r="V560" s="720" t="str">
        <f t="shared" si="139"/>
        <v/>
      </c>
      <c r="W560" s="49"/>
      <c r="X560" s="49"/>
      <c r="Y560" s="60"/>
      <c r="Z560" s="49"/>
      <c r="AA560" s="49"/>
      <c r="AB560" s="49"/>
      <c r="AC560" s="49"/>
      <c r="AD560" s="49"/>
      <c r="AE560" s="49"/>
      <c r="AF560" s="49"/>
      <c r="AG560" s="49"/>
      <c r="AH560" s="41"/>
      <c r="AI560" s="47"/>
    </row>
    <row r="561" spans="1:35" ht="17.25" hidden="1" customHeight="1" outlineLevel="1">
      <c r="A561" s="415" t="s">
        <v>1225</v>
      </c>
      <c r="B561" s="78" t="s">
        <v>0</v>
      </c>
      <c r="C561" s="327" t="str">
        <f t="shared" si="137"/>
        <v>G &gt; 1st Gross Profit % of Net Sales | New | All Brand | Ranger</v>
      </c>
      <c r="D561" s="328" t="s">
        <v>1524</v>
      </c>
      <c r="E561" s="49"/>
      <c r="F561" s="255" t="str">
        <f t="shared" si="140"/>
        <v>Ranger</v>
      </c>
      <c r="G561" s="356" t="str">
        <f t="shared" si="138"/>
        <v/>
      </c>
      <c r="H561" s="261" t="str">
        <f t="shared" si="138"/>
        <v/>
      </c>
      <c r="I561" s="336" t="str">
        <f t="shared" si="139"/>
        <v/>
      </c>
      <c r="J561" s="735" t="str">
        <f t="shared" si="139"/>
        <v/>
      </c>
      <c r="K561" s="900" t="str">
        <f t="shared" si="139"/>
        <v/>
      </c>
      <c r="L561" s="735" t="str">
        <f t="shared" si="139"/>
        <v/>
      </c>
      <c r="M561" s="336" t="str">
        <f t="shared" si="139"/>
        <v/>
      </c>
      <c r="N561" s="735" t="str">
        <f t="shared" si="139"/>
        <v/>
      </c>
      <c r="O561" s="336" t="str">
        <f t="shared" si="139"/>
        <v/>
      </c>
      <c r="P561" s="735" t="str">
        <f t="shared" si="139"/>
        <v/>
      </c>
      <c r="Q561" s="336" t="str">
        <f t="shared" si="139"/>
        <v/>
      </c>
      <c r="R561" s="735">
        <f t="shared" si="139"/>
        <v>2.133705E-2</v>
      </c>
      <c r="S561" s="336" t="str">
        <f t="shared" si="139"/>
        <v/>
      </c>
      <c r="T561" s="735" t="str">
        <f t="shared" si="139"/>
        <v/>
      </c>
      <c r="U561" s="336" t="str">
        <f t="shared" si="139"/>
        <v/>
      </c>
      <c r="V561" s="720" t="str">
        <f t="shared" si="139"/>
        <v/>
      </c>
      <c r="W561" s="49"/>
      <c r="X561" s="49"/>
      <c r="Y561" s="60"/>
      <c r="Z561" s="49"/>
      <c r="AA561" s="49"/>
      <c r="AB561" s="49"/>
      <c r="AC561" s="49"/>
      <c r="AD561" s="49"/>
      <c r="AE561" s="49"/>
      <c r="AF561" s="49"/>
      <c r="AG561" s="49"/>
      <c r="AH561" s="41"/>
      <c r="AI561" s="47"/>
    </row>
    <row r="562" spans="1:35" ht="17.25" hidden="1" customHeight="1" outlineLevel="1">
      <c r="A562" s="415" t="s">
        <v>1226</v>
      </c>
      <c r="B562" s="78" t="s">
        <v>0</v>
      </c>
      <c r="C562" s="327" t="str">
        <f t="shared" si="137"/>
        <v>G &gt; 1st Gross Profit % of Net Sales | New | All Brand | Transit</v>
      </c>
      <c r="D562" s="328" t="s">
        <v>1525</v>
      </c>
      <c r="E562" s="49"/>
      <c r="F562" s="255" t="str">
        <f t="shared" si="140"/>
        <v>Transit</v>
      </c>
      <c r="G562" s="356" t="str">
        <f t="shared" si="138"/>
        <v/>
      </c>
      <c r="H562" s="261" t="str">
        <f t="shared" si="138"/>
        <v/>
      </c>
      <c r="I562" s="336" t="str">
        <f t="shared" si="139"/>
        <v/>
      </c>
      <c r="J562" s="735" t="str">
        <f t="shared" si="139"/>
        <v/>
      </c>
      <c r="K562" s="900" t="str">
        <f t="shared" si="139"/>
        <v/>
      </c>
      <c r="L562" s="735" t="str">
        <f t="shared" si="139"/>
        <v/>
      </c>
      <c r="M562" s="336" t="str">
        <f t="shared" si="139"/>
        <v/>
      </c>
      <c r="N562" s="735" t="str">
        <f t="shared" si="139"/>
        <v/>
      </c>
      <c r="O562" s="336" t="str">
        <f t="shared" si="139"/>
        <v/>
      </c>
      <c r="P562" s="735" t="str">
        <f t="shared" si="139"/>
        <v/>
      </c>
      <c r="Q562" s="336" t="str">
        <f t="shared" si="139"/>
        <v/>
      </c>
      <c r="R562" s="735">
        <f t="shared" si="139"/>
        <v>2.776787E-2</v>
      </c>
      <c r="S562" s="336" t="str">
        <f t="shared" si="139"/>
        <v/>
      </c>
      <c r="T562" s="735" t="str">
        <f t="shared" si="139"/>
        <v/>
      </c>
      <c r="U562" s="336" t="str">
        <f t="shared" si="139"/>
        <v/>
      </c>
      <c r="V562" s="720" t="str">
        <f t="shared" si="139"/>
        <v/>
      </c>
      <c r="W562" s="49"/>
      <c r="X562" s="49"/>
      <c r="Y562" s="60"/>
      <c r="Z562" s="49"/>
      <c r="AA562" s="49"/>
      <c r="AB562" s="49"/>
      <c r="AC562" s="49"/>
      <c r="AD562" s="49"/>
      <c r="AE562" s="49"/>
      <c r="AF562" s="49"/>
      <c r="AG562" s="49"/>
      <c r="AH562" s="41"/>
      <c r="AI562" s="47"/>
    </row>
    <row r="563" spans="1:35" ht="17.25" hidden="1" customHeight="1" outlineLevel="1">
      <c r="A563" s="415" t="s">
        <v>1227</v>
      </c>
      <c r="B563" s="78" t="s">
        <v>337</v>
      </c>
      <c r="C563" s="327" t="str">
        <f>IF(LEFT(F563,5)="Fleet",C550&amp;F553,C551)</f>
        <v>G &gt; 1st Gross Profit % of Net Sales | New | All Brand | FiestaFiesta</v>
      </c>
      <c r="D563" s="328" t="s">
        <v>1526</v>
      </c>
      <c r="E563" s="49"/>
      <c r="F563" s="255" t="str">
        <f>IF(INDEX(Setup,MATCH(D563,_xlnm.Database,0),MATCH(F$3,Country,0))="","",INDEX(Setup,MATCH(D563,_xlnm.Database,0),MATCH(F$3,Country,0)))</f>
        <v>Fleet Fiesta</v>
      </c>
      <c r="G563" s="356" t="str">
        <f t="shared" si="138"/>
        <v/>
      </c>
      <c r="H563" s="261" t="str">
        <f t="shared" si="138"/>
        <v/>
      </c>
      <c r="I563" s="336" t="str">
        <f t="shared" si="139"/>
        <v/>
      </c>
      <c r="J563" s="735" t="str">
        <f t="shared" si="139"/>
        <v/>
      </c>
      <c r="K563" s="900" t="str">
        <f t="shared" si="139"/>
        <v/>
      </c>
      <c r="L563" s="735" t="str">
        <f t="shared" si="139"/>
        <v/>
      </c>
      <c r="M563" s="336" t="str">
        <f t="shared" si="139"/>
        <v/>
      </c>
      <c r="N563" s="735" t="str">
        <f t="shared" si="139"/>
        <v/>
      </c>
      <c r="O563" s="336" t="str">
        <f t="shared" si="139"/>
        <v/>
      </c>
      <c r="P563" s="735" t="str">
        <f t="shared" si="139"/>
        <v/>
      </c>
      <c r="Q563" s="336" t="str">
        <f t="shared" si="139"/>
        <v/>
      </c>
      <c r="R563" s="735" t="str">
        <f t="shared" si="139"/>
        <v/>
      </c>
      <c r="S563" s="336" t="str">
        <f t="shared" si="139"/>
        <v/>
      </c>
      <c r="T563" s="735" t="str">
        <f t="shared" si="139"/>
        <v/>
      </c>
      <c r="U563" s="336" t="str">
        <f t="shared" si="139"/>
        <v/>
      </c>
      <c r="V563" s="720" t="str">
        <f t="shared" si="139"/>
        <v/>
      </c>
      <c r="W563" s="49"/>
      <c r="X563" s="49"/>
      <c r="Y563" s="60"/>
      <c r="Z563" s="49"/>
      <c r="AA563" s="49"/>
      <c r="AB563" s="49"/>
      <c r="AC563" s="49"/>
      <c r="AD563" s="49"/>
      <c r="AE563" s="49"/>
      <c r="AF563" s="49"/>
      <c r="AG563" s="49"/>
      <c r="AH563" s="41"/>
      <c r="AI563" s="47"/>
    </row>
    <row r="564" spans="1:35" ht="17.25" hidden="1" customHeight="1" outlineLevel="1">
      <c r="A564" s="415" t="s">
        <v>1228</v>
      </c>
      <c r="B564" s="78" t="s">
        <v>0</v>
      </c>
      <c r="C564" s="327" t="str">
        <f>IF(LEFT(F564,5)="Fleet",C550&amp;F554,C551)</f>
        <v>G &gt; 1st Gross Profit % of Net Sales | New | All Brand | FiestaFocus</v>
      </c>
      <c r="D564" s="328" t="s">
        <v>1527</v>
      </c>
      <c r="E564" s="49"/>
      <c r="F564" s="255" t="str">
        <f t="shared" ref="F564:F577" si="141">IF(INDEX(Setup,MATCH(D564,_xlnm.Database,0),MATCH(F$3,Country,0))="","",INDEX(Setup,MATCH(D564,_xlnm.Database,0),MATCH(F$3,Country,0)))</f>
        <v>Fleet Focus</v>
      </c>
      <c r="G564" s="356" t="str">
        <f t="shared" si="138"/>
        <v/>
      </c>
      <c r="H564" s="261" t="str">
        <f t="shared" si="138"/>
        <v/>
      </c>
      <c r="I564" s="336" t="str">
        <f t="shared" si="139"/>
        <v/>
      </c>
      <c r="J564" s="735" t="str">
        <f t="shared" si="139"/>
        <v/>
      </c>
      <c r="K564" s="900" t="str">
        <f t="shared" si="139"/>
        <v/>
      </c>
      <c r="L564" s="735" t="str">
        <f t="shared" si="139"/>
        <v/>
      </c>
      <c r="M564" s="336" t="str">
        <f t="shared" si="139"/>
        <v/>
      </c>
      <c r="N564" s="735" t="str">
        <f t="shared" si="139"/>
        <v/>
      </c>
      <c r="O564" s="336" t="str">
        <f t="shared" si="139"/>
        <v/>
      </c>
      <c r="P564" s="735" t="str">
        <f t="shared" si="139"/>
        <v/>
      </c>
      <c r="Q564" s="336" t="str">
        <f t="shared" si="139"/>
        <v/>
      </c>
      <c r="R564" s="735" t="str">
        <f t="shared" si="139"/>
        <v/>
      </c>
      <c r="S564" s="336" t="str">
        <f t="shared" si="139"/>
        <v/>
      </c>
      <c r="T564" s="735" t="str">
        <f t="shared" si="139"/>
        <v/>
      </c>
      <c r="U564" s="336" t="str">
        <f t="shared" si="139"/>
        <v/>
      </c>
      <c r="V564" s="720" t="str">
        <f t="shared" si="139"/>
        <v/>
      </c>
      <c r="W564" s="49"/>
      <c r="X564" s="49"/>
      <c r="Y564" s="60"/>
      <c r="Z564" s="49"/>
      <c r="AA564" s="49"/>
      <c r="AB564" s="49"/>
      <c r="AC564" s="49"/>
      <c r="AD564" s="49"/>
      <c r="AE564" s="49"/>
      <c r="AF564" s="49"/>
      <c r="AG564" s="49"/>
      <c r="AH564" s="41"/>
      <c r="AI564" s="47"/>
    </row>
    <row r="565" spans="1:35" ht="17.25" hidden="1" customHeight="1" outlineLevel="1">
      <c r="A565" s="415" t="s">
        <v>1229</v>
      </c>
      <c r="B565" s="78" t="s">
        <v>0</v>
      </c>
      <c r="C565" s="327" t="str">
        <f>IF(LEFT(F565,5)="Fleet",C550&amp;F555,C551)</f>
        <v>G &gt; 1st Gross Profit % of Net Sales | New | All Brand | FiestaMondeo</v>
      </c>
      <c r="D565" s="328" t="s">
        <v>1528</v>
      </c>
      <c r="E565" s="49"/>
      <c r="F565" s="255" t="str">
        <f t="shared" si="141"/>
        <v>Fleet Mondeo</v>
      </c>
      <c r="G565" s="356" t="str">
        <f t="shared" si="138"/>
        <v/>
      </c>
      <c r="H565" s="261" t="str">
        <f t="shared" si="138"/>
        <v/>
      </c>
      <c r="I565" s="336" t="str">
        <f t="shared" si="139"/>
        <v/>
      </c>
      <c r="J565" s="735" t="str">
        <f t="shared" si="139"/>
        <v/>
      </c>
      <c r="K565" s="900" t="str">
        <f t="shared" si="139"/>
        <v/>
      </c>
      <c r="L565" s="735" t="str">
        <f t="shared" si="139"/>
        <v/>
      </c>
      <c r="M565" s="336" t="str">
        <f t="shared" si="139"/>
        <v/>
      </c>
      <c r="N565" s="735" t="str">
        <f t="shared" si="139"/>
        <v/>
      </c>
      <c r="O565" s="336" t="str">
        <f t="shared" si="139"/>
        <v/>
      </c>
      <c r="P565" s="735" t="str">
        <f t="shared" si="139"/>
        <v/>
      </c>
      <c r="Q565" s="336" t="str">
        <f t="shared" si="139"/>
        <v/>
      </c>
      <c r="R565" s="735" t="str">
        <f t="shared" si="139"/>
        <v/>
      </c>
      <c r="S565" s="336" t="str">
        <f t="shared" si="139"/>
        <v/>
      </c>
      <c r="T565" s="735" t="str">
        <f t="shared" si="139"/>
        <v/>
      </c>
      <c r="U565" s="336" t="str">
        <f t="shared" si="139"/>
        <v/>
      </c>
      <c r="V565" s="720" t="str">
        <f t="shared" si="139"/>
        <v/>
      </c>
      <c r="W565" s="49"/>
      <c r="X565" s="49"/>
      <c r="Y565" s="60"/>
      <c r="Z565" s="49"/>
      <c r="AA565" s="49"/>
      <c r="AB565" s="49"/>
      <c r="AC565" s="49"/>
      <c r="AD565" s="49"/>
      <c r="AE565" s="49"/>
      <c r="AF565" s="49"/>
      <c r="AG565" s="49"/>
      <c r="AH565" s="41"/>
      <c r="AI565" s="47"/>
    </row>
    <row r="566" spans="1:35" ht="17.25" hidden="1" customHeight="1" outlineLevel="1">
      <c r="A566" s="415" t="s">
        <v>1230</v>
      </c>
      <c r="B566" s="78" t="s">
        <v>0</v>
      </c>
      <c r="C566" s="327" t="str">
        <f>IF(LEFT(F566,5)="Fleet",C550&amp;F556,C551)</f>
        <v>G &gt; 1st Gross Profit % of Net Sales | New | All Brand | FiestaFalcon</v>
      </c>
      <c r="D566" s="328" t="s">
        <v>1529</v>
      </c>
      <c r="E566" s="49"/>
      <c r="F566" s="255" t="str">
        <f t="shared" si="141"/>
        <v>Fleet Falcon</v>
      </c>
      <c r="G566" s="356" t="str">
        <f t="shared" si="138"/>
        <v/>
      </c>
      <c r="H566" s="261" t="str">
        <f t="shared" si="138"/>
        <v/>
      </c>
      <c r="I566" s="336" t="str">
        <f t="shared" si="139"/>
        <v/>
      </c>
      <c r="J566" s="735" t="str">
        <f t="shared" si="139"/>
        <v/>
      </c>
      <c r="K566" s="900" t="str">
        <f t="shared" si="139"/>
        <v/>
      </c>
      <c r="L566" s="735" t="str">
        <f t="shared" si="139"/>
        <v/>
      </c>
      <c r="M566" s="336" t="str">
        <f t="shared" si="139"/>
        <v/>
      </c>
      <c r="N566" s="735" t="str">
        <f t="shared" si="139"/>
        <v/>
      </c>
      <c r="O566" s="336" t="str">
        <f t="shared" si="139"/>
        <v/>
      </c>
      <c r="P566" s="735" t="str">
        <f t="shared" si="139"/>
        <v/>
      </c>
      <c r="Q566" s="336" t="str">
        <f t="shared" si="139"/>
        <v/>
      </c>
      <c r="R566" s="735" t="str">
        <f t="shared" si="139"/>
        <v/>
      </c>
      <c r="S566" s="336" t="str">
        <f t="shared" si="139"/>
        <v/>
      </c>
      <c r="T566" s="735" t="str">
        <f t="shared" si="139"/>
        <v/>
      </c>
      <c r="U566" s="336" t="str">
        <f t="shared" si="139"/>
        <v/>
      </c>
      <c r="V566" s="720" t="str">
        <f t="shared" si="139"/>
        <v/>
      </c>
      <c r="W566" s="49"/>
      <c r="X566" s="49"/>
      <c r="Y566" s="60"/>
      <c r="Z566" s="49"/>
      <c r="AA566" s="49"/>
      <c r="AB566" s="49"/>
      <c r="AC566" s="49"/>
      <c r="AD566" s="49"/>
      <c r="AE566" s="49"/>
      <c r="AF566" s="49"/>
      <c r="AG566" s="49"/>
      <c r="AH566" s="41"/>
      <c r="AI566" s="47"/>
    </row>
    <row r="567" spans="1:35" ht="17.25" hidden="1" customHeight="1" outlineLevel="1">
      <c r="A567" s="415" t="s">
        <v>1231</v>
      </c>
      <c r="B567" s="78" t="s">
        <v>0</v>
      </c>
      <c r="C567" s="327" t="str">
        <f>IF(LEFT(F567,5)="Fleet",C550&amp;F557,C551)</f>
        <v>G &gt; 1st Gross Profit % of Net Sales | New | All Brand | FiestaEcosport</v>
      </c>
      <c r="D567" s="328" t="s">
        <v>1530</v>
      </c>
      <c r="E567" s="49"/>
      <c r="F567" s="255" t="str">
        <f t="shared" si="141"/>
        <v>Fleet Ecosport</v>
      </c>
      <c r="G567" s="356" t="str">
        <f t="shared" si="138"/>
        <v/>
      </c>
      <c r="H567" s="261" t="str">
        <f t="shared" si="138"/>
        <v/>
      </c>
      <c r="I567" s="336" t="str">
        <f t="shared" si="139"/>
        <v/>
      </c>
      <c r="J567" s="735" t="str">
        <f t="shared" si="139"/>
        <v/>
      </c>
      <c r="K567" s="900" t="str">
        <f t="shared" si="139"/>
        <v/>
      </c>
      <c r="L567" s="735" t="str">
        <f t="shared" si="139"/>
        <v/>
      </c>
      <c r="M567" s="336" t="str">
        <f t="shared" si="139"/>
        <v/>
      </c>
      <c r="N567" s="735" t="str">
        <f t="shared" si="139"/>
        <v/>
      </c>
      <c r="O567" s="336" t="str">
        <f t="shared" si="139"/>
        <v/>
      </c>
      <c r="P567" s="735" t="str">
        <f t="shared" si="139"/>
        <v/>
      </c>
      <c r="Q567" s="336" t="str">
        <f t="shared" si="139"/>
        <v/>
      </c>
      <c r="R567" s="735" t="str">
        <f t="shared" si="139"/>
        <v/>
      </c>
      <c r="S567" s="336" t="str">
        <f t="shared" si="139"/>
        <v/>
      </c>
      <c r="T567" s="735" t="str">
        <f t="shared" si="139"/>
        <v/>
      </c>
      <c r="U567" s="336" t="str">
        <f t="shared" si="139"/>
        <v/>
      </c>
      <c r="V567" s="720" t="str">
        <f t="shared" ref="I567:V577" si="142">IFERROR(INDEX(ESOSDataset,MATCH($C567,Measure,0),MATCH(V$10,PeriodComposite,0)),"")</f>
        <v/>
      </c>
      <c r="W567" s="49"/>
      <c r="X567" s="49"/>
      <c r="Y567" s="60"/>
      <c r="Z567" s="49"/>
      <c r="AA567" s="49"/>
      <c r="AB567" s="49"/>
      <c r="AC567" s="49"/>
      <c r="AD567" s="49"/>
      <c r="AE567" s="49"/>
      <c r="AF567" s="49"/>
      <c r="AG567" s="49"/>
      <c r="AH567" s="41"/>
      <c r="AI567" s="47"/>
    </row>
    <row r="568" spans="1:35" ht="17.25" hidden="1" customHeight="1" outlineLevel="1">
      <c r="A568" s="415" t="s">
        <v>1232</v>
      </c>
      <c r="B568" s="78" t="s">
        <v>0</v>
      </c>
      <c r="C568" s="327" t="str">
        <f>IF(LEFT(F568,5)="Fleet",C550&amp;F558,C551)</f>
        <v>G &gt; 1st Gross Profit % of Net Sales | New | All Brand | FiestaKuga</v>
      </c>
      <c r="D568" s="328" t="s">
        <v>1531</v>
      </c>
      <c r="E568" s="49"/>
      <c r="F568" s="255" t="str">
        <f t="shared" si="141"/>
        <v>Fleet Kuga</v>
      </c>
      <c r="G568" s="356" t="str">
        <f t="shared" si="138"/>
        <v/>
      </c>
      <c r="H568" s="261" t="str">
        <f t="shared" si="138"/>
        <v/>
      </c>
      <c r="I568" s="336" t="str">
        <f t="shared" si="142"/>
        <v/>
      </c>
      <c r="J568" s="735" t="str">
        <f t="shared" si="142"/>
        <v/>
      </c>
      <c r="K568" s="900" t="str">
        <f t="shared" si="142"/>
        <v/>
      </c>
      <c r="L568" s="735" t="str">
        <f t="shared" si="142"/>
        <v/>
      </c>
      <c r="M568" s="336" t="str">
        <f t="shared" si="142"/>
        <v/>
      </c>
      <c r="N568" s="735" t="str">
        <f t="shared" si="142"/>
        <v/>
      </c>
      <c r="O568" s="336" t="str">
        <f t="shared" si="142"/>
        <v/>
      </c>
      <c r="P568" s="735" t="str">
        <f t="shared" si="142"/>
        <v/>
      </c>
      <c r="Q568" s="336" t="str">
        <f t="shared" si="142"/>
        <v/>
      </c>
      <c r="R568" s="735" t="str">
        <f t="shared" si="142"/>
        <v/>
      </c>
      <c r="S568" s="336" t="str">
        <f t="shared" si="142"/>
        <v/>
      </c>
      <c r="T568" s="735" t="str">
        <f t="shared" si="142"/>
        <v/>
      </c>
      <c r="U568" s="336" t="str">
        <f t="shared" si="142"/>
        <v/>
      </c>
      <c r="V568" s="720" t="str">
        <f t="shared" si="142"/>
        <v/>
      </c>
      <c r="W568" s="49"/>
      <c r="X568" s="49"/>
      <c r="Y568" s="60"/>
      <c r="Z568" s="49"/>
      <c r="AA568" s="49"/>
      <c r="AB568" s="49"/>
      <c r="AC568" s="49"/>
      <c r="AD568" s="49"/>
      <c r="AE568" s="49"/>
      <c r="AF568" s="49"/>
      <c r="AG568" s="49"/>
      <c r="AH568" s="41"/>
      <c r="AI568" s="47"/>
    </row>
    <row r="569" spans="1:35" ht="17.25" hidden="1" customHeight="1" outlineLevel="1">
      <c r="A569" s="415" t="s">
        <v>1233</v>
      </c>
      <c r="B569" s="78" t="s">
        <v>0</v>
      </c>
      <c r="C569" s="327" t="str">
        <f>IF(LEFT(F569,5)="Fleet",C550&amp;F559,C551)</f>
        <v>G &gt; 1st Gross Profit % of Net Sales | New | All Brand | FiestaTerritory</v>
      </c>
      <c r="D569" s="328" t="s">
        <v>1532</v>
      </c>
      <c r="E569" s="49"/>
      <c r="F569" s="255" t="str">
        <f t="shared" si="141"/>
        <v>Fleet Territory</v>
      </c>
      <c r="G569" s="356" t="str">
        <f t="shared" si="138"/>
        <v/>
      </c>
      <c r="H569" s="261" t="str">
        <f t="shared" si="138"/>
        <v/>
      </c>
      <c r="I569" s="336" t="str">
        <f t="shared" si="142"/>
        <v/>
      </c>
      <c r="J569" s="735" t="str">
        <f t="shared" si="142"/>
        <v/>
      </c>
      <c r="K569" s="900" t="str">
        <f t="shared" si="142"/>
        <v/>
      </c>
      <c r="L569" s="735" t="str">
        <f t="shared" si="142"/>
        <v/>
      </c>
      <c r="M569" s="336" t="str">
        <f t="shared" si="142"/>
        <v/>
      </c>
      <c r="N569" s="735" t="str">
        <f t="shared" si="142"/>
        <v/>
      </c>
      <c r="O569" s="336" t="str">
        <f t="shared" si="142"/>
        <v/>
      </c>
      <c r="P569" s="735" t="str">
        <f t="shared" si="142"/>
        <v/>
      </c>
      <c r="Q569" s="336" t="str">
        <f t="shared" si="142"/>
        <v/>
      </c>
      <c r="R569" s="735" t="str">
        <f t="shared" si="142"/>
        <v/>
      </c>
      <c r="S569" s="336" t="str">
        <f t="shared" si="142"/>
        <v/>
      </c>
      <c r="T569" s="735" t="str">
        <f t="shared" si="142"/>
        <v/>
      </c>
      <c r="U569" s="336" t="str">
        <f t="shared" si="142"/>
        <v/>
      </c>
      <c r="V569" s="720" t="str">
        <f t="shared" si="142"/>
        <v/>
      </c>
      <c r="W569" s="49"/>
      <c r="X569" s="49"/>
      <c r="Y569" s="60"/>
      <c r="Z569" s="49"/>
      <c r="AA569" s="49"/>
      <c r="AB569" s="49"/>
      <c r="AC569" s="49"/>
      <c r="AD569" s="49"/>
      <c r="AE569" s="49"/>
      <c r="AF569" s="49"/>
      <c r="AG569" s="49"/>
      <c r="AH569" s="41"/>
      <c r="AI569" s="47"/>
    </row>
    <row r="570" spans="1:35" ht="17.25" hidden="1" customHeight="1" outlineLevel="1">
      <c r="A570" s="415" t="s">
        <v>1234</v>
      </c>
      <c r="B570" s="78" t="s">
        <v>0</v>
      </c>
      <c r="C570" s="327" t="str">
        <f>IF(LEFT(F570,5)="Fleet",C550&amp;F560,C551)</f>
        <v>G &gt; 1st Gross Profit % of Net Sales | New | All Brand | FiestaFalcon UTE</v>
      </c>
      <c r="D570" s="328" t="s">
        <v>1533</v>
      </c>
      <c r="E570" s="49"/>
      <c r="F570" s="255" t="str">
        <f t="shared" si="141"/>
        <v>Fleet Falcon UTE</v>
      </c>
      <c r="G570" s="356" t="str">
        <f t="shared" si="138"/>
        <v/>
      </c>
      <c r="H570" s="261" t="str">
        <f t="shared" si="138"/>
        <v/>
      </c>
      <c r="I570" s="336" t="str">
        <f t="shared" si="142"/>
        <v/>
      </c>
      <c r="J570" s="735" t="str">
        <f t="shared" si="142"/>
        <v/>
      </c>
      <c r="K570" s="900" t="str">
        <f t="shared" si="142"/>
        <v/>
      </c>
      <c r="L570" s="735" t="str">
        <f t="shared" si="142"/>
        <v/>
      </c>
      <c r="M570" s="336" t="str">
        <f t="shared" si="142"/>
        <v/>
      </c>
      <c r="N570" s="735" t="str">
        <f t="shared" si="142"/>
        <v/>
      </c>
      <c r="O570" s="336" t="str">
        <f t="shared" si="142"/>
        <v/>
      </c>
      <c r="P570" s="735" t="str">
        <f t="shared" si="142"/>
        <v/>
      </c>
      <c r="Q570" s="336" t="str">
        <f t="shared" si="142"/>
        <v/>
      </c>
      <c r="R570" s="735" t="str">
        <f t="shared" si="142"/>
        <v/>
      </c>
      <c r="S570" s="336" t="str">
        <f t="shared" si="142"/>
        <v/>
      </c>
      <c r="T570" s="735" t="str">
        <f t="shared" si="142"/>
        <v/>
      </c>
      <c r="U570" s="336" t="str">
        <f t="shared" si="142"/>
        <v/>
      </c>
      <c r="V570" s="720" t="str">
        <f t="shared" si="142"/>
        <v/>
      </c>
      <c r="W570" s="49"/>
      <c r="X570" s="49"/>
      <c r="Y570" s="60"/>
      <c r="Z570" s="49"/>
      <c r="AA570" s="49"/>
      <c r="AB570" s="49"/>
      <c r="AC570" s="49"/>
      <c r="AD570" s="49"/>
      <c r="AE570" s="49"/>
      <c r="AF570" s="49"/>
      <c r="AG570" s="49"/>
      <c r="AH570" s="41"/>
      <c r="AI570" s="47"/>
    </row>
    <row r="571" spans="1:35" ht="17.25" hidden="1" customHeight="1" outlineLevel="1">
      <c r="A571" s="415" t="s">
        <v>1235</v>
      </c>
      <c r="B571" s="78" t="s">
        <v>0</v>
      </c>
      <c r="C571" s="327" t="str">
        <f>IF(LEFT(F571,5)="Fleet",C550&amp;F561,C551)</f>
        <v>G &gt; 1st Gross Profit % of Net Sales | New | All Brand | FiestaRanger</v>
      </c>
      <c r="D571" s="328" t="s">
        <v>1534</v>
      </c>
      <c r="E571" s="49"/>
      <c r="F571" s="255" t="str">
        <f t="shared" si="141"/>
        <v>Fleet Ranger</v>
      </c>
      <c r="G571" s="356" t="str">
        <f t="shared" si="138"/>
        <v/>
      </c>
      <c r="H571" s="261" t="str">
        <f t="shared" si="138"/>
        <v/>
      </c>
      <c r="I571" s="336" t="str">
        <f t="shared" si="142"/>
        <v/>
      </c>
      <c r="J571" s="735" t="str">
        <f t="shared" si="142"/>
        <v/>
      </c>
      <c r="K571" s="900" t="str">
        <f t="shared" si="142"/>
        <v/>
      </c>
      <c r="L571" s="735" t="str">
        <f t="shared" si="142"/>
        <v/>
      </c>
      <c r="M571" s="336" t="str">
        <f t="shared" si="142"/>
        <v/>
      </c>
      <c r="N571" s="735" t="str">
        <f t="shared" si="142"/>
        <v/>
      </c>
      <c r="O571" s="336" t="str">
        <f t="shared" si="142"/>
        <v/>
      </c>
      <c r="P571" s="735" t="str">
        <f t="shared" si="142"/>
        <v/>
      </c>
      <c r="Q571" s="336" t="str">
        <f t="shared" si="142"/>
        <v/>
      </c>
      <c r="R571" s="735" t="str">
        <f t="shared" si="142"/>
        <v/>
      </c>
      <c r="S571" s="336" t="str">
        <f t="shared" si="142"/>
        <v/>
      </c>
      <c r="T571" s="735" t="str">
        <f t="shared" si="142"/>
        <v/>
      </c>
      <c r="U571" s="336" t="str">
        <f t="shared" si="142"/>
        <v/>
      </c>
      <c r="V571" s="720" t="str">
        <f t="shared" si="142"/>
        <v/>
      </c>
      <c r="W571" s="49"/>
      <c r="X571" s="49"/>
      <c r="Y571" s="60"/>
      <c r="Z571" s="49"/>
      <c r="AA571" s="49"/>
      <c r="AB571" s="49"/>
      <c r="AC571" s="49"/>
      <c r="AD571" s="49"/>
      <c r="AE571" s="49"/>
      <c r="AF571" s="49"/>
      <c r="AG571" s="49"/>
      <c r="AH571" s="41"/>
      <c r="AI571" s="47"/>
    </row>
    <row r="572" spans="1:35" ht="17.25" hidden="1" customHeight="1" outlineLevel="1">
      <c r="A572" s="415" t="s">
        <v>1236</v>
      </c>
      <c r="B572" s="78" t="s">
        <v>0</v>
      </c>
      <c r="C572" s="327" t="str">
        <f>IF(LEFT(F572,5)="Fleet",C550&amp;F562,C551)</f>
        <v>G &gt; 1st Gross Profit % of Net Sales | New | All Brand | FiestaTransit</v>
      </c>
      <c r="D572" s="328" t="s">
        <v>1535</v>
      </c>
      <c r="E572" s="49"/>
      <c r="F572" s="255" t="str">
        <f t="shared" si="141"/>
        <v>Fleet Transit</v>
      </c>
      <c r="G572" s="356" t="str">
        <f t="shared" si="138"/>
        <v/>
      </c>
      <c r="H572" s="261" t="str">
        <f t="shared" si="138"/>
        <v/>
      </c>
      <c r="I572" s="336" t="str">
        <f t="shared" si="142"/>
        <v/>
      </c>
      <c r="J572" s="735" t="str">
        <f t="shared" si="142"/>
        <v/>
      </c>
      <c r="K572" s="900" t="str">
        <f t="shared" si="142"/>
        <v/>
      </c>
      <c r="L572" s="735" t="str">
        <f t="shared" si="142"/>
        <v/>
      </c>
      <c r="M572" s="336" t="str">
        <f t="shared" si="142"/>
        <v/>
      </c>
      <c r="N572" s="735" t="str">
        <f t="shared" si="142"/>
        <v/>
      </c>
      <c r="O572" s="336" t="str">
        <f t="shared" si="142"/>
        <v/>
      </c>
      <c r="P572" s="735" t="str">
        <f t="shared" si="142"/>
        <v/>
      </c>
      <c r="Q572" s="336" t="str">
        <f t="shared" si="142"/>
        <v/>
      </c>
      <c r="R572" s="735" t="str">
        <f t="shared" si="142"/>
        <v/>
      </c>
      <c r="S572" s="336" t="str">
        <f t="shared" si="142"/>
        <v/>
      </c>
      <c r="T572" s="735" t="str">
        <f t="shared" si="142"/>
        <v/>
      </c>
      <c r="U572" s="336" t="str">
        <f t="shared" si="142"/>
        <v/>
      </c>
      <c r="V572" s="720" t="str">
        <f t="shared" si="142"/>
        <v/>
      </c>
      <c r="W572" s="49"/>
      <c r="X572" s="49"/>
      <c r="Y572" s="60"/>
      <c r="Z572" s="49"/>
      <c r="AA572" s="49"/>
      <c r="AB572" s="49"/>
      <c r="AC572" s="49"/>
      <c r="AD572" s="49"/>
      <c r="AE572" s="49"/>
      <c r="AF572" s="49"/>
      <c r="AG572" s="49"/>
      <c r="AH572" s="41"/>
      <c r="AI572" s="47"/>
    </row>
    <row r="573" spans="1:35" ht="17.25" hidden="1" customHeight="1" outlineLevel="1">
      <c r="A573" s="415" t="s">
        <v>1237</v>
      </c>
      <c r="B573" s="78" t="s">
        <v>0</v>
      </c>
      <c r="C573" s="327"/>
      <c r="D573" s="328" t="s">
        <v>1536</v>
      </c>
      <c r="E573" s="49"/>
      <c r="F573" s="255" t="str">
        <f t="shared" si="141"/>
        <v/>
      </c>
      <c r="G573" s="356" t="str">
        <f t="shared" si="138"/>
        <v/>
      </c>
      <c r="H573" s="261" t="str">
        <f t="shared" si="138"/>
        <v/>
      </c>
      <c r="I573" s="336" t="str">
        <f t="shared" si="142"/>
        <v/>
      </c>
      <c r="J573" s="735" t="str">
        <f t="shared" si="142"/>
        <v/>
      </c>
      <c r="K573" s="900" t="str">
        <f t="shared" si="142"/>
        <v/>
      </c>
      <c r="L573" s="735" t="str">
        <f t="shared" si="142"/>
        <v/>
      </c>
      <c r="M573" s="336" t="str">
        <f t="shared" si="142"/>
        <v/>
      </c>
      <c r="N573" s="735" t="str">
        <f t="shared" si="142"/>
        <v/>
      </c>
      <c r="O573" s="336" t="str">
        <f t="shared" si="142"/>
        <v/>
      </c>
      <c r="P573" s="735" t="str">
        <f t="shared" si="142"/>
        <v/>
      </c>
      <c r="Q573" s="336" t="str">
        <f t="shared" si="142"/>
        <v/>
      </c>
      <c r="R573" s="735" t="str">
        <f t="shared" si="142"/>
        <v/>
      </c>
      <c r="S573" s="336" t="str">
        <f t="shared" si="142"/>
        <v/>
      </c>
      <c r="T573" s="735" t="str">
        <f t="shared" si="142"/>
        <v/>
      </c>
      <c r="U573" s="336" t="str">
        <f t="shared" si="142"/>
        <v/>
      </c>
      <c r="V573" s="720" t="str">
        <f t="shared" si="142"/>
        <v/>
      </c>
      <c r="W573" s="49"/>
      <c r="X573" s="49"/>
      <c r="Y573" s="60"/>
      <c r="Z573" s="49"/>
      <c r="AA573" s="49"/>
      <c r="AB573" s="49"/>
      <c r="AC573" s="49"/>
      <c r="AD573" s="49"/>
      <c r="AE573" s="49"/>
      <c r="AF573" s="49"/>
      <c r="AG573" s="49"/>
      <c r="AH573" s="41"/>
      <c r="AI573" s="47"/>
    </row>
    <row r="574" spans="1:35" ht="17.25" hidden="1" customHeight="1" outlineLevel="1">
      <c r="A574" s="415" t="s">
        <v>1238</v>
      </c>
      <c r="B574" s="78" t="s">
        <v>0</v>
      </c>
      <c r="C574" s="327"/>
      <c r="D574" s="328" t="s">
        <v>1537</v>
      </c>
      <c r="E574" s="49"/>
      <c r="F574" s="255" t="str">
        <f t="shared" si="141"/>
        <v/>
      </c>
      <c r="G574" s="356" t="str">
        <f t="shared" si="138"/>
        <v/>
      </c>
      <c r="H574" s="261" t="str">
        <f t="shared" si="138"/>
        <v/>
      </c>
      <c r="I574" s="336" t="str">
        <f t="shared" si="142"/>
        <v/>
      </c>
      <c r="J574" s="735" t="str">
        <f t="shared" si="142"/>
        <v/>
      </c>
      <c r="K574" s="900" t="str">
        <f t="shared" si="142"/>
        <v/>
      </c>
      <c r="L574" s="735" t="str">
        <f t="shared" si="142"/>
        <v/>
      </c>
      <c r="M574" s="336" t="str">
        <f t="shared" si="142"/>
        <v/>
      </c>
      <c r="N574" s="735" t="str">
        <f t="shared" si="142"/>
        <v/>
      </c>
      <c r="O574" s="336" t="str">
        <f t="shared" si="142"/>
        <v/>
      </c>
      <c r="P574" s="735" t="str">
        <f t="shared" si="142"/>
        <v/>
      </c>
      <c r="Q574" s="336" t="str">
        <f t="shared" si="142"/>
        <v/>
      </c>
      <c r="R574" s="735" t="str">
        <f t="shared" si="142"/>
        <v/>
      </c>
      <c r="S574" s="336" t="str">
        <f t="shared" si="142"/>
        <v/>
      </c>
      <c r="T574" s="735" t="str">
        <f t="shared" si="142"/>
        <v/>
      </c>
      <c r="U574" s="336" t="str">
        <f t="shared" si="142"/>
        <v/>
      </c>
      <c r="V574" s="720" t="str">
        <f t="shared" si="142"/>
        <v/>
      </c>
      <c r="W574" s="49"/>
      <c r="X574" s="49"/>
      <c r="Y574" s="60"/>
      <c r="Z574" s="49"/>
      <c r="AA574" s="49"/>
      <c r="AB574" s="49"/>
      <c r="AC574" s="49"/>
      <c r="AD574" s="49"/>
      <c r="AE574" s="49"/>
      <c r="AF574" s="49"/>
      <c r="AG574" s="49"/>
      <c r="AH574" s="41"/>
      <c r="AI574" s="47"/>
    </row>
    <row r="575" spans="1:35" ht="17.25" hidden="1" customHeight="1" outlineLevel="1">
      <c r="A575" s="415" t="s">
        <v>1239</v>
      </c>
      <c r="B575" s="78" t="s">
        <v>0</v>
      </c>
      <c r="C575" s="327"/>
      <c r="D575" s="328" t="s">
        <v>1538</v>
      </c>
      <c r="E575" s="49"/>
      <c r="F575" s="255" t="str">
        <f t="shared" si="141"/>
        <v/>
      </c>
      <c r="G575" s="356" t="str">
        <f t="shared" si="138"/>
        <v/>
      </c>
      <c r="H575" s="261" t="str">
        <f t="shared" si="138"/>
        <v/>
      </c>
      <c r="I575" s="336" t="str">
        <f t="shared" si="142"/>
        <v/>
      </c>
      <c r="J575" s="735" t="str">
        <f t="shared" si="142"/>
        <v/>
      </c>
      <c r="K575" s="900" t="str">
        <f t="shared" si="142"/>
        <v/>
      </c>
      <c r="L575" s="735" t="str">
        <f t="shared" si="142"/>
        <v/>
      </c>
      <c r="M575" s="336" t="str">
        <f t="shared" si="142"/>
        <v/>
      </c>
      <c r="N575" s="735" t="str">
        <f t="shared" si="142"/>
        <v/>
      </c>
      <c r="O575" s="336" t="str">
        <f t="shared" si="142"/>
        <v/>
      </c>
      <c r="P575" s="735" t="str">
        <f t="shared" si="142"/>
        <v/>
      </c>
      <c r="Q575" s="336" t="str">
        <f t="shared" si="142"/>
        <v/>
      </c>
      <c r="R575" s="735" t="str">
        <f t="shared" si="142"/>
        <v/>
      </c>
      <c r="S575" s="336" t="str">
        <f t="shared" si="142"/>
        <v/>
      </c>
      <c r="T575" s="735" t="str">
        <f t="shared" si="142"/>
        <v/>
      </c>
      <c r="U575" s="336" t="str">
        <f t="shared" si="142"/>
        <v/>
      </c>
      <c r="V575" s="720" t="str">
        <f t="shared" si="142"/>
        <v/>
      </c>
      <c r="W575" s="49"/>
      <c r="X575" s="49"/>
      <c r="Y575" s="60"/>
      <c r="Z575" s="49"/>
      <c r="AA575" s="49"/>
      <c r="AB575" s="49"/>
      <c r="AC575" s="49"/>
      <c r="AD575" s="49"/>
      <c r="AE575" s="49"/>
      <c r="AF575" s="49"/>
      <c r="AG575" s="49"/>
      <c r="AH575" s="41"/>
      <c r="AI575" s="47"/>
    </row>
    <row r="576" spans="1:35" ht="17.25" hidden="1" customHeight="1" outlineLevel="1">
      <c r="A576" s="415" t="s">
        <v>1240</v>
      </c>
      <c r="B576" s="78" t="s">
        <v>0</v>
      </c>
      <c r="C576" s="327"/>
      <c r="D576" s="328" t="s">
        <v>1539</v>
      </c>
      <c r="E576" s="49"/>
      <c r="F576" s="255" t="str">
        <f t="shared" si="141"/>
        <v/>
      </c>
      <c r="G576" s="356" t="str">
        <f t="shared" si="138"/>
        <v/>
      </c>
      <c r="H576" s="261" t="str">
        <f t="shared" si="138"/>
        <v/>
      </c>
      <c r="I576" s="336" t="str">
        <f t="shared" si="142"/>
        <v/>
      </c>
      <c r="J576" s="735" t="str">
        <f t="shared" si="142"/>
        <v/>
      </c>
      <c r="K576" s="900" t="str">
        <f t="shared" si="142"/>
        <v/>
      </c>
      <c r="L576" s="735" t="str">
        <f t="shared" si="142"/>
        <v/>
      </c>
      <c r="M576" s="336" t="str">
        <f t="shared" si="142"/>
        <v/>
      </c>
      <c r="N576" s="735" t="str">
        <f t="shared" si="142"/>
        <v/>
      </c>
      <c r="O576" s="336" t="str">
        <f t="shared" si="142"/>
        <v/>
      </c>
      <c r="P576" s="735" t="str">
        <f t="shared" si="142"/>
        <v/>
      </c>
      <c r="Q576" s="336" t="str">
        <f t="shared" si="142"/>
        <v/>
      </c>
      <c r="R576" s="735" t="str">
        <f t="shared" si="142"/>
        <v/>
      </c>
      <c r="S576" s="336" t="str">
        <f t="shared" si="142"/>
        <v/>
      </c>
      <c r="T576" s="735" t="str">
        <f t="shared" si="142"/>
        <v/>
      </c>
      <c r="U576" s="336" t="str">
        <f t="shared" si="142"/>
        <v/>
      </c>
      <c r="V576" s="720" t="str">
        <f t="shared" si="142"/>
        <v/>
      </c>
      <c r="W576" s="49"/>
      <c r="X576" s="49"/>
      <c r="Y576" s="60"/>
      <c r="Z576" s="49"/>
      <c r="AA576" s="49"/>
      <c r="AB576" s="49"/>
      <c r="AC576" s="49"/>
      <c r="AD576" s="49"/>
      <c r="AE576" s="49"/>
      <c r="AF576" s="49"/>
      <c r="AG576" s="49"/>
      <c r="AH576" s="41"/>
      <c r="AI576" s="47"/>
    </row>
    <row r="577" spans="1:35" ht="17.25" hidden="1" customHeight="1" outlineLevel="1">
      <c r="A577" s="415" t="s">
        <v>1241</v>
      </c>
      <c r="B577" s="78" t="s">
        <v>0</v>
      </c>
      <c r="C577" s="327"/>
      <c r="D577" s="328" t="s">
        <v>1540</v>
      </c>
      <c r="E577" s="49"/>
      <c r="F577" s="255" t="str">
        <f t="shared" si="141"/>
        <v/>
      </c>
      <c r="G577" s="357" t="str">
        <f t="shared" si="138"/>
        <v/>
      </c>
      <c r="H577" s="291" t="str">
        <f t="shared" si="138"/>
        <v/>
      </c>
      <c r="I577" s="358" t="str">
        <f t="shared" si="142"/>
        <v/>
      </c>
      <c r="J577" s="736" t="str">
        <f t="shared" si="142"/>
        <v/>
      </c>
      <c r="K577" s="911" t="str">
        <f t="shared" si="142"/>
        <v/>
      </c>
      <c r="L577" s="736" t="str">
        <f t="shared" si="142"/>
        <v/>
      </c>
      <c r="M577" s="358" t="str">
        <f t="shared" si="142"/>
        <v/>
      </c>
      <c r="N577" s="736" t="str">
        <f t="shared" si="142"/>
        <v/>
      </c>
      <c r="O577" s="358" t="str">
        <f t="shared" si="142"/>
        <v/>
      </c>
      <c r="P577" s="736" t="str">
        <f t="shared" si="142"/>
        <v/>
      </c>
      <c r="Q577" s="358" t="str">
        <f t="shared" si="142"/>
        <v/>
      </c>
      <c r="R577" s="736" t="str">
        <f t="shared" si="142"/>
        <v/>
      </c>
      <c r="S577" s="358" t="str">
        <f t="shared" si="142"/>
        <v/>
      </c>
      <c r="T577" s="736" t="str">
        <f t="shared" si="142"/>
        <v/>
      </c>
      <c r="U577" s="358" t="str">
        <f t="shared" si="142"/>
        <v/>
      </c>
      <c r="V577" s="723" t="str">
        <f t="shared" si="142"/>
        <v/>
      </c>
      <c r="W577" s="49"/>
      <c r="X577" s="49"/>
      <c r="Y577" s="60"/>
      <c r="Z577" s="49"/>
      <c r="AA577" s="49"/>
      <c r="AB577" s="49"/>
      <c r="AC577" s="49"/>
      <c r="AD577" s="49"/>
      <c r="AE577" s="49"/>
      <c r="AF577" s="49"/>
      <c r="AG577" s="49"/>
      <c r="AH577" s="41"/>
      <c r="AI577" s="47"/>
    </row>
    <row r="578" spans="1:35" ht="17.25" customHeight="1">
      <c r="A578" s="414" t="s">
        <v>1106</v>
      </c>
      <c r="B578" s="78" t="s">
        <v>0</v>
      </c>
      <c r="C578" s="327"/>
      <c r="D578" s="70"/>
      <c r="E578" s="293"/>
      <c r="F578" s="300"/>
      <c r="G578" s="301"/>
      <c r="H578" s="301"/>
      <c r="I578" s="302"/>
      <c r="J578" s="699"/>
      <c r="K578" s="301"/>
      <c r="L578" s="699"/>
      <c r="M578" s="301"/>
      <c r="N578" s="699"/>
      <c r="O578" s="301"/>
      <c r="P578" s="699"/>
      <c r="Q578" s="301"/>
      <c r="R578" s="699"/>
      <c r="S578" s="301"/>
      <c r="T578" s="706"/>
      <c r="U578" s="301"/>
      <c r="V578" s="699"/>
      <c r="W578" s="293"/>
      <c r="X578" s="293"/>
      <c r="Y578" s="296"/>
      <c r="Z578" s="293"/>
      <c r="AA578" s="293"/>
      <c r="AB578" s="293"/>
      <c r="AC578" s="293"/>
      <c r="AD578" s="293"/>
      <c r="AE578" s="293"/>
      <c r="AF578" s="293"/>
      <c r="AG578" s="293"/>
      <c r="AH578" s="41"/>
      <c r="AI578" s="47"/>
    </row>
    <row r="579" spans="1:35" ht="17.25" customHeight="1">
      <c r="A579" s="414" t="s">
        <v>1242</v>
      </c>
      <c r="B579" s="78" t="s">
        <v>0</v>
      </c>
      <c r="C579" s="69"/>
      <c r="D579" s="70"/>
      <c r="E579" s="49"/>
      <c r="F579" s="1090" t="s">
        <v>4256</v>
      </c>
      <c r="G579" s="1081" t="str">
        <f>G$13</f>
        <v>2015 FOA PG Group 1   :   March 2015</v>
      </c>
      <c r="H579" s="1082"/>
      <c r="I579" s="1082"/>
      <c r="J579" s="1082"/>
      <c r="K579" s="1082"/>
      <c r="L579" s="1082"/>
      <c r="M579" s="1082"/>
      <c r="N579" s="1082"/>
      <c r="O579" s="1082"/>
      <c r="P579" s="1082"/>
      <c r="Q579" s="1082"/>
      <c r="R579" s="1082"/>
      <c r="S579" s="1082"/>
      <c r="T579" s="1082"/>
      <c r="U579" s="1082">
        <f>U$13</f>
        <v>0</v>
      </c>
      <c r="V579" s="1083"/>
      <c r="W579" s="49"/>
      <c r="X579" s="49"/>
      <c r="Y579" s="60"/>
      <c r="Z579" s="49"/>
      <c r="AA579" s="49"/>
      <c r="AB579" s="49"/>
      <c r="AC579" s="49"/>
      <c r="AD579" s="49"/>
      <c r="AE579" s="49"/>
      <c r="AF579" s="49"/>
      <c r="AG579" s="49"/>
      <c r="AH579" s="41"/>
      <c r="AI579" s="47"/>
    </row>
    <row r="580" spans="1:35" ht="17.25" customHeight="1">
      <c r="A580" s="414" t="s">
        <v>1243</v>
      </c>
      <c r="B580" s="78" t="s">
        <v>0</v>
      </c>
      <c r="C580" s="73"/>
      <c r="D580" s="70"/>
      <c r="E580" s="74"/>
      <c r="F580" s="1091"/>
      <c r="G580" s="62" t="str">
        <f t="shared" ref="G580:V580" si="143">G$14</f>
        <v>BM YTD</v>
      </c>
      <c r="H580" s="62" t="str">
        <f t="shared" si="143"/>
        <v>Med YTD</v>
      </c>
      <c r="I580" s="707" t="str">
        <f t="shared" si="143"/>
        <v>Dealer 1 FYTD</v>
      </c>
      <c r="J580" s="737" t="str">
        <f t="shared" si="143"/>
        <v>Dealer 1 TMRA</v>
      </c>
      <c r="K580" s="738" t="str">
        <f t="shared" si="143"/>
        <v>Dealer 2 FYTD</v>
      </c>
      <c r="L580" s="737" t="str">
        <f t="shared" si="143"/>
        <v>Dealer 2 TMRA</v>
      </c>
      <c r="M580" s="707" t="str">
        <f t="shared" si="143"/>
        <v>Dealer 3 FYTD</v>
      </c>
      <c r="N580" s="737" t="str">
        <f t="shared" si="143"/>
        <v>Dealer 3 TMRA</v>
      </c>
      <c r="O580" s="707" t="str">
        <f t="shared" si="143"/>
        <v>Dealer 4 FYTD</v>
      </c>
      <c r="P580" s="737" t="str">
        <f t="shared" si="143"/>
        <v>Dealer 4 TMRA</v>
      </c>
      <c r="Q580" s="707" t="str">
        <f t="shared" si="143"/>
        <v>Dealer 5 FYTD</v>
      </c>
      <c r="R580" s="737" t="str">
        <f t="shared" si="143"/>
        <v>Dealer 5 TMRA</v>
      </c>
      <c r="S580" s="707" t="str">
        <f t="shared" si="143"/>
        <v>Dealer 6 FYTD</v>
      </c>
      <c r="T580" s="737" t="str">
        <f t="shared" si="143"/>
        <v>Dealer 6 TMRA</v>
      </c>
      <c r="U580" s="707" t="str">
        <f t="shared" si="143"/>
        <v>Dealer 7 FYTD</v>
      </c>
      <c r="V580" s="739" t="str">
        <f t="shared" si="143"/>
        <v>Dealer TMRA</v>
      </c>
      <c r="W580" s="74"/>
      <c r="X580" s="74"/>
      <c r="Y580" s="75"/>
      <c r="Z580" s="74"/>
      <c r="AA580" s="74"/>
      <c r="AB580" s="74"/>
      <c r="AC580" s="74"/>
      <c r="AD580" s="74"/>
      <c r="AE580" s="74"/>
      <c r="AF580" s="74"/>
      <c r="AG580" s="74"/>
      <c r="AH580" s="41"/>
      <c r="AI580" s="47"/>
    </row>
    <row r="581" spans="1:35" ht="17.25" customHeight="1">
      <c r="A581" s="414" t="s">
        <v>1244</v>
      </c>
      <c r="B581" s="78" t="s">
        <v>0</v>
      </c>
      <c r="C581" s="69"/>
      <c r="D581" s="70"/>
      <c r="E581" s="49"/>
      <c r="F581" s="393" t="s">
        <v>329</v>
      </c>
      <c r="G581" s="365"/>
      <c r="H581" s="366"/>
      <c r="I581" s="367"/>
      <c r="J581" s="952"/>
      <c r="K581" s="953"/>
      <c r="L581" s="952"/>
      <c r="M581" s="367"/>
      <c r="N581" s="952"/>
      <c r="O581" s="367"/>
      <c r="P581" s="952"/>
      <c r="Q581" s="1007"/>
      <c r="R581" s="952"/>
      <c r="S581" s="367"/>
      <c r="T581" s="952"/>
      <c r="U581" s="367"/>
      <c r="V581" s="954"/>
      <c r="W581" s="49"/>
      <c r="X581" s="49"/>
      <c r="Y581" s="60"/>
      <c r="Z581" s="49"/>
      <c r="AA581" s="49"/>
      <c r="AB581" s="49"/>
      <c r="AC581" s="49"/>
      <c r="AD581" s="49"/>
      <c r="AE581" s="49"/>
      <c r="AF581" s="49"/>
      <c r="AG581" s="49"/>
      <c r="AH581" s="41"/>
      <c r="AI581" s="47"/>
    </row>
    <row r="582" spans="1:35" ht="17.25" customHeight="1">
      <c r="A582" s="414" t="s">
        <v>1245</v>
      </c>
      <c r="B582" s="78" t="s">
        <v>2149</v>
      </c>
      <c r="C582" s="76" t="s">
        <v>406</v>
      </c>
      <c r="D582" s="70"/>
      <c r="E582" s="49"/>
      <c r="F582" s="323" t="s">
        <v>2625</v>
      </c>
      <c r="G582" s="368"/>
      <c r="H582" s="369"/>
      <c r="I582" s="256" t="str">
        <f t="shared" ref="I582:V582" si="144">IFERROR(INDEX(ESOSDataset,MATCH($C582,Measure,0),MATCH(I$10,PeriodComposite,0))/I$6,"")</f>
        <v/>
      </c>
      <c r="J582" s="729" t="str">
        <f t="shared" si="144"/>
        <v/>
      </c>
      <c r="K582" s="875" t="str">
        <f t="shared" si="144"/>
        <v/>
      </c>
      <c r="L582" s="729" t="str">
        <f t="shared" si="144"/>
        <v/>
      </c>
      <c r="M582" s="256" t="str">
        <f t="shared" si="144"/>
        <v/>
      </c>
      <c r="N582" s="729" t="str">
        <f t="shared" si="144"/>
        <v/>
      </c>
      <c r="O582" s="256" t="str">
        <f t="shared" si="144"/>
        <v/>
      </c>
      <c r="P582" s="729" t="str">
        <f t="shared" si="144"/>
        <v/>
      </c>
      <c r="Q582" s="999" t="str">
        <f t="shared" si="144"/>
        <v/>
      </c>
      <c r="R582" s="729">
        <f t="shared" si="144"/>
        <v>70</v>
      </c>
      <c r="S582" s="256" t="str">
        <f t="shared" si="144"/>
        <v/>
      </c>
      <c r="T582" s="729" t="str">
        <f t="shared" si="144"/>
        <v/>
      </c>
      <c r="U582" s="256" t="str">
        <f t="shared" si="144"/>
        <v/>
      </c>
      <c r="V582" s="714" t="str">
        <f t="shared" si="144"/>
        <v/>
      </c>
      <c r="W582" s="49"/>
      <c r="X582" s="49"/>
      <c r="Y582" s="60"/>
      <c r="Z582" s="49"/>
      <c r="AA582" s="49"/>
      <c r="AB582" s="49"/>
      <c r="AC582" s="49"/>
      <c r="AD582" s="49"/>
      <c r="AE582" s="49"/>
      <c r="AF582" s="49"/>
      <c r="AG582" s="49"/>
      <c r="AH582" s="41"/>
      <c r="AI582" s="47"/>
    </row>
    <row r="583" spans="1:35" ht="17.25" customHeight="1" collapsed="1">
      <c r="A583" s="414" t="s">
        <v>1246</v>
      </c>
      <c r="B583" s="78" t="s">
        <v>2150</v>
      </c>
      <c r="C583" s="76" t="s">
        <v>4281</v>
      </c>
      <c r="D583" s="70"/>
      <c r="E583" s="49"/>
      <c r="F583" s="323" t="s">
        <v>287</v>
      </c>
      <c r="G583" s="257" t="str">
        <f t="shared" ref="G583:H585" si="145">IFERROR(INDEX(ESOSDataset,MATCH($C583,Measure,0),MATCH(G$10,Period,0)),"")</f>
        <v/>
      </c>
      <c r="H583" s="258" t="str">
        <f t="shared" si="145"/>
        <v/>
      </c>
      <c r="I583" s="259" t="str">
        <f t="shared" ref="I583:P583" si="146">IFERROR(I582/I311,"")</f>
        <v/>
      </c>
      <c r="J583" s="892" t="str">
        <f t="shared" si="146"/>
        <v/>
      </c>
      <c r="K583" s="901" t="str">
        <f t="shared" si="146"/>
        <v/>
      </c>
      <c r="L583" s="892" t="str">
        <f t="shared" si="146"/>
        <v/>
      </c>
      <c r="M583" s="259" t="str">
        <f t="shared" si="146"/>
        <v/>
      </c>
      <c r="N583" s="892" t="str">
        <f t="shared" si="146"/>
        <v/>
      </c>
      <c r="O583" s="259" t="str">
        <f t="shared" si="146"/>
        <v/>
      </c>
      <c r="P583" s="892" t="str">
        <f t="shared" si="146"/>
        <v/>
      </c>
      <c r="Q583" s="1001" t="str">
        <f>IFERROR(Q582/Q311,"")</f>
        <v/>
      </c>
      <c r="R583" s="892">
        <f t="shared" ref="R583:V583" si="147">IFERROR(R582/R311,"")</f>
        <v>1.3547513063673311</v>
      </c>
      <c r="S583" s="259" t="str">
        <f t="shared" si="147"/>
        <v/>
      </c>
      <c r="T583" s="892" t="str">
        <f t="shared" si="147"/>
        <v/>
      </c>
      <c r="U583" s="259" t="str">
        <f t="shared" si="147"/>
        <v/>
      </c>
      <c r="V583" s="902" t="str">
        <f t="shared" si="147"/>
        <v/>
      </c>
      <c r="W583" s="49"/>
      <c r="X583" s="49"/>
      <c r="Y583" s="60"/>
      <c r="Z583" s="49"/>
      <c r="AA583" s="49"/>
      <c r="AB583" s="49"/>
      <c r="AC583" s="49"/>
      <c r="AD583" s="49"/>
      <c r="AE583" s="49"/>
      <c r="AF583" s="49"/>
      <c r="AG583" s="49"/>
      <c r="AH583" s="41"/>
      <c r="AI583" s="47"/>
    </row>
    <row r="584" spans="1:35" ht="17.25" hidden="1" customHeight="1" outlineLevel="1">
      <c r="A584" s="414" t="s">
        <v>1247</v>
      </c>
      <c r="B584" s="78" t="s">
        <v>2151</v>
      </c>
      <c r="C584" s="76" t="s">
        <v>1303</v>
      </c>
      <c r="D584" s="70"/>
      <c r="E584" s="49"/>
      <c r="F584" s="323" t="s">
        <v>2620</v>
      </c>
      <c r="G584" s="260" t="str">
        <f t="shared" si="145"/>
        <v/>
      </c>
      <c r="H584" s="261" t="str">
        <f t="shared" si="145"/>
        <v/>
      </c>
      <c r="I584" s="254" t="str">
        <f t="shared" ref="I584:V584" si="148">IFERROR(INDEX(ESOSDataset,MATCH($C584,Measure,0),MATCH(I$10,PeriodComposite,0)),"")</f>
        <v/>
      </c>
      <c r="J584" s="735" t="str">
        <f t="shared" si="148"/>
        <v/>
      </c>
      <c r="K584" s="900" t="str">
        <f t="shared" si="148"/>
        <v/>
      </c>
      <c r="L584" s="735" t="str">
        <f t="shared" si="148"/>
        <v/>
      </c>
      <c r="M584" s="254" t="str">
        <f t="shared" si="148"/>
        <v/>
      </c>
      <c r="N584" s="735" t="str">
        <f t="shared" si="148"/>
        <v/>
      </c>
      <c r="O584" s="254" t="str">
        <f t="shared" si="148"/>
        <v/>
      </c>
      <c r="P584" s="735" t="str">
        <f t="shared" si="148"/>
        <v/>
      </c>
      <c r="Q584" s="998" t="str">
        <f t="shared" si="148"/>
        <v/>
      </c>
      <c r="R584" s="735">
        <f t="shared" si="148"/>
        <v>0</v>
      </c>
      <c r="S584" s="254" t="str">
        <f t="shared" si="148"/>
        <v/>
      </c>
      <c r="T584" s="735" t="str">
        <f t="shared" si="148"/>
        <v/>
      </c>
      <c r="U584" s="254" t="str">
        <f t="shared" si="148"/>
        <v/>
      </c>
      <c r="V584" s="720" t="str">
        <f t="shared" si="148"/>
        <v/>
      </c>
      <c r="W584" s="49"/>
      <c r="X584" s="49"/>
      <c r="Y584" s="60"/>
      <c r="Z584" s="49"/>
      <c r="AA584" s="49"/>
      <c r="AB584" s="49"/>
      <c r="AC584" s="49"/>
      <c r="AD584" s="49"/>
      <c r="AE584" s="49"/>
      <c r="AF584" s="49"/>
      <c r="AG584" s="49"/>
      <c r="AH584" s="41"/>
      <c r="AI584" s="47"/>
    </row>
    <row r="585" spans="1:35" ht="17.25" customHeight="1">
      <c r="A585" s="414" t="s">
        <v>1248</v>
      </c>
      <c r="B585" s="78" t="s">
        <v>2152</v>
      </c>
      <c r="C585" s="76" t="s">
        <v>98</v>
      </c>
      <c r="D585" s="70"/>
      <c r="E585" s="49"/>
      <c r="F585" s="255" t="s">
        <v>259</v>
      </c>
      <c r="G585" s="262" t="str">
        <f t="shared" si="145"/>
        <v/>
      </c>
      <c r="H585" s="263" t="str">
        <f t="shared" si="145"/>
        <v/>
      </c>
      <c r="I585" s="264" t="str">
        <f>IFERROR(I582/I586/$D$9,"")</f>
        <v/>
      </c>
      <c r="J585" s="800" t="str">
        <f>IFERROR(J582/J586,"")</f>
        <v/>
      </c>
      <c r="K585" s="264" t="str">
        <f>IFERROR(K582/K586/$D$9,"")</f>
        <v/>
      </c>
      <c r="L585" s="800" t="str">
        <f>IFERROR(L582/L586,"")</f>
        <v/>
      </c>
      <c r="M585" s="264" t="str">
        <f>IFERROR(M582/M586/$D$9,"")</f>
        <v/>
      </c>
      <c r="N585" s="800" t="str">
        <f>IFERROR(N582/N586,"")</f>
        <v/>
      </c>
      <c r="O585" s="264" t="str">
        <f>IFERROR(O582/O586/$D$9,"")</f>
        <v/>
      </c>
      <c r="P585" s="800" t="str">
        <f>IFERROR(P582/P586,"")</f>
        <v/>
      </c>
      <c r="Q585" s="264" t="str">
        <f>IFERROR(Q582/Q586/$D$9,"")</f>
        <v/>
      </c>
      <c r="R585" s="800">
        <f>IFERROR(R582/R586,"")</f>
        <v>17.5</v>
      </c>
      <c r="S585" s="264" t="str">
        <f>IFERROR(S582/S586/$D$9,"")</f>
        <v/>
      </c>
      <c r="T585" s="800" t="str">
        <f>IFERROR(T582/T586,"")</f>
        <v/>
      </c>
      <c r="U585" s="903" t="str">
        <f>IFERROR(U582/U586/$D$9,"")</f>
        <v/>
      </c>
      <c r="V585" s="877" t="str">
        <f>IFERROR(V582/V586,"")</f>
        <v/>
      </c>
      <c r="W585" s="49"/>
      <c r="X585" s="49"/>
      <c r="Y585" s="60"/>
      <c r="Z585" s="49"/>
      <c r="AA585" s="49"/>
      <c r="AB585" s="49"/>
      <c r="AC585" s="49"/>
      <c r="AD585" s="49"/>
      <c r="AE585" s="49"/>
      <c r="AF585" s="49"/>
      <c r="AG585" s="49"/>
      <c r="AH585" s="41"/>
      <c r="AI585" s="47"/>
    </row>
    <row r="586" spans="1:35" ht="17.25" customHeight="1">
      <c r="A586" s="414" t="s">
        <v>1249</v>
      </c>
      <c r="B586" s="78" t="s">
        <v>2153</v>
      </c>
      <c r="C586" s="76" t="s">
        <v>407</v>
      </c>
      <c r="D586" s="70"/>
      <c r="E586" s="49"/>
      <c r="F586" s="255" t="s">
        <v>260</v>
      </c>
      <c r="G586" s="368"/>
      <c r="H586" s="369"/>
      <c r="I586" s="264" t="str">
        <f t="shared" ref="I586:V586" si="149">IFERROR(INDEX(ESOSDataset,MATCH($C586,Measure,0),MATCH(I$10,PeriodComposite,0))/I$6,"")</f>
        <v/>
      </c>
      <c r="J586" s="800" t="str">
        <f t="shared" si="149"/>
        <v/>
      </c>
      <c r="K586" s="903" t="str">
        <f t="shared" si="149"/>
        <v/>
      </c>
      <c r="L586" s="800" t="str">
        <f t="shared" si="149"/>
        <v/>
      </c>
      <c r="M586" s="264" t="str">
        <f t="shared" si="149"/>
        <v/>
      </c>
      <c r="N586" s="800" t="str">
        <f t="shared" si="149"/>
        <v/>
      </c>
      <c r="O586" s="264" t="str">
        <f t="shared" si="149"/>
        <v/>
      </c>
      <c r="P586" s="800" t="str">
        <f t="shared" si="149"/>
        <v/>
      </c>
      <c r="Q586" s="1000" t="str">
        <f t="shared" si="149"/>
        <v/>
      </c>
      <c r="R586" s="800">
        <f t="shared" si="149"/>
        <v>4</v>
      </c>
      <c r="S586" s="264" t="str">
        <f t="shared" si="149"/>
        <v/>
      </c>
      <c r="T586" s="800" t="str">
        <f t="shared" si="149"/>
        <v/>
      </c>
      <c r="U586" s="903" t="str">
        <f t="shared" si="149"/>
        <v/>
      </c>
      <c r="V586" s="877" t="str">
        <f t="shared" si="149"/>
        <v/>
      </c>
      <c r="W586" s="49"/>
      <c r="X586" s="49"/>
      <c r="Y586" s="60"/>
      <c r="Z586" s="49"/>
      <c r="AA586" s="49"/>
      <c r="AB586" s="49"/>
      <c r="AC586" s="49"/>
      <c r="AD586" s="49"/>
      <c r="AE586" s="49"/>
      <c r="AF586" s="49"/>
      <c r="AG586" s="49"/>
      <c r="AH586" s="41"/>
      <c r="AI586" s="47"/>
    </row>
    <row r="587" spans="1:35" ht="17.25" customHeight="1">
      <c r="A587" s="414" t="s">
        <v>1250</v>
      </c>
      <c r="B587" s="78" t="s">
        <v>0</v>
      </c>
      <c r="C587" s="69"/>
      <c r="D587" s="70"/>
      <c r="E587" s="49"/>
      <c r="F587" s="393" t="s">
        <v>330</v>
      </c>
      <c r="G587" s="265"/>
      <c r="H587" s="266"/>
      <c r="I587" s="267"/>
      <c r="J587" s="893"/>
      <c r="K587" s="904"/>
      <c r="L587" s="893"/>
      <c r="M587" s="267"/>
      <c r="N587" s="893"/>
      <c r="O587" s="267"/>
      <c r="P587" s="893"/>
      <c r="Q587" s="1009"/>
      <c r="R587" s="893"/>
      <c r="S587" s="267"/>
      <c r="T587" s="893"/>
      <c r="U587" s="904"/>
      <c r="V587" s="905"/>
      <c r="W587" s="49"/>
      <c r="X587" s="49"/>
      <c r="Y587" s="60"/>
      <c r="Z587" s="49"/>
      <c r="AA587" s="49"/>
      <c r="AB587" s="49"/>
      <c r="AC587" s="49"/>
      <c r="AD587" s="49"/>
      <c r="AE587" s="49"/>
      <c r="AF587" s="49"/>
      <c r="AG587" s="49"/>
      <c r="AH587" s="41"/>
      <c r="AI587" s="47"/>
    </row>
    <row r="588" spans="1:35" ht="17.25" customHeight="1">
      <c r="A588" s="414" t="s">
        <v>1251</v>
      </c>
      <c r="B588" s="78" t="s">
        <v>2154</v>
      </c>
      <c r="C588" s="76" t="s">
        <v>408</v>
      </c>
      <c r="D588" s="70"/>
      <c r="E588" s="49"/>
      <c r="F588" s="182" t="s">
        <v>2626</v>
      </c>
      <c r="G588" s="271" t="str">
        <f t="shared" ref="G588:H592" si="150">IFERROR(INDEX(ESOSDataset,MATCH($C588,Measure,0),MATCH(G$10,Period,0)),"")</f>
        <v/>
      </c>
      <c r="H588" s="272" t="str">
        <f t="shared" si="150"/>
        <v/>
      </c>
      <c r="I588" s="273" t="str">
        <f t="shared" ref="H588:V603" si="151">IFERROR(INDEX(ESOSDataset,MATCH($C588,Measure,0),MATCH(I$10,PeriodComposite,0)),"")</f>
        <v/>
      </c>
      <c r="J588" s="735" t="str">
        <f t="shared" si="151"/>
        <v/>
      </c>
      <c r="K588" s="908" t="str">
        <f t="shared" si="151"/>
        <v/>
      </c>
      <c r="L588" s="735" t="str">
        <f t="shared" si="151"/>
        <v/>
      </c>
      <c r="M588" s="273" t="str">
        <f t="shared" si="151"/>
        <v/>
      </c>
      <c r="N588" s="735" t="str">
        <f t="shared" si="151"/>
        <v/>
      </c>
      <c r="O588" s="273" t="str">
        <f t="shared" si="151"/>
        <v/>
      </c>
      <c r="P588" s="735" t="str">
        <f t="shared" si="151"/>
        <v/>
      </c>
      <c r="Q588" s="1010" t="str">
        <f t="shared" si="151"/>
        <v/>
      </c>
      <c r="R588" s="735">
        <f t="shared" si="151"/>
        <v>8.3162959999999994E-2</v>
      </c>
      <c r="S588" s="273" t="str">
        <f t="shared" si="151"/>
        <v/>
      </c>
      <c r="T588" s="735" t="str">
        <f t="shared" si="151"/>
        <v/>
      </c>
      <c r="U588" s="908" t="str">
        <f t="shared" si="151"/>
        <v/>
      </c>
      <c r="V588" s="720" t="str">
        <f t="shared" si="151"/>
        <v/>
      </c>
      <c r="W588" s="49"/>
      <c r="X588" s="49"/>
      <c r="Y588" s="60"/>
      <c r="Z588" s="49"/>
      <c r="AA588" s="49"/>
      <c r="AB588" s="49"/>
      <c r="AC588" s="49"/>
      <c r="AD588" s="49"/>
      <c r="AE588" s="49"/>
      <c r="AF588" s="49"/>
      <c r="AG588" s="49"/>
      <c r="AH588" s="41"/>
      <c r="AI588" s="47"/>
    </row>
    <row r="589" spans="1:35" ht="17.25" customHeight="1">
      <c r="A589" s="414" t="s">
        <v>1252</v>
      </c>
      <c r="B589" s="78" t="s">
        <v>2155</v>
      </c>
      <c r="C589" s="76" t="s">
        <v>409</v>
      </c>
      <c r="D589" s="70"/>
      <c r="E589" s="49"/>
      <c r="F589" s="182" t="s">
        <v>2627</v>
      </c>
      <c r="G589" s="271" t="str">
        <f t="shared" si="150"/>
        <v/>
      </c>
      <c r="H589" s="272" t="str">
        <f t="shared" si="150"/>
        <v/>
      </c>
      <c r="I589" s="273" t="str">
        <f t="shared" si="151"/>
        <v/>
      </c>
      <c r="J589" s="735" t="str">
        <f t="shared" si="151"/>
        <v/>
      </c>
      <c r="K589" s="908" t="str">
        <f t="shared" si="151"/>
        <v/>
      </c>
      <c r="L589" s="735" t="str">
        <f t="shared" si="151"/>
        <v/>
      </c>
      <c r="M589" s="273" t="str">
        <f t="shared" si="151"/>
        <v/>
      </c>
      <c r="N589" s="735" t="str">
        <f t="shared" si="151"/>
        <v/>
      </c>
      <c r="O589" s="273" t="str">
        <f t="shared" si="151"/>
        <v/>
      </c>
      <c r="P589" s="735" t="str">
        <f t="shared" si="151"/>
        <v/>
      </c>
      <c r="Q589" s="1010" t="str">
        <f t="shared" si="151"/>
        <v/>
      </c>
      <c r="R589" s="735">
        <f t="shared" si="151"/>
        <v>8.2969020000000004E-2</v>
      </c>
      <c r="S589" s="273" t="str">
        <f t="shared" si="151"/>
        <v/>
      </c>
      <c r="T589" s="735" t="str">
        <f t="shared" si="151"/>
        <v/>
      </c>
      <c r="U589" s="908" t="str">
        <f t="shared" si="151"/>
        <v/>
      </c>
      <c r="V589" s="720" t="str">
        <f t="shared" si="151"/>
        <v/>
      </c>
      <c r="W589" s="49"/>
      <c r="X589" s="49"/>
      <c r="Y589" s="60"/>
      <c r="Z589" s="49"/>
      <c r="AA589" s="49"/>
      <c r="AB589" s="49"/>
      <c r="AC589" s="49"/>
      <c r="AD589" s="49"/>
      <c r="AE589" s="49"/>
      <c r="AF589" s="49"/>
      <c r="AG589" s="49"/>
      <c r="AH589" s="41"/>
      <c r="AI589" s="47"/>
    </row>
    <row r="590" spans="1:35" ht="17.25" customHeight="1" collapsed="1">
      <c r="A590" s="414" t="s">
        <v>1253</v>
      </c>
      <c r="B590" s="78" t="s">
        <v>2156</v>
      </c>
      <c r="C590" s="76" t="s">
        <v>25</v>
      </c>
      <c r="D590" s="70"/>
      <c r="E590" s="49"/>
      <c r="F590" s="182" t="s">
        <v>2628</v>
      </c>
      <c r="G590" s="271" t="str">
        <f t="shared" si="150"/>
        <v/>
      </c>
      <c r="H590" s="272" t="str">
        <f t="shared" si="150"/>
        <v/>
      </c>
      <c r="I590" s="273" t="str">
        <f t="shared" si="151"/>
        <v/>
      </c>
      <c r="J590" s="735" t="str">
        <f t="shared" si="151"/>
        <v/>
      </c>
      <c r="K590" s="908" t="str">
        <f t="shared" si="151"/>
        <v/>
      </c>
      <c r="L590" s="735" t="str">
        <f t="shared" si="151"/>
        <v/>
      </c>
      <c r="M590" s="273" t="str">
        <f t="shared" si="151"/>
        <v/>
      </c>
      <c r="N590" s="735" t="str">
        <f t="shared" si="151"/>
        <v/>
      </c>
      <c r="O590" s="273" t="str">
        <f t="shared" si="151"/>
        <v/>
      </c>
      <c r="P590" s="735" t="str">
        <f t="shared" si="151"/>
        <v/>
      </c>
      <c r="Q590" s="220" t="str">
        <f t="shared" si="151"/>
        <v/>
      </c>
      <c r="R590" s="735">
        <f t="shared" si="151"/>
        <v>6.9528900000000005E-2</v>
      </c>
      <c r="S590" s="273" t="str">
        <f t="shared" si="151"/>
        <v/>
      </c>
      <c r="T590" s="735" t="str">
        <f t="shared" si="151"/>
        <v/>
      </c>
      <c r="U590" s="908" t="str">
        <f t="shared" si="151"/>
        <v/>
      </c>
      <c r="V590" s="720" t="str">
        <f t="shared" si="151"/>
        <v/>
      </c>
      <c r="W590" s="49"/>
      <c r="X590" s="49"/>
      <c r="Y590" s="60"/>
      <c r="Z590" s="49"/>
      <c r="AA590" s="49"/>
      <c r="AB590" s="49"/>
      <c r="AC590" s="49"/>
      <c r="AD590" s="49"/>
      <c r="AE590" s="49"/>
      <c r="AF590" s="49"/>
      <c r="AG590" s="49"/>
      <c r="AH590" s="41"/>
      <c r="AI590" s="47"/>
    </row>
    <row r="591" spans="1:35" ht="17.25" hidden="1" customHeight="1" outlineLevel="1">
      <c r="A591" s="414" t="s">
        <v>1254</v>
      </c>
      <c r="B591" s="78" t="s">
        <v>2157</v>
      </c>
      <c r="C591" s="76" t="s">
        <v>26</v>
      </c>
      <c r="D591" s="70"/>
      <c r="E591" s="49"/>
      <c r="F591" s="255" t="s">
        <v>2629</v>
      </c>
      <c r="G591" s="260" t="str">
        <f t="shared" si="150"/>
        <v/>
      </c>
      <c r="H591" s="261" t="str">
        <f t="shared" si="150"/>
        <v/>
      </c>
      <c r="I591" s="254" t="str">
        <f t="shared" si="151"/>
        <v/>
      </c>
      <c r="J591" s="735" t="str">
        <f t="shared" si="151"/>
        <v/>
      </c>
      <c r="K591" s="900" t="str">
        <f t="shared" si="151"/>
        <v/>
      </c>
      <c r="L591" s="735" t="str">
        <f t="shared" si="151"/>
        <v/>
      </c>
      <c r="M591" s="254" t="str">
        <f t="shared" si="151"/>
        <v/>
      </c>
      <c r="N591" s="735" t="str">
        <f t="shared" si="151"/>
        <v/>
      </c>
      <c r="O591" s="254" t="str">
        <f t="shared" si="151"/>
        <v/>
      </c>
      <c r="P591" s="735" t="str">
        <f t="shared" si="151"/>
        <v/>
      </c>
      <c r="Q591" s="998" t="str">
        <f t="shared" si="151"/>
        <v/>
      </c>
      <c r="R591" s="735">
        <f t="shared" si="151"/>
        <v>0.16574473000000001</v>
      </c>
      <c r="S591" s="254" t="str">
        <f t="shared" si="151"/>
        <v/>
      </c>
      <c r="T591" s="735" t="str">
        <f t="shared" si="151"/>
        <v/>
      </c>
      <c r="U591" s="900" t="str">
        <f t="shared" si="151"/>
        <v/>
      </c>
      <c r="V591" s="720" t="str">
        <f t="shared" si="151"/>
        <v/>
      </c>
      <c r="W591" s="49"/>
      <c r="X591" s="49"/>
      <c r="Y591" s="60"/>
      <c r="Z591" s="49"/>
      <c r="AA591" s="49"/>
      <c r="AB591" s="49"/>
      <c r="AC591" s="49"/>
      <c r="AD591" s="49"/>
      <c r="AE591" s="49"/>
      <c r="AF591" s="49"/>
      <c r="AG591" s="49"/>
      <c r="AH591" s="41"/>
      <c r="AI591" s="47"/>
    </row>
    <row r="592" spans="1:35" ht="17.25" hidden="1" customHeight="1" outlineLevel="1">
      <c r="A592" s="414" t="s">
        <v>1255</v>
      </c>
      <c r="B592" s="78" t="s">
        <v>2158</v>
      </c>
      <c r="C592" s="76" t="s">
        <v>3415</v>
      </c>
      <c r="D592" s="70"/>
      <c r="E592" s="49"/>
      <c r="F592" s="255" t="s">
        <v>2630</v>
      </c>
      <c r="G592" s="260" t="str">
        <f t="shared" si="150"/>
        <v/>
      </c>
      <c r="H592" s="261" t="str">
        <f t="shared" si="150"/>
        <v/>
      </c>
      <c r="I592" s="254" t="str">
        <f t="shared" si="151"/>
        <v/>
      </c>
      <c r="J592" s="735" t="str">
        <f t="shared" si="151"/>
        <v/>
      </c>
      <c r="K592" s="900" t="str">
        <f t="shared" si="151"/>
        <v/>
      </c>
      <c r="L592" s="735" t="str">
        <f t="shared" si="151"/>
        <v/>
      </c>
      <c r="M592" s="254" t="str">
        <f t="shared" si="151"/>
        <v/>
      </c>
      <c r="N592" s="735" t="str">
        <f t="shared" si="151"/>
        <v/>
      </c>
      <c r="O592" s="254" t="str">
        <f t="shared" si="151"/>
        <v/>
      </c>
      <c r="P592" s="735" t="str">
        <f t="shared" si="151"/>
        <v/>
      </c>
      <c r="Q592" s="998" t="str">
        <f t="shared" si="151"/>
        <v/>
      </c>
      <c r="R592" s="735" t="str">
        <f t="shared" si="151"/>
        <v/>
      </c>
      <c r="S592" s="254" t="str">
        <f t="shared" si="151"/>
        <v/>
      </c>
      <c r="T592" s="735" t="str">
        <f t="shared" si="151"/>
        <v/>
      </c>
      <c r="U592" s="900" t="str">
        <f t="shared" si="151"/>
        <v/>
      </c>
      <c r="V592" s="720" t="str">
        <f t="shared" si="151"/>
        <v/>
      </c>
      <c r="W592" s="49"/>
      <c r="X592" s="49"/>
      <c r="Y592" s="60"/>
      <c r="Z592" s="49"/>
      <c r="AA592" s="49"/>
      <c r="AB592" s="49"/>
      <c r="AC592" s="49"/>
      <c r="AD592" s="49"/>
      <c r="AE592" s="49"/>
      <c r="AF592" s="49"/>
      <c r="AG592" s="49"/>
      <c r="AH592" s="41"/>
      <c r="AI592" s="47"/>
    </row>
    <row r="593" spans="1:35" ht="17.25" customHeight="1">
      <c r="A593" s="414" t="s">
        <v>1256</v>
      </c>
      <c r="B593" s="78" t="s">
        <v>0</v>
      </c>
      <c r="C593" s="69"/>
      <c r="D593" s="70"/>
      <c r="E593" s="49"/>
      <c r="F593" s="393" t="str">
        <f>"GP Structure "&amp;$C$6&amp;"/unit"</f>
        <v>GP Structure AUD/unit</v>
      </c>
      <c r="G593" s="265"/>
      <c r="H593" s="266"/>
      <c r="I593" s="267"/>
      <c r="J593" s="893"/>
      <c r="K593" s="904"/>
      <c r="L593" s="893"/>
      <c r="M593" s="267"/>
      <c r="N593" s="893"/>
      <c r="O593" s="267"/>
      <c r="P593" s="893"/>
      <c r="Q593" s="1009"/>
      <c r="R593" s="893"/>
      <c r="S593" s="267"/>
      <c r="T593" s="893"/>
      <c r="U593" s="904"/>
      <c r="V593" s="905"/>
      <c r="W593" s="49"/>
      <c r="X593" s="49"/>
      <c r="Y593" s="60"/>
      <c r="Z593" s="49"/>
      <c r="AA593" s="49"/>
      <c r="AB593" s="49"/>
      <c r="AC593" s="49"/>
      <c r="AD593" s="49"/>
      <c r="AE593" s="49"/>
      <c r="AF593" s="49"/>
      <c r="AG593" s="49"/>
      <c r="AH593" s="41"/>
      <c r="AI593" s="47"/>
    </row>
    <row r="594" spans="1:35" ht="17.25" customHeight="1">
      <c r="A594" s="414" t="s">
        <v>1257</v>
      </c>
      <c r="B594" s="78" t="s">
        <v>2159</v>
      </c>
      <c r="C594" s="76" t="s">
        <v>411</v>
      </c>
      <c r="D594" s="70"/>
      <c r="E594" s="49"/>
      <c r="F594" s="255" t="s">
        <v>2621</v>
      </c>
      <c r="G594" s="274" t="str">
        <f t="shared" ref="G594:H605" si="152">IFERROR(INDEX(ESOSDataset,MATCH($C594,Measure,0),MATCH(G$10,Period,0)),"")</f>
        <v/>
      </c>
      <c r="H594" s="275" t="str">
        <f t="shared" si="152"/>
        <v/>
      </c>
      <c r="I594" s="256" t="str">
        <f t="shared" si="151"/>
        <v/>
      </c>
      <c r="J594" s="729" t="str">
        <f t="shared" si="151"/>
        <v/>
      </c>
      <c r="K594" s="875" t="str">
        <f t="shared" si="151"/>
        <v/>
      </c>
      <c r="L594" s="729" t="str">
        <f t="shared" si="151"/>
        <v/>
      </c>
      <c r="M594" s="256" t="str">
        <f t="shared" si="151"/>
        <v/>
      </c>
      <c r="N594" s="729" t="str">
        <f t="shared" si="151"/>
        <v/>
      </c>
      <c r="O594" s="256" t="str">
        <f t="shared" si="151"/>
        <v/>
      </c>
      <c r="P594" s="729" t="str">
        <f t="shared" si="151"/>
        <v/>
      </c>
      <c r="Q594" s="999" t="str">
        <f t="shared" si="151"/>
        <v/>
      </c>
      <c r="R594" s="729">
        <f t="shared" si="151"/>
        <v>18128.98</v>
      </c>
      <c r="S594" s="256" t="str">
        <f t="shared" si="151"/>
        <v/>
      </c>
      <c r="T594" s="729" t="str">
        <f t="shared" si="151"/>
        <v/>
      </c>
      <c r="U594" s="875" t="str">
        <f t="shared" si="151"/>
        <v/>
      </c>
      <c r="V594" s="714" t="str">
        <f t="shared" si="151"/>
        <v/>
      </c>
      <c r="W594" s="49"/>
      <c r="X594" s="49"/>
      <c r="Y594" s="60"/>
      <c r="Z594" s="49"/>
      <c r="AA594" s="49"/>
      <c r="AB594" s="49"/>
      <c r="AC594" s="49"/>
      <c r="AD594" s="49"/>
      <c r="AE594" s="49"/>
      <c r="AF594" s="49"/>
      <c r="AG594" s="49"/>
      <c r="AH594" s="41"/>
      <c r="AI594" s="47"/>
    </row>
    <row r="595" spans="1:35" ht="17.25" customHeight="1">
      <c r="A595" s="414" t="s">
        <v>1259</v>
      </c>
      <c r="B595" s="78" t="s">
        <v>2161</v>
      </c>
      <c r="C595" s="76" t="s">
        <v>412</v>
      </c>
      <c r="D595" s="70"/>
      <c r="E595" s="49"/>
      <c r="F595" s="182" t="s">
        <v>263</v>
      </c>
      <c r="G595" s="280" t="str">
        <f>IFERROR(INDEX(ESOSDataset,MATCH($C595,Measure,0),MATCH(G$10,Period,0)),"")</f>
        <v/>
      </c>
      <c r="H595" s="281" t="str">
        <f>IFERROR(INDEX(ESOSDataset,MATCH($C595,Measure,0),MATCH(H$10,Period,0)),"")</f>
        <v/>
      </c>
      <c r="I595" s="282" t="str">
        <f t="shared" ref="I595:V595" si="153">IFERROR(INDEX(ESOSDataset,MATCH($C595,Measure,0),MATCH(I$10,PeriodComposite,0)),"")</f>
        <v/>
      </c>
      <c r="J595" s="729" t="str">
        <f t="shared" si="153"/>
        <v/>
      </c>
      <c r="K595" s="898" t="str">
        <f t="shared" si="153"/>
        <v/>
      </c>
      <c r="L595" s="729" t="str">
        <f t="shared" si="153"/>
        <v/>
      </c>
      <c r="M595" s="282" t="str">
        <f t="shared" si="153"/>
        <v/>
      </c>
      <c r="N595" s="729" t="str">
        <f t="shared" si="153"/>
        <v/>
      </c>
      <c r="O595" s="282" t="str">
        <f t="shared" si="153"/>
        <v/>
      </c>
      <c r="P595" s="729" t="str">
        <f t="shared" si="153"/>
        <v/>
      </c>
      <c r="Q595" s="997" t="str">
        <f t="shared" si="153"/>
        <v/>
      </c>
      <c r="R595" s="729">
        <f t="shared" si="153"/>
        <v>1504.14</v>
      </c>
      <c r="S595" s="282" t="str">
        <f t="shared" si="153"/>
        <v/>
      </c>
      <c r="T595" s="729" t="str">
        <f t="shared" si="153"/>
        <v/>
      </c>
      <c r="U595" s="898" t="str">
        <f t="shared" si="153"/>
        <v/>
      </c>
      <c r="V595" s="714" t="str">
        <f t="shared" si="153"/>
        <v/>
      </c>
      <c r="W595" s="49"/>
      <c r="X595" s="49"/>
      <c r="Y595" s="60"/>
      <c r="Z595" s="49"/>
      <c r="AA595" s="49"/>
      <c r="AB595" s="49"/>
      <c r="AC595" s="49"/>
      <c r="AD595" s="49"/>
      <c r="AE595" s="49"/>
      <c r="AF595" s="49"/>
      <c r="AG595" s="49"/>
      <c r="AH595" s="41"/>
      <c r="AI595" s="47"/>
    </row>
    <row r="596" spans="1:35" ht="17.25" customHeight="1">
      <c r="A596" s="414" t="s">
        <v>1258</v>
      </c>
      <c r="B596" s="78" t="s">
        <v>2160</v>
      </c>
      <c r="C596" s="76" t="s">
        <v>4259</v>
      </c>
      <c r="D596" s="70"/>
      <c r="E596" s="49"/>
      <c r="F596" s="182" t="s">
        <v>288</v>
      </c>
      <c r="G596" s="280" t="str">
        <f t="shared" si="152"/>
        <v/>
      </c>
      <c r="H596" s="281" t="str">
        <f t="shared" si="152"/>
        <v/>
      </c>
      <c r="I596" s="282" t="str">
        <f t="shared" ref="I596:V596" si="154">IFERROR(-IFERROR(INDEX(ESOSDataset,MATCH($C596,Measure,0),MATCH(I$10,PeriodComposite,0)),""),"")</f>
        <v/>
      </c>
      <c r="J596" s="729" t="str">
        <f t="shared" si="154"/>
        <v/>
      </c>
      <c r="K596" s="898" t="str">
        <f t="shared" si="154"/>
        <v/>
      </c>
      <c r="L596" s="729" t="str">
        <f t="shared" si="154"/>
        <v/>
      </c>
      <c r="M596" s="282" t="str">
        <f t="shared" si="154"/>
        <v/>
      </c>
      <c r="N596" s="729" t="str">
        <f t="shared" si="154"/>
        <v/>
      </c>
      <c r="O596" s="282" t="str">
        <f t="shared" si="154"/>
        <v/>
      </c>
      <c r="P596" s="729" t="str">
        <f t="shared" si="154"/>
        <v/>
      </c>
      <c r="Q596" s="997" t="str">
        <f t="shared" si="154"/>
        <v/>
      </c>
      <c r="R596" s="729">
        <f t="shared" si="154"/>
        <v>-243.66</v>
      </c>
      <c r="S596" s="282" t="str">
        <f t="shared" si="154"/>
        <v/>
      </c>
      <c r="T596" s="729" t="str">
        <f t="shared" si="154"/>
        <v/>
      </c>
      <c r="U596" s="898" t="str">
        <f t="shared" si="154"/>
        <v/>
      </c>
      <c r="V596" s="714" t="str">
        <f t="shared" si="154"/>
        <v/>
      </c>
      <c r="W596" s="49"/>
      <c r="X596" s="49"/>
      <c r="Y596" s="60"/>
      <c r="Z596" s="49"/>
      <c r="AA596" s="49"/>
      <c r="AB596" s="49"/>
      <c r="AC596" s="49"/>
      <c r="AD596" s="49"/>
      <c r="AE596" s="49"/>
      <c r="AF596" s="49"/>
      <c r="AG596" s="49"/>
      <c r="AH596" s="41"/>
      <c r="AI596" s="47"/>
    </row>
    <row r="597" spans="1:35" ht="17.25" customHeight="1">
      <c r="A597" s="414" t="s">
        <v>1260</v>
      </c>
      <c r="B597" s="78" t="s">
        <v>2162</v>
      </c>
      <c r="C597" s="76" t="s">
        <v>3414</v>
      </c>
      <c r="D597" s="70"/>
      <c r="E597" s="49"/>
      <c r="F597" s="182" t="s">
        <v>264</v>
      </c>
      <c r="G597" s="280" t="str">
        <f t="shared" si="152"/>
        <v/>
      </c>
      <c r="H597" s="281" t="str">
        <f t="shared" si="152"/>
        <v/>
      </c>
      <c r="I597" s="282" t="str">
        <f t="shared" si="151"/>
        <v/>
      </c>
      <c r="J597" s="729" t="str">
        <f t="shared" si="151"/>
        <v/>
      </c>
      <c r="K597" s="898" t="str">
        <f t="shared" si="151"/>
        <v/>
      </c>
      <c r="L597" s="729" t="str">
        <f t="shared" si="151"/>
        <v/>
      </c>
      <c r="M597" s="282" t="str">
        <f t="shared" si="151"/>
        <v/>
      </c>
      <c r="N597" s="729" t="str">
        <f t="shared" si="151"/>
        <v/>
      </c>
      <c r="O597" s="282" t="str">
        <f t="shared" si="151"/>
        <v/>
      </c>
      <c r="P597" s="729" t="str">
        <f t="shared" si="151"/>
        <v/>
      </c>
      <c r="Q597" s="997" t="str">
        <f t="shared" si="151"/>
        <v/>
      </c>
      <c r="R597" s="729">
        <f t="shared" si="151"/>
        <v>1260.49</v>
      </c>
      <c r="S597" s="282" t="str">
        <f t="shared" si="151"/>
        <v/>
      </c>
      <c r="T597" s="729" t="str">
        <f t="shared" si="151"/>
        <v/>
      </c>
      <c r="U597" s="898" t="str">
        <f t="shared" si="151"/>
        <v/>
      </c>
      <c r="V597" s="714" t="str">
        <f t="shared" si="151"/>
        <v/>
      </c>
      <c r="W597" s="49"/>
      <c r="X597" s="49"/>
      <c r="Y597" s="60"/>
      <c r="Z597" s="49"/>
      <c r="AA597" s="49"/>
      <c r="AB597" s="49"/>
      <c r="AC597" s="49"/>
      <c r="AD597" s="49"/>
      <c r="AE597" s="49"/>
      <c r="AF597" s="49"/>
      <c r="AG597" s="49"/>
      <c r="AH597" s="41"/>
      <c r="AI597" s="47"/>
    </row>
    <row r="598" spans="1:35" ht="17.25" customHeight="1">
      <c r="A598" s="414" t="s">
        <v>1261</v>
      </c>
      <c r="B598" s="78" t="s">
        <v>2163</v>
      </c>
      <c r="C598" s="76" t="s">
        <v>12</v>
      </c>
      <c r="D598" s="70"/>
      <c r="E598" s="49"/>
      <c r="F598" s="182" t="s">
        <v>265</v>
      </c>
      <c r="G598" s="280" t="str">
        <f t="shared" si="152"/>
        <v/>
      </c>
      <c r="H598" s="281" t="str">
        <f t="shared" si="152"/>
        <v/>
      </c>
      <c r="I598" s="282" t="str">
        <f t="shared" si="151"/>
        <v/>
      </c>
      <c r="J598" s="729" t="str">
        <f t="shared" si="151"/>
        <v/>
      </c>
      <c r="K598" s="898" t="str">
        <f t="shared" si="151"/>
        <v/>
      </c>
      <c r="L598" s="729" t="str">
        <f t="shared" si="151"/>
        <v/>
      </c>
      <c r="M598" s="282" t="str">
        <f t="shared" si="151"/>
        <v/>
      </c>
      <c r="N598" s="729" t="str">
        <f t="shared" si="151"/>
        <v/>
      </c>
      <c r="O598" s="282" t="str">
        <f t="shared" si="151"/>
        <v/>
      </c>
      <c r="P598" s="729" t="str">
        <f t="shared" si="151"/>
        <v/>
      </c>
      <c r="Q598" s="997" t="str">
        <f t="shared" si="151"/>
        <v/>
      </c>
      <c r="R598" s="729">
        <f t="shared" si="151"/>
        <v>0</v>
      </c>
      <c r="S598" s="282" t="str">
        <f t="shared" si="151"/>
        <v/>
      </c>
      <c r="T598" s="729" t="str">
        <f t="shared" si="151"/>
        <v/>
      </c>
      <c r="U598" s="898" t="str">
        <f t="shared" si="151"/>
        <v/>
      </c>
      <c r="V598" s="714" t="str">
        <f t="shared" si="151"/>
        <v/>
      </c>
      <c r="W598" s="49"/>
      <c r="X598" s="49"/>
      <c r="Y598" s="60"/>
      <c r="Z598" s="49"/>
      <c r="AA598" s="49"/>
      <c r="AB598" s="49"/>
      <c r="AC598" s="49"/>
      <c r="AD598" s="49"/>
      <c r="AE598" s="49"/>
      <c r="AF598" s="49"/>
      <c r="AG598" s="49"/>
      <c r="AH598" s="41"/>
      <c r="AI598" s="47"/>
    </row>
    <row r="599" spans="1:35" ht="17.25" customHeight="1">
      <c r="A599" s="414" t="s">
        <v>1262</v>
      </c>
      <c r="B599" s="78" t="s">
        <v>2164</v>
      </c>
      <c r="C599" s="76" t="s">
        <v>4252</v>
      </c>
      <c r="D599" s="70"/>
      <c r="E599" s="49"/>
      <c r="F599" s="182" t="s">
        <v>266</v>
      </c>
      <c r="G599" s="280" t="str">
        <f t="shared" si="152"/>
        <v/>
      </c>
      <c r="H599" s="281" t="str">
        <f t="shared" si="152"/>
        <v/>
      </c>
      <c r="I599" s="282" t="str">
        <f t="shared" si="151"/>
        <v/>
      </c>
      <c r="J599" s="729" t="str">
        <f t="shared" si="151"/>
        <v/>
      </c>
      <c r="K599" s="898" t="str">
        <f t="shared" si="151"/>
        <v/>
      </c>
      <c r="L599" s="729" t="str">
        <f t="shared" si="151"/>
        <v/>
      </c>
      <c r="M599" s="282" t="str">
        <f t="shared" si="151"/>
        <v/>
      </c>
      <c r="N599" s="729" t="str">
        <f t="shared" si="151"/>
        <v/>
      </c>
      <c r="O599" s="282" t="str">
        <f t="shared" si="151"/>
        <v/>
      </c>
      <c r="P599" s="729" t="str">
        <f t="shared" si="151"/>
        <v/>
      </c>
      <c r="Q599" s="997" t="str">
        <f t="shared" si="151"/>
        <v/>
      </c>
      <c r="R599" s="729">
        <f t="shared" si="151"/>
        <v>0</v>
      </c>
      <c r="S599" s="282" t="str">
        <f t="shared" si="151"/>
        <v/>
      </c>
      <c r="T599" s="729" t="str">
        <f t="shared" si="151"/>
        <v/>
      </c>
      <c r="U599" s="898" t="str">
        <f t="shared" si="151"/>
        <v/>
      </c>
      <c r="V599" s="714" t="str">
        <f t="shared" si="151"/>
        <v/>
      </c>
      <c r="W599" s="49"/>
      <c r="X599" s="49"/>
      <c r="Y599" s="60"/>
      <c r="Z599" s="49"/>
      <c r="AA599" s="49"/>
      <c r="AB599" s="49"/>
      <c r="AC599" s="49"/>
      <c r="AD599" s="49"/>
      <c r="AE599" s="49"/>
      <c r="AF599" s="49"/>
      <c r="AG599" s="49"/>
      <c r="AH599" s="41"/>
      <c r="AI599" s="47"/>
    </row>
    <row r="600" spans="1:35" ht="17.25" customHeight="1">
      <c r="A600" s="414" t="s">
        <v>1263</v>
      </c>
      <c r="B600" s="78" t="s">
        <v>2165</v>
      </c>
      <c r="C600" s="76"/>
      <c r="D600" s="70"/>
      <c r="E600" s="49"/>
      <c r="F600" s="182" t="s">
        <v>181</v>
      </c>
      <c r="G600" s="997">
        <f>IFERROR(G601-G597+G598+G599,0)</f>
        <v>0</v>
      </c>
      <c r="H600" s="1062" t="str">
        <f t="shared" si="151"/>
        <v/>
      </c>
      <c r="I600" s="189">
        <f>IFERROR(I601-I597+I598+I599,0)</f>
        <v>0</v>
      </c>
      <c r="J600" s="729" t="str">
        <f t="shared" si="151"/>
        <v/>
      </c>
      <c r="K600" s="997">
        <f>IFERROR(K601-K597+K598+K599,0)</f>
        <v>0</v>
      </c>
      <c r="L600" s="729" t="str">
        <f t="shared" si="151"/>
        <v/>
      </c>
      <c r="M600" s="997">
        <f>IFERROR(M601-M597+M598+M599,0)</f>
        <v>0</v>
      </c>
      <c r="N600" s="729" t="str">
        <f t="shared" si="151"/>
        <v/>
      </c>
      <c r="O600" s="997">
        <f>IFERROR(O601-O597+O598+O599,0)</f>
        <v>0</v>
      </c>
      <c r="P600" s="729" t="str">
        <f t="shared" si="151"/>
        <v/>
      </c>
      <c r="Q600" s="997">
        <f>IFERROR(Q601-Q597+Q598+Q599,0)</f>
        <v>0</v>
      </c>
      <c r="R600" s="729" t="str">
        <f t="shared" si="151"/>
        <v/>
      </c>
      <c r="S600" s="997">
        <f>IFERROR(S601-S597+S598+S599,0)</f>
        <v>0</v>
      </c>
      <c r="T600" s="729" t="str">
        <f t="shared" si="151"/>
        <v/>
      </c>
      <c r="U600" s="883">
        <f>IFERROR(U601-U597+U598+U599,0)</f>
        <v>0</v>
      </c>
      <c r="V600" s="714" t="str">
        <f t="shared" si="151"/>
        <v/>
      </c>
      <c r="W600" s="49"/>
      <c r="X600" s="49"/>
      <c r="Y600" s="60"/>
      <c r="Z600" s="49"/>
      <c r="AA600" s="49"/>
      <c r="AB600" s="49"/>
      <c r="AC600" s="49"/>
      <c r="AD600" s="49"/>
      <c r="AE600" s="49"/>
      <c r="AF600" s="49"/>
      <c r="AG600" s="49"/>
      <c r="AH600" s="41"/>
      <c r="AI600" s="47"/>
    </row>
    <row r="601" spans="1:35" ht="17.25" customHeight="1" collapsed="1">
      <c r="A601" s="414" t="s">
        <v>1264</v>
      </c>
      <c r="B601" s="78" t="s">
        <v>2166</v>
      </c>
      <c r="C601" s="76" t="s">
        <v>29</v>
      </c>
      <c r="D601" s="70"/>
      <c r="E601" s="49"/>
      <c r="F601" s="283" t="s">
        <v>289</v>
      </c>
      <c r="G601" s="274" t="str">
        <f t="shared" si="152"/>
        <v/>
      </c>
      <c r="H601" s="275" t="str">
        <f t="shared" si="152"/>
        <v/>
      </c>
      <c r="I601" s="256" t="str">
        <f t="shared" si="151"/>
        <v/>
      </c>
      <c r="J601" s="729" t="str">
        <f t="shared" si="151"/>
        <v/>
      </c>
      <c r="K601" s="875" t="str">
        <f t="shared" si="151"/>
        <v/>
      </c>
      <c r="L601" s="729" t="str">
        <f t="shared" si="151"/>
        <v/>
      </c>
      <c r="M601" s="256" t="str">
        <f t="shared" si="151"/>
        <v/>
      </c>
      <c r="N601" s="729" t="str">
        <f t="shared" si="151"/>
        <v/>
      </c>
      <c r="O601" s="256" t="str">
        <f t="shared" si="151"/>
        <v/>
      </c>
      <c r="P601" s="729" t="str">
        <f t="shared" si="151"/>
        <v/>
      </c>
      <c r="Q601" s="999" t="str">
        <f t="shared" si="151"/>
        <v/>
      </c>
      <c r="R601" s="729">
        <f t="shared" si="151"/>
        <v>1260.49</v>
      </c>
      <c r="S601" s="256" t="str">
        <f t="shared" si="151"/>
        <v/>
      </c>
      <c r="T601" s="729" t="str">
        <f t="shared" si="151"/>
        <v/>
      </c>
      <c r="U601" s="256" t="str">
        <f t="shared" si="151"/>
        <v/>
      </c>
      <c r="V601" s="714" t="str">
        <f t="shared" si="151"/>
        <v/>
      </c>
      <c r="W601" s="49"/>
      <c r="X601" s="49"/>
      <c r="Y601" s="60"/>
      <c r="Z601" s="49"/>
      <c r="AA601" s="49"/>
      <c r="AB601" s="49"/>
      <c r="AC601" s="49"/>
      <c r="AD601" s="49"/>
      <c r="AE601" s="49"/>
      <c r="AF601" s="49"/>
      <c r="AG601" s="49"/>
      <c r="AH601" s="41"/>
      <c r="AI601" s="47"/>
    </row>
    <row r="602" spans="1:35" ht="17.25" hidden="1" customHeight="1" outlineLevel="1">
      <c r="A602" s="414" t="s">
        <v>1265</v>
      </c>
      <c r="B602" s="78" t="s">
        <v>2167</v>
      </c>
      <c r="C602" s="76" t="s">
        <v>1292</v>
      </c>
      <c r="D602" s="70"/>
      <c r="E602" s="49"/>
      <c r="F602" s="182" t="s">
        <v>268</v>
      </c>
      <c r="G602" s="280" t="str">
        <f t="shared" si="152"/>
        <v/>
      </c>
      <c r="H602" s="281" t="str">
        <f t="shared" si="152"/>
        <v/>
      </c>
      <c r="I602" s="282" t="str">
        <f t="shared" si="151"/>
        <v/>
      </c>
      <c r="J602" s="729" t="str">
        <f t="shared" si="151"/>
        <v/>
      </c>
      <c r="K602" s="898" t="str">
        <f t="shared" si="151"/>
        <v/>
      </c>
      <c r="L602" s="729" t="str">
        <f t="shared" si="151"/>
        <v/>
      </c>
      <c r="M602" s="282" t="str">
        <f t="shared" si="151"/>
        <v/>
      </c>
      <c r="N602" s="729" t="str">
        <f t="shared" si="151"/>
        <v/>
      </c>
      <c r="O602" s="282" t="str">
        <f t="shared" si="151"/>
        <v/>
      </c>
      <c r="P602" s="729" t="str">
        <f t="shared" si="151"/>
        <v/>
      </c>
      <c r="Q602" s="997" t="str">
        <f t="shared" si="151"/>
        <v/>
      </c>
      <c r="R602" s="729">
        <f t="shared" si="151"/>
        <v>792.03</v>
      </c>
      <c r="S602" s="282" t="str">
        <f t="shared" si="151"/>
        <v/>
      </c>
      <c r="T602" s="729" t="str">
        <f t="shared" si="151"/>
        <v/>
      </c>
      <c r="U602" s="282" t="str">
        <f t="shared" si="151"/>
        <v/>
      </c>
      <c r="V602" s="714" t="str">
        <f t="shared" si="151"/>
        <v/>
      </c>
      <c r="W602" s="49"/>
      <c r="X602" s="49"/>
      <c r="Y602" s="60"/>
      <c r="Z602" s="49"/>
      <c r="AA602" s="49"/>
      <c r="AB602" s="49"/>
      <c r="AC602" s="49"/>
      <c r="AD602" s="49"/>
      <c r="AE602" s="49"/>
      <c r="AF602" s="49"/>
      <c r="AG602" s="49"/>
      <c r="AH602" s="41"/>
      <c r="AI602" s="47"/>
    </row>
    <row r="603" spans="1:35" ht="17.25" hidden="1" customHeight="1" outlineLevel="1">
      <c r="A603" s="414" t="s">
        <v>1266</v>
      </c>
      <c r="B603" s="78" t="s">
        <v>2168</v>
      </c>
      <c r="C603" s="76" t="s">
        <v>3420</v>
      </c>
      <c r="D603" s="70"/>
      <c r="E603" s="49"/>
      <c r="F603" s="283" t="s">
        <v>290</v>
      </c>
      <c r="G603" s="274" t="str">
        <f t="shared" si="152"/>
        <v/>
      </c>
      <c r="H603" s="275" t="str">
        <f t="shared" si="152"/>
        <v/>
      </c>
      <c r="I603" s="256" t="str">
        <f t="shared" si="151"/>
        <v/>
      </c>
      <c r="J603" s="729" t="str">
        <f t="shared" si="151"/>
        <v/>
      </c>
      <c r="K603" s="875" t="str">
        <f t="shared" si="151"/>
        <v/>
      </c>
      <c r="L603" s="729" t="str">
        <f t="shared" si="151"/>
        <v/>
      </c>
      <c r="M603" s="256" t="str">
        <f t="shared" si="151"/>
        <v/>
      </c>
      <c r="N603" s="729" t="str">
        <f t="shared" si="151"/>
        <v/>
      </c>
      <c r="O603" s="256" t="str">
        <f t="shared" si="151"/>
        <v/>
      </c>
      <c r="P603" s="729" t="str">
        <f t="shared" si="151"/>
        <v/>
      </c>
      <c r="Q603" s="999" t="str">
        <f t="shared" si="151"/>
        <v/>
      </c>
      <c r="R603" s="729">
        <f t="shared" si="151"/>
        <v>3004.78</v>
      </c>
      <c r="S603" s="256" t="str">
        <f t="shared" si="151"/>
        <v/>
      </c>
      <c r="T603" s="729" t="str">
        <f t="shared" si="151"/>
        <v/>
      </c>
      <c r="U603" s="256" t="str">
        <f t="shared" si="151"/>
        <v/>
      </c>
      <c r="V603" s="714" t="str">
        <f t="shared" si="151"/>
        <v/>
      </c>
      <c r="W603" s="49"/>
      <c r="X603" s="49"/>
      <c r="Y603" s="60"/>
      <c r="Z603" s="49"/>
      <c r="AA603" s="49"/>
      <c r="AB603" s="49"/>
      <c r="AC603" s="49"/>
      <c r="AD603" s="49"/>
      <c r="AE603" s="49"/>
      <c r="AF603" s="49"/>
      <c r="AG603" s="49"/>
      <c r="AH603" s="41"/>
      <c r="AI603" s="47"/>
    </row>
    <row r="604" spans="1:35" ht="17.25" hidden="1" customHeight="1" outlineLevel="1">
      <c r="A604" s="414" t="s">
        <v>1267</v>
      </c>
      <c r="B604" s="78" t="s">
        <v>2169</v>
      </c>
      <c r="C604" s="76" t="s">
        <v>4226</v>
      </c>
      <c r="D604" s="70"/>
      <c r="E604" s="49"/>
      <c r="F604" s="182" t="s">
        <v>296</v>
      </c>
      <c r="G604" s="280" t="str">
        <f t="shared" si="152"/>
        <v/>
      </c>
      <c r="H604" s="281" t="str">
        <f t="shared" si="152"/>
        <v/>
      </c>
      <c r="I604" s="282" t="str">
        <f t="shared" ref="I604:V605" si="155">IFERROR(INDEX(ESOSDataset,MATCH($C604,Measure,0),MATCH(I$10,PeriodComposite,0)),"")</f>
        <v/>
      </c>
      <c r="J604" s="729" t="str">
        <f t="shared" si="155"/>
        <v/>
      </c>
      <c r="K604" s="898" t="str">
        <f t="shared" si="155"/>
        <v/>
      </c>
      <c r="L604" s="729" t="str">
        <f t="shared" si="155"/>
        <v/>
      </c>
      <c r="M604" s="282" t="str">
        <f t="shared" si="155"/>
        <v/>
      </c>
      <c r="N604" s="729" t="str">
        <f t="shared" si="155"/>
        <v/>
      </c>
      <c r="O604" s="282" t="str">
        <f t="shared" si="155"/>
        <v/>
      </c>
      <c r="P604" s="729" t="str">
        <f t="shared" si="155"/>
        <v/>
      </c>
      <c r="Q604" s="997" t="str">
        <f t="shared" si="155"/>
        <v/>
      </c>
      <c r="R604" s="729">
        <f t="shared" si="155"/>
        <v>24.95</v>
      </c>
      <c r="S604" s="282" t="str">
        <f t="shared" si="155"/>
        <v/>
      </c>
      <c r="T604" s="729" t="str">
        <f t="shared" si="155"/>
        <v/>
      </c>
      <c r="U604" s="282" t="str">
        <f t="shared" si="155"/>
        <v/>
      </c>
      <c r="V604" s="714" t="str">
        <f t="shared" si="155"/>
        <v/>
      </c>
      <c r="W604" s="49"/>
      <c r="X604" s="49"/>
      <c r="Y604" s="60"/>
      <c r="Z604" s="49"/>
      <c r="AA604" s="49"/>
      <c r="AB604" s="49"/>
      <c r="AC604" s="49"/>
      <c r="AD604" s="49"/>
      <c r="AE604" s="49"/>
      <c r="AF604" s="49"/>
      <c r="AG604" s="49"/>
      <c r="AH604" s="41"/>
      <c r="AI604" s="47"/>
    </row>
    <row r="605" spans="1:35" ht="17.25" hidden="1" customHeight="1" outlineLevel="1">
      <c r="A605" s="414" t="s">
        <v>1268</v>
      </c>
      <c r="B605" s="78" t="s">
        <v>2170</v>
      </c>
      <c r="C605" s="76" t="s">
        <v>4255</v>
      </c>
      <c r="D605" s="70"/>
      <c r="E605" s="49"/>
      <c r="F605" s="283" t="s">
        <v>339</v>
      </c>
      <c r="G605" s="274" t="str">
        <f t="shared" si="152"/>
        <v/>
      </c>
      <c r="H605" s="275" t="str">
        <f t="shared" si="152"/>
        <v/>
      </c>
      <c r="I605" s="256" t="str">
        <f t="shared" si="155"/>
        <v/>
      </c>
      <c r="J605" s="729" t="str">
        <f t="shared" si="155"/>
        <v/>
      </c>
      <c r="K605" s="875" t="str">
        <f t="shared" si="155"/>
        <v/>
      </c>
      <c r="L605" s="729" t="str">
        <f t="shared" si="155"/>
        <v/>
      </c>
      <c r="M605" s="256" t="str">
        <f t="shared" si="155"/>
        <v/>
      </c>
      <c r="N605" s="729" t="str">
        <f t="shared" si="155"/>
        <v/>
      </c>
      <c r="O605" s="256" t="str">
        <f t="shared" si="155"/>
        <v/>
      </c>
      <c r="P605" s="729" t="str">
        <f t="shared" si="155"/>
        <v/>
      </c>
      <c r="Q605" s="999" t="str">
        <f t="shared" si="155"/>
        <v/>
      </c>
      <c r="R605" s="729" t="str">
        <f t="shared" si="155"/>
        <v/>
      </c>
      <c r="S605" s="256" t="str">
        <f t="shared" si="155"/>
        <v/>
      </c>
      <c r="T605" s="729" t="str">
        <f t="shared" si="155"/>
        <v/>
      </c>
      <c r="U605" s="256" t="str">
        <f t="shared" si="155"/>
        <v/>
      </c>
      <c r="V605" s="714" t="str">
        <f t="shared" si="155"/>
        <v/>
      </c>
      <c r="W605" s="49"/>
      <c r="X605" s="49"/>
      <c r="Y605" s="60"/>
      <c r="Z605" s="49"/>
      <c r="AA605" s="49"/>
      <c r="AB605" s="49"/>
      <c r="AC605" s="49"/>
      <c r="AD605" s="49"/>
      <c r="AE605" s="49"/>
      <c r="AF605" s="49"/>
      <c r="AG605" s="49"/>
      <c r="AH605" s="41"/>
      <c r="AI605" s="47"/>
    </row>
    <row r="606" spans="1:35" ht="17.25" customHeight="1">
      <c r="A606" s="414" t="s">
        <v>1269</v>
      </c>
      <c r="B606" s="78" t="s">
        <v>0</v>
      </c>
      <c r="C606" s="69"/>
      <c r="D606" s="70"/>
      <c r="E606" s="49"/>
      <c r="F606" s="393" t="s">
        <v>225</v>
      </c>
      <c r="G606" s="265"/>
      <c r="H606" s="266"/>
      <c r="I606" s="267"/>
      <c r="J606" s="893"/>
      <c r="K606" s="904"/>
      <c r="L606" s="893"/>
      <c r="M606" s="267"/>
      <c r="N606" s="893"/>
      <c r="O606" s="267"/>
      <c r="P606" s="893"/>
      <c r="Q606" s="1009"/>
      <c r="R606" s="893"/>
      <c r="S606" s="267"/>
      <c r="T606" s="893"/>
      <c r="U606" s="267"/>
      <c r="V606" s="905"/>
      <c r="W606" s="49"/>
      <c r="X606" s="49"/>
      <c r="Y606" s="60"/>
      <c r="Z606" s="49"/>
      <c r="AA606" s="49"/>
      <c r="AB606" s="49"/>
      <c r="AC606" s="49"/>
      <c r="AD606" s="49"/>
      <c r="AE606" s="49"/>
      <c r="AF606" s="49"/>
      <c r="AG606" s="49"/>
      <c r="AH606" s="41"/>
      <c r="AI606" s="47"/>
    </row>
    <row r="607" spans="1:35" ht="17.25" customHeight="1">
      <c r="A607" s="414" t="s">
        <v>1270</v>
      </c>
      <c r="B607" s="78" t="s">
        <v>2171</v>
      </c>
      <c r="C607" s="76" t="s">
        <v>415</v>
      </c>
      <c r="D607" s="70"/>
      <c r="E607" s="49"/>
      <c r="F607" s="182" t="str">
        <f>"Sales Commission "&amp;$C$6&amp;"/unit"</f>
        <v>Sales Commission AUD/unit</v>
      </c>
      <c r="G607" s="280" t="str">
        <f t="shared" ref="G607:H610" si="156">IFERROR(INDEX(ESOSDataset,MATCH($C607,Measure,0),MATCH(G$10,Period,0)),"")</f>
        <v/>
      </c>
      <c r="H607" s="281" t="str">
        <f t="shared" si="156"/>
        <v/>
      </c>
      <c r="I607" s="282" t="str">
        <f t="shared" ref="I607:V613" si="157">IFERROR(INDEX(ESOSDataset,MATCH($C607,Measure,0),MATCH(I$10,PeriodComposite,0)),"")</f>
        <v/>
      </c>
      <c r="J607" s="729" t="str">
        <f t="shared" si="157"/>
        <v/>
      </c>
      <c r="K607" s="898" t="str">
        <f t="shared" si="157"/>
        <v/>
      </c>
      <c r="L607" s="729" t="str">
        <f t="shared" si="157"/>
        <v/>
      </c>
      <c r="M607" s="282" t="str">
        <f t="shared" si="157"/>
        <v/>
      </c>
      <c r="N607" s="729" t="str">
        <f t="shared" si="157"/>
        <v/>
      </c>
      <c r="O607" s="282" t="str">
        <f t="shared" si="157"/>
        <v/>
      </c>
      <c r="P607" s="729" t="str">
        <f t="shared" si="157"/>
        <v/>
      </c>
      <c r="Q607" s="997" t="str">
        <f t="shared" si="157"/>
        <v/>
      </c>
      <c r="R607" s="729">
        <f t="shared" si="157"/>
        <v>196.01</v>
      </c>
      <c r="S607" s="282" t="str">
        <f t="shared" si="157"/>
        <v/>
      </c>
      <c r="T607" s="729" t="str">
        <f t="shared" si="157"/>
        <v/>
      </c>
      <c r="U607" s="282" t="str">
        <f t="shared" si="157"/>
        <v/>
      </c>
      <c r="V607" s="714" t="str">
        <f t="shared" si="157"/>
        <v/>
      </c>
      <c r="W607" s="49"/>
      <c r="X607" s="49"/>
      <c r="Y607" s="60"/>
      <c r="Z607" s="49"/>
      <c r="AA607" s="49"/>
      <c r="AB607" s="49"/>
      <c r="AC607" s="49"/>
      <c r="AD607" s="49"/>
      <c r="AE607" s="49"/>
      <c r="AF607" s="49"/>
      <c r="AG607" s="49"/>
      <c r="AH607" s="41"/>
      <c r="AI607" s="47"/>
    </row>
    <row r="608" spans="1:35" ht="17.25" customHeight="1">
      <c r="A608" s="414" t="s">
        <v>1271</v>
      </c>
      <c r="B608" s="78" t="s">
        <v>2172</v>
      </c>
      <c r="C608" s="76" t="s">
        <v>416</v>
      </c>
      <c r="D608" s="70"/>
      <c r="E608" s="49"/>
      <c r="F608" s="182" t="str">
        <f>"Other Variable Exp. "&amp;$C$6&amp;"/unit"</f>
        <v>Other Variable Exp. AUD/unit</v>
      </c>
      <c r="G608" s="280" t="str">
        <f>IFERROR(G609-G607,"")</f>
        <v/>
      </c>
      <c r="H608" s="281" t="str">
        <f t="shared" ref="H608:V608" si="158">IFERROR(H609-H607,"")</f>
        <v/>
      </c>
      <c r="I608" s="282" t="str">
        <f t="shared" si="158"/>
        <v/>
      </c>
      <c r="J608" s="729" t="str">
        <f t="shared" si="158"/>
        <v/>
      </c>
      <c r="K608" s="898" t="str">
        <f t="shared" si="158"/>
        <v/>
      </c>
      <c r="L608" s="729" t="str">
        <f t="shared" si="158"/>
        <v/>
      </c>
      <c r="M608" s="282" t="str">
        <f t="shared" si="158"/>
        <v/>
      </c>
      <c r="N608" s="729" t="str">
        <f t="shared" si="158"/>
        <v/>
      </c>
      <c r="O608" s="282" t="str">
        <f t="shared" si="158"/>
        <v/>
      </c>
      <c r="P608" s="729" t="str">
        <f t="shared" si="158"/>
        <v/>
      </c>
      <c r="Q608" s="997" t="str">
        <f t="shared" si="158"/>
        <v/>
      </c>
      <c r="R608" s="729">
        <f t="shared" si="158"/>
        <v>40.210000000000008</v>
      </c>
      <c r="S608" s="282" t="str">
        <f t="shared" si="158"/>
        <v/>
      </c>
      <c r="T608" s="729" t="str">
        <f t="shared" si="158"/>
        <v/>
      </c>
      <c r="U608" s="282" t="str">
        <f t="shared" si="158"/>
        <v/>
      </c>
      <c r="V608" s="714" t="str">
        <f t="shared" si="158"/>
        <v/>
      </c>
      <c r="W608" s="49"/>
      <c r="X608" s="49"/>
      <c r="Y608" s="60"/>
      <c r="Z608" s="49"/>
      <c r="AA608" s="49"/>
      <c r="AB608" s="49"/>
      <c r="AC608" s="49"/>
      <c r="AD608" s="49"/>
      <c r="AE608" s="49"/>
      <c r="AF608" s="49"/>
      <c r="AG608" s="49"/>
      <c r="AH608" s="41"/>
      <c r="AI608" s="47"/>
    </row>
    <row r="609" spans="1:35" ht="17.25" customHeight="1">
      <c r="A609" s="414" t="s">
        <v>1272</v>
      </c>
      <c r="B609" s="78" t="s">
        <v>2173</v>
      </c>
      <c r="C609" s="76" t="s">
        <v>416</v>
      </c>
      <c r="D609" s="70"/>
      <c r="E609" s="49"/>
      <c r="F609" s="255" t="str">
        <f>"Total Variable Exp. "&amp;$C$6&amp;"/unit"</f>
        <v>Total Variable Exp. AUD/unit</v>
      </c>
      <c r="G609" s="274" t="str">
        <f t="shared" si="156"/>
        <v/>
      </c>
      <c r="H609" s="275" t="str">
        <f t="shared" si="156"/>
        <v/>
      </c>
      <c r="I609" s="256" t="str">
        <f t="shared" si="157"/>
        <v/>
      </c>
      <c r="J609" s="729" t="str">
        <f t="shared" si="157"/>
        <v/>
      </c>
      <c r="K609" s="875" t="str">
        <f t="shared" si="157"/>
        <v/>
      </c>
      <c r="L609" s="729" t="str">
        <f t="shared" si="157"/>
        <v/>
      </c>
      <c r="M609" s="256" t="str">
        <f t="shared" si="157"/>
        <v/>
      </c>
      <c r="N609" s="729" t="str">
        <f t="shared" si="157"/>
        <v/>
      </c>
      <c r="O609" s="256" t="str">
        <f t="shared" si="157"/>
        <v/>
      </c>
      <c r="P609" s="729" t="str">
        <f t="shared" si="157"/>
        <v/>
      </c>
      <c r="Q609" s="999" t="str">
        <f t="shared" si="157"/>
        <v/>
      </c>
      <c r="R609" s="729">
        <f t="shared" si="157"/>
        <v>236.22</v>
      </c>
      <c r="S609" s="256" t="str">
        <f t="shared" si="157"/>
        <v/>
      </c>
      <c r="T609" s="729" t="str">
        <f t="shared" si="157"/>
        <v/>
      </c>
      <c r="U609" s="256" t="str">
        <f t="shared" si="157"/>
        <v/>
      </c>
      <c r="V609" s="714" t="str">
        <f t="shared" si="157"/>
        <v/>
      </c>
      <c r="W609" s="49"/>
      <c r="X609" s="49"/>
      <c r="Y609" s="60"/>
      <c r="Z609" s="49"/>
      <c r="AA609" s="49"/>
      <c r="AB609" s="49"/>
      <c r="AC609" s="49"/>
      <c r="AD609" s="49"/>
      <c r="AE609" s="49"/>
      <c r="AF609" s="49"/>
      <c r="AG609" s="49"/>
      <c r="AH609" s="41"/>
      <c r="AI609" s="47"/>
    </row>
    <row r="610" spans="1:35" ht="17.25" customHeight="1">
      <c r="A610" s="414" t="s">
        <v>1273</v>
      </c>
      <c r="B610" s="78" t="s">
        <v>2174</v>
      </c>
      <c r="C610" s="76" t="s">
        <v>423</v>
      </c>
      <c r="D610" s="70"/>
      <c r="E610" s="49"/>
      <c r="F610" s="255" t="s">
        <v>2632</v>
      </c>
      <c r="G610" s="260" t="str">
        <f t="shared" si="156"/>
        <v/>
      </c>
      <c r="H610" s="261" t="str">
        <f t="shared" si="156"/>
        <v/>
      </c>
      <c r="I610" s="254" t="str">
        <f t="shared" si="157"/>
        <v/>
      </c>
      <c r="J610" s="735" t="str">
        <f t="shared" si="157"/>
        <v/>
      </c>
      <c r="K610" s="900" t="str">
        <f t="shared" si="157"/>
        <v/>
      </c>
      <c r="L610" s="735" t="str">
        <f t="shared" si="157"/>
        <v/>
      </c>
      <c r="M610" s="254" t="str">
        <f t="shared" si="157"/>
        <v/>
      </c>
      <c r="N610" s="735" t="str">
        <f t="shared" si="157"/>
        <v/>
      </c>
      <c r="O610" s="254" t="str">
        <f t="shared" si="157"/>
        <v/>
      </c>
      <c r="P610" s="735" t="str">
        <f t="shared" si="157"/>
        <v/>
      </c>
      <c r="Q610" s="998" t="str">
        <f t="shared" si="157"/>
        <v/>
      </c>
      <c r="R610" s="735">
        <f t="shared" si="157"/>
        <v>0.18740005000000001</v>
      </c>
      <c r="S610" s="254" t="str">
        <f t="shared" si="157"/>
        <v/>
      </c>
      <c r="T610" s="735" t="str">
        <f t="shared" si="157"/>
        <v/>
      </c>
      <c r="U610" s="254" t="str">
        <f t="shared" si="157"/>
        <v/>
      </c>
      <c r="V610" s="720" t="str">
        <f t="shared" si="157"/>
        <v/>
      </c>
      <c r="W610" s="49"/>
      <c r="X610" s="49"/>
      <c r="Y610" s="60"/>
      <c r="Z610" s="49"/>
      <c r="AA610" s="49"/>
      <c r="AB610" s="49"/>
      <c r="AC610" s="49"/>
      <c r="AD610" s="49"/>
      <c r="AE610" s="49"/>
      <c r="AF610" s="49"/>
      <c r="AG610" s="49"/>
      <c r="AH610" s="41"/>
      <c r="AI610" s="47"/>
    </row>
    <row r="611" spans="1:35" ht="17.25" customHeight="1">
      <c r="A611" s="414" t="s">
        <v>1274</v>
      </c>
      <c r="B611" s="78" t="s">
        <v>0</v>
      </c>
      <c r="C611" s="69"/>
      <c r="D611" s="70"/>
      <c r="E611" s="49"/>
      <c r="F611" s="393" t="s">
        <v>331</v>
      </c>
      <c r="G611" s="265"/>
      <c r="H611" s="266"/>
      <c r="I611" s="267"/>
      <c r="J611" s="893"/>
      <c r="K611" s="904"/>
      <c r="L611" s="893"/>
      <c r="M611" s="267"/>
      <c r="N611" s="893"/>
      <c r="O611" s="267"/>
      <c r="P611" s="893"/>
      <c r="Q611" s="1009"/>
      <c r="R611" s="893"/>
      <c r="S611" s="267"/>
      <c r="T611" s="893"/>
      <c r="U611" s="267"/>
      <c r="V611" s="905"/>
      <c r="W611" s="49"/>
      <c r="X611" s="49"/>
      <c r="Y611" s="60"/>
      <c r="Z611" s="49"/>
      <c r="AA611" s="49"/>
      <c r="AB611" s="49"/>
      <c r="AC611" s="49"/>
      <c r="AD611" s="49"/>
      <c r="AE611" s="49"/>
      <c r="AF611" s="49"/>
      <c r="AG611" s="49"/>
      <c r="AH611" s="41"/>
      <c r="AI611" s="47"/>
    </row>
    <row r="612" spans="1:35" ht="17.25" customHeight="1">
      <c r="A612" s="414" t="s">
        <v>1275</v>
      </c>
      <c r="B612" s="78" t="s">
        <v>2175</v>
      </c>
      <c r="C612" s="76" t="s">
        <v>416</v>
      </c>
      <c r="D612" s="70"/>
      <c r="E612" s="49"/>
      <c r="F612" s="255" t="str">
        <f>"Variable Selling Gross "&amp;$C$6&amp;"/unit"</f>
        <v>Variable Selling Gross AUD/unit</v>
      </c>
      <c r="G612" s="274" t="str">
        <f>IFERROR(INDEX(ESOSDataset,MATCH($C612,Measure,0),MATCH(G$10,Period,0)),"")</f>
        <v/>
      </c>
      <c r="H612" s="275" t="str">
        <f>IFERROR(INDEX(ESOSDataset,MATCH($C612,Measure,0),MATCH(H$10,Period,0)),"")</f>
        <v/>
      </c>
      <c r="I612" s="256" t="str">
        <f t="shared" si="157"/>
        <v/>
      </c>
      <c r="J612" s="729" t="str">
        <f t="shared" si="157"/>
        <v/>
      </c>
      <c r="K612" s="875" t="str">
        <f t="shared" si="157"/>
        <v/>
      </c>
      <c r="L612" s="729" t="str">
        <f t="shared" si="157"/>
        <v/>
      </c>
      <c r="M612" s="256" t="str">
        <f t="shared" si="157"/>
        <v/>
      </c>
      <c r="N612" s="729" t="str">
        <f t="shared" si="157"/>
        <v/>
      </c>
      <c r="O612" s="256" t="str">
        <f t="shared" si="157"/>
        <v/>
      </c>
      <c r="P612" s="729" t="str">
        <f t="shared" si="157"/>
        <v/>
      </c>
      <c r="Q612" s="999" t="str">
        <f t="shared" si="157"/>
        <v/>
      </c>
      <c r="R612" s="729">
        <f t="shared" si="157"/>
        <v>236.22</v>
      </c>
      <c r="S612" s="256" t="str">
        <f t="shared" si="157"/>
        <v/>
      </c>
      <c r="T612" s="729" t="str">
        <f t="shared" si="157"/>
        <v/>
      </c>
      <c r="U612" s="256" t="str">
        <f t="shared" si="157"/>
        <v/>
      </c>
      <c r="V612" s="714" t="str">
        <f t="shared" si="157"/>
        <v/>
      </c>
      <c r="W612" s="49"/>
      <c r="X612" s="49"/>
      <c r="Y612" s="60"/>
      <c r="Z612" s="49"/>
      <c r="AA612" s="49"/>
      <c r="AB612" s="49"/>
      <c r="AC612" s="49"/>
      <c r="AD612" s="49"/>
      <c r="AE612" s="49"/>
      <c r="AF612" s="49"/>
      <c r="AG612" s="49"/>
      <c r="AH612" s="41"/>
      <c r="AI612" s="47"/>
    </row>
    <row r="613" spans="1:35" ht="17.25" customHeight="1">
      <c r="A613" s="414" t="s">
        <v>1276</v>
      </c>
      <c r="B613" s="78" t="s">
        <v>2176</v>
      </c>
      <c r="C613" s="76" t="s">
        <v>417</v>
      </c>
      <c r="D613" s="70"/>
      <c r="E613" s="49"/>
      <c r="F613" s="255" t="s">
        <v>291</v>
      </c>
      <c r="G613" s="260" t="str">
        <f>IFERROR(INDEX(ESOSDataset,MATCH($C613,Measure,0),MATCH(G$10,Period,0)),"")</f>
        <v/>
      </c>
      <c r="H613" s="261" t="str">
        <f>IFERROR(INDEX(ESOSDataset,MATCH($C613,Measure,0),MATCH(H$10,Period,0)),"")</f>
        <v/>
      </c>
      <c r="I613" s="254" t="str">
        <f t="shared" si="157"/>
        <v/>
      </c>
      <c r="J613" s="735" t="str">
        <f t="shared" si="157"/>
        <v/>
      </c>
      <c r="K613" s="900" t="str">
        <f t="shared" si="157"/>
        <v/>
      </c>
      <c r="L613" s="735" t="str">
        <f t="shared" si="157"/>
        <v/>
      </c>
      <c r="M613" s="254" t="str">
        <f t="shared" si="157"/>
        <v/>
      </c>
      <c r="N613" s="735" t="str">
        <f t="shared" si="157"/>
        <v/>
      </c>
      <c r="O613" s="254" t="str">
        <f t="shared" si="157"/>
        <v/>
      </c>
      <c r="P613" s="735" t="str">
        <f t="shared" si="157"/>
        <v/>
      </c>
      <c r="Q613" s="998" t="str">
        <f t="shared" si="157"/>
        <v/>
      </c>
      <c r="R613" s="735">
        <f t="shared" si="157"/>
        <v>0.81259994999999996</v>
      </c>
      <c r="S613" s="254" t="str">
        <f t="shared" si="157"/>
        <v/>
      </c>
      <c r="T613" s="735" t="str">
        <f t="shared" si="157"/>
        <v/>
      </c>
      <c r="U613" s="254" t="str">
        <f t="shared" si="157"/>
        <v/>
      </c>
      <c r="V613" s="720" t="str">
        <f t="shared" si="157"/>
        <v/>
      </c>
      <c r="W613" s="49"/>
      <c r="X613" s="49"/>
      <c r="Y613" s="60"/>
      <c r="Z613" s="49"/>
      <c r="AA613" s="49"/>
      <c r="AB613" s="49"/>
      <c r="AC613" s="49"/>
      <c r="AD613" s="49"/>
      <c r="AE613" s="49"/>
      <c r="AF613" s="49"/>
      <c r="AG613" s="49"/>
      <c r="AH613" s="41"/>
      <c r="AI613" s="47"/>
    </row>
    <row r="614" spans="1:35" ht="17.25" customHeight="1">
      <c r="A614" s="414" t="s">
        <v>1277</v>
      </c>
      <c r="B614" s="78" t="s">
        <v>0</v>
      </c>
      <c r="C614" s="69"/>
      <c r="D614" s="70"/>
      <c r="E614" s="49"/>
      <c r="F614" s="393" t="s">
        <v>805</v>
      </c>
      <c r="G614" s="265"/>
      <c r="H614" s="266"/>
      <c r="I614" s="267"/>
      <c r="J614" s="893"/>
      <c r="K614" s="904"/>
      <c r="L614" s="893"/>
      <c r="M614" s="267"/>
      <c r="N614" s="893"/>
      <c r="O614" s="267"/>
      <c r="P614" s="893"/>
      <c r="Q614" s="1009"/>
      <c r="R614" s="893"/>
      <c r="S614" s="267"/>
      <c r="T614" s="893"/>
      <c r="U614" s="267"/>
      <c r="V614" s="905"/>
      <c r="W614" s="49"/>
      <c r="X614" s="49"/>
      <c r="Y614" s="60"/>
      <c r="Z614" s="49"/>
      <c r="AA614" s="49"/>
      <c r="AB614" s="49"/>
      <c r="AC614" s="49"/>
      <c r="AD614" s="49"/>
      <c r="AE614" s="49"/>
      <c r="AF614" s="49"/>
      <c r="AG614" s="49"/>
      <c r="AH614" s="41"/>
      <c r="AI614" s="47"/>
    </row>
    <row r="615" spans="1:35" ht="17.25" customHeight="1">
      <c r="A615" s="414" t="s">
        <v>1278</v>
      </c>
      <c r="B615" s="78" t="s">
        <v>2177</v>
      </c>
      <c r="C615" s="76" t="s">
        <v>418</v>
      </c>
      <c r="D615" s="70"/>
      <c r="E615" s="49"/>
      <c r="F615" s="255" t="s">
        <v>2623</v>
      </c>
      <c r="G615" s="1098" t="str">
        <f>$C$7</f>
        <v>AUD</v>
      </c>
      <c r="H615" s="1099"/>
      <c r="I615" s="256" t="str">
        <f t="shared" ref="I615:V615" si="159">IFERROR(INDEX(ESOSDataset,MATCH($C615,Measure,0),MATCH(I$10,PeriodComposite,0))/I$6/I$5,"")</f>
        <v/>
      </c>
      <c r="J615" s="729" t="str">
        <f t="shared" si="159"/>
        <v/>
      </c>
      <c r="K615" s="875" t="str">
        <f t="shared" si="159"/>
        <v/>
      </c>
      <c r="L615" s="729" t="str">
        <f t="shared" si="159"/>
        <v/>
      </c>
      <c r="M615" s="256" t="str">
        <f t="shared" si="159"/>
        <v/>
      </c>
      <c r="N615" s="729" t="str">
        <f t="shared" si="159"/>
        <v/>
      </c>
      <c r="O615" s="256" t="str">
        <f t="shared" si="159"/>
        <v/>
      </c>
      <c r="P615" s="729" t="str">
        <f t="shared" si="159"/>
        <v/>
      </c>
      <c r="Q615" s="999" t="str">
        <f t="shared" si="159"/>
        <v/>
      </c>
      <c r="R615" s="729">
        <f t="shared" si="159"/>
        <v>7959.03</v>
      </c>
      <c r="S615" s="256" t="str">
        <f t="shared" si="159"/>
        <v/>
      </c>
      <c r="T615" s="729" t="str">
        <f t="shared" si="159"/>
        <v/>
      </c>
      <c r="U615" s="256" t="str">
        <f t="shared" si="159"/>
        <v/>
      </c>
      <c r="V615" s="714" t="str">
        <f t="shared" si="159"/>
        <v/>
      </c>
      <c r="W615" s="49"/>
      <c r="X615" s="49"/>
      <c r="Y615" s="60"/>
      <c r="Z615" s="49"/>
      <c r="AA615" s="49"/>
      <c r="AB615" s="49"/>
      <c r="AC615" s="49"/>
      <c r="AD615" s="49"/>
      <c r="AE615" s="49"/>
      <c r="AF615" s="49"/>
      <c r="AG615" s="49"/>
      <c r="AH615" s="41"/>
      <c r="AI615" s="47"/>
    </row>
    <row r="616" spans="1:35" ht="17.25" customHeight="1">
      <c r="A616" s="414" t="s">
        <v>1279</v>
      </c>
      <c r="B616" s="78" t="s">
        <v>2178</v>
      </c>
      <c r="C616" s="76" t="s">
        <v>39</v>
      </c>
      <c r="D616" s="70"/>
      <c r="E616" s="49"/>
      <c r="F616" s="255" t="str">
        <f>"Floor Plan Interest "&amp;$C$6&amp;"/unit"</f>
        <v>Floor Plan Interest AUD/unit</v>
      </c>
      <c r="G616" s="274" t="str">
        <f>IFERROR(INDEX(ESOSDataset,MATCH($C616,Measure,0),MATCH(G$10,Period,0)),"")</f>
        <v/>
      </c>
      <c r="H616" s="275" t="str">
        <f>IFERROR(INDEX(ESOSDataset,MATCH($C616,Measure,0),MATCH(H$10,Period,0)),"")</f>
        <v/>
      </c>
      <c r="I616" s="256" t="str">
        <f t="shared" ref="I616:V617" si="160">IFERROR(INDEX(ESOSDataset,MATCH($C616,Measure,0),MATCH(I$10,PeriodComposite,0)),"")</f>
        <v/>
      </c>
      <c r="J616" s="729" t="str">
        <f t="shared" si="160"/>
        <v/>
      </c>
      <c r="K616" s="875" t="str">
        <f t="shared" si="160"/>
        <v/>
      </c>
      <c r="L616" s="729" t="str">
        <f t="shared" si="160"/>
        <v/>
      </c>
      <c r="M616" s="256" t="str">
        <f t="shared" si="160"/>
        <v/>
      </c>
      <c r="N616" s="729" t="str">
        <f t="shared" si="160"/>
        <v/>
      </c>
      <c r="O616" s="256" t="str">
        <f t="shared" si="160"/>
        <v/>
      </c>
      <c r="P616" s="729" t="str">
        <f t="shared" si="160"/>
        <v/>
      </c>
      <c r="Q616" s="999" t="str">
        <f t="shared" si="160"/>
        <v/>
      </c>
      <c r="R616" s="729">
        <f t="shared" si="160"/>
        <v>113.7</v>
      </c>
      <c r="S616" s="256" t="str">
        <f t="shared" si="160"/>
        <v/>
      </c>
      <c r="T616" s="729" t="str">
        <f t="shared" si="160"/>
        <v/>
      </c>
      <c r="U616" s="256" t="str">
        <f t="shared" si="160"/>
        <v/>
      </c>
      <c r="V616" s="714" t="str">
        <f t="shared" si="160"/>
        <v/>
      </c>
      <c r="W616" s="49"/>
      <c r="X616" s="49"/>
      <c r="Y616" s="60"/>
      <c r="Z616" s="49"/>
      <c r="AA616" s="49"/>
      <c r="AB616" s="49"/>
      <c r="AC616" s="49"/>
      <c r="AD616" s="49"/>
      <c r="AE616" s="49"/>
      <c r="AF616" s="49"/>
      <c r="AG616" s="49"/>
      <c r="AH616" s="41"/>
      <c r="AI616" s="47"/>
    </row>
    <row r="617" spans="1:35" ht="17.25" customHeight="1">
      <c r="A617" s="414" t="s">
        <v>1280</v>
      </c>
      <c r="B617" s="78" t="s">
        <v>2179</v>
      </c>
      <c r="C617" s="76" t="s">
        <v>419</v>
      </c>
      <c r="D617" s="70"/>
      <c r="E617" s="49"/>
      <c r="F617" s="289" t="s">
        <v>2633</v>
      </c>
      <c r="G617" s="290" t="str">
        <f>IFERROR(INDEX(ESOSDataset,MATCH($C617,Measure,0),MATCH(G$10,Period,0)),"")</f>
        <v/>
      </c>
      <c r="H617" s="291" t="str">
        <f>IFERROR(INDEX(ESOSDataset,MATCH($C617,Measure,0),MATCH(H$10,Period,0)),"")</f>
        <v/>
      </c>
      <c r="I617" s="292" t="str">
        <f t="shared" si="160"/>
        <v/>
      </c>
      <c r="J617" s="736" t="str">
        <f t="shared" si="160"/>
        <v/>
      </c>
      <c r="K617" s="911" t="str">
        <f t="shared" si="160"/>
        <v/>
      </c>
      <c r="L617" s="736" t="str">
        <f t="shared" si="160"/>
        <v/>
      </c>
      <c r="M617" s="292" t="str">
        <f t="shared" si="160"/>
        <v/>
      </c>
      <c r="N617" s="736" t="str">
        <f t="shared" si="160"/>
        <v/>
      </c>
      <c r="O617" s="292" t="str">
        <f t="shared" si="160"/>
        <v/>
      </c>
      <c r="P617" s="736" t="str">
        <f t="shared" si="160"/>
        <v/>
      </c>
      <c r="Q617" s="1008" t="str">
        <f t="shared" si="160"/>
        <v/>
      </c>
      <c r="R617" s="736">
        <f t="shared" si="160"/>
        <v>-9.0203480000000003E-2</v>
      </c>
      <c r="S617" s="292" t="str">
        <f t="shared" si="160"/>
        <v/>
      </c>
      <c r="T617" s="736" t="str">
        <f t="shared" si="160"/>
        <v/>
      </c>
      <c r="U617" s="292" t="str">
        <f t="shared" si="160"/>
        <v/>
      </c>
      <c r="V617" s="723" t="str">
        <f t="shared" si="160"/>
        <v/>
      </c>
      <c r="W617" s="49"/>
      <c r="X617" s="49"/>
      <c r="Y617" s="60"/>
      <c r="Z617" s="49"/>
      <c r="AA617" s="49"/>
      <c r="AB617" s="49"/>
      <c r="AC617" s="49"/>
      <c r="AD617" s="49"/>
      <c r="AE617" s="49"/>
      <c r="AF617" s="49"/>
      <c r="AG617" s="49"/>
      <c r="AH617" s="41"/>
      <c r="AI617" s="47"/>
    </row>
    <row r="618" spans="1:35" ht="17.25" customHeight="1">
      <c r="A618" s="414" t="s">
        <v>1281</v>
      </c>
      <c r="B618" s="78" t="s">
        <v>0</v>
      </c>
      <c r="C618" s="69"/>
      <c r="D618" s="70"/>
      <c r="E618" s="49"/>
      <c r="F618" s="1090" t="s">
        <v>340</v>
      </c>
      <c r="G618" s="1081" t="str">
        <f>G$13</f>
        <v>2015 FOA PG Group 1   :   March 2015</v>
      </c>
      <c r="H618" s="1082"/>
      <c r="I618" s="1082"/>
      <c r="J618" s="1082"/>
      <c r="K618" s="1082"/>
      <c r="L618" s="1082"/>
      <c r="M618" s="1082"/>
      <c r="N618" s="1082"/>
      <c r="O618" s="1082"/>
      <c r="P618" s="1082"/>
      <c r="Q618" s="1082"/>
      <c r="R618" s="1082"/>
      <c r="S618" s="1082"/>
      <c r="T618" s="1082"/>
      <c r="U618" s="1082">
        <f>U$13</f>
        <v>0</v>
      </c>
      <c r="V618" s="1083"/>
      <c r="W618" s="49"/>
      <c r="X618" s="49"/>
      <c r="Y618" s="60"/>
      <c r="Z618" s="49"/>
      <c r="AA618" s="49"/>
      <c r="AB618" s="49"/>
      <c r="AC618" s="49"/>
      <c r="AD618" s="49"/>
      <c r="AE618" s="49"/>
      <c r="AF618" s="49"/>
      <c r="AG618" s="49"/>
      <c r="AH618" s="41"/>
      <c r="AI618" s="47"/>
    </row>
    <row r="619" spans="1:35" ht="17.25" customHeight="1">
      <c r="A619" s="414" t="s">
        <v>1282</v>
      </c>
      <c r="B619" s="78" t="s">
        <v>0</v>
      </c>
      <c r="C619" s="69"/>
      <c r="D619" s="70"/>
      <c r="E619" s="49"/>
      <c r="F619" s="1091"/>
      <c r="G619" s="62" t="str">
        <f t="shared" ref="G619:V619" si="161">G$14</f>
        <v>BM YTD</v>
      </c>
      <c r="H619" s="62" t="str">
        <f t="shared" si="161"/>
        <v>Med YTD</v>
      </c>
      <c r="I619" s="707" t="str">
        <f t="shared" si="161"/>
        <v>Dealer 1 FYTD</v>
      </c>
      <c r="J619" s="737" t="str">
        <f t="shared" si="161"/>
        <v>Dealer 1 TMRA</v>
      </c>
      <c r="K619" s="738" t="str">
        <f t="shared" si="161"/>
        <v>Dealer 2 FYTD</v>
      </c>
      <c r="L619" s="737" t="str">
        <f t="shared" si="161"/>
        <v>Dealer 2 TMRA</v>
      </c>
      <c r="M619" s="707" t="str">
        <f t="shared" si="161"/>
        <v>Dealer 3 FYTD</v>
      </c>
      <c r="N619" s="737" t="str">
        <f t="shared" si="161"/>
        <v>Dealer 3 TMRA</v>
      </c>
      <c r="O619" s="707" t="str">
        <f t="shared" si="161"/>
        <v>Dealer 4 FYTD</v>
      </c>
      <c r="P619" s="737" t="str">
        <f t="shared" si="161"/>
        <v>Dealer 4 TMRA</v>
      </c>
      <c r="Q619" s="707" t="str">
        <f t="shared" si="161"/>
        <v>Dealer 5 FYTD</v>
      </c>
      <c r="R619" s="737" t="str">
        <f t="shared" si="161"/>
        <v>Dealer 5 TMRA</v>
      </c>
      <c r="S619" s="707" t="str">
        <f t="shared" si="161"/>
        <v>Dealer 6 FYTD</v>
      </c>
      <c r="T619" s="737" t="str">
        <f t="shared" si="161"/>
        <v>Dealer 6 TMRA</v>
      </c>
      <c r="U619" s="707" t="str">
        <f t="shared" si="161"/>
        <v>Dealer 7 FYTD</v>
      </c>
      <c r="V619" s="739" t="str">
        <f t="shared" si="161"/>
        <v>Dealer TMRA</v>
      </c>
      <c r="W619" s="49"/>
      <c r="X619" s="49"/>
      <c r="Y619" s="60"/>
      <c r="Z619" s="49"/>
      <c r="AA619" s="49"/>
      <c r="AB619" s="49"/>
      <c r="AC619" s="49"/>
      <c r="AD619" s="49"/>
      <c r="AE619" s="49"/>
      <c r="AF619" s="49"/>
      <c r="AG619" s="49"/>
      <c r="AH619" s="41"/>
      <c r="AI619" s="47"/>
    </row>
    <row r="620" spans="1:35" ht="17.25" customHeight="1">
      <c r="A620" s="414" t="s">
        <v>1283</v>
      </c>
      <c r="B620" s="78" t="s">
        <v>2180</v>
      </c>
      <c r="C620" s="76" t="s">
        <v>87</v>
      </c>
      <c r="D620" s="70"/>
      <c r="E620" s="49"/>
      <c r="F620" s="323" t="s">
        <v>271</v>
      </c>
      <c r="G620" s="294" t="str">
        <f>IFERROR(INDEX(ESOSDataset,MATCH($C620,Measure,0),MATCH(G$10,Period,0)),"")</f>
        <v/>
      </c>
      <c r="H620" s="295" t="str">
        <f>IFERROR(INDEX(ESOSDataset,MATCH($C620,Measure,0),MATCH(H$10,Period,0)),"")</f>
        <v/>
      </c>
      <c r="I620" s="264" t="str">
        <f t="shared" ref="I620:V620" si="162">IFERROR(INDEX(ESOSDataset,MATCH($C620,Measure,0),MATCH(I$10,PeriodComposite,0)),"")</f>
        <v/>
      </c>
      <c r="J620" s="800" t="str">
        <f t="shared" si="162"/>
        <v/>
      </c>
      <c r="K620" s="903" t="str">
        <f t="shared" si="162"/>
        <v/>
      </c>
      <c r="L620" s="800" t="str">
        <f t="shared" si="162"/>
        <v/>
      </c>
      <c r="M620" s="264" t="str">
        <f t="shared" si="162"/>
        <v/>
      </c>
      <c r="N620" s="800" t="str">
        <f t="shared" si="162"/>
        <v/>
      </c>
      <c r="O620" s="264" t="str">
        <f t="shared" si="162"/>
        <v/>
      </c>
      <c r="P620" s="800" t="str">
        <f t="shared" si="162"/>
        <v/>
      </c>
      <c r="Q620" s="1000" t="str">
        <f t="shared" si="162"/>
        <v/>
      </c>
      <c r="R620" s="800">
        <f t="shared" si="162"/>
        <v>77.38</v>
      </c>
      <c r="S620" s="264" t="str">
        <f t="shared" si="162"/>
        <v/>
      </c>
      <c r="T620" s="800" t="str">
        <f t="shared" si="162"/>
        <v/>
      </c>
      <c r="U620" s="264" t="str">
        <f t="shared" si="162"/>
        <v/>
      </c>
      <c r="V620" s="877" t="str">
        <f t="shared" si="162"/>
        <v/>
      </c>
      <c r="W620" s="49"/>
      <c r="X620" s="49"/>
      <c r="Y620" s="60"/>
      <c r="Z620" s="49"/>
      <c r="AA620" s="49"/>
      <c r="AB620" s="49"/>
      <c r="AC620" s="49"/>
      <c r="AD620" s="49"/>
      <c r="AE620" s="49"/>
      <c r="AF620" s="49"/>
      <c r="AG620" s="49"/>
      <c r="AH620" s="41"/>
      <c r="AI620" s="47"/>
    </row>
    <row r="621" spans="1:35" ht="17.25" customHeight="1">
      <c r="A621" s="414" t="s">
        <v>1284</v>
      </c>
      <c r="B621" s="78" t="s">
        <v>2181</v>
      </c>
      <c r="C621" s="76" t="s">
        <v>420</v>
      </c>
      <c r="D621" s="70"/>
      <c r="E621" s="49"/>
      <c r="F621" s="323" t="s">
        <v>272</v>
      </c>
      <c r="G621" s="1098" t="str">
        <f>$C$7</f>
        <v>AUD</v>
      </c>
      <c r="H621" s="1099"/>
      <c r="I621" s="256" t="str">
        <f t="shared" ref="I621:V621" si="163">IFERROR(INDEX(ESOSDataset,MATCH($C621,Measure,0),MATCH(I$10,PeriodComposite,0))/I$6/I$5,"")</f>
        <v/>
      </c>
      <c r="J621" s="729" t="str">
        <f t="shared" si="163"/>
        <v/>
      </c>
      <c r="K621" s="875" t="str">
        <f t="shared" si="163"/>
        <v/>
      </c>
      <c r="L621" s="729" t="str">
        <f t="shared" si="163"/>
        <v/>
      </c>
      <c r="M621" s="256" t="str">
        <f t="shared" si="163"/>
        <v/>
      </c>
      <c r="N621" s="729" t="str">
        <f t="shared" si="163"/>
        <v/>
      </c>
      <c r="O621" s="256" t="str">
        <f t="shared" si="163"/>
        <v/>
      </c>
      <c r="P621" s="729" t="str">
        <f t="shared" si="163"/>
        <v/>
      </c>
      <c r="Q621" s="999" t="str">
        <f t="shared" si="163"/>
        <v/>
      </c>
      <c r="R621" s="729">
        <f t="shared" si="163"/>
        <v>0</v>
      </c>
      <c r="S621" s="256" t="str">
        <f t="shared" si="163"/>
        <v/>
      </c>
      <c r="T621" s="729" t="str">
        <f t="shared" si="163"/>
        <v/>
      </c>
      <c r="U621" s="256" t="str">
        <f t="shared" si="163"/>
        <v/>
      </c>
      <c r="V621" s="714" t="str">
        <f t="shared" si="163"/>
        <v/>
      </c>
      <c r="W621" s="49"/>
      <c r="X621" s="49"/>
      <c r="Y621" s="60"/>
      <c r="Z621" s="49"/>
      <c r="AA621" s="49"/>
      <c r="AB621" s="49"/>
      <c r="AC621" s="49"/>
      <c r="AD621" s="49"/>
      <c r="AE621" s="49"/>
      <c r="AF621" s="49"/>
      <c r="AG621" s="49"/>
      <c r="AH621" s="41"/>
      <c r="AI621" s="47"/>
    </row>
    <row r="622" spans="1:35" ht="17.25" customHeight="1">
      <c r="A622" s="414" t="s">
        <v>1285</v>
      </c>
      <c r="B622" s="78" t="s">
        <v>2182</v>
      </c>
      <c r="C622" s="76" t="s">
        <v>735</v>
      </c>
      <c r="D622" s="70"/>
      <c r="E622" s="293"/>
      <c r="F622" s="255" t="s">
        <v>273</v>
      </c>
      <c r="G622" s="260" t="str">
        <f t="shared" ref="G622:H626" si="164">IFERROR(INDEX(ESOSDataset,MATCH($C622,Measure,0),MATCH(G$10,Period,0)),"")</f>
        <v/>
      </c>
      <c r="H622" s="261" t="str">
        <f t="shared" si="164"/>
        <v/>
      </c>
      <c r="I622" s="254" t="str">
        <f t="shared" ref="I622:V626" si="165">IFERROR(INDEX(ESOSDataset,MATCH($C622,Measure,0),MATCH(I$10,PeriodComposite,0)),"")</f>
        <v/>
      </c>
      <c r="J622" s="735" t="str">
        <f t="shared" si="165"/>
        <v/>
      </c>
      <c r="K622" s="900" t="str">
        <f t="shared" si="165"/>
        <v/>
      </c>
      <c r="L622" s="735" t="str">
        <f t="shared" si="165"/>
        <v/>
      </c>
      <c r="M622" s="254" t="str">
        <f t="shared" si="165"/>
        <v/>
      </c>
      <c r="N622" s="735" t="str">
        <f t="shared" si="165"/>
        <v/>
      </c>
      <c r="O622" s="254" t="str">
        <f t="shared" si="165"/>
        <v/>
      </c>
      <c r="P622" s="735" t="str">
        <f t="shared" si="165"/>
        <v/>
      </c>
      <c r="Q622" s="998" t="str">
        <f t="shared" si="165"/>
        <v/>
      </c>
      <c r="R622" s="735">
        <f t="shared" si="165"/>
        <v>0</v>
      </c>
      <c r="S622" s="254" t="str">
        <f t="shared" si="165"/>
        <v/>
      </c>
      <c r="T622" s="735" t="str">
        <f t="shared" si="165"/>
        <v/>
      </c>
      <c r="U622" s="254" t="str">
        <f t="shared" si="165"/>
        <v/>
      </c>
      <c r="V622" s="720" t="str">
        <f t="shared" si="165"/>
        <v/>
      </c>
      <c r="W622" s="293"/>
      <c r="X622" s="293"/>
      <c r="Y622" s="296"/>
      <c r="Z622" s="293"/>
      <c r="AA622" s="293"/>
      <c r="AB622" s="293"/>
      <c r="AC622" s="293"/>
      <c r="AD622" s="293"/>
      <c r="AE622" s="293"/>
      <c r="AF622" s="293"/>
      <c r="AG622" s="293"/>
      <c r="AH622" s="41"/>
      <c r="AI622" s="47"/>
    </row>
    <row r="623" spans="1:35" ht="17.25" customHeight="1">
      <c r="A623" s="414" t="s">
        <v>1286</v>
      </c>
      <c r="B623" s="78" t="s">
        <v>2183</v>
      </c>
      <c r="C623" s="76" t="s">
        <v>737</v>
      </c>
      <c r="D623" s="70"/>
      <c r="E623" s="293"/>
      <c r="F623" s="255" t="s">
        <v>274</v>
      </c>
      <c r="G623" s="271" t="str">
        <f t="shared" si="164"/>
        <v/>
      </c>
      <c r="H623" s="272" t="str">
        <f t="shared" si="164"/>
        <v/>
      </c>
      <c r="I623" s="273" t="str">
        <f t="shared" si="165"/>
        <v/>
      </c>
      <c r="J623" s="735" t="str">
        <f t="shared" si="165"/>
        <v/>
      </c>
      <c r="K623" s="908" t="str">
        <f t="shared" si="165"/>
        <v/>
      </c>
      <c r="L623" s="735" t="str">
        <f t="shared" si="165"/>
        <v/>
      </c>
      <c r="M623" s="273" t="str">
        <f t="shared" si="165"/>
        <v/>
      </c>
      <c r="N623" s="735" t="str">
        <f t="shared" si="165"/>
        <v/>
      </c>
      <c r="O623" s="273" t="str">
        <f t="shared" si="165"/>
        <v/>
      </c>
      <c r="P623" s="735" t="str">
        <f t="shared" si="165"/>
        <v/>
      </c>
      <c r="Q623" s="220" t="str">
        <f t="shared" si="165"/>
        <v/>
      </c>
      <c r="R623" s="735">
        <f t="shared" si="165"/>
        <v>0</v>
      </c>
      <c r="S623" s="273" t="str">
        <f t="shared" si="165"/>
        <v/>
      </c>
      <c r="T623" s="735" t="str">
        <f t="shared" si="165"/>
        <v/>
      </c>
      <c r="U623" s="273" t="str">
        <f t="shared" si="165"/>
        <v/>
      </c>
      <c r="V623" s="720" t="str">
        <f t="shared" si="165"/>
        <v/>
      </c>
      <c r="W623" s="293"/>
      <c r="X623" s="293"/>
      <c r="Y623" s="296"/>
      <c r="Z623" s="293"/>
      <c r="AA623" s="293"/>
      <c r="AB623" s="293"/>
      <c r="AC623" s="293"/>
      <c r="AD623" s="293"/>
      <c r="AE623" s="293"/>
      <c r="AF623" s="293"/>
      <c r="AG623" s="293"/>
      <c r="AH623" s="41"/>
      <c r="AI623" s="47"/>
    </row>
    <row r="624" spans="1:35" ht="17.25" customHeight="1">
      <c r="A624" s="414" t="s">
        <v>1287</v>
      </c>
      <c r="B624" s="78" t="s">
        <v>2184</v>
      </c>
      <c r="C624" s="76" t="s">
        <v>739</v>
      </c>
      <c r="D624" s="70"/>
      <c r="E624" s="293"/>
      <c r="F624" s="346" t="s">
        <v>275</v>
      </c>
      <c r="G624" s="260" t="str">
        <f t="shared" si="164"/>
        <v/>
      </c>
      <c r="H624" s="261" t="str">
        <f t="shared" si="164"/>
        <v/>
      </c>
      <c r="I624" s="254" t="str">
        <f t="shared" si="165"/>
        <v/>
      </c>
      <c r="J624" s="735" t="str">
        <f t="shared" si="165"/>
        <v/>
      </c>
      <c r="K624" s="900" t="str">
        <f t="shared" si="165"/>
        <v/>
      </c>
      <c r="L624" s="735" t="str">
        <f t="shared" si="165"/>
        <v/>
      </c>
      <c r="M624" s="254" t="str">
        <f t="shared" si="165"/>
        <v/>
      </c>
      <c r="N624" s="735" t="str">
        <f t="shared" si="165"/>
        <v/>
      </c>
      <c r="O624" s="254" t="str">
        <f t="shared" si="165"/>
        <v/>
      </c>
      <c r="P624" s="735" t="str">
        <f t="shared" si="165"/>
        <v/>
      </c>
      <c r="Q624" s="998" t="str">
        <f t="shared" si="165"/>
        <v/>
      </c>
      <c r="R624" s="735">
        <f t="shared" si="165"/>
        <v>0</v>
      </c>
      <c r="S624" s="254" t="str">
        <f t="shared" si="165"/>
        <v/>
      </c>
      <c r="T624" s="735" t="str">
        <f t="shared" si="165"/>
        <v/>
      </c>
      <c r="U624" s="254" t="str">
        <f t="shared" si="165"/>
        <v/>
      </c>
      <c r="V624" s="720" t="str">
        <f t="shared" si="165"/>
        <v/>
      </c>
      <c r="W624" s="293"/>
      <c r="X624" s="293"/>
      <c r="Y624" s="296"/>
      <c r="Z624" s="293"/>
      <c r="AA624" s="293"/>
      <c r="AB624" s="293"/>
      <c r="AC624" s="293"/>
      <c r="AD624" s="293"/>
      <c r="AE624" s="293"/>
      <c r="AF624" s="293"/>
      <c r="AG624" s="293"/>
      <c r="AH624" s="41"/>
      <c r="AI624" s="47"/>
    </row>
    <row r="625" spans="1:35" ht="17.25" customHeight="1">
      <c r="A625" s="414" t="s">
        <v>1288</v>
      </c>
      <c r="B625" s="78" t="s">
        <v>2185</v>
      </c>
      <c r="C625" s="76" t="s">
        <v>741</v>
      </c>
      <c r="D625" s="70"/>
      <c r="E625" s="293"/>
      <c r="F625" s="346" t="s">
        <v>485</v>
      </c>
      <c r="G625" s="271" t="str">
        <f t="shared" si="164"/>
        <v/>
      </c>
      <c r="H625" s="272" t="str">
        <f t="shared" si="164"/>
        <v/>
      </c>
      <c r="I625" s="273" t="str">
        <f t="shared" si="165"/>
        <v/>
      </c>
      <c r="J625" s="735" t="str">
        <f t="shared" si="165"/>
        <v/>
      </c>
      <c r="K625" s="908" t="str">
        <f t="shared" si="165"/>
        <v/>
      </c>
      <c r="L625" s="735" t="str">
        <f t="shared" si="165"/>
        <v/>
      </c>
      <c r="M625" s="273" t="str">
        <f t="shared" si="165"/>
        <v/>
      </c>
      <c r="N625" s="735" t="str">
        <f t="shared" si="165"/>
        <v/>
      </c>
      <c r="O625" s="273" t="str">
        <f t="shared" si="165"/>
        <v/>
      </c>
      <c r="P625" s="735" t="str">
        <f t="shared" si="165"/>
        <v/>
      </c>
      <c r="Q625" s="220" t="str">
        <f t="shared" si="165"/>
        <v/>
      </c>
      <c r="R625" s="735">
        <f t="shared" si="165"/>
        <v>0</v>
      </c>
      <c r="S625" s="273" t="str">
        <f t="shared" si="165"/>
        <v/>
      </c>
      <c r="T625" s="735" t="str">
        <f t="shared" si="165"/>
        <v/>
      </c>
      <c r="U625" s="273" t="str">
        <f t="shared" si="165"/>
        <v/>
      </c>
      <c r="V625" s="720" t="str">
        <f t="shared" si="165"/>
        <v/>
      </c>
      <c r="W625" s="293"/>
      <c r="X625" s="293"/>
      <c r="Y625" s="296"/>
      <c r="Z625" s="293"/>
      <c r="AA625" s="293"/>
      <c r="AB625" s="293"/>
      <c r="AC625" s="293"/>
      <c r="AD625" s="293"/>
      <c r="AE625" s="293"/>
      <c r="AF625" s="293"/>
      <c r="AG625" s="293"/>
      <c r="AH625" s="41"/>
      <c r="AI625" s="47"/>
    </row>
    <row r="626" spans="1:35" ht="17.25" customHeight="1">
      <c r="A626" s="414" t="s">
        <v>1289</v>
      </c>
      <c r="B626" s="78" t="s">
        <v>2186</v>
      </c>
      <c r="C626" s="76" t="s">
        <v>421</v>
      </c>
      <c r="D626" s="70"/>
      <c r="E626" s="293"/>
      <c r="F626" s="370" t="s">
        <v>292</v>
      </c>
      <c r="G626" s="213" t="str">
        <f t="shared" si="164"/>
        <v/>
      </c>
      <c r="H626" s="214" t="str">
        <f t="shared" si="164"/>
        <v/>
      </c>
      <c r="I626" s="292" t="str">
        <f t="shared" si="165"/>
        <v/>
      </c>
      <c r="J626" s="736" t="str">
        <f t="shared" si="165"/>
        <v/>
      </c>
      <c r="K626" s="911" t="str">
        <f t="shared" si="165"/>
        <v/>
      </c>
      <c r="L626" s="736" t="str">
        <f t="shared" si="165"/>
        <v/>
      </c>
      <c r="M626" s="292" t="str">
        <f t="shared" si="165"/>
        <v/>
      </c>
      <c r="N626" s="736" t="str">
        <f t="shared" si="165"/>
        <v/>
      </c>
      <c r="O626" s="292" t="str">
        <f t="shared" si="165"/>
        <v/>
      </c>
      <c r="P626" s="736" t="str">
        <f t="shared" si="165"/>
        <v/>
      </c>
      <c r="Q626" s="1008" t="str">
        <f t="shared" si="165"/>
        <v/>
      </c>
      <c r="R626" s="736">
        <f t="shared" si="165"/>
        <v>-9.737026E-2</v>
      </c>
      <c r="S626" s="292" t="str">
        <f t="shared" si="165"/>
        <v/>
      </c>
      <c r="T626" s="736" t="str">
        <f t="shared" si="165"/>
        <v/>
      </c>
      <c r="U626" s="292" t="str">
        <f t="shared" si="165"/>
        <v/>
      </c>
      <c r="V626" s="723" t="str">
        <f t="shared" si="165"/>
        <v/>
      </c>
      <c r="W626" s="293"/>
      <c r="X626" s="293"/>
      <c r="Y626" s="296"/>
      <c r="Z626" s="293"/>
      <c r="AA626" s="293"/>
      <c r="AB626" s="293"/>
      <c r="AC626" s="293"/>
      <c r="AD626" s="293"/>
      <c r="AE626" s="293"/>
      <c r="AF626" s="293"/>
      <c r="AG626" s="293"/>
      <c r="AH626" s="41"/>
      <c r="AI626" s="47"/>
    </row>
    <row r="627" spans="1:35" ht="17.25" customHeight="1">
      <c r="A627" s="414" t="s">
        <v>1290</v>
      </c>
      <c r="B627" s="78" t="s">
        <v>0</v>
      </c>
      <c r="C627" s="69"/>
      <c r="D627" s="70"/>
      <c r="E627" s="293"/>
      <c r="F627" s="300"/>
      <c r="G627" s="301"/>
      <c r="H627" s="301"/>
      <c r="I627" s="302"/>
      <c r="J627" s="699"/>
      <c r="K627" s="301"/>
      <c r="L627" s="699"/>
      <c r="M627" s="301"/>
      <c r="N627" s="699"/>
      <c r="O627" s="301"/>
      <c r="P627" s="699"/>
      <c r="Q627" s="301"/>
      <c r="R627" s="699"/>
      <c r="S627" s="301"/>
      <c r="T627" s="706"/>
      <c r="U627" s="301"/>
      <c r="V627" s="699"/>
      <c r="W627" s="293"/>
      <c r="X627" s="293"/>
      <c r="Y627" s="296"/>
      <c r="Z627" s="293"/>
      <c r="AA627" s="293"/>
      <c r="AB627" s="293"/>
      <c r="AC627" s="293"/>
      <c r="AD627" s="293"/>
      <c r="AE627" s="293"/>
      <c r="AF627" s="293"/>
      <c r="AG627" s="293"/>
      <c r="AH627" s="41"/>
      <c r="AI627" s="47"/>
    </row>
    <row r="628" spans="1:35" ht="17.25" customHeight="1">
      <c r="A628" s="414" t="s">
        <v>1398</v>
      </c>
      <c r="B628" s="78" t="s">
        <v>0</v>
      </c>
      <c r="C628" s="69"/>
      <c r="D628" s="70"/>
      <c r="E628" s="293"/>
      <c r="F628" s="300"/>
      <c r="G628" s="301"/>
      <c r="H628" s="301"/>
      <c r="I628" s="302"/>
      <c r="J628" s="699"/>
      <c r="K628" s="301"/>
      <c r="L628" s="699"/>
      <c r="M628" s="301"/>
      <c r="N628" s="699"/>
      <c r="O628" s="301"/>
      <c r="P628" s="699"/>
      <c r="Q628" s="301"/>
      <c r="R628" s="699"/>
      <c r="S628" s="301"/>
      <c r="T628" s="706"/>
      <c r="U628" s="301"/>
      <c r="V628" s="699"/>
      <c r="W628" s="303"/>
      <c r="X628" s="64" t="s">
        <v>174</v>
      </c>
      <c r="Y628" s="43"/>
      <c r="Z628" s="96" t="s">
        <v>806</v>
      </c>
      <c r="AA628" s="97"/>
      <c r="AB628" s="49"/>
      <c r="AC628" s="49"/>
      <c r="AD628" s="49"/>
      <c r="AE628" s="49"/>
      <c r="AF628" s="49"/>
      <c r="AG628" s="49"/>
      <c r="AH628" s="41"/>
      <c r="AI628" s="47"/>
    </row>
    <row r="629" spans="1:35" ht="17.25" customHeight="1">
      <c r="A629" s="414" t="s">
        <v>1399</v>
      </c>
      <c r="B629" s="78" t="s">
        <v>0</v>
      </c>
      <c r="C629" s="69"/>
      <c r="D629" s="70"/>
      <c r="E629" s="293"/>
      <c r="F629" s="300"/>
      <c r="G629" s="301"/>
      <c r="H629" s="301"/>
      <c r="I629" s="302"/>
      <c r="J629" s="699"/>
      <c r="K629" s="301"/>
      <c r="L629" s="699"/>
      <c r="M629" s="301"/>
      <c r="N629" s="699"/>
      <c r="O629" s="301"/>
      <c r="P629" s="699"/>
      <c r="Q629" s="301"/>
      <c r="R629" s="699"/>
      <c r="S629" s="301"/>
      <c r="T629" s="706"/>
      <c r="U629" s="301"/>
      <c r="V629" s="699"/>
      <c r="W629" s="293"/>
      <c r="X629" s="78" t="s">
        <v>2520</v>
      </c>
      <c r="Y629" s="98" t="s">
        <v>98</v>
      </c>
      <c r="Z629" s="49" t="s">
        <v>4303</v>
      </c>
      <c r="AA629" s="304" t="e">
        <f t="shared" ref="AA629:AG629" si="166">IFERROR(INDEX(ESOSDataset,MATCH($Y629,Measure,0),MATCH(AA$8,PeriodComposite,0)),NA())</f>
        <v>#N/A</v>
      </c>
      <c r="AB629" s="304" t="e">
        <f t="shared" si="166"/>
        <v>#N/A</v>
      </c>
      <c r="AC629" s="304" t="e">
        <f t="shared" si="166"/>
        <v>#N/A</v>
      </c>
      <c r="AD629" s="304" t="e">
        <f t="shared" si="166"/>
        <v>#N/A</v>
      </c>
      <c r="AE629" s="304" t="e">
        <f t="shared" si="166"/>
        <v>#N/A</v>
      </c>
      <c r="AF629" s="304" t="e">
        <f t="shared" si="166"/>
        <v>#N/A</v>
      </c>
      <c r="AG629" s="304" t="e">
        <f t="shared" si="166"/>
        <v>#N/A</v>
      </c>
      <c r="AH629" s="41"/>
      <c r="AI629" s="47"/>
    </row>
    <row r="630" spans="1:35" ht="17.25" customHeight="1">
      <c r="A630" s="414" t="s">
        <v>1400</v>
      </c>
      <c r="B630" s="78" t="s">
        <v>0</v>
      </c>
      <c r="C630" s="69"/>
      <c r="D630" s="70"/>
      <c r="E630" s="293"/>
      <c r="F630" s="300"/>
      <c r="G630" s="301"/>
      <c r="H630" s="301"/>
      <c r="I630" s="302"/>
      <c r="J630" s="699"/>
      <c r="K630" s="301"/>
      <c r="L630" s="699"/>
      <c r="M630" s="301"/>
      <c r="N630" s="699"/>
      <c r="O630" s="301"/>
      <c r="P630" s="699"/>
      <c r="Q630" s="301"/>
      <c r="R630" s="699"/>
      <c r="S630" s="301"/>
      <c r="T630" s="706"/>
      <c r="U630" s="301"/>
      <c r="V630" s="699"/>
      <c r="W630" s="293"/>
      <c r="X630" s="78" t="s">
        <v>2521</v>
      </c>
      <c r="Y630" s="98" t="s">
        <v>98</v>
      </c>
      <c r="Z630" s="49" t="s">
        <v>3402</v>
      </c>
      <c r="AA630" s="304" t="e">
        <f t="shared" ref="AA630:AG630" si="167">IFERROR(INDEX(ESOSDataset,MATCH($Y630,Measure,0),MATCH(AA$9,PeriodComposite,0)),NA())</f>
        <v>#N/A</v>
      </c>
      <c r="AB630" s="304" t="e">
        <f t="shared" si="167"/>
        <v>#N/A</v>
      </c>
      <c r="AC630" s="304" t="e">
        <f t="shared" si="167"/>
        <v>#N/A</v>
      </c>
      <c r="AD630" s="304" t="e">
        <f t="shared" si="167"/>
        <v>#N/A</v>
      </c>
      <c r="AE630" s="304">
        <f t="shared" si="167"/>
        <v>17.5</v>
      </c>
      <c r="AF630" s="304" t="e">
        <f t="shared" si="167"/>
        <v>#N/A</v>
      </c>
      <c r="AG630" s="304" t="e">
        <f t="shared" si="167"/>
        <v>#N/A</v>
      </c>
      <c r="AH630" s="41"/>
      <c r="AI630" s="47"/>
    </row>
    <row r="631" spans="1:35" ht="17.25" customHeight="1">
      <c r="A631" s="414" t="s">
        <v>1401</v>
      </c>
      <c r="B631" s="78" t="s">
        <v>0</v>
      </c>
      <c r="C631" s="69"/>
      <c r="D631" s="70"/>
      <c r="E631" s="293"/>
      <c r="F631" s="300"/>
      <c r="G631" s="301"/>
      <c r="H631" s="301"/>
      <c r="I631" s="302"/>
      <c r="J631" s="699"/>
      <c r="K631" s="301"/>
      <c r="L631" s="699"/>
      <c r="M631" s="301"/>
      <c r="N631" s="699"/>
      <c r="O631" s="301"/>
      <c r="P631" s="699"/>
      <c r="Q631" s="301"/>
      <c r="R631" s="699"/>
      <c r="S631" s="301"/>
      <c r="T631" s="706"/>
      <c r="U631" s="301"/>
      <c r="V631" s="699"/>
      <c r="W631" s="293"/>
      <c r="X631" s="78" t="s">
        <v>2522</v>
      </c>
      <c r="Y631" s="98" t="s">
        <v>98</v>
      </c>
      <c r="Z631" s="49"/>
      <c r="AA631" s="99"/>
      <c r="AB631" s="99"/>
      <c r="AC631" s="99"/>
      <c r="AD631" s="99"/>
      <c r="AE631" s="99"/>
      <c r="AF631" s="99"/>
      <c r="AG631" s="99"/>
      <c r="AH631" s="41"/>
      <c r="AI631" s="47"/>
    </row>
    <row r="632" spans="1:35" ht="17.25" customHeight="1">
      <c r="A632" s="414" t="s">
        <v>1402</v>
      </c>
      <c r="B632" s="78" t="s">
        <v>0</v>
      </c>
      <c r="C632" s="69"/>
      <c r="D632" s="70"/>
      <c r="E632" s="293"/>
      <c r="F632" s="300"/>
      <c r="G632" s="301"/>
      <c r="H632" s="301"/>
      <c r="I632" s="302"/>
      <c r="J632" s="699"/>
      <c r="K632" s="301"/>
      <c r="L632" s="699"/>
      <c r="M632" s="301"/>
      <c r="N632" s="699"/>
      <c r="O632" s="301"/>
      <c r="P632" s="699"/>
      <c r="Q632" s="301"/>
      <c r="R632" s="699"/>
      <c r="S632" s="301"/>
      <c r="T632" s="706"/>
      <c r="U632" s="301"/>
      <c r="V632" s="699"/>
      <c r="W632" s="293"/>
      <c r="X632" s="293"/>
      <c r="Y632" s="60"/>
      <c r="Z632" s="49"/>
      <c r="AA632" s="100"/>
      <c r="AB632" s="100"/>
      <c r="AC632" s="100"/>
      <c r="AD632" s="100"/>
      <c r="AE632" s="100"/>
      <c r="AF632" s="100"/>
      <c r="AG632" s="100"/>
      <c r="AH632" s="41"/>
      <c r="AI632" s="47"/>
    </row>
    <row r="633" spans="1:35" ht="17.25" customHeight="1">
      <c r="A633" s="414" t="s">
        <v>1403</v>
      </c>
      <c r="B633" s="78" t="s">
        <v>0</v>
      </c>
      <c r="C633" s="69"/>
      <c r="D633" s="70"/>
      <c r="E633" s="293"/>
      <c r="F633" s="300"/>
      <c r="G633" s="301"/>
      <c r="H633" s="301"/>
      <c r="I633" s="302"/>
      <c r="J633" s="699"/>
      <c r="K633" s="301"/>
      <c r="L633" s="699"/>
      <c r="M633" s="301"/>
      <c r="N633" s="699"/>
      <c r="O633" s="301"/>
      <c r="P633" s="699"/>
      <c r="Q633" s="301"/>
      <c r="R633" s="699"/>
      <c r="S633" s="301"/>
      <c r="T633" s="706"/>
      <c r="U633" s="301"/>
      <c r="V633" s="699"/>
      <c r="W633" s="293"/>
      <c r="X633" s="293"/>
      <c r="Y633" s="60"/>
      <c r="Z633" s="49"/>
      <c r="AA633" s="305"/>
      <c r="AB633" s="305"/>
      <c r="AC633" s="305"/>
      <c r="AD633" s="305"/>
      <c r="AE633" s="305"/>
      <c r="AF633" s="305"/>
      <c r="AG633" s="305"/>
      <c r="AH633" s="41"/>
      <c r="AI633" s="47"/>
    </row>
    <row r="634" spans="1:35" ht="17.25" customHeight="1">
      <c r="A634" s="414" t="s">
        <v>1404</v>
      </c>
      <c r="B634" s="78" t="s">
        <v>0</v>
      </c>
      <c r="C634" s="69"/>
      <c r="D634" s="70"/>
      <c r="E634" s="293"/>
      <c r="F634" s="300"/>
      <c r="G634" s="301"/>
      <c r="H634" s="301"/>
      <c r="I634" s="302"/>
      <c r="J634" s="699"/>
      <c r="K634" s="301"/>
      <c r="L634" s="699"/>
      <c r="M634" s="301"/>
      <c r="N634" s="699"/>
      <c r="O634" s="301"/>
      <c r="P634" s="699"/>
      <c r="Q634" s="301"/>
      <c r="R634" s="699"/>
      <c r="S634" s="301"/>
      <c r="T634" s="706"/>
      <c r="U634" s="301"/>
      <c r="V634" s="699"/>
      <c r="W634" s="293"/>
      <c r="X634" s="293"/>
      <c r="Y634" s="296"/>
      <c r="Z634" s="293"/>
      <c r="AA634" s="293"/>
      <c r="AB634" s="293"/>
      <c r="AC634" s="293"/>
      <c r="AD634" s="293"/>
      <c r="AE634" s="293"/>
      <c r="AF634" s="293"/>
      <c r="AG634" s="293"/>
      <c r="AH634" s="41"/>
      <c r="AI634" s="47"/>
    </row>
    <row r="635" spans="1:35" ht="17.25" customHeight="1">
      <c r="A635" s="414" t="s">
        <v>1405</v>
      </c>
      <c r="B635" s="78" t="s">
        <v>0</v>
      </c>
      <c r="C635" s="69"/>
      <c r="D635" s="70"/>
      <c r="E635" s="293"/>
      <c r="F635" s="300"/>
      <c r="G635" s="301"/>
      <c r="H635" s="301"/>
      <c r="I635" s="302"/>
      <c r="J635" s="699"/>
      <c r="K635" s="301"/>
      <c r="L635" s="699"/>
      <c r="M635" s="301"/>
      <c r="N635" s="699"/>
      <c r="O635" s="301"/>
      <c r="P635" s="699"/>
      <c r="Q635" s="301"/>
      <c r="R635" s="699"/>
      <c r="S635" s="301"/>
      <c r="T635" s="706"/>
      <c r="U635" s="301"/>
      <c r="V635" s="699"/>
      <c r="W635" s="303"/>
      <c r="X635" s="64" t="s">
        <v>175</v>
      </c>
      <c r="Y635" s="43"/>
      <c r="Z635" s="96" t="s">
        <v>807</v>
      </c>
      <c r="AA635" s="97"/>
      <c r="AB635" s="49"/>
      <c r="AC635" s="49"/>
      <c r="AD635" s="49"/>
      <c r="AE635" s="49"/>
      <c r="AF635" s="49"/>
      <c r="AG635" s="49"/>
      <c r="AH635" s="41"/>
      <c r="AI635" s="47"/>
    </row>
    <row r="636" spans="1:35" ht="17.25" customHeight="1">
      <c r="A636" s="414" t="s">
        <v>1406</v>
      </c>
      <c r="B636" s="78" t="s">
        <v>0</v>
      </c>
      <c r="C636" s="69"/>
      <c r="D636" s="70"/>
      <c r="E636" s="293"/>
      <c r="F636" s="300"/>
      <c r="G636" s="301"/>
      <c r="H636" s="301"/>
      <c r="I636" s="302"/>
      <c r="J636" s="699"/>
      <c r="K636" s="301"/>
      <c r="L636" s="699"/>
      <c r="M636" s="301"/>
      <c r="N636" s="699"/>
      <c r="O636" s="301"/>
      <c r="P636" s="699"/>
      <c r="Q636" s="301"/>
      <c r="R636" s="699"/>
      <c r="S636" s="301"/>
      <c r="T636" s="706"/>
      <c r="U636" s="301"/>
      <c r="V636" s="699"/>
      <c r="W636" s="293"/>
      <c r="X636" s="78" t="s">
        <v>2523</v>
      </c>
      <c r="Y636" s="98" t="s">
        <v>26</v>
      </c>
      <c r="Z636" s="49" t="s">
        <v>4303</v>
      </c>
      <c r="AA636" s="99" t="e">
        <f t="shared" ref="AA636:AG636" si="168">IFERROR(INDEX(ESOSDataset,MATCH($Y636,Measure,0),MATCH(AA$8,PeriodComposite,0)),NA())</f>
        <v>#N/A</v>
      </c>
      <c r="AB636" s="99" t="e">
        <f t="shared" si="168"/>
        <v>#N/A</v>
      </c>
      <c r="AC636" s="99" t="e">
        <f t="shared" si="168"/>
        <v>#N/A</v>
      </c>
      <c r="AD636" s="99" t="e">
        <f t="shared" si="168"/>
        <v>#N/A</v>
      </c>
      <c r="AE636" s="99" t="e">
        <f t="shared" si="168"/>
        <v>#N/A</v>
      </c>
      <c r="AF636" s="99" t="e">
        <f t="shared" si="168"/>
        <v>#N/A</v>
      </c>
      <c r="AG636" s="99" t="e">
        <f t="shared" si="168"/>
        <v>#N/A</v>
      </c>
      <c r="AH636" s="41"/>
      <c r="AI636" s="47"/>
    </row>
    <row r="637" spans="1:35" ht="17.25" customHeight="1">
      <c r="A637" s="414" t="s">
        <v>1407</v>
      </c>
      <c r="B637" s="78" t="s">
        <v>0</v>
      </c>
      <c r="C637" s="69"/>
      <c r="D637" s="70"/>
      <c r="E637" s="293"/>
      <c r="F637" s="300"/>
      <c r="G637" s="301"/>
      <c r="H637" s="301"/>
      <c r="I637" s="302"/>
      <c r="J637" s="699"/>
      <c r="K637" s="301"/>
      <c r="L637" s="699"/>
      <c r="M637" s="301"/>
      <c r="N637" s="699"/>
      <c r="O637" s="301"/>
      <c r="P637" s="699"/>
      <c r="Q637" s="301"/>
      <c r="R637" s="699"/>
      <c r="S637" s="301"/>
      <c r="T637" s="706"/>
      <c r="U637" s="301"/>
      <c r="V637" s="699"/>
      <c r="W637" s="293"/>
      <c r="X637" s="78" t="s">
        <v>2524</v>
      </c>
      <c r="Y637" s="98" t="s">
        <v>26</v>
      </c>
      <c r="Z637" s="49" t="s">
        <v>3402</v>
      </c>
      <c r="AA637" s="99" t="e">
        <f t="shared" ref="AA637:AG637" si="169">IFERROR(INDEX(ESOSDataset,MATCH($Y637,Measure,0),MATCH(AA$9,PeriodComposite,0)),NA())</f>
        <v>#N/A</v>
      </c>
      <c r="AB637" s="99" t="e">
        <f t="shared" si="169"/>
        <v>#N/A</v>
      </c>
      <c r="AC637" s="99" t="e">
        <f t="shared" si="169"/>
        <v>#N/A</v>
      </c>
      <c r="AD637" s="99" t="e">
        <f t="shared" si="169"/>
        <v>#N/A</v>
      </c>
      <c r="AE637" s="99">
        <f t="shared" si="169"/>
        <v>0.16574473000000001</v>
      </c>
      <c r="AF637" s="99" t="e">
        <f t="shared" si="169"/>
        <v>#N/A</v>
      </c>
      <c r="AG637" s="99" t="e">
        <f t="shared" si="169"/>
        <v>#N/A</v>
      </c>
      <c r="AH637" s="41"/>
      <c r="AI637" s="47"/>
    </row>
    <row r="638" spans="1:35" ht="17.25" customHeight="1">
      <c r="A638" s="414" t="s">
        <v>1408</v>
      </c>
      <c r="B638" s="78" t="s">
        <v>0</v>
      </c>
      <c r="C638" s="69"/>
      <c r="D638" s="70"/>
      <c r="E638" s="293"/>
      <c r="F638" s="300"/>
      <c r="G638" s="301"/>
      <c r="H638" s="301"/>
      <c r="I638" s="302"/>
      <c r="J638" s="699"/>
      <c r="K638" s="301"/>
      <c r="L638" s="699"/>
      <c r="M638" s="301"/>
      <c r="N638" s="699"/>
      <c r="O638" s="301"/>
      <c r="P638" s="699"/>
      <c r="Q638" s="301"/>
      <c r="R638" s="699"/>
      <c r="S638" s="301"/>
      <c r="T638" s="706"/>
      <c r="U638" s="301"/>
      <c r="V638" s="699"/>
      <c r="W638" s="293"/>
      <c r="X638" s="78" t="s">
        <v>2525</v>
      </c>
      <c r="Y638" s="98" t="s">
        <v>26</v>
      </c>
      <c r="Z638" s="49"/>
      <c r="AA638" s="99"/>
      <c r="AB638" s="99"/>
      <c r="AC638" s="99"/>
      <c r="AD638" s="99"/>
      <c r="AE638" s="99"/>
      <c r="AF638" s="99"/>
      <c r="AG638" s="99"/>
      <c r="AH638" s="41"/>
      <c r="AI638" s="47"/>
    </row>
    <row r="639" spans="1:35" ht="17.25" customHeight="1">
      <c r="A639" s="414" t="s">
        <v>1409</v>
      </c>
      <c r="B639" s="78" t="s">
        <v>0</v>
      </c>
      <c r="C639" s="69"/>
      <c r="D639" s="70"/>
      <c r="E639" s="293"/>
      <c r="F639" s="300"/>
      <c r="G639" s="301"/>
      <c r="H639" s="301"/>
      <c r="I639" s="302"/>
      <c r="J639" s="699"/>
      <c r="K639" s="301"/>
      <c r="L639" s="699"/>
      <c r="M639" s="301"/>
      <c r="N639" s="699"/>
      <c r="O639" s="301"/>
      <c r="P639" s="699"/>
      <c r="Q639" s="301"/>
      <c r="R639" s="699"/>
      <c r="S639" s="301"/>
      <c r="T639" s="706"/>
      <c r="U639" s="301"/>
      <c r="V639" s="699"/>
      <c r="W639" s="293"/>
      <c r="X639" s="293"/>
      <c r="Y639" s="60"/>
      <c r="Z639" s="49"/>
      <c r="AA639" s="100"/>
      <c r="AB639" s="100"/>
      <c r="AC639" s="100"/>
      <c r="AD639" s="100"/>
      <c r="AE639" s="100"/>
      <c r="AF639" s="100"/>
      <c r="AG639" s="100"/>
      <c r="AH639" s="41"/>
      <c r="AI639" s="47"/>
    </row>
    <row r="640" spans="1:35" ht="17.25" customHeight="1">
      <c r="A640" s="414" t="s">
        <v>1410</v>
      </c>
      <c r="B640" s="78" t="s">
        <v>0</v>
      </c>
      <c r="C640" s="69"/>
      <c r="D640" s="70"/>
      <c r="E640" s="293"/>
      <c r="F640" s="300"/>
      <c r="G640" s="301"/>
      <c r="H640" s="301"/>
      <c r="I640" s="302"/>
      <c r="J640" s="699"/>
      <c r="K640" s="301"/>
      <c r="L640" s="699"/>
      <c r="M640" s="301"/>
      <c r="N640" s="699"/>
      <c r="O640" s="301"/>
      <c r="P640" s="699"/>
      <c r="Q640" s="301"/>
      <c r="R640" s="699"/>
      <c r="S640" s="301"/>
      <c r="T640" s="706"/>
      <c r="U640" s="301"/>
      <c r="V640" s="699"/>
      <c r="W640" s="293"/>
      <c r="X640" s="293"/>
      <c r="Y640" s="60"/>
      <c r="Z640" s="49"/>
      <c r="AA640" s="100"/>
      <c r="AB640" s="100"/>
      <c r="AC640" s="100"/>
      <c r="AD640" s="100"/>
      <c r="AE640" s="100"/>
      <c r="AF640" s="100"/>
      <c r="AG640" s="100"/>
      <c r="AH640" s="41"/>
      <c r="AI640" s="47"/>
    </row>
    <row r="641" spans="1:35" ht="17.25" customHeight="1">
      <c r="A641" s="414" t="s">
        <v>1411</v>
      </c>
      <c r="B641" s="78" t="s">
        <v>0</v>
      </c>
      <c r="C641" s="69"/>
      <c r="D641" s="70"/>
      <c r="E641" s="293"/>
      <c r="F641" s="300"/>
      <c r="G641" s="301"/>
      <c r="H641" s="301"/>
      <c r="I641" s="302"/>
      <c r="J641" s="699"/>
      <c r="K641" s="301"/>
      <c r="L641" s="699"/>
      <c r="M641" s="301"/>
      <c r="N641" s="699"/>
      <c r="O641" s="301"/>
      <c r="P641" s="699"/>
      <c r="Q641" s="301"/>
      <c r="R641" s="699"/>
      <c r="S641" s="301"/>
      <c r="T641" s="706"/>
      <c r="U641" s="301"/>
      <c r="V641" s="699"/>
      <c r="W641" s="293"/>
      <c r="X641" s="293"/>
      <c r="Y641" s="296"/>
      <c r="Z641" s="293"/>
      <c r="AA641" s="293"/>
      <c r="AB641" s="293"/>
      <c r="AC641" s="293"/>
      <c r="AD641" s="293"/>
      <c r="AE641" s="293"/>
      <c r="AF641" s="293"/>
      <c r="AG641" s="293"/>
      <c r="AH641" s="41"/>
      <c r="AI641" s="47"/>
    </row>
    <row r="642" spans="1:35" ht="17.25" customHeight="1">
      <c r="A642" s="414" t="s">
        <v>1412</v>
      </c>
      <c r="B642" s="78" t="s">
        <v>0</v>
      </c>
      <c r="C642" s="69"/>
      <c r="D642" s="70"/>
      <c r="E642" s="293"/>
      <c r="F642" s="300"/>
      <c r="G642" s="301"/>
      <c r="H642" s="301"/>
      <c r="I642" s="302"/>
      <c r="J642" s="699"/>
      <c r="K642" s="301"/>
      <c r="L642" s="699"/>
      <c r="M642" s="301"/>
      <c r="N642" s="699"/>
      <c r="O642" s="301"/>
      <c r="P642" s="699"/>
      <c r="Q642" s="301"/>
      <c r="R642" s="699"/>
      <c r="S642" s="301"/>
      <c r="T642" s="706"/>
      <c r="U642" s="301"/>
      <c r="V642" s="699"/>
      <c r="W642" s="303"/>
      <c r="X642" s="64" t="s">
        <v>700</v>
      </c>
      <c r="Y642" s="43"/>
      <c r="Z642" s="96" t="s">
        <v>808</v>
      </c>
      <c r="AA642" s="97"/>
      <c r="AB642" s="49"/>
      <c r="AC642" s="49"/>
      <c r="AD642" s="49"/>
      <c r="AE642" s="49"/>
      <c r="AF642" s="49"/>
      <c r="AG642" s="49"/>
      <c r="AH642" s="41"/>
      <c r="AI642" s="47"/>
    </row>
    <row r="643" spans="1:35" ht="17.25" customHeight="1">
      <c r="A643" s="414" t="s">
        <v>1413</v>
      </c>
      <c r="B643" s="78" t="s">
        <v>0</v>
      </c>
      <c r="C643" s="69"/>
      <c r="D643" s="70"/>
      <c r="E643" s="293"/>
      <c r="F643" s="300"/>
      <c r="G643" s="301"/>
      <c r="H643" s="301"/>
      <c r="I643" s="302"/>
      <c r="J643" s="699"/>
      <c r="K643" s="301"/>
      <c r="L643" s="699"/>
      <c r="M643" s="301"/>
      <c r="N643" s="699"/>
      <c r="O643" s="301"/>
      <c r="P643" s="699"/>
      <c r="Q643" s="301"/>
      <c r="R643" s="699"/>
      <c r="S643" s="301"/>
      <c r="T643" s="706"/>
      <c r="U643" s="301"/>
      <c r="V643" s="699"/>
      <c r="W643" s="293"/>
      <c r="X643" s="78" t="s">
        <v>2526</v>
      </c>
      <c r="Y643" s="98" t="s">
        <v>417</v>
      </c>
      <c r="Z643" s="49" t="s">
        <v>4303</v>
      </c>
      <c r="AA643" s="99" t="e">
        <f t="shared" ref="AA643:AG643" si="170">IFERROR(INDEX(ESOSDataset,MATCH($Y643,Measure,0),MATCH(AA$8,PeriodComposite,0)),NA())</f>
        <v>#N/A</v>
      </c>
      <c r="AB643" s="99" t="e">
        <f t="shared" si="170"/>
        <v>#N/A</v>
      </c>
      <c r="AC643" s="99" t="e">
        <f t="shared" si="170"/>
        <v>#N/A</v>
      </c>
      <c r="AD643" s="99" t="e">
        <f t="shared" si="170"/>
        <v>#N/A</v>
      </c>
      <c r="AE643" s="99" t="e">
        <f t="shared" si="170"/>
        <v>#N/A</v>
      </c>
      <c r="AF643" s="99" t="e">
        <f t="shared" si="170"/>
        <v>#N/A</v>
      </c>
      <c r="AG643" s="99" t="e">
        <f t="shared" si="170"/>
        <v>#N/A</v>
      </c>
      <c r="AH643" s="41"/>
      <c r="AI643" s="47"/>
    </row>
    <row r="644" spans="1:35" ht="17.25" customHeight="1">
      <c r="A644" s="414" t="s">
        <v>1414</v>
      </c>
      <c r="B644" s="78" t="s">
        <v>0</v>
      </c>
      <c r="C644" s="69"/>
      <c r="D644" s="70"/>
      <c r="E644" s="293"/>
      <c r="F644" s="300"/>
      <c r="G644" s="301"/>
      <c r="H644" s="301"/>
      <c r="I644" s="302"/>
      <c r="J644" s="699"/>
      <c r="K644" s="301"/>
      <c r="L644" s="699"/>
      <c r="M644" s="301"/>
      <c r="N644" s="699"/>
      <c r="O644" s="301"/>
      <c r="P644" s="699"/>
      <c r="Q644" s="301"/>
      <c r="R644" s="699"/>
      <c r="S644" s="301"/>
      <c r="T644" s="706"/>
      <c r="U644" s="301"/>
      <c r="V644" s="699"/>
      <c r="W644" s="293"/>
      <c r="X644" s="78" t="s">
        <v>2527</v>
      </c>
      <c r="Y644" s="98" t="s">
        <v>417</v>
      </c>
      <c r="Z644" s="49" t="s">
        <v>3402</v>
      </c>
      <c r="AA644" s="99" t="e">
        <f t="shared" ref="AA644:AG644" si="171">IFERROR(INDEX(ESOSDataset,MATCH($Y644,Measure,0),MATCH(AA$9,PeriodComposite,0)),NA())</f>
        <v>#N/A</v>
      </c>
      <c r="AB644" s="99" t="e">
        <f t="shared" si="171"/>
        <v>#N/A</v>
      </c>
      <c r="AC644" s="99" t="e">
        <f t="shared" si="171"/>
        <v>#N/A</v>
      </c>
      <c r="AD644" s="99" t="e">
        <f t="shared" si="171"/>
        <v>#N/A</v>
      </c>
      <c r="AE644" s="99">
        <f t="shared" si="171"/>
        <v>0.81259994999999996</v>
      </c>
      <c r="AF644" s="99" t="e">
        <f t="shared" si="171"/>
        <v>#N/A</v>
      </c>
      <c r="AG644" s="99" t="e">
        <f t="shared" si="171"/>
        <v>#N/A</v>
      </c>
      <c r="AH644" s="41"/>
      <c r="AI644" s="47"/>
    </row>
    <row r="645" spans="1:35" ht="17.25" customHeight="1">
      <c r="A645" s="414" t="s">
        <v>1415</v>
      </c>
      <c r="B645" s="78" t="s">
        <v>0</v>
      </c>
      <c r="C645" s="69"/>
      <c r="D645" s="70"/>
      <c r="E645" s="293"/>
      <c r="F645" s="300"/>
      <c r="G645" s="301"/>
      <c r="H645" s="301"/>
      <c r="I645" s="302"/>
      <c r="J645" s="699"/>
      <c r="K645" s="301"/>
      <c r="L645" s="699"/>
      <c r="M645" s="301"/>
      <c r="N645" s="699"/>
      <c r="O645" s="301"/>
      <c r="P645" s="699"/>
      <c r="Q645" s="301"/>
      <c r="R645" s="699"/>
      <c r="S645" s="301"/>
      <c r="T645" s="706"/>
      <c r="U645" s="301"/>
      <c r="V645" s="699"/>
      <c r="W645" s="293"/>
      <c r="X645" s="78" t="s">
        <v>2528</v>
      </c>
      <c r="Y645" s="98" t="s">
        <v>417</v>
      </c>
      <c r="Z645" s="49"/>
      <c r="AA645" s="99"/>
      <c r="AB645" s="99"/>
      <c r="AC645" s="99"/>
      <c r="AD645" s="99"/>
      <c r="AE645" s="99"/>
      <c r="AF645" s="99"/>
      <c r="AG645" s="99"/>
      <c r="AH645" s="41"/>
      <c r="AI645" s="47"/>
    </row>
    <row r="646" spans="1:35" ht="17.25" customHeight="1">
      <c r="A646" s="414" t="s">
        <v>1416</v>
      </c>
      <c r="B646" s="78" t="s">
        <v>0</v>
      </c>
      <c r="C646" s="69"/>
      <c r="D646" s="70"/>
      <c r="E646" s="293"/>
      <c r="F646" s="300"/>
      <c r="G646" s="301"/>
      <c r="H646" s="301"/>
      <c r="I646" s="302"/>
      <c r="J646" s="699"/>
      <c r="K646" s="301"/>
      <c r="L646" s="699"/>
      <c r="M646" s="301"/>
      <c r="N646" s="699"/>
      <c r="O646" s="301"/>
      <c r="P646" s="699"/>
      <c r="Q646" s="301"/>
      <c r="R646" s="699"/>
      <c r="S646" s="301"/>
      <c r="T646" s="706"/>
      <c r="U646" s="301"/>
      <c r="V646" s="699"/>
      <c r="W646" s="293"/>
      <c r="X646" s="293"/>
      <c r="Y646" s="60"/>
      <c r="Z646" s="49"/>
      <c r="AA646" s="100"/>
      <c r="AB646" s="100"/>
      <c r="AC646" s="100"/>
      <c r="AD646" s="100"/>
      <c r="AE646" s="100"/>
      <c r="AF646" s="100"/>
      <c r="AG646" s="100"/>
      <c r="AH646" s="41"/>
      <c r="AI646" s="47"/>
    </row>
    <row r="647" spans="1:35" ht="17.25" customHeight="1">
      <c r="A647" s="414" t="s">
        <v>1417</v>
      </c>
      <c r="B647" s="78" t="s">
        <v>0</v>
      </c>
      <c r="C647" s="69"/>
      <c r="D647" s="70"/>
      <c r="E647" s="293"/>
      <c r="F647" s="300"/>
      <c r="G647" s="301"/>
      <c r="H647" s="301"/>
      <c r="I647" s="302"/>
      <c r="J647" s="699"/>
      <c r="K647" s="301"/>
      <c r="L647" s="699"/>
      <c r="M647" s="301"/>
      <c r="N647" s="699"/>
      <c r="O647" s="301"/>
      <c r="P647" s="699"/>
      <c r="Q647" s="301"/>
      <c r="R647" s="699"/>
      <c r="S647" s="301"/>
      <c r="T647" s="706"/>
      <c r="U647" s="301"/>
      <c r="V647" s="699"/>
      <c r="W647" s="293"/>
      <c r="X647" s="293"/>
      <c r="Y647" s="296"/>
      <c r="Z647" s="293"/>
      <c r="AA647" s="293"/>
      <c r="AB647" s="293"/>
      <c r="AC647" s="293"/>
      <c r="AD647" s="293"/>
      <c r="AE647" s="293"/>
      <c r="AF647" s="293"/>
      <c r="AG647" s="293"/>
      <c r="AH647" s="41"/>
      <c r="AI647" s="47"/>
    </row>
    <row r="648" spans="1:35" ht="17.25" customHeight="1">
      <c r="A648" s="414" t="s">
        <v>1418</v>
      </c>
      <c r="B648" s="78" t="s">
        <v>0</v>
      </c>
      <c r="C648" s="69"/>
      <c r="D648" s="70"/>
      <c r="E648" s="293"/>
      <c r="F648" s="300"/>
      <c r="G648" s="301"/>
      <c r="H648" s="301"/>
      <c r="I648" s="302"/>
      <c r="J648" s="699"/>
      <c r="K648" s="301"/>
      <c r="L648" s="699"/>
      <c r="M648" s="301"/>
      <c r="N648" s="699"/>
      <c r="O648" s="301"/>
      <c r="P648" s="699"/>
      <c r="Q648" s="301"/>
      <c r="R648" s="699"/>
      <c r="S648" s="301"/>
      <c r="T648" s="706"/>
      <c r="U648" s="301"/>
      <c r="V648" s="699"/>
      <c r="W648" s="293"/>
      <c r="X648" s="293"/>
      <c r="Y648" s="296"/>
      <c r="Z648" s="293"/>
      <c r="AA648" s="293"/>
      <c r="AB648" s="293"/>
      <c r="AC648" s="293"/>
      <c r="AD648" s="293"/>
      <c r="AE648" s="293"/>
      <c r="AF648" s="293"/>
      <c r="AG648" s="293"/>
      <c r="AH648" s="41"/>
      <c r="AI648" s="47"/>
    </row>
    <row r="649" spans="1:35" ht="17.25" customHeight="1">
      <c r="A649" s="414" t="s">
        <v>1419</v>
      </c>
      <c r="B649" s="78" t="s">
        <v>0</v>
      </c>
      <c r="C649" s="69"/>
      <c r="D649" s="70"/>
      <c r="E649" s="293"/>
      <c r="F649" s="300"/>
      <c r="G649" s="301"/>
      <c r="H649" s="301"/>
      <c r="I649" s="302"/>
      <c r="J649" s="699"/>
      <c r="K649" s="301"/>
      <c r="L649" s="699"/>
      <c r="M649" s="301"/>
      <c r="N649" s="699"/>
      <c r="O649" s="301"/>
      <c r="P649" s="699"/>
      <c r="Q649" s="301"/>
      <c r="R649" s="699"/>
      <c r="S649" s="301"/>
      <c r="T649" s="706"/>
      <c r="U649" s="301"/>
      <c r="V649" s="699"/>
      <c r="W649" s="303"/>
      <c r="X649" s="64" t="s">
        <v>701</v>
      </c>
      <c r="Y649" s="43"/>
      <c r="Z649" s="96" t="s">
        <v>809</v>
      </c>
      <c r="AA649" s="97"/>
      <c r="AB649" s="49"/>
      <c r="AC649" s="49"/>
      <c r="AD649" s="49"/>
      <c r="AE649" s="49"/>
      <c r="AF649" s="49"/>
      <c r="AG649" s="49"/>
      <c r="AH649" s="41"/>
      <c r="AI649" s="47"/>
    </row>
    <row r="650" spans="1:35" ht="17.25" customHeight="1">
      <c r="A650" s="414" t="s">
        <v>1420</v>
      </c>
      <c r="B650" s="78" t="s">
        <v>0</v>
      </c>
      <c r="C650" s="69"/>
      <c r="D650" s="70"/>
      <c r="E650" s="293"/>
      <c r="F650" s="300"/>
      <c r="G650" s="301"/>
      <c r="H650" s="301"/>
      <c r="I650" s="302"/>
      <c r="J650" s="699"/>
      <c r="K650" s="301"/>
      <c r="L650" s="699"/>
      <c r="M650" s="301"/>
      <c r="N650" s="699"/>
      <c r="O650" s="301"/>
      <c r="P650" s="699"/>
      <c r="Q650" s="301"/>
      <c r="R650" s="699"/>
      <c r="S650" s="301"/>
      <c r="T650" s="706"/>
      <c r="U650" s="301"/>
      <c r="V650" s="699"/>
      <c r="W650" s="293"/>
      <c r="X650" s="78" t="s">
        <v>2529</v>
      </c>
      <c r="Y650" s="98" t="s">
        <v>406</v>
      </c>
      <c r="Z650" s="49" t="s">
        <v>4303</v>
      </c>
      <c r="AA650" s="304" t="e">
        <f t="shared" ref="AA650:AG650" si="172">IFERROR(INDEX(ESOSDataset,MATCH($Y650,Measure,0),MATCH(AA$8,PeriodComposite,0)),NA())</f>
        <v>#N/A</v>
      </c>
      <c r="AB650" s="304" t="e">
        <f t="shared" si="172"/>
        <v>#N/A</v>
      </c>
      <c r="AC650" s="304" t="e">
        <f t="shared" si="172"/>
        <v>#N/A</v>
      </c>
      <c r="AD650" s="304" t="e">
        <f t="shared" si="172"/>
        <v>#N/A</v>
      </c>
      <c r="AE650" s="304" t="e">
        <f t="shared" si="172"/>
        <v>#N/A</v>
      </c>
      <c r="AF650" s="304" t="e">
        <f t="shared" si="172"/>
        <v>#N/A</v>
      </c>
      <c r="AG650" s="304" t="e">
        <f t="shared" si="172"/>
        <v>#N/A</v>
      </c>
      <c r="AH650" s="41"/>
      <c r="AI650" s="47"/>
    </row>
    <row r="651" spans="1:35" ht="17.25" customHeight="1">
      <c r="A651" s="414" t="s">
        <v>1421</v>
      </c>
      <c r="B651" s="78" t="s">
        <v>0</v>
      </c>
      <c r="C651" s="69"/>
      <c r="D651" s="70"/>
      <c r="E651" s="293"/>
      <c r="F651" s="300"/>
      <c r="G651" s="301"/>
      <c r="H651" s="301"/>
      <c r="I651" s="302"/>
      <c r="J651" s="699"/>
      <c r="K651" s="301"/>
      <c r="L651" s="699"/>
      <c r="M651" s="301"/>
      <c r="N651" s="699"/>
      <c r="O651" s="301"/>
      <c r="P651" s="699"/>
      <c r="Q651" s="301"/>
      <c r="R651" s="699"/>
      <c r="S651" s="301"/>
      <c r="T651" s="706"/>
      <c r="U651" s="301"/>
      <c r="V651" s="699"/>
      <c r="W651" s="293"/>
      <c r="X651" s="78" t="s">
        <v>2530</v>
      </c>
      <c r="Y651" s="98" t="s">
        <v>406</v>
      </c>
      <c r="Z651" s="49" t="s">
        <v>3402</v>
      </c>
      <c r="AA651" s="304" t="e">
        <f t="shared" ref="AA651:AG651" si="173">IFERROR(INDEX(ESOSDataset,MATCH($Y651,Measure,0),MATCH(AA$9,PeriodComposite,0)),NA())</f>
        <v>#N/A</v>
      </c>
      <c r="AB651" s="304" t="e">
        <f t="shared" si="173"/>
        <v>#N/A</v>
      </c>
      <c r="AC651" s="304" t="e">
        <f t="shared" si="173"/>
        <v>#N/A</v>
      </c>
      <c r="AD651" s="304" t="e">
        <f t="shared" si="173"/>
        <v>#N/A</v>
      </c>
      <c r="AE651" s="304">
        <f t="shared" si="173"/>
        <v>70</v>
      </c>
      <c r="AF651" s="304" t="e">
        <f t="shared" si="173"/>
        <v>#N/A</v>
      </c>
      <c r="AG651" s="304" t="e">
        <f t="shared" si="173"/>
        <v>#N/A</v>
      </c>
      <c r="AH651" s="41"/>
      <c r="AI651" s="47"/>
    </row>
    <row r="652" spans="1:35" ht="17.25" customHeight="1">
      <c r="A652" s="414" t="s">
        <v>1422</v>
      </c>
      <c r="B652" s="78" t="s">
        <v>0</v>
      </c>
      <c r="C652" s="69"/>
      <c r="D652" s="70"/>
      <c r="E652" s="293"/>
      <c r="F652" s="300"/>
      <c r="G652" s="301"/>
      <c r="H652" s="301"/>
      <c r="I652" s="302"/>
      <c r="J652" s="699"/>
      <c r="K652" s="301"/>
      <c r="L652" s="699"/>
      <c r="M652" s="301"/>
      <c r="N652" s="699"/>
      <c r="O652" s="301"/>
      <c r="P652" s="699"/>
      <c r="Q652" s="301"/>
      <c r="R652" s="699"/>
      <c r="S652" s="301"/>
      <c r="T652" s="706"/>
      <c r="U652" s="301"/>
      <c r="V652" s="699"/>
      <c r="W652" s="293"/>
      <c r="X652" s="78" t="s">
        <v>2531</v>
      </c>
      <c r="Y652" s="98" t="s">
        <v>406</v>
      </c>
      <c r="Z652" s="49"/>
      <c r="AA652" s="99"/>
      <c r="AB652" s="99"/>
      <c r="AC652" s="99"/>
      <c r="AD652" s="99"/>
      <c r="AE652" s="99"/>
      <c r="AF652" s="99"/>
      <c r="AG652" s="99"/>
      <c r="AH652" s="41"/>
      <c r="AI652" s="47"/>
    </row>
    <row r="653" spans="1:35" ht="17.25" customHeight="1">
      <c r="A653" s="414" t="s">
        <v>1423</v>
      </c>
      <c r="B653" s="78" t="s">
        <v>0</v>
      </c>
      <c r="C653" s="69"/>
      <c r="D653" s="70"/>
      <c r="E653" s="293"/>
      <c r="F653" s="300"/>
      <c r="G653" s="301"/>
      <c r="H653" s="301"/>
      <c r="I653" s="302"/>
      <c r="J653" s="699"/>
      <c r="K653" s="301"/>
      <c r="L653" s="699"/>
      <c r="M653" s="301"/>
      <c r="N653" s="699"/>
      <c r="O653" s="301"/>
      <c r="P653" s="699"/>
      <c r="Q653" s="301"/>
      <c r="R653" s="699"/>
      <c r="S653" s="301"/>
      <c r="T653" s="706"/>
      <c r="U653" s="301"/>
      <c r="V653" s="699"/>
      <c r="W653" s="293"/>
      <c r="X653" s="293"/>
      <c r="Y653" s="60"/>
      <c r="Z653" s="49"/>
      <c r="AA653" s="100"/>
      <c r="AB653" s="100"/>
      <c r="AC653" s="100"/>
      <c r="AD653" s="100"/>
      <c r="AE653" s="100"/>
      <c r="AF653" s="100"/>
      <c r="AG653" s="100"/>
      <c r="AH653" s="41"/>
      <c r="AI653" s="47"/>
    </row>
    <row r="654" spans="1:35" ht="17.25" customHeight="1">
      <c r="A654" s="414" t="s">
        <v>1424</v>
      </c>
      <c r="B654" s="78" t="s">
        <v>0</v>
      </c>
      <c r="C654" s="69"/>
      <c r="D654" s="70"/>
      <c r="E654" s="293"/>
      <c r="F654" s="300"/>
      <c r="G654" s="301"/>
      <c r="H654" s="301"/>
      <c r="I654" s="302"/>
      <c r="J654" s="699"/>
      <c r="K654" s="301"/>
      <c r="L654" s="699"/>
      <c r="M654" s="301"/>
      <c r="N654" s="699"/>
      <c r="O654" s="301"/>
      <c r="P654" s="699"/>
      <c r="Q654" s="301"/>
      <c r="R654" s="699"/>
      <c r="S654" s="301"/>
      <c r="T654" s="706"/>
      <c r="U654" s="301"/>
      <c r="V654" s="699"/>
      <c r="W654" s="293"/>
      <c r="X654" s="293"/>
      <c r="Y654" s="60"/>
      <c r="Z654" s="49"/>
      <c r="AA654" s="305"/>
      <c r="AB654" s="305"/>
      <c r="AC654" s="305"/>
      <c r="AD654" s="305"/>
      <c r="AE654" s="305"/>
      <c r="AF654" s="305"/>
      <c r="AG654" s="305"/>
      <c r="AH654" s="41"/>
      <c r="AI654" s="47"/>
    </row>
    <row r="655" spans="1:35" ht="17.25" customHeight="1">
      <c r="A655" s="414" t="s">
        <v>1425</v>
      </c>
      <c r="B655" s="78" t="s">
        <v>0</v>
      </c>
      <c r="C655" s="69"/>
      <c r="D655" s="70"/>
      <c r="E655" s="293"/>
      <c r="F655" s="300"/>
      <c r="G655" s="301"/>
      <c r="H655" s="301"/>
      <c r="I655" s="302"/>
      <c r="J655" s="699"/>
      <c r="K655" s="301"/>
      <c r="L655" s="699"/>
      <c r="M655" s="301"/>
      <c r="N655" s="699"/>
      <c r="O655" s="301"/>
      <c r="P655" s="699"/>
      <c r="Q655" s="301"/>
      <c r="R655" s="699"/>
      <c r="S655" s="301"/>
      <c r="T655" s="706"/>
      <c r="U655" s="301"/>
      <c r="V655" s="699"/>
      <c r="W655" s="293"/>
      <c r="X655" s="293"/>
      <c r="Y655" s="60"/>
      <c r="Z655" s="49"/>
      <c r="AA655" s="305"/>
      <c r="AB655" s="305"/>
      <c r="AC655" s="305"/>
      <c r="AD655" s="305"/>
      <c r="AE655" s="305"/>
      <c r="AF655" s="305"/>
      <c r="AG655" s="305"/>
      <c r="AH655" s="41"/>
      <c r="AI655" s="47"/>
    </row>
    <row r="656" spans="1:35" ht="17.25" customHeight="1">
      <c r="A656" s="414" t="s">
        <v>1426</v>
      </c>
      <c r="B656" s="78" t="s">
        <v>0</v>
      </c>
      <c r="C656" s="69"/>
      <c r="D656" s="70"/>
      <c r="E656" s="293"/>
      <c r="F656" s="1090" t="s">
        <v>342</v>
      </c>
      <c r="G656" s="1081" t="str">
        <f>G$13</f>
        <v>2015 FOA PG Group 1   :   March 2015</v>
      </c>
      <c r="H656" s="1082"/>
      <c r="I656" s="1082"/>
      <c r="J656" s="1082"/>
      <c r="K656" s="1082"/>
      <c r="L656" s="1082"/>
      <c r="M656" s="1082"/>
      <c r="N656" s="1082"/>
      <c r="O656" s="1082"/>
      <c r="P656" s="1082"/>
      <c r="Q656" s="1082"/>
      <c r="R656" s="1082"/>
      <c r="S656" s="1082"/>
      <c r="T656" s="1082"/>
      <c r="U656" s="1082">
        <f>U$13</f>
        <v>0</v>
      </c>
      <c r="V656" s="1083"/>
      <c r="W656" s="293"/>
      <c r="X656" s="293"/>
      <c r="Y656" s="296"/>
      <c r="Z656" s="293"/>
      <c r="AA656" s="293"/>
      <c r="AB656" s="293"/>
      <c r="AC656" s="293"/>
      <c r="AD656" s="293"/>
      <c r="AE656" s="293"/>
      <c r="AF656" s="293"/>
      <c r="AG656" s="293"/>
      <c r="AH656" s="41"/>
      <c r="AI656" s="47"/>
    </row>
    <row r="657" spans="1:35" ht="17.25" customHeight="1">
      <c r="A657" s="414" t="s">
        <v>1427</v>
      </c>
      <c r="B657" s="78" t="s">
        <v>0</v>
      </c>
      <c r="C657" s="69"/>
      <c r="D657" s="70"/>
      <c r="E657" s="293"/>
      <c r="F657" s="1091"/>
      <c r="G657" s="62" t="str">
        <f t="shared" ref="G657:V657" si="174">G$14</f>
        <v>BM YTD</v>
      </c>
      <c r="H657" s="62" t="str">
        <f t="shared" si="174"/>
        <v>Med YTD</v>
      </c>
      <c r="I657" s="707" t="str">
        <f t="shared" si="174"/>
        <v>Dealer 1 FYTD</v>
      </c>
      <c r="J657" s="737" t="str">
        <f t="shared" si="174"/>
        <v>Dealer 1 TMRA</v>
      </c>
      <c r="K657" s="738" t="str">
        <f t="shared" si="174"/>
        <v>Dealer 2 FYTD</v>
      </c>
      <c r="L657" s="737" t="str">
        <f t="shared" si="174"/>
        <v>Dealer 2 TMRA</v>
      </c>
      <c r="M657" s="707" t="str">
        <f t="shared" si="174"/>
        <v>Dealer 3 FYTD</v>
      </c>
      <c r="N657" s="737" t="str">
        <f t="shared" si="174"/>
        <v>Dealer 3 TMRA</v>
      </c>
      <c r="O657" s="707" t="str">
        <f t="shared" si="174"/>
        <v>Dealer 4 FYTD</v>
      </c>
      <c r="P657" s="737" t="str">
        <f t="shared" si="174"/>
        <v>Dealer 4 TMRA</v>
      </c>
      <c r="Q657" s="707" t="str">
        <f t="shared" si="174"/>
        <v>Dealer 5 FYTD</v>
      </c>
      <c r="R657" s="737" t="str">
        <f t="shared" si="174"/>
        <v>Dealer 5 TMRA</v>
      </c>
      <c r="S657" s="707" t="str">
        <f t="shared" si="174"/>
        <v>Dealer 6 FYTD</v>
      </c>
      <c r="T657" s="737" t="str">
        <f t="shared" si="174"/>
        <v>Dealer 6 TMRA</v>
      </c>
      <c r="U657" s="707" t="str">
        <f t="shared" si="174"/>
        <v>Dealer 7 FYTD</v>
      </c>
      <c r="V657" s="739" t="str">
        <f t="shared" si="174"/>
        <v>Dealer TMRA</v>
      </c>
      <c r="W657" s="293"/>
      <c r="X657" s="293"/>
      <c r="Y657" s="296"/>
      <c r="Z657" s="293"/>
      <c r="AA657" s="293"/>
      <c r="AB657" s="293"/>
      <c r="AC657" s="293"/>
      <c r="AD657" s="293"/>
      <c r="AE657" s="293"/>
      <c r="AF657" s="293"/>
      <c r="AG657" s="293"/>
      <c r="AH657" s="41"/>
      <c r="AI657" s="47"/>
    </row>
    <row r="658" spans="1:35" ht="17.25" customHeight="1">
      <c r="A658" s="414" t="s">
        <v>1428</v>
      </c>
      <c r="B658" s="78" t="s">
        <v>2187</v>
      </c>
      <c r="C658" s="76" t="s">
        <v>353</v>
      </c>
      <c r="D658" s="70"/>
      <c r="E658" s="293"/>
      <c r="F658" s="255" t="s">
        <v>276</v>
      </c>
      <c r="G658" s="1075" t="str">
        <f>$C$7</f>
        <v>AUD</v>
      </c>
      <c r="H658" s="1076"/>
      <c r="I658" s="256" t="str">
        <f t="shared" ref="I658:V667" si="175">IFERROR(INDEX(ESOSDataset,MATCH($C658,Measure,0),MATCH(I$10,PeriodComposite,0))/I$6/I$5,"")</f>
        <v/>
      </c>
      <c r="J658" s="729" t="str">
        <f t="shared" si="175"/>
        <v/>
      </c>
      <c r="K658" s="875" t="str">
        <f t="shared" si="175"/>
        <v/>
      </c>
      <c r="L658" s="729" t="str">
        <f t="shared" si="175"/>
        <v/>
      </c>
      <c r="M658" s="256" t="str">
        <f t="shared" si="175"/>
        <v/>
      </c>
      <c r="N658" s="729" t="str">
        <f t="shared" si="175"/>
        <v/>
      </c>
      <c r="O658" s="256" t="str">
        <f t="shared" si="175"/>
        <v/>
      </c>
      <c r="P658" s="729" t="str">
        <f t="shared" si="175"/>
        <v/>
      </c>
      <c r="Q658" s="999" t="str">
        <f t="shared" si="175"/>
        <v/>
      </c>
      <c r="R658" s="729">
        <f t="shared" si="175"/>
        <v>1269028.43</v>
      </c>
      <c r="S658" s="256" t="str">
        <f t="shared" si="175"/>
        <v/>
      </c>
      <c r="T658" s="729" t="str">
        <f t="shared" si="175"/>
        <v/>
      </c>
      <c r="U658" s="256" t="str">
        <f t="shared" si="175"/>
        <v/>
      </c>
      <c r="V658" s="714" t="str">
        <f t="shared" si="175"/>
        <v/>
      </c>
      <c r="W658" s="293"/>
      <c r="X658" s="293"/>
      <c r="Y658" s="296"/>
      <c r="Z658" s="293"/>
      <c r="AA658" s="293"/>
      <c r="AB658" s="293"/>
      <c r="AC658" s="293"/>
      <c r="AD658" s="293"/>
      <c r="AE658" s="293"/>
      <c r="AF658" s="293"/>
      <c r="AG658" s="293"/>
      <c r="AH658" s="41"/>
      <c r="AI658" s="47"/>
    </row>
    <row r="659" spans="1:35" ht="17.25" customHeight="1">
      <c r="A659" s="414" t="s">
        <v>1429</v>
      </c>
      <c r="B659" s="78" t="s">
        <v>2188</v>
      </c>
      <c r="C659" s="76" t="s">
        <v>360</v>
      </c>
      <c r="D659" s="70"/>
      <c r="E659" s="293"/>
      <c r="F659" s="255" t="s">
        <v>224</v>
      </c>
      <c r="G659" s="1077"/>
      <c r="H659" s="1078"/>
      <c r="I659" s="256" t="str">
        <f t="shared" si="175"/>
        <v/>
      </c>
      <c r="J659" s="729" t="str">
        <f t="shared" si="175"/>
        <v/>
      </c>
      <c r="K659" s="875" t="str">
        <f t="shared" si="175"/>
        <v/>
      </c>
      <c r="L659" s="729" t="str">
        <f t="shared" si="175"/>
        <v/>
      </c>
      <c r="M659" s="256" t="str">
        <f t="shared" si="175"/>
        <v/>
      </c>
      <c r="N659" s="729" t="str">
        <f t="shared" si="175"/>
        <v/>
      </c>
      <c r="O659" s="256" t="str">
        <f t="shared" si="175"/>
        <v/>
      </c>
      <c r="P659" s="729" t="str">
        <f t="shared" si="175"/>
        <v/>
      </c>
      <c r="Q659" s="999" t="str">
        <f t="shared" si="175"/>
        <v/>
      </c>
      <c r="R659" s="729">
        <f t="shared" si="175"/>
        <v>88234.15</v>
      </c>
      <c r="S659" s="256" t="str">
        <f t="shared" si="175"/>
        <v/>
      </c>
      <c r="T659" s="729" t="str">
        <f t="shared" si="175"/>
        <v/>
      </c>
      <c r="U659" s="256" t="str">
        <f t="shared" si="175"/>
        <v/>
      </c>
      <c r="V659" s="714" t="str">
        <f t="shared" si="175"/>
        <v/>
      </c>
      <c r="W659" s="293"/>
      <c r="X659" s="293"/>
      <c r="Y659" s="296"/>
      <c r="Z659" s="293"/>
      <c r="AA659" s="293"/>
      <c r="AB659" s="293"/>
      <c r="AC659" s="293"/>
      <c r="AD659" s="293"/>
      <c r="AE659" s="293"/>
      <c r="AF659" s="293"/>
      <c r="AG659" s="293"/>
      <c r="AH659" s="41"/>
      <c r="AI659" s="47"/>
    </row>
    <row r="660" spans="1:35" ht="17.25" customHeight="1">
      <c r="A660" s="414" t="s">
        <v>1430</v>
      </c>
      <c r="B660" s="78" t="s">
        <v>2189</v>
      </c>
      <c r="C660" s="76" t="s">
        <v>422</v>
      </c>
      <c r="D660" s="70"/>
      <c r="E660" s="293"/>
      <c r="F660" s="388" t="s">
        <v>225</v>
      </c>
      <c r="G660" s="1077"/>
      <c r="H660" s="1078"/>
      <c r="I660" s="282" t="str">
        <f t="shared" si="175"/>
        <v/>
      </c>
      <c r="J660" s="729" t="str">
        <f t="shared" si="175"/>
        <v/>
      </c>
      <c r="K660" s="898" t="str">
        <f t="shared" si="175"/>
        <v/>
      </c>
      <c r="L660" s="729" t="str">
        <f t="shared" si="175"/>
        <v/>
      </c>
      <c r="M660" s="282" t="str">
        <f t="shared" si="175"/>
        <v/>
      </c>
      <c r="N660" s="729" t="str">
        <f t="shared" si="175"/>
        <v/>
      </c>
      <c r="O660" s="282" t="str">
        <f t="shared" si="175"/>
        <v/>
      </c>
      <c r="P660" s="729" t="str">
        <f t="shared" si="175"/>
        <v/>
      </c>
      <c r="Q660" s="997" t="str">
        <f t="shared" si="175"/>
        <v/>
      </c>
      <c r="R660" s="729">
        <f t="shared" si="175"/>
        <v>16535.080000000002</v>
      </c>
      <c r="S660" s="282" t="str">
        <f t="shared" si="175"/>
        <v/>
      </c>
      <c r="T660" s="729" t="str">
        <f t="shared" si="175"/>
        <v/>
      </c>
      <c r="U660" s="282" t="str">
        <f t="shared" si="175"/>
        <v/>
      </c>
      <c r="V660" s="714" t="str">
        <f t="shared" si="175"/>
        <v/>
      </c>
      <c r="W660" s="293"/>
      <c r="X660" s="293"/>
      <c r="Y660" s="296"/>
      <c r="Z660" s="293"/>
      <c r="AA660" s="293"/>
      <c r="AB660" s="293"/>
      <c r="AC660" s="293"/>
      <c r="AD660" s="293"/>
      <c r="AE660" s="293"/>
      <c r="AF660" s="293"/>
      <c r="AG660" s="293"/>
      <c r="AH660" s="41"/>
      <c r="AI660" s="47"/>
    </row>
    <row r="661" spans="1:35" ht="17.25" customHeight="1">
      <c r="A661" s="414" t="s">
        <v>1431</v>
      </c>
      <c r="B661" s="78" t="s">
        <v>2190</v>
      </c>
      <c r="C661" s="76" t="s">
        <v>424</v>
      </c>
      <c r="D661" s="70"/>
      <c r="E661" s="293"/>
      <c r="F661" s="388" t="s">
        <v>226</v>
      </c>
      <c r="G661" s="1077"/>
      <c r="H661" s="1078"/>
      <c r="I661" s="282" t="str">
        <f t="shared" si="175"/>
        <v/>
      </c>
      <c r="J661" s="729" t="str">
        <f t="shared" si="175"/>
        <v/>
      </c>
      <c r="K661" s="898" t="str">
        <f t="shared" si="175"/>
        <v/>
      </c>
      <c r="L661" s="729" t="str">
        <f t="shared" si="175"/>
        <v/>
      </c>
      <c r="M661" s="282" t="str">
        <f t="shared" si="175"/>
        <v/>
      </c>
      <c r="N661" s="729" t="str">
        <f t="shared" si="175"/>
        <v/>
      </c>
      <c r="O661" s="282" t="str">
        <f t="shared" si="175"/>
        <v/>
      </c>
      <c r="P661" s="729" t="str">
        <f t="shared" si="175"/>
        <v/>
      </c>
      <c r="Q661" s="997" t="str">
        <f t="shared" si="175"/>
        <v/>
      </c>
      <c r="R661" s="729">
        <f t="shared" si="175"/>
        <v>37017.410000000003</v>
      </c>
      <c r="S661" s="282" t="str">
        <f t="shared" si="175"/>
        <v/>
      </c>
      <c r="T661" s="729" t="str">
        <f t="shared" si="175"/>
        <v/>
      </c>
      <c r="U661" s="282" t="str">
        <f t="shared" si="175"/>
        <v/>
      </c>
      <c r="V661" s="714" t="str">
        <f t="shared" si="175"/>
        <v/>
      </c>
      <c r="W661" s="293"/>
      <c r="X661" s="293"/>
      <c r="Y661" s="296"/>
      <c r="Z661" s="293"/>
      <c r="AA661" s="293"/>
      <c r="AB661" s="293"/>
      <c r="AC661" s="293"/>
      <c r="AD661" s="293"/>
      <c r="AE661" s="293"/>
      <c r="AF661" s="293"/>
      <c r="AG661" s="293"/>
      <c r="AH661" s="41"/>
      <c r="AI661" s="47"/>
    </row>
    <row r="662" spans="1:35" ht="17.25" customHeight="1">
      <c r="A662" s="414" t="s">
        <v>1432</v>
      </c>
      <c r="B662" s="78" t="s">
        <v>2191</v>
      </c>
      <c r="C662" s="76" t="s">
        <v>426</v>
      </c>
      <c r="D662" s="70"/>
      <c r="E662" s="293"/>
      <c r="F662" s="388" t="s">
        <v>227</v>
      </c>
      <c r="G662" s="1077"/>
      <c r="H662" s="1078"/>
      <c r="I662" s="282" t="str">
        <f t="shared" si="175"/>
        <v/>
      </c>
      <c r="J662" s="729" t="str">
        <f t="shared" si="175"/>
        <v/>
      </c>
      <c r="K662" s="898" t="str">
        <f t="shared" si="175"/>
        <v/>
      </c>
      <c r="L662" s="729" t="str">
        <f t="shared" si="175"/>
        <v/>
      </c>
      <c r="M662" s="282" t="str">
        <f t="shared" si="175"/>
        <v/>
      </c>
      <c r="N662" s="729" t="str">
        <f t="shared" si="175"/>
        <v/>
      </c>
      <c r="O662" s="282" t="str">
        <f t="shared" si="175"/>
        <v/>
      </c>
      <c r="P662" s="729" t="str">
        <f t="shared" si="175"/>
        <v/>
      </c>
      <c r="Q662" s="997" t="str">
        <f t="shared" si="175"/>
        <v/>
      </c>
      <c r="R662" s="729">
        <f t="shared" si="175"/>
        <v>21756.85</v>
      </c>
      <c r="S662" s="282" t="str">
        <f t="shared" si="175"/>
        <v/>
      </c>
      <c r="T662" s="729" t="str">
        <f t="shared" si="175"/>
        <v/>
      </c>
      <c r="U662" s="282" t="str">
        <f t="shared" si="175"/>
        <v/>
      </c>
      <c r="V662" s="714" t="str">
        <f t="shared" si="175"/>
        <v/>
      </c>
      <c r="W662" s="293"/>
      <c r="X662" s="293"/>
      <c r="Y662" s="296"/>
      <c r="Z662" s="293"/>
      <c r="AA662" s="293"/>
      <c r="AB662" s="293"/>
      <c r="AC662" s="293"/>
      <c r="AD662" s="293"/>
      <c r="AE662" s="293"/>
      <c r="AF662" s="293"/>
      <c r="AG662" s="293"/>
      <c r="AH662" s="41"/>
      <c r="AI662" s="47"/>
    </row>
    <row r="663" spans="1:35" ht="17.25" customHeight="1">
      <c r="A663" s="414" t="s">
        <v>1433</v>
      </c>
      <c r="B663" s="78" t="s">
        <v>2192</v>
      </c>
      <c r="C663" s="76" t="s">
        <v>428</v>
      </c>
      <c r="D663" s="70"/>
      <c r="E663" s="293"/>
      <c r="F663" s="388" t="s">
        <v>228</v>
      </c>
      <c r="G663" s="1077"/>
      <c r="H663" s="1078"/>
      <c r="I663" s="282" t="str">
        <f t="shared" si="175"/>
        <v/>
      </c>
      <c r="J663" s="729" t="str">
        <f t="shared" si="175"/>
        <v/>
      </c>
      <c r="K663" s="898" t="str">
        <f t="shared" si="175"/>
        <v/>
      </c>
      <c r="L663" s="729" t="str">
        <f t="shared" si="175"/>
        <v/>
      </c>
      <c r="M663" s="282" t="str">
        <f t="shared" si="175"/>
        <v/>
      </c>
      <c r="N663" s="729" t="str">
        <f t="shared" si="175"/>
        <v/>
      </c>
      <c r="O663" s="282" t="str">
        <f t="shared" si="175"/>
        <v/>
      </c>
      <c r="P663" s="729" t="str">
        <f t="shared" si="175"/>
        <v/>
      </c>
      <c r="Q663" s="997" t="str">
        <f t="shared" si="175"/>
        <v/>
      </c>
      <c r="R663" s="729">
        <f t="shared" si="175"/>
        <v>747.53</v>
      </c>
      <c r="S663" s="282" t="str">
        <f t="shared" si="175"/>
        <v/>
      </c>
      <c r="T663" s="729" t="str">
        <f t="shared" si="175"/>
        <v/>
      </c>
      <c r="U663" s="282" t="str">
        <f t="shared" si="175"/>
        <v/>
      </c>
      <c r="V663" s="714" t="str">
        <f t="shared" si="175"/>
        <v/>
      </c>
      <c r="W663" s="293"/>
      <c r="X663" s="293"/>
      <c r="Y663" s="296"/>
      <c r="Z663" s="293"/>
      <c r="AA663" s="293"/>
      <c r="AB663" s="293"/>
      <c r="AC663" s="293"/>
      <c r="AD663" s="293"/>
      <c r="AE663" s="293"/>
      <c r="AF663" s="293"/>
      <c r="AG663" s="293"/>
      <c r="AH663" s="41"/>
      <c r="AI663" s="47"/>
    </row>
    <row r="664" spans="1:35" ht="17.25" customHeight="1">
      <c r="A664" s="414" t="s">
        <v>1434</v>
      </c>
      <c r="B664" s="78" t="s">
        <v>2193</v>
      </c>
      <c r="C664" s="76" t="s">
        <v>418</v>
      </c>
      <c r="D664" s="70"/>
      <c r="E664" s="293"/>
      <c r="F664" s="388" t="s">
        <v>281</v>
      </c>
      <c r="G664" s="1077"/>
      <c r="H664" s="1078"/>
      <c r="I664" s="282" t="str">
        <f t="shared" si="175"/>
        <v/>
      </c>
      <c r="J664" s="729" t="str">
        <f t="shared" si="175"/>
        <v/>
      </c>
      <c r="K664" s="898" t="str">
        <f t="shared" si="175"/>
        <v/>
      </c>
      <c r="L664" s="729" t="str">
        <f t="shared" si="175"/>
        <v/>
      </c>
      <c r="M664" s="282" t="str">
        <f t="shared" si="175"/>
        <v/>
      </c>
      <c r="N664" s="729" t="str">
        <f t="shared" si="175"/>
        <v/>
      </c>
      <c r="O664" s="282" t="str">
        <f t="shared" si="175"/>
        <v/>
      </c>
      <c r="P664" s="729" t="str">
        <f t="shared" si="175"/>
        <v/>
      </c>
      <c r="Q664" s="997" t="str">
        <f t="shared" si="175"/>
        <v/>
      </c>
      <c r="R664" s="729">
        <f t="shared" si="175"/>
        <v>7959.03</v>
      </c>
      <c r="S664" s="282" t="str">
        <f t="shared" si="175"/>
        <v/>
      </c>
      <c r="T664" s="729" t="str">
        <f t="shared" si="175"/>
        <v/>
      </c>
      <c r="U664" s="282" t="str">
        <f t="shared" si="175"/>
        <v/>
      </c>
      <c r="V664" s="714" t="str">
        <f t="shared" si="175"/>
        <v/>
      </c>
      <c r="W664" s="293"/>
      <c r="X664" s="293"/>
      <c r="Y664" s="296"/>
      <c r="Z664" s="293"/>
      <c r="AA664" s="293"/>
      <c r="AB664" s="293"/>
      <c r="AC664" s="293"/>
      <c r="AD664" s="293"/>
      <c r="AE664" s="293"/>
      <c r="AF664" s="293"/>
      <c r="AG664" s="293"/>
      <c r="AH664" s="41"/>
      <c r="AI664" s="47"/>
    </row>
    <row r="665" spans="1:35" ht="17.25" customHeight="1">
      <c r="A665" s="414" t="s">
        <v>1435</v>
      </c>
      <c r="B665" s="78" t="s">
        <v>2194</v>
      </c>
      <c r="C665" s="76" t="s">
        <v>493</v>
      </c>
      <c r="D665" s="70"/>
      <c r="E665" s="293"/>
      <c r="F665" s="388" t="s">
        <v>283</v>
      </c>
      <c r="G665" s="1077"/>
      <c r="H665" s="1078"/>
      <c r="I665" s="282" t="str">
        <f t="shared" si="175"/>
        <v/>
      </c>
      <c r="J665" s="729" t="str">
        <f t="shared" si="175"/>
        <v/>
      </c>
      <c r="K665" s="898" t="str">
        <f t="shared" si="175"/>
        <v/>
      </c>
      <c r="L665" s="729" t="str">
        <f t="shared" si="175"/>
        <v/>
      </c>
      <c r="M665" s="282" t="str">
        <f t="shared" si="175"/>
        <v/>
      </c>
      <c r="N665" s="729" t="str">
        <f t="shared" si="175"/>
        <v/>
      </c>
      <c r="O665" s="282" t="str">
        <f t="shared" si="175"/>
        <v/>
      </c>
      <c r="P665" s="729" t="str">
        <f t="shared" si="175"/>
        <v/>
      </c>
      <c r="Q665" s="997" t="str">
        <f t="shared" si="175"/>
        <v/>
      </c>
      <c r="R665" s="729">
        <f t="shared" si="175"/>
        <v>28239.34</v>
      </c>
      <c r="S665" s="282" t="str">
        <f t="shared" si="175"/>
        <v/>
      </c>
      <c r="T665" s="729" t="str">
        <f t="shared" si="175"/>
        <v/>
      </c>
      <c r="U665" s="282" t="str">
        <f t="shared" si="175"/>
        <v/>
      </c>
      <c r="V665" s="714" t="str">
        <f t="shared" si="175"/>
        <v/>
      </c>
      <c r="W665" s="293"/>
      <c r="X665" s="293"/>
      <c r="Y665" s="296"/>
      <c r="Z665" s="293"/>
      <c r="AA665" s="293"/>
      <c r="AB665" s="293"/>
      <c r="AC665" s="293"/>
      <c r="AD665" s="293"/>
      <c r="AE665" s="293"/>
      <c r="AF665" s="293"/>
      <c r="AG665" s="293"/>
      <c r="AH665" s="41"/>
      <c r="AI665" s="47"/>
    </row>
    <row r="666" spans="1:35" ht="17.25" customHeight="1">
      <c r="A666" s="414" t="s">
        <v>1436</v>
      </c>
      <c r="B666" s="78" t="s">
        <v>2195</v>
      </c>
      <c r="C666" s="76" t="s">
        <v>432</v>
      </c>
      <c r="D666" s="70"/>
      <c r="E666" s="293"/>
      <c r="F666" s="255" t="s">
        <v>167</v>
      </c>
      <c r="G666" s="1077"/>
      <c r="H666" s="1078"/>
      <c r="I666" s="256" t="str">
        <f t="shared" si="175"/>
        <v/>
      </c>
      <c r="J666" s="729" t="str">
        <f t="shared" si="175"/>
        <v/>
      </c>
      <c r="K666" s="875" t="str">
        <f t="shared" si="175"/>
        <v/>
      </c>
      <c r="L666" s="729" t="str">
        <f t="shared" si="175"/>
        <v/>
      </c>
      <c r="M666" s="256" t="str">
        <f t="shared" si="175"/>
        <v/>
      </c>
      <c r="N666" s="729" t="str">
        <f t="shared" si="175"/>
        <v/>
      </c>
      <c r="O666" s="256" t="str">
        <f t="shared" si="175"/>
        <v/>
      </c>
      <c r="P666" s="729" t="str">
        <f t="shared" si="175"/>
        <v/>
      </c>
      <c r="Q666" s="999" t="str">
        <f t="shared" si="175"/>
        <v/>
      </c>
      <c r="R666" s="729">
        <f t="shared" si="175"/>
        <v>112255.24</v>
      </c>
      <c r="S666" s="256" t="str">
        <f t="shared" si="175"/>
        <v/>
      </c>
      <c r="T666" s="729" t="str">
        <f t="shared" si="175"/>
        <v/>
      </c>
      <c r="U666" s="256" t="str">
        <f t="shared" si="175"/>
        <v/>
      </c>
      <c r="V666" s="714" t="str">
        <f t="shared" si="175"/>
        <v/>
      </c>
      <c r="W666" s="293"/>
      <c r="X666" s="293"/>
      <c r="Y666" s="296"/>
      <c r="Z666" s="293"/>
      <c r="AA666" s="293"/>
      <c r="AB666" s="293"/>
      <c r="AC666" s="293"/>
      <c r="AD666" s="293"/>
      <c r="AE666" s="293"/>
      <c r="AF666" s="293"/>
      <c r="AG666" s="293"/>
      <c r="AH666" s="41"/>
      <c r="AI666" s="47"/>
    </row>
    <row r="667" spans="1:35" ht="17.25" customHeight="1">
      <c r="A667" s="414" t="s">
        <v>1437</v>
      </c>
      <c r="B667" s="78" t="s">
        <v>2196</v>
      </c>
      <c r="C667" s="76" t="s">
        <v>433</v>
      </c>
      <c r="D667" s="70"/>
      <c r="E667" s="293"/>
      <c r="F667" s="289" t="s">
        <v>285</v>
      </c>
      <c r="G667" s="1079"/>
      <c r="H667" s="1080"/>
      <c r="I667" s="308" t="str">
        <f t="shared" si="175"/>
        <v/>
      </c>
      <c r="J667" s="886" t="str">
        <f t="shared" si="175"/>
        <v/>
      </c>
      <c r="K667" s="916" t="str">
        <f t="shared" si="175"/>
        <v/>
      </c>
      <c r="L667" s="886" t="str">
        <f t="shared" si="175"/>
        <v/>
      </c>
      <c r="M667" s="308" t="str">
        <f t="shared" si="175"/>
        <v/>
      </c>
      <c r="N667" s="886" t="str">
        <f t="shared" si="175"/>
        <v/>
      </c>
      <c r="O667" s="308" t="str">
        <f t="shared" si="175"/>
        <v/>
      </c>
      <c r="P667" s="886" t="str">
        <f t="shared" si="175"/>
        <v/>
      </c>
      <c r="Q667" s="1002" t="str">
        <f t="shared" si="175"/>
        <v/>
      </c>
      <c r="R667" s="886">
        <f t="shared" si="175"/>
        <v>-24021.09</v>
      </c>
      <c r="S667" s="308" t="str">
        <f t="shared" si="175"/>
        <v/>
      </c>
      <c r="T667" s="886" t="str">
        <f t="shared" si="175"/>
        <v/>
      </c>
      <c r="U667" s="308" t="str">
        <f t="shared" si="175"/>
        <v/>
      </c>
      <c r="V667" s="887" t="str">
        <f t="shared" si="175"/>
        <v/>
      </c>
      <c r="W667" s="293"/>
      <c r="X667" s="293"/>
      <c r="Y667" s="296"/>
      <c r="Z667" s="293"/>
      <c r="AA667" s="293"/>
      <c r="AB667" s="293"/>
      <c r="AC667" s="293"/>
      <c r="AD667" s="293"/>
      <c r="AE667" s="293"/>
      <c r="AF667" s="293"/>
      <c r="AG667" s="293"/>
      <c r="AH667" s="41"/>
      <c r="AI667" s="47"/>
    </row>
    <row r="668" spans="1:35" ht="17.25" customHeight="1">
      <c r="A668" s="414" t="s">
        <v>1438</v>
      </c>
      <c r="B668" s="78" t="s">
        <v>2197</v>
      </c>
      <c r="C668" s="76" t="s">
        <v>25</v>
      </c>
      <c r="D668" s="70"/>
      <c r="E668" s="293"/>
      <c r="F668" s="255" t="s">
        <v>277</v>
      </c>
      <c r="G668" s="309" t="str">
        <f t="shared" ref="G668:H676" si="176">IFERROR(INDEX(ESOSDataset,MATCH($C668,Measure,0),MATCH(G$10,Period,0)),"")</f>
        <v/>
      </c>
      <c r="H668" s="310" t="str">
        <f t="shared" si="176"/>
        <v/>
      </c>
      <c r="I668" s="311" t="str">
        <f t="shared" ref="I668:V676" si="177">IFERROR(INDEX(ESOSDataset,MATCH($C668,Measure,0),MATCH(I$10,PeriodComposite,0)),"")</f>
        <v/>
      </c>
      <c r="J668" s="913" t="str">
        <f t="shared" si="177"/>
        <v/>
      </c>
      <c r="K668" s="917" t="str">
        <f t="shared" si="177"/>
        <v/>
      </c>
      <c r="L668" s="913" t="str">
        <f t="shared" si="177"/>
        <v/>
      </c>
      <c r="M668" s="311" t="str">
        <f t="shared" si="177"/>
        <v/>
      </c>
      <c r="N668" s="913" t="str">
        <f t="shared" si="177"/>
        <v/>
      </c>
      <c r="O668" s="311" t="str">
        <f t="shared" si="177"/>
        <v/>
      </c>
      <c r="P668" s="913" t="str">
        <f t="shared" si="177"/>
        <v/>
      </c>
      <c r="Q668" s="1004" t="str">
        <f t="shared" si="177"/>
        <v/>
      </c>
      <c r="R668" s="913">
        <f t="shared" si="177"/>
        <v>6.9528900000000005E-2</v>
      </c>
      <c r="S668" s="311" t="str">
        <f t="shared" si="177"/>
        <v/>
      </c>
      <c r="T668" s="913" t="str">
        <f t="shared" si="177"/>
        <v/>
      </c>
      <c r="U668" s="311" t="str">
        <f t="shared" si="177"/>
        <v/>
      </c>
      <c r="V668" s="918" t="str">
        <f t="shared" si="177"/>
        <v/>
      </c>
      <c r="W668" s="293"/>
      <c r="X668" s="293"/>
      <c r="Y668" s="296"/>
      <c r="Z668" s="293"/>
      <c r="AA668" s="293"/>
      <c r="AB668" s="293"/>
      <c r="AC668" s="293"/>
      <c r="AD668" s="293"/>
      <c r="AE668" s="293"/>
      <c r="AF668" s="293"/>
      <c r="AG668" s="293"/>
      <c r="AH668" s="41"/>
      <c r="AI668" s="47"/>
    </row>
    <row r="669" spans="1:35" ht="17.25" customHeight="1">
      <c r="A669" s="414" t="s">
        <v>1439</v>
      </c>
      <c r="B669" s="78" t="s">
        <v>2198</v>
      </c>
      <c r="C669" s="76" t="s">
        <v>423</v>
      </c>
      <c r="D669" s="70"/>
      <c r="E669" s="293"/>
      <c r="F669" s="388" t="s">
        <v>191</v>
      </c>
      <c r="G669" s="470" t="str">
        <f t="shared" si="176"/>
        <v/>
      </c>
      <c r="H669" s="471" t="str">
        <f t="shared" si="176"/>
        <v/>
      </c>
      <c r="I669" s="472" t="str">
        <f t="shared" si="177"/>
        <v/>
      </c>
      <c r="J669" s="914" t="str">
        <f t="shared" si="177"/>
        <v/>
      </c>
      <c r="K669" s="919" t="str">
        <f t="shared" si="177"/>
        <v/>
      </c>
      <c r="L669" s="914" t="str">
        <f t="shared" si="177"/>
        <v/>
      </c>
      <c r="M669" s="472" t="str">
        <f t="shared" si="177"/>
        <v/>
      </c>
      <c r="N669" s="914" t="str">
        <f t="shared" si="177"/>
        <v/>
      </c>
      <c r="O669" s="472" t="str">
        <f t="shared" si="177"/>
        <v/>
      </c>
      <c r="P669" s="914" t="str">
        <f t="shared" si="177"/>
        <v/>
      </c>
      <c r="Q669" s="1005" t="str">
        <f t="shared" si="177"/>
        <v/>
      </c>
      <c r="R669" s="914">
        <f t="shared" si="177"/>
        <v>0.18740005000000001</v>
      </c>
      <c r="S669" s="472" t="str">
        <f t="shared" si="177"/>
        <v/>
      </c>
      <c r="T669" s="914" t="str">
        <f t="shared" si="177"/>
        <v/>
      </c>
      <c r="U669" s="472" t="str">
        <f t="shared" si="177"/>
        <v/>
      </c>
      <c r="V669" s="920" t="str">
        <f t="shared" si="177"/>
        <v/>
      </c>
      <c r="W669" s="293"/>
      <c r="X669" s="293"/>
      <c r="Y669" s="296"/>
      <c r="Z669" s="293"/>
      <c r="AA669" s="293"/>
      <c r="AB669" s="293"/>
      <c r="AC669" s="293"/>
      <c r="AD669" s="293"/>
      <c r="AE669" s="293"/>
      <c r="AF669" s="293"/>
      <c r="AG669" s="293"/>
      <c r="AH669" s="41"/>
      <c r="AI669" s="47"/>
    </row>
    <row r="670" spans="1:35" ht="17.25" customHeight="1">
      <c r="A670" s="414" t="s">
        <v>1440</v>
      </c>
      <c r="B670" s="78" t="s">
        <v>2199</v>
      </c>
      <c r="C670" s="76" t="s">
        <v>425</v>
      </c>
      <c r="D670" s="70"/>
      <c r="E670" s="293"/>
      <c r="F670" s="388" t="s">
        <v>278</v>
      </c>
      <c r="G670" s="470" t="str">
        <f t="shared" si="176"/>
        <v/>
      </c>
      <c r="H670" s="471" t="str">
        <f t="shared" si="176"/>
        <v/>
      </c>
      <c r="I670" s="472" t="str">
        <f t="shared" si="177"/>
        <v/>
      </c>
      <c r="J670" s="914" t="str">
        <f t="shared" si="177"/>
        <v/>
      </c>
      <c r="K670" s="919" t="str">
        <f t="shared" si="177"/>
        <v/>
      </c>
      <c r="L670" s="914" t="str">
        <f t="shared" si="177"/>
        <v/>
      </c>
      <c r="M670" s="472" t="str">
        <f t="shared" si="177"/>
        <v/>
      </c>
      <c r="N670" s="914" t="str">
        <f t="shared" si="177"/>
        <v/>
      </c>
      <c r="O670" s="472" t="str">
        <f t="shared" si="177"/>
        <v/>
      </c>
      <c r="P670" s="914" t="str">
        <f t="shared" si="177"/>
        <v/>
      </c>
      <c r="Q670" s="1005" t="str">
        <f t="shared" si="177"/>
        <v/>
      </c>
      <c r="R670" s="914">
        <f t="shared" si="177"/>
        <v>0.41953610000000002</v>
      </c>
      <c r="S670" s="472" t="str">
        <f t="shared" si="177"/>
        <v/>
      </c>
      <c r="T670" s="914" t="str">
        <f t="shared" si="177"/>
        <v/>
      </c>
      <c r="U670" s="472" t="str">
        <f t="shared" si="177"/>
        <v/>
      </c>
      <c r="V670" s="920" t="str">
        <f t="shared" si="177"/>
        <v/>
      </c>
      <c r="W670" s="293"/>
      <c r="X670" s="293"/>
      <c r="Y670" s="296"/>
      <c r="Z670" s="293"/>
      <c r="AA670" s="293"/>
      <c r="AB670" s="293"/>
      <c r="AC670" s="293"/>
      <c r="AD670" s="293"/>
      <c r="AE670" s="293"/>
      <c r="AF670" s="293"/>
      <c r="AG670" s="293"/>
      <c r="AH670" s="41"/>
      <c r="AI670" s="47"/>
    </row>
    <row r="671" spans="1:35" ht="17.25" customHeight="1">
      <c r="A671" s="414" t="s">
        <v>1441</v>
      </c>
      <c r="B671" s="78" t="s">
        <v>2200</v>
      </c>
      <c r="C671" s="76" t="s">
        <v>427</v>
      </c>
      <c r="D671" s="70"/>
      <c r="E671" s="293"/>
      <c r="F671" s="388" t="s">
        <v>279</v>
      </c>
      <c r="G671" s="470" t="str">
        <f t="shared" si="176"/>
        <v/>
      </c>
      <c r="H671" s="471" t="str">
        <f t="shared" si="176"/>
        <v/>
      </c>
      <c r="I671" s="472" t="str">
        <f t="shared" si="177"/>
        <v/>
      </c>
      <c r="J671" s="914" t="str">
        <f t="shared" si="177"/>
        <v/>
      </c>
      <c r="K671" s="919" t="str">
        <f t="shared" si="177"/>
        <v/>
      </c>
      <c r="L671" s="914" t="str">
        <f t="shared" si="177"/>
        <v/>
      </c>
      <c r="M671" s="472" t="str">
        <f t="shared" si="177"/>
        <v/>
      </c>
      <c r="N671" s="914" t="str">
        <f t="shared" si="177"/>
        <v/>
      </c>
      <c r="O671" s="472" t="str">
        <f t="shared" si="177"/>
        <v/>
      </c>
      <c r="P671" s="914" t="str">
        <f t="shared" si="177"/>
        <v/>
      </c>
      <c r="Q671" s="1005" t="str">
        <f t="shared" si="177"/>
        <v/>
      </c>
      <c r="R671" s="914">
        <f t="shared" si="177"/>
        <v>0.24658084</v>
      </c>
      <c r="S671" s="472" t="str">
        <f t="shared" si="177"/>
        <v/>
      </c>
      <c r="T671" s="914" t="str">
        <f t="shared" si="177"/>
        <v/>
      </c>
      <c r="U671" s="472" t="str">
        <f t="shared" si="177"/>
        <v/>
      </c>
      <c r="V671" s="920" t="str">
        <f t="shared" si="177"/>
        <v/>
      </c>
      <c r="W671" s="293"/>
      <c r="X671" s="293"/>
      <c r="Y671" s="296"/>
      <c r="Z671" s="293"/>
      <c r="AA671" s="293"/>
      <c r="AB671" s="293"/>
      <c r="AC671" s="293"/>
      <c r="AD671" s="293"/>
      <c r="AE671" s="293"/>
      <c r="AF671" s="293"/>
      <c r="AG671" s="293"/>
      <c r="AH671" s="41"/>
      <c r="AI671" s="47"/>
    </row>
    <row r="672" spans="1:35" ht="17.25" customHeight="1">
      <c r="A672" s="414" t="s">
        <v>1442</v>
      </c>
      <c r="B672" s="78" t="s">
        <v>2201</v>
      </c>
      <c r="C672" s="76" t="s">
        <v>429</v>
      </c>
      <c r="D672" s="70"/>
      <c r="E672" s="293"/>
      <c r="F672" s="388" t="s">
        <v>280</v>
      </c>
      <c r="G672" s="470" t="str">
        <f t="shared" si="176"/>
        <v/>
      </c>
      <c r="H672" s="471" t="str">
        <f t="shared" si="176"/>
        <v/>
      </c>
      <c r="I672" s="472" t="str">
        <f t="shared" si="177"/>
        <v/>
      </c>
      <c r="J672" s="914" t="str">
        <f t="shared" si="177"/>
        <v/>
      </c>
      <c r="K672" s="919" t="str">
        <f t="shared" si="177"/>
        <v/>
      </c>
      <c r="L672" s="914" t="str">
        <f t="shared" si="177"/>
        <v/>
      </c>
      <c r="M672" s="472" t="str">
        <f t="shared" si="177"/>
        <v/>
      </c>
      <c r="N672" s="914" t="str">
        <f t="shared" si="177"/>
        <v/>
      </c>
      <c r="O672" s="472" t="str">
        <f t="shared" si="177"/>
        <v/>
      </c>
      <c r="P672" s="914" t="str">
        <f t="shared" si="177"/>
        <v/>
      </c>
      <c r="Q672" s="1005" t="str">
        <f t="shared" si="177"/>
        <v/>
      </c>
      <c r="R672" s="914">
        <f t="shared" si="177"/>
        <v>8.4720799999999999E-3</v>
      </c>
      <c r="S672" s="472" t="str">
        <f t="shared" si="177"/>
        <v/>
      </c>
      <c r="T672" s="914" t="str">
        <f t="shared" si="177"/>
        <v/>
      </c>
      <c r="U672" s="472" t="str">
        <f t="shared" si="177"/>
        <v/>
      </c>
      <c r="V672" s="920" t="str">
        <f t="shared" si="177"/>
        <v/>
      </c>
      <c r="W672" s="293"/>
      <c r="X672" s="293"/>
      <c r="Y672" s="296"/>
      <c r="Z672" s="293"/>
      <c r="AA672" s="293"/>
      <c r="AB672" s="293"/>
      <c r="AC672" s="293"/>
      <c r="AD672" s="293"/>
      <c r="AE672" s="293"/>
      <c r="AF672" s="293"/>
      <c r="AG672" s="293"/>
      <c r="AH672" s="41"/>
      <c r="AI672" s="47"/>
    </row>
    <row r="673" spans="1:35" ht="17.25" customHeight="1">
      <c r="A673" s="414" t="s">
        <v>1443</v>
      </c>
      <c r="B673" s="78" t="s">
        <v>2202</v>
      </c>
      <c r="C673" s="76" t="s">
        <v>430</v>
      </c>
      <c r="D673" s="70"/>
      <c r="E673" s="293"/>
      <c r="F673" s="388" t="s">
        <v>282</v>
      </c>
      <c r="G673" s="470" t="str">
        <f t="shared" si="176"/>
        <v/>
      </c>
      <c r="H673" s="471" t="str">
        <f t="shared" si="176"/>
        <v/>
      </c>
      <c r="I673" s="472" t="str">
        <f t="shared" si="177"/>
        <v/>
      </c>
      <c r="J673" s="914" t="str">
        <f t="shared" si="177"/>
        <v/>
      </c>
      <c r="K673" s="919" t="str">
        <f t="shared" si="177"/>
        <v/>
      </c>
      <c r="L673" s="914" t="str">
        <f t="shared" si="177"/>
        <v/>
      </c>
      <c r="M673" s="472" t="str">
        <f t="shared" si="177"/>
        <v/>
      </c>
      <c r="N673" s="914" t="str">
        <f t="shared" si="177"/>
        <v/>
      </c>
      <c r="O673" s="472" t="str">
        <f t="shared" si="177"/>
        <v/>
      </c>
      <c r="P673" s="914" t="str">
        <f t="shared" si="177"/>
        <v/>
      </c>
      <c r="Q673" s="1005" t="str">
        <f t="shared" si="177"/>
        <v/>
      </c>
      <c r="R673" s="914">
        <f t="shared" si="177"/>
        <v>9.0203480000000003E-2</v>
      </c>
      <c r="S673" s="472" t="str">
        <f t="shared" si="177"/>
        <v/>
      </c>
      <c r="T673" s="914" t="str">
        <f t="shared" si="177"/>
        <v/>
      </c>
      <c r="U673" s="472" t="str">
        <f t="shared" si="177"/>
        <v/>
      </c>
      <c r="V673" s="920" t="str">
        <f t="shared" si="177"/>
        <v/>
      </c>
      <c r="W673" s="293"/>
      <c r="X673" s="293"/>
      <c r="Y673" s="296"/>
      <c r="Z673" s="293"/>
      <c r="AA673" s="293"/>
      <c r="AB673" s="293"/>
      <c r="AC673" s="293"/>
      <c r="AD673" s="293"/>
      <c r="AE673" s="293"/>
      <c r="AF673" s="293"/>
      <c r="AG673" s="293"/>
      <c r="AH673" s="41"/>
      <c r="AI673" s="47"/>
    </row>
    <row r="674" spans="1:35" ht="17.25" customHeight="1">
      <c r="A674" s="414" t="s">
        <v>1444</v>
      </c>
      <c r="B674" s="78" t="s">
        <v>2203</v>
      </c>
      <c r="C674" s="76" t="s">
        <v>431</v>
      </c>
      <c r="D674" s="70"/>
      <c r="E674" s="293"/>
      <c r="F674" s="388" t="s">
        <v>284</v>
      </c>
      <c r="G674" s="470" t="str">
        <f t="shared" si="176"/>
        <v/>
      </c>
      <c r="H674" s="471" t="str">
        <f t="shared" si="176"/>
        <v/>
      </c>
      <c r="I674" s="472" t="str">
        <f t="shared" si="177"/>
        <v/>
      </c>
      <c r="J674" s="914" t="str">
        <f t="shared" si="177"/>
        <v/>
      </c>
      <c r="K674" s="919" t="str">
        <f t="shared" si="177"/>
        <v/>
      </c>
      <c r="L674" s="914" t="str">
        <f t="shared" si="177"/>
        <v/>
      </c>
      <c r="M674" s="472" t="str">
        <f t="shared" si="177"/>
        <v/>
      </c>
      <c r="N674" s="914" t="str">
        <f t="shared" si="177"/>
        <v/>
      </c>
      <c r="O674" s="472" t="str">
        <f t="shared" si="177"/>
        <v/>
      </c>
      <c r="P674" s="914" t="str">
        <f t="shared" si="177"/>
        <v/>
      </c>
      <c r="Q674" s="1005" t="str">
        <f t="shared" si="177"/>
        <v/>
      </c>
      <c r="R674" s="914">
        <f t="shared" si="177"/>
        <v>-0.32005002999999999</v>
      </c>
      <c r="S674" s="472" t="str">
        <f t="shared" si="177"/>
        <v/>
      </c>
      <c r="T674" s="914" t="str">
        <f t="shared" si="177"/>
        <v/>
      </c>
      <c r="U674" s="472" t="str">
        <f t="shared" si="177"/>
        <v/>
      </c>
      <c r="V674" s="920" t="str">
        <f t="shared" si="177"/>
        <v/>
      </c>
      <c r="W674" s="293"/>
      <c r="X674" s="293"/>
      <c r="Y674" s="296"/>
      <c r="Z674" s="293"/>
      <c r="AA674" s="293"/>
      <c r="AB674" s="293"/>
      <c r="AC674" s="293"/>
      <c r="AD674" s="293"/>
      <c r="AE674" s="293"/>
      <c r="AF674" s="293"/>
      <c r="AG674" s="293"/>
      <c r="AH674" s="41"/>
      <c r="AI674" s="47"/>
    </row>
    <row r="675" spans="1:35" ht="17.25" customHeight="1">
      <c r="A675" s="414" t="s">
        <v>1445</v>
      </c>
      <c r="B675" s="78" t="s">
        <v>2204</v>
      </c>
      <c r="C675" s="76" t="s">
        <v>113</v>
      </c>
      <c r="D675" s="70"/>
      <c r="E675" s="293"/>
      <c r="F675" s="255" t="s">
        <v>718</v>
      </c>
      <c r="G675" s="312" t="str">
        <f t="shared" si="176"/>
        <v/>
      </c>
      <c r="H675" s="313" t="str">
        <f t="shared" si="176"/>
        <v/>
      </c>
      <c r="I675" s="314" t="str">
        <f t="shared" si="177"/>
        <v/>
      </c>
      <c r="J675" s="914" t="str">
        <f t="shared" si="177"/>
        <v/>
      </c>
      <c r="K675" s="921" t="str">
        <f t="shared" si="177"/>
        <v/>
      </c>
      <c r="L675" s="914" t="str">
        <f t="shared" si="177"/>
        <v/>
      </c>
      <c r="M675" s="314" t="str">
        <f t="shared" si="177"/>
        <v/>
      </c>
      <c r="N675" s="914" t="str">
        <f t="shared" si="177"/>
        <v/>
      </c>
      <c r="O675" s="314" t="str">
        <f t="shared" si="177"/>
        <v/>
      </c>
      <c r="P675" s="914" t="str">
        <f t="shared" si="177"/>
        <v/>
      </c>
      <c r="Q675" s="1006" t="str">
        <f t="shared" si="177"/>
        <v/>
      </c>
      <c r="R675" s="914">
        <f t="shared" si="177"/>
        <v>1.27224257</v>
      </c>
      <c r="S675" s="314" t="str">
        <f t="shared" si="177"/>
        <v/>
      </c>
      <c r="T675" s="914" t="str">
        <f t="shared" si="177"/>
        <v/>
      </c>
      <c r="U675" s="314" t="str">
        <f t="shared" si="177"/>
        <v/>
      </c>
      <c r="V675" s="920" t="str">
        <f t="shared" si="177"/>
        <v/>
      </c>
      <c r="W675" s="293"/>
      <c r="X675" s="293"/>
      <c r="Y675" s="296"/>
      <c r="Z675" s="293"/>
      <c r="AA675" s="293"/>
      <c r="AB675" s="293"/>
      <c r="AC675" s="293"/>
      <c r="AD675" s="293"/>
      <c r="AE675" s="293"/>
      <c r="AF675" s="293"/>
      <c r="AG675" s="293"/>
      <c r="AH675" s="41"/>
      <c r="AI675" s="47"/>
    </row>
    <row r="676" spans="1:35" ht="17.25" customHeight="1">
      <c r="A676" s="414" t="s">
        <v>1446</v>
      </c>
      <c r="B676" s="78" t="s">
        <v>2205</v>
      </c>
      <c r="C676" s="76" t="s">
        <v>48</v>
      </c>
      <c r="D676" s="70"/>
      <c r="E676" s="293"/>
      <c r="F676" s="289" t="s">
        <v>134</v>
      </c>
      <c r="G676" s="315" t="str">
        <f t="shared" si="176"/>
        <v/>
      </c>
      <c r="H676" s="316" t="str">
        <f t="shared" si="176"/>
        <v/>
      </c>
      <c r="I676" s="317" t="str">
        <f t="shared" si="177"/>
        <v/>
      </c>
      <c r="J676" s="915" t="str">
        <f t="shared" si="177"/>
        <v/>
      </c>
      <c r="K676" s="922" t="str">
        <f t="shared" si="177"/>
        <v/>
      </c>
      <c r="L676" s="915" t="str">
        <f t="shared" si="177"/>
        <v/>
      </c>
      <c r="M676" s="317" t="str">
        <f t="shared" si="177"/>
        <v/>
      </c>
      <c r="N676" s="915" t="str">
        <f t="shared" si="177"/>
        <v/>
      </c>
      <c r="O676" s="317" t="str">
        <f t="shared" si="177"/>
        <v/>
      </c>
      <c r="P676" s="915" t="str">
        <f t="shared" si="177"/>
        <v/>
      </c>
      <c r="Q676" s="1003" t="str">
        <f t="shared" si="177"/>
        <v/>
      </c>
      <c r="R676" s="915">
        <f t="shared" si="177"/>
        <v>-1.8928730000000001E-2</v>
      </c>
      <c r="S676" s="317" t="str">
        <f t="shared" si="177"/>
        <v/>
      </c>
      <c r="T676" s="915" t="str">
        <f t="shared" si="177"/>
        <v/>
      </c>
      <c r="U676" s="317" t="str">
        <f t="shared" si="177"/>
        <v/>
      </c>
      <c r="V676" s="923" t="str">
        <f t="shared" si="177"/>
        <v/>
      </c>
      <c r="W676" s="293"/>
      <c r="X676" s="293"/>
      <c r="Y676" s="296"/>
      <c r="Z676" s="293"/>
      <c r="AA676" s="293"/>
      <c r="AB676" s="293"/>
      <c r="AC676" s="293"/>
      <c r="AD676" s="293"/>
      <c r="AE676" s="293"/>
      <c r="AF676" s="293"/>
      <c r="AG676" s="293"/>
      <c r="AH676" s="41"/>
      <c r="AI676" s="47"/>
    </row>
    <row r="677" spans="1:35" ht="17.25" customHeight="1">
      <c r="A677" s="414" t="s">
        <v>1447</v>
      </c>
      <c r="B677" s="78" t="s">
        <v>0</v>
      </c>
      <c r="C677" s="293"/>
      <c r="D677" s="70"/>
      <c r="E677" s="293"/>
      <c r="F677" s="293"/>
      <c r="G677" s="293"/>
      <c r="H677" s="293"/>
      <c r="I677" s="293"/>
      <c r="J677" s="701"/>
      <c r="K677" s="293"/>
      <c r="L677" s="701"/>
      <c r="M677" s="293"/>
      <c r="N677" s="701"/>
      <c r="O677" s="293"/>
      <c r="P677" s="701"/>
      <c r="Q677" s="293"/>
      <c r="R677" s="701"/>
      <c r="S677" s="293"/>
      <c r="T677" s="701"/>
      <c r="U677" s="293"/>
      <c r="V677" s="701"/>
      <c r="W677" s="293"/>
      <c r="X677" s="293"/>
      <c r="Y677" s="296"/>
      <c r="Z677" s="293"/>
      <c r="AA677" s="293"/>
      <c r="AB677" s="293"/>
      <c r="AC677" s="293"/>
      <c r="AD677" s="293"/>
      <c r="AE677" s="293"/>
      <c r="AF677" s="293"/>
      <c r="AG677" s="293"/>
      <c r="AH677" s="41"/>
      <c r="AI677" s="47"/>
    </row>
    <row r="678" spans="1:35" ht="17.25" customHeight="1">
      <c r="A678" s="414" t="s">
        <v>1448</v>
      </c>
      <c r="B678" s="78" t="s">
        <v>0</v>
      </c>
      <c r="C678" s="69"/>
      <c r="D678" s="70"/>
      <c r="E678" s="293"/>
      <c r="F678" s="1090" t="s">
        <v>268</v>
      </c>
      <c r="G678" s="1081" t="str">
        <f>G$13</f>
        <v>2015 FOA PG Group 1   :   March 2015</v>
      </c>
      <c r="H678" s="1082"/>
      <c r="I678" s="1082"/>
      <c r="J678" s="1082"/>
      <c r="K678" s="1082"/>
      <c r="L678" s="1082"/>
      <c r="M678" s="1082"/>
      <c r="N678" s="1082"/>
      <c r="O678" s="1082"/>
      <c r="P678" s="1082"/>
      <c r="Q678" s="1082"/>
      <c r="R678" s="1082"/>
      <c r="S678" s="1082"/>
      <c r="T678" s="1082"/>
      <c r="U678" s="1082">
        <f>U$13</f>
        <v>0</v>
      </c>
      <c r="V678" s="1083"/>
      <c r="W678" s="293"/>
      <c r="X678" s="293"/>
      <c r="Y678" s="296"/>
      <c r="Z678" s="293"/>
      <c r="AA678" s="293"/>
      <c r="AB678" s="293"/>
      <c r="AC678" s="293"/>
      <c r="AD678" s="293"/>
      <c r="AE678" s="293"/>
      <c r="AF678" s="293"/>
      <c r="AG678" s="293"/>
      <c r="AH678" s="41"/>
      <c r="AI678" s="47"/>
    </row>
    <row r="679" spans="1:35" ht="17.25" customHeight="1">
      <c r="A679" s="414" t="s">
        <v>1449</v>
      </c>
      <c r="B679" s="78" t="s">
        <v>0</v>
      </c>
      <c r="C679" s="69"/>
      <c r="D679" s="70"/>
      <c r="E679" s="293"/>
      <c r="F679" s="1091"/>
      <c r="G679" s="62" t="str">
        <f t="shared" ref="G679:V679" si="178">G$14</f>
        <v>BM YTD</v>
      </c>
      <c r="H679" s="62" t="str">
        <f t="shared" si="178"/>
        <v>Med YTD</v>
      </c>
      <c r="I679" s="707" t="str">
        <f t="shared" si="178"/>
        <v>Dealer 1 FYTD</v>
      </c>
      <c r="J679" s="737" t="str">
        <f t="shared" si="178"/>
        <v>Dealer 1 TMRA</v>
      </c>
      <c r="K679" s="738" t="str">
        <f t="shared" si="178"/>
        <v>Dealer 2 FYTD</v>
      </c>
      <c r="L679" s="737" t="str">
        <f t="shared" si="178"/>
        <v>Dealer 2 TMRA</v>
      </c>
      <c r="M679" s="707" t="str">
        <f t="shared" si="178"/>
        <v>Dealer 3 FYTD</v>
      </c>
      <c r="N679" s="737" t="str">
        <f t="shared" si="178"/>
        <v>Dealer 3 TMRA</v>
      </c>
      <c r="O679" s="707" t="str">
        <f t="shared" si="178"/>
        <v>Dealer 4 FYTD</v>
      </c>
      <c r="P679" s="737" t="str">
        <f t="shared" si="178"/>
        <v>Dealer 4 TMRA</v>
      </c>
      <c r="Q679" s="707" t="str">
        <f t="shared" si="178"/>
        <v>Dealer 5 FYTD</v>
      </c>
      <c r="R679" s="737" t="str">
        <f t="shared" si="178"/>
        <v>Dealer 5 TMRA</v>
      </c>
      <c r="S679" s="707" t="str">
        <f t="shared" si="178"/>
        <v>Dealer 6 FYTD</v>
      </c>
      <c r="T679" s="737" t="str">
        <f t="shared" si="178"/>
        <v>Dealer 6 TMRA</v>
      </c>
      <c r="U679" s="707" t="str">
        <f t="shared" si="178"/>
        <v>Dealer 7 FYTD</v>
      </c>
      <c r="V679" s="739" t="str">
        <f t="shared" si="178"/>
        <v>Dealer TMRA</v>
      </c>
      <c r="W679" s="293"/>
      <c r="X679" s="293"/>
      <c r="Y679" s="296"/>
      <c r="Z679" s="293"/>
      <c r="AA679" s="293"/>
      <c r="AB679" s="293"/>
      <c r="AC679" s="293"/>
      <c r="AD679" s="293"/>
      <c r="AE679" s="293"/>
      <c r="AF679" s="293"/>
      <c r="AG679" s="293"/>
      <c r="AH679" s="41"/>
      <c r="AI679" s="47"/>
    </row>
    <row r="680" spans="1:35" ht="17.25" customHeight="1">
      <c r="A680" s="414" t="s">
        <v>1450</v>
      </c>
      <c r="B680" s="78" t="s">
        <v>0</v>
      </c>
      <c r="C680" s="69"/>
      <c r="D680" s="70"/>
      <c r="E680" s="293"/>
      <c r="F680" s="487" t="s">
        <v>4285</v>
      </c>
      <c r="G680" s="438"/>
      <c r="H680" s="439"/>
      <c r="I680" s="367"/>
      <c r="J680" s="952"/>
      <c r="K680" s="953"/>
      <c r="L680" s="952"/>
      <c r="M680" s="367"/>
      <c r="N680" s="952"/>
      <c r="O680" s="367"/>
      <c r="P680" s="952"/>
      <c r="Q680" s="1007"/>
      <c r="R680" s="952"/>
      <c r="S680" s="367"/>
      <c r="T680" s="952"/>
      <c r="U680" s="367"/>
      <c r="V680" s="954"/>
      <c r="W680" s="293"/>
      <c r="X680" s="293"/>
      <c r="Y680" s="296"/>
      <c r="Z680" s="293"/>
      <c r="AA680" s="293"/>
      <c r="AB680" s="293"/>
      <c r="AC680" s="293"/>
      <c r="AD680" s="293"/>
      <c r="AE680" s="293"/>
      <c r="AF680" s="293"/>
      <c r="AG680" s="293"/>
      <c r="AH680" s="41"/>
      <c r="AI680" s="47"/>
    </row>
    <row r="681" spans="1:35" ht="17.25" customHeight="1">
      <c r="A681" s="414" t="s">
        <v>1451</v>
      </c>
      <c r="B681" s="78" t="s">
        <v>2206</v>
      </c>
      <c r="C681" s="76" t="s">
        <v>4286</v>
      </c>
      <c r="D681" s="70"/>
      <c r="E681" s="293"/>
      <c r="F681" s="255" t="s">
        <v>293</v>
      </c>
      <c r="G681" s="368"/>
      <c r="H681" s="369"/>
      <c r="I681" s="256" t="str">
        <f t="shared" ref="I681:V683" si="179">IFERROR(INDEX(ESOSDataset,MATCH($C681,Measure,0),MATCH(I$10,PeriodComposite,0))/I$6,"")</f>
        <v/>
      </c>
      <c r="J681" s="729" t="str">
        <f t="shared" si="179"/>
        <v/>
      </c>
      <c r="K681" s="875" t="str">
        <f t="shared" si="179"/>
        <v/>
      </c>
      <c r="L681" s="729" t="str">
        <f t="shared" si="179"/>
        <v/>
      </c>
      <c r="M681" s="256" t="str">
        <f t="shared" si="179"/>
        <v/>
      </c>
      <c r="N681" s="729" t="str">
        <f t="shared" si="179"/>
        <v/>
      </c>
      <c r="O681" s="256" t="str">
        <f t="shared" si="179"/>
        <v/>
      </c>
      <c r="P681" s="729" t="str">
        <f t="shared" si="179"/>
        <v/>
      </c>
      <c r="Q681" s="999" t="str">
        <f t="shared" si="179"/>
        <v/>
      </c>
      <c r="R681" s="729">
        <f t="shared" si="179"/>
        <v>21.33</v>
      </c>
      <c r="S681" s="256" t="str">
        <f t="shared" si="179"/>
        <v/>
      </c>
      <c r="T681" s="729" t="str">
        <f t="shared" si="179"/>
        <v/>
      </c>
      <c r="U681" s="256" t="str">
        <f t="shared" si="179"/>
        <v/>
      </c>
      <c r="V681" s="714" t="str">
        <f t="shared" si="179"/>
        <v/>
      </c>
      <c r="W681" s="293"/>
      <c r="X681" s="293"/>
      <c r="Y681" s="296"/>
      <c r="Z681" s="293"/>
      <c r="AA681" s="293"/>
      <c r="AB681" s="293"/>
      <c r="AC681" s="293"/>
      <c r="AD681" s="293"/>
      <c r="AE681" s="293"/>
      <c r="AF681" s="293"/>
      <c r="AG681" s="293"/>
      <c r="AH681" s="41"/>
      <c r="AI681" s="47"/>
    </row>
    <row r="682" spans="1:35" ht="17.25" customHeight="1">
      <c r="A682" s="414" t="s">
        <v>1452</v>
      </c>
      <c r="B682" s="78" t="s">
        <v>2207</v>
      </c>
      <c r="C682" s="76" t="s">
        <v>749</v>
      </c>
      <c r="D682" s="70"/>
      <c r="E682" s="293"/>
      <c r="F682" s="255" t="s">
        <v>747</v>
      </c>
      <c r="G682" s="312" t="str">
        <f>IFERROR(INDEX(ESOSDataset,MATCH($C682,Measure,0),MATCH(G$10,Period,0)),"")</f>
        <v/>
      </c>
      <c r="H682" s="313" t="str">
        <f>IFERROR(INDEX(ESOSDataset,MATCH($C682,Measure,0),MATCH(H$10,Period,0)),"")</f>
        <v/>
      </c>
      <c r="I682" s="314" t="str">
        <f t="shared" ref="I682:V682" si="180">IFERROR(INDEX(ESOSDataset,MATCH($C682,Measure,0),MATCH(I$10,PeriodComposite,0)),"")</f>
        <v/>
      </c>
      <c r="J682" s="914" t="str">
        <f t="shared" si="180"/>
        <v/>
      </c>
      <c r="K682" s="921" t="str">
        <f t="shared" si="180"/>
        <v/>
      </c>
      <c r="L682" s="914" t="str">
        <f t="shared" si="180"/>
        <v/>
      </c>
      <c r="M682" s="314" t="str">
        <f t="shared" si="180"/>
        <v/>
      </c>
      <c r="N682" s="914" t="str">
        <f t="shared" si="180"/>
        <v/>
      </c>
      <c r="O682" s="314" t="str">
        <f t="shared" si="180"/>
        <v/>
      </c>
      <c r="P682" s="914" t="str">
        <f t="shared" si="180"/>
        <v/>
      </c>
      <c r="Q682" s="1006" t="str">
        <f t="shared" si="180"/>
        <v/>
      </c>
      <c r="R682" s="914" t="str">
        <f t="shared" si="180"/>
        <v/>
      </c>
      <c r="S682" s="314" t="str">
        <f t="shared" si="180"/>
        <v/>
      </c>
      <c r="T682" s="914" t="str">
        <f t="shared" si="180"/>
        <v/>
      </c>
      <c r="U682" s="314" t="str">
        <f t="shared" si="180"/>
        <v/>
      </c>
      <c r="V682" s="920" t="str">
        <f t="shared" si="180"/>
        <v/>
      </c>
      <c r="W682" s="293"/>
      <c r="X682" s="293"/>
      <c r="Y682" s="296"/>
      <c r="Z682" s="293"/>
      <c r="AA682" s="293"/>
      <c r="AB682" s="293"/>
      <c r="AC682" s="293"/>
      <c r="AD682" s="293"/>
      <c r="AE682" s="293"/>
      <c r="AF682" s="293"/>
      <c r="AG682" s="293"/>
      <c r="AH682" s="41"/>
      <c r="AI682" s="47"/>
    </row>
    <row r="683" spans="1:35" ht="17.25" customHeight="1">
      <c r="A683" s="414" t="s">
        <v>1453</v>
      </c>
      <c r="B683" s="78" t="s">
        <v>2208</v>
      </c>
      <c r="C683" s="76" t="s">
        <v>4287</v>
      </c>
      <c r="D683" s="70"/>
      <c r="E683" s="293"/>
      <c r="F683" s="255" t="s">
        <v>732</v>
      </c>
      <c r="G683" s="371"/>
      <c r="H683" s="372"/>
      <c r="I683" s="256" t="str">
        <f t="shared" si="179"/>
        <v/>
      </c>
      <c r="J683" s="729" t="str">
        <f t="shared" si="179"/>
        <v/>
      </c>
      <c r="K683" s="875" t="str">
        <f t="shared" si="179"/>
        <v/>
      </c>
      <c r="L683" s="729" t="str">
        <f t="shared" si="179"/>
        <v/>
      </c>
      <c r="M683" s="256" t="str">
        <f t="shared" si="179"/>
        <v/>
      </c>
      <c r="N683" s="729" t="str">
        <f t="shared" si="179"/>
        <v/>
      </c>
      <c r="O683" s="256" t="str">
        <f t="shared" si="179"/>
        <v/>
      </c>
      <c r="P683" s="729" t="str">
        <f t="shared" si="179"/>
        <v/>
      </c>
      <c r="Q683" s="999" t="str">
        <f t="shared" si="179"/>
        <v/>
      </c>
      <c r="R683" s="729">
        <f t="shared" si="179"/>
        <v>15.67</v>
      </c>
      <c r="S683" s="256" t="str">
        <f t="shared" si="179"/>
        <v/>
      </c>
      <c r="T683" s="729" t="str">
        <f t="shared" si="179"/>
        <v/>
      </c>
      <c r="U683" s="256" t="str">
        <f t="shared" si="179"/>
        <v/>
      </c>
      <c r="V683" s="714" t="str">
        <f t="shared" si="179"/>
        <v/>
      </c>
      <c r="W683" s="293"/>
      <c r="X683" s="293"/>
      <c r="Y683" s="296"/>
      <c r="Z683" s="293"/>
      <c r="AA683" s="293"/>
      <c r="AB683" s="293"/>
      <c r="AC683" s="293"/>
      <c r="AD683" s="293"/>
      <c r="AE683" s="293"/>
      <c r="AF683" s="293"/>
      <c r="AG683" s="293"/>
      <c r="AH683" s="41"/>
      <c r="AI683" s="47"/>
    </row>
    <row r="684" spans="1:35" ht="17.25" customHeight="1">
      <c r="A684" s="414" t="s">
        <v>1454</v>
      </c>
      <c r="B684" s="78" t="s">
        <v>2209</v>
      </c>
      <c r="C684" s="76" t="s">
        <v>750</v>
      </c>
      <c r="D684" s="70"/>
      <c r="E684" s="293"/>
      <c r="F684" s="255" t="s">
        <v>748</v>
      </c>
      <c r="G684" s="312" t="str">
        <f t="shared" ref="G684:H686" si="181">IFERROR(INDEX(ESOSDataset,MATCH($C684,Measure,0),MATCH(G$10,Period,0)),"")</f>
        <v/>
      </c>
      <c r="H684" s="313" t="str">
        <f t="shared" si="181"/>
        <v/>
      </c>
      <c r="I684" s="314" t="str">
        <f t="shared" ref="I684:V686" si="182">IFERROR(INDEX(ESOSDataset,MATCH($C684,Measure,0),MATCH(I$10,PeriodComposite,0)),"")</f>
        <v/>
      </c>
      <c r="J684" s="914" t="str">
        <f t="shared" si="182"/>
        <v/>
      </c>
      <c r="K684" s="921" t="str">
        <f t="shared" si="182"/>
        <v/>
      </c>
      <c r="L684" s="914" t="str">
        <f t="shared" si="182"/>
        <v/>
      </c>
      <c r="M684" s="314" t="str">
        <f t="shared" si="182"/>
        <v/>
      </c>
      <c r="N684" s="914" t="str">
        <f t="shared" si="182"/>
        <v/>
      </c>
      <c r="O684" s="314" t="str">
        <f t="shared" si="182"/>
        <v/>
      </c>
      <c r="P684" s="914" t="str">
        <f t="shared" si="182"/>
        <v/>
      </c>
      <c r="Q684" s="1006" t="str">
        <f t="shared" si="182"/>
        <v/>
      </c>
      <c r="R684" s="914" t="str">
        <f t="shared" si="182"/>
        <v/>
      </c>
      <c r="S684" s="314" t="str">
        <f t="shared" si="182"/>
        <v/>
      </c>
      <c r="T684" s="914" t="str">
        <f t="shared" si="182"/>
        <v/>
      </c>
      <c r="U684" s="314" t="str">
        <f t="shared" si="182"/>
        <v/>
      </c>
      <c r="V684" s="920" t="str">
        <f t="shared" si="182"/>
        <v/>
      </c>
      <c r="W684" s="293"/>
      <c r="X684" s="293"/>
      <c r="Y684" s="296"/>
      <c r="Z684" s="293"/>
      <c r="AA684" s="293"/>
      <c r="AB684" s="293"/>
      <c r="AC684" s="293"/>
      <c r="AD684" s="293"/>
      <c r="AE684" s="293"/>
      <c r="AF684" s="293"/>
      <c r="AG684" s="293"/>
      <c r="AH684" s="41"/>
      <c r="AI684" s="47"/>
    </row>
    <row r="685" spans="1:35" ht="17.25" customHeight="1">
      <c r="A685" s="414" t="s">
        <v>1455</v>
      </c>
      <c r="B685" s="78" t="s">
        <v>2210</v>
      </c>
      <c r="C685" s="76" t="s">
        <v>4290</v>
      </c>
      <c r="D685" s="70"/>
      <c r="E685" s="293"/>
      <c r="F685" s="255" t="str">
        <f>"Finance GP per unit sold "&amp;$C$6</f>
        <v>Finance GP per unit sold AUD</v>
      </c>
      <c r="G685" s="274" t="str">
        <f t="shared" si="181"/>
        <v/>
      </c>
      <c r="H685" s="275" t="str">
        <f t="shared" si="181"/>
        <v/>
      </c>
      <c r="I685" s="256" t="str">
        <f t="shared" si="182"/>
        <v/>
      </c>
      <c r="J685" s="729" t="str">
        <f t="shared" si="182"/>
        <v/>
      </c>
      <c r="K685" s="875" t="str">
        <f t="shared" si="182"/>
        <v/>
      </c>
      <c r="L685" s="729" t="str">
        <f t="shared" si="182"/>
        <v/>
      </c>
      <c r="M685" s="256" t="str">
        <f t="shared" si="182"/>
        <v/>
      </c>
      <c r="N685" s="729" t="str">
        <f t="shared" si="182"/>
        <v/>
      </c>
      <c r="O685" s="256" t="str">
        <f t="shared" si="182"/>
        <v/>
      </c>
      <c r="P685" s="729" t="str">
        <f t="shared" si="182"/>
        <v/>
      </c>
      <c r="Q685" s="999" t="str">
        <f t="shared" si="182"/>
        <v/>
      </c>
      <c r="R685" s="729">
        <f t="shared" si="182"/>
        <v>2422.48</v>
      </c>
      <c r="S685" s="256" t="str">
        <f t="shared" si="182"/>
        <v/>
      </c>
      <c r="T685" s="729" t="str">
        <f t="shared" si="182"/>
        <v/>
      </c>
      <c r="U685" s="256" t="str">
        <f t="shared" si="182"/>
        <v/>
      </c>
      <c r="V685" s="714" t="str">
        <f t="shared" si="182"/>
        <v/>
      </c>
      <c r="W685" s="293"/>
      <c r="X685" s="293"/>
      <c r="Y685" s="296"/>
      <c r="Z685" s="293"/>
      <c r="AA685" s="293"/>
      <c r="AB685" s="293"/>
      <c r="AC685" s="293"/>
      <c r="AD685" s="293"/>
      <c r="AE685" s="293"/>
      <c r="AF685" s="293"/>
      <c r="AG685" s="293"/>
      <c r="AH685" s="41"/>
      <c r="AI685" s="47"/>
    </row>
    <row r="686" spans="1:35" ht="17.25" customHeight="1">
      <c r="A686" s="414" t="s">
        <v>1456</v>
      </c>
      <c r="B686" s="78" t="s">
        <v>2211</v>
      </c>
      <c r="C686" s="76" t="s">
        <v>4291</v>
      </c>
      <c r="D686" s="70"/>
      <c r="E686" s="293"/>
      <c r="F686" s="255" t="str">
        <f>"Insurance GP per unit sold "&amp;$C$6</f>
        <v>Insurance GP per unit sold AUD</v>
      </c>
      <c r="G686" s="274" t="str">
        <f t="shared" si="181"/>
        <v/>
      </c>
      <c r="H686" s="275" t="str">
        <f t="shared" si="181"/>
        <v/>
      </c>
      <c r="I686" s="256" t="str">
        <f t="shared" si="182"/>
        <v/>
      </c>
      <c r="J686" s="729" t="str">
        <f t="shared" si="182"/>
        <v/>
      </c>
      <c r="K686" s="875" t="str">
        <f t="shared" si="182"/>
        <v/>
      </c>
      <c r="L686" s="729" t="str">
        <f t="shared" si="182"/>
        <v/>
      </c>
      <c r="M686" s="256" t="str">
        <f t="shared" si="182"/>
        <v/>
      </c>
      <c r="N686" s="729" t="str">
        <f t="shared" si="182"/>
        <v/>
      </c>
      <c r="O686" s="256" t="str">
        <f t="shared" si="182"/>
        <v/>
      </c>
      <c r="P686" s="729" t="str">
        <f t="shared" si="182"/>
        <v/>
      </c>
      <c r="Q686" s="999" t="str">
        <f t="shared" si="182"/>
        <v/>
      </c>
      <c r="R686" s="729">
        <f t="shared" si="182"/>
        <v>201.5</v>
      </c>
      <c r="S686" s="256" t="str">
        <f t="shared" si="182"/>
        <v/>
      </c>
      <c r="T686" s="729" t="str">
        <f t="shared" si="182"/>
        <v/>
      </c>
      <c r="U686" s="256" t="str">
        <f t="shared" si="182"/>
        <v/>
      </c>
      <c r="V686" s="714" t="str">
        <f t="shared" si="182"/>
        <v/>
      </c>
      <c r="W686" s="293"/>
      <c r="X686" s="293"/>
      <c r="Y686" s="296"/>
      <c r="Z686" s="293"/>
      <c r="AA686" s="293"/>
      <c r="AB686" s="293"/>
      <c r="AC686" s="293"/>
      <c r="AD686" s="293"/>
      <c r="AE686" s="293"/>
      <c r="AF686" s="293"/>
      <c r="AG686" s="293"/>
      <c r="AH686" s="41"/>
      <c r="AI686" s="47"/>
    </row>
    <row r="687" spans="1:35" ht="17.25" customHeight="1">
      <c r="A687" s="414" t="s">
        <v>1457</v>
      </c>
      <c r="B687" s="78" t="s">
        <v>0</v>
      </c>
      <c r="C687" s="69"/>
      <c r="D687" s="70"/>
      <c r="E687" s="293"/>
      <c r="F687" s="487" t="s">
        <v>294</v>
      </c>
      <c r="G687" s="274"/>
      <c r="H687" s="275"/>
      <c r="I687" s="256"/>
      <c r="J687" s="729"/>
      <c r="K687" s="875"/>
      <c r="L687" s="729"/>
      <c r="M687" s="256"/>
      <c r="N687" s="729"/>
      <c r="O687" s="256"/>
      <c r="P687" s="729"/>
      <c r="Q687" s="999"/>
      <c r="R687" s="729"/>
      <c r="S687" s="256"/>
      <c r="T687" s="729"/>
      <c r="U687" s="256"/>
      <c r="V687" s="714"/>
      <c r="W687" s="293"/>
      <c r="X687" s="293"/>
      <c r="Y687" s="296"/>
      <c r="Z687" s="293"/>
      <c r="AA687" s="293"/>
      <c r="AB687" s="293"/>
      <c r="AC687" s="293"/>
      <c r="AD687" s="293"/>
      <c r="AE687" s="293"/>
      <c r="AF687" s="293"/>
      <c r="AG687" s="293"/>
      <c r="AH687" s="41"/>
      <c r="AI687" s="47"/>
    </row>
    <row r="688" spans="1:35" ht="17.25" customHeight="1">
      <c r="A688" s="414" t="s">
        <v>1458</v>
      </c>
      <c r="B688" s="78" t="s">
        <v>2212</v>
      </c>
      <c r="C688" s="76" t="s">
        <v>4288</v>
      </c>
      <c r="D688" s="70"/>
      <c r="E688" s="293"/>
      <c r="F688" s="255" t="s">
        <v>293</v>
      </c>
      <c r="G688" s="368"/>
      <c r="H688" s="369"/>
      <c r="I688" s="256" t="str">
        <f t="shared" ref="I688:V690" si="183">IFERROR(INDEX(ESOSDataset,MATCH($C688,Measure,0),MATCH(I$10,PeriodComposite,0))/I$6,"")</f>
        <v/>
      </c>
      <c r="J688" s="729" t="str">
        <f t="shared" si="183"/>
        <v/>
      </c>
      <c r="K688" s="875" t="str">
        <f t="shared" si="183"/>
        <v/>
      </c>
      <c r="L688" s="729" t="str">
        <f t="shared" si="183"/>
        <v/>
      </c>
      <c r="M688" s="256" t="str">
        <f t="shared" si="183"/>
        <v/>
      </c>
      <c r="N688" s="729" t="str">
        <f t="shared" si="183"/>
        <v/>
      </c>
      <c r="O688" s="256" t="str">
        <f t="shared" si="183"/>
        <v/>
      </c>
      <c r="P688" s="729" t="str">
        <f t="shared" si="183"/>
        <v/>
      </c>
      <c r="Q688" s="999" t="str">
        <f t="shared" si="183"/>
        <v/>
      </c>
      <c r="R688" s="729">
        <f t="shared" si="183"/>
        <v>15.33</v>
      </c>
      <c r="S688" s="256" t="str">
        <f t="shared" si="183"/>
        <v/>
      </c>
      <c r="T688" s="729" t="str">
        <f t="shared" si="183"/>
        <v/>
      </c>
      <c r="U688" s="256" t="str">
        <f t="shared" si="183"/>
        <v/>
      </c>
      <c r="V688" s="714" t="str">
        <f t="shared" si="183"/>
        <v/>
      </c>
      <c r="W688" s="293"/>
      <c r="X688" s="293"/>
      <c r="Y688" s="296"/>
      <c r="Z688" s="293"/>
      <c r="AA688" s="293"/>
      <c r="AB688" s="293"/>
      <c r="AC688" s="293"/>
      <c r="AD688" s="293"/>
      <c r="AE688" s="293"/>
      <c r="AF688" s="293"/>
      <c r="AG688" s="293"/>
      <c r="AH688" s="41"/>
      <c r="AI688" s="47"/>
    </row>
    <row r="689" spans="1:35" ht="17.25" customHeight="1">
      <c r="A689" s="414" t="s">
        <v>1459</v>
      </c>
      <c r="B689" s="78" t="s">
        <v>2213</v>
      </c>
      <c r="C689" s="76" t="s">
        <v>752</v>
      </c>
      <c r="D689" s="70"/>
      <c r="E689" s="293"/>
      <c r="F689" s="255" t="s">
        <v>747</v>
      </c>
      <c r="G689" s="312" t="str">
        <f>IFERROR(INDEX(ESOSDataset,MATCH($C689,Measure,0),MATCH(G$10,Period,0)),"")</f>
        <v/>
      </c>
      <c r="H689" s="313" t="str">
        <f>IFERROR(INDEX(ESOSDataset,MATCH($C689,Measure,0),MATCH(H$10,Period,0)),"")</f>
        <v/>
      </c>
      <c r="I689" s="314" t="str">
        <f t="shared" ref="I689:V689" si="184">IFERROR(INDEX(ESOSDataset,MATCH($C689,Measure,0),MATCH(I$10,PeriodComposite,0)),"")</f>
        <v/>
      </c>
      <c r="J689" s="914" t="str">
        <f t="shared" si="184"/>
        <v/>
      </c>
      <c r="K689" s="921" t="str">
        <f t="shared" si="184"/>
        <v/>
      </c>
      <c r="L689" s="914" t="str">
        <f t="shared" si="184"/>
        <v/>
      </c>
      <c r="M689" s="314" t="str">
        <f t="shared" si="184"/>
        <v/>
      </c>
      <c r="N689" s="914" t="str">
        <f t="shared" si="184"/>
        <v/>
      </c>
      <c r="O689" s="314" t="str">
        <f t="shared" si="184"/>
        <v/>
      </c>
      <c r="P689" s="914" t="str">
        <f t="shared" si="184"/>
        <v/>
      </c>
      <c r="Q689" s="1006" t="str">
        <f t="shared" si="184"/>
        <v/>
      </c>
      <c r="R689" s="914" t="str">
        <f t="shared" si="184"/>
        <v/>
      </c>
      <c r="S689" s="314" t="str">
        <f t="shared" si="184"/>
        <v/>
      </c>
      <c r="T689" s="914" t="str">
        <f t="shared" si="184"/>
        <v/>
      </c>
      <c r="U689" s="314" t="str">
        <f t="shared" si="184"/>
        <v/>
      </c>
      <c r="V689" s="920" t="str">
        <f t="shared" si="184"/>
        <v/>
      </c>
      <c r="W689" s="293"/>
      <c r="X689" s="293"/>
      <c r="Y689" s="296"/>
      <c r="Z689" s="293"/>
      <c r="AA689" s="293"/>
      <c r="AB689" s="293"/>
      <c r="AC689" s="293"/>
      <c r="AD689" s="293"/>
      <c r="AE689" s="293"/>
      <c r="AF689" s="293"/>
      <c r="AG689" s="293"/>
      <c r="AH689" s="41"/>
      <c r="AI689" s="47"/>
    </row>
    <row r="690" spans="1:35" ht="17.25" customHeight="1">
      <c r="A690" s="414" t="s">
        <v>1460</v>
      </c>
      <c r="B690" s="78" t="s">
        <v>2214</v>
      </c>
      <c r="C690" s="76" t="s">
        <v>4289</v>
      </c>
      <c r="D690" s="70"/>
      <c r="E690" s="293"/>
      <c r="F690" s="255" t="s">
        <v>732</v>
      </c>
      <c r="G690" s="371"/>
      <c r="H690" s="372"/>
      <c r="I690" s="256" t="str">
        <f t="shared" si="183"/>
        <v/>
      </c>
      <c r="J690" s="729" t="str">
        <f t="shared" si="183"/>
        <v/>
      </c>
      <c r="K690" s="875" t="str">
        <f t="shared" si="183"/>
        <v/>
      </c>
      <c r="L690" s="729" t="str">
        <f t="shared" si="183"/>
        <v/>
      </c>
      <c r="M690" s="256" t="str">
        <f t="shared" si="183"/>
        <v/>
      </c>
      <c r="N690" s="729" t="str">
        <f t="shared" si="183"/>
        <v/>
      </c>
      <c r="O690" s="256" t="str">
        <f t="shared" si="183"/>
        <v/>
      </c>
      <c r="P690" s="729" t="str">
        <f t="shared" si="183"/>
        <v/>
      </c>
      <c r="Q690" s="999" t="str">
        <f t="shared" si="183"/>
        <v/>
      </c>
      <c r="R690" s="729">
        <f t="shared" si="183"/>
        <v>12</v>
      </c>
      <c r="S690" s="256" t="str">
        <f t="shared" si="183"/>
        <v/>
      </c>
      <c r="T690" s="729" t="str">
        <f t="shared" si="183"/>
        <v/>
      </c>
      <c r="U690" s="256" t="str">
        <f t="shared" si="183"/>
        <v/>
      </c>
      <c r="V690" s="714" t="str">
        <f t="shared" si="183"/>
        <v/>
      </c>
      <c r="W690" s="293"/>
      <c r="X690" s="293"/>
      <c r="Y690" s="296"/>
      <c r="Z690" s="293"/>
      <c r="AA690" s="293"/>
      <c r="AB690" s="293"/>
      <c r="AC690" s="293"/>
      <c r="AD690" s="293"/>
      <c r="AE690" s="293"/>
      <c r="AF690" s="293"/>
      <c r="AG690" s="293"/>
      <c r="AH690" s="41"/>
      <c r="AI690" s="47"/>
    </row>
    <row r="691" spans="1:35" ht="17.25" customHeight="1">
      <c r="A691" s="414" t="s">
        <v>1461</v>
      </c>
      <c r="B691" s="78" t="s">
        <v>2215</v>
      </c>
      <c r="C691" s="76" t="s">
        <v>751</v>
      </c>
      <c r="D691" s="70"/>
      <c r="E691" s="293"/>
      <c r="F691" s="255" t="s">
        <v>748</v>
      </c>
      <c r="G691" s="312" t="str">
        <f t="shared" ref="G691:H693" si="185">IFERROR(INDEX(ESOSDataset,MATCH($C691,Measure,0),MATCH(G$10,Period,0)),"")</f>
        <v/>
      </c>
      <c r="H691" s="313" t="str">
        <f t="shared" si="185"/>
        <v/>
      </c>
      <c r="I691" s="314" t="str">
        <f t="shared" ref="I691:V693" si="186">IFERROR(INDEX(ESOSDataset,MATCH($C691,Measure,0),MATCH(I$10,PeriodComposite,0)),"")</f>
        <v/>
      </c>
      <c r="J691" s="914" t="str">
        <f t="shared" si="186"/>
        <v/>
      </c>
      <c r="K691" s="921" t="str">
        <f t="shared" si="186"/>
        <v/>
      </c>
      <c r="L691" s="914" t="str">
        <f t="shared" si="186"/>
        <v/>
      </c>
      <c r="M691" s="314" t="str">
        <f t="shared" si="186"/>
        <v/>
      </c>
      <c r="N691" s="914" t="str">
        <f t="shared" si="186"/>
        <v/>
      </c>
      <c r="O691" s="314" t="str">
        <f t="shared" si="186"/>
        <v/>
      </c>
      <c r="P691" s="914" t="str">
        <f t="shared" si="186"/>
        <v/>
      </c>
      <c r="Q691" s="1006" t="str">
        <f t="shared" si="186"/>
        <v/>
      </c>
      <c r="R691" s="914" t="str">
        <f t="shared" si="186"/>
        <v/>
      </c>
      <c r="S691" s="314" t="str">
        <f t="shared" si="186"/>
        <v/>
      </c>
      <c r="T691" s="914" t="str">
        <f t="shared" si="186"/>
        <v/>
      </c>
      <c r="U691" s="314" t="str">
        <f t="shared" si="186"/>
        <v/>
      </c>
      <c r="V691" s="920" t="str">
        <f t="shared" si="186"/>
        <v/>
      </c>
      <c r="W691" s="293"/>
      <c r="X691" s="293"/>
      <c r="Y691" s="296"/>
      <c r="Z691" s="293"/>
      <c r="AA691" s="293"/>
      <c r="AB691" s="293"/>
      <c r="AC691" s="293"/>
      <c r="AD691" s="293"/>
      <c r="AE691" s="293"/>
      <c r="AF691" s="293"/>
      <c r="AG691" s="293"/>
      <c r="AH691" s="41"/>
      <c r="AI691" s="47"/>
    </row>
    <row r="692" spans="1:35" ht="17.25" customHeight="1">
      <c r="A692" s="414" t="s">
        <v>1462</v>
      </c>
      <c r="B692" s="78" t="s">
        <v>2216</v>
      </c>
      <c r="C692" s="76" t="s">
        <v>4292</v>
      </c>
      <c r="D692" s="70"/>
      <c r="E692" s="293"/>
      <c r="F692" s="255" t="str">
        <f>"Finance GP per unit sold "&amp;$C$6</f>
        <v>Finance GP per unit sold AUD</v>
      </c>
      <c r="G692" s="274" t="str">
        <f t="shared" si="185"/>
        <v/>
      </c>
      <c r="H692" s="275" t="str">
        <f t="shared" si="185"/>
        <v/>
      </c>
      <c r="I692" s="256" t="str">
        <f t="shared" si="186"/>
        <v/>
      </c>
      <c r="J692" s="729" t="str">
        <f t="shared" si="186"/>
        <v/>
      </c>
      <c r="K692" s="875" t="str">
        <f t="shared" si="186"/>
        <v/>
      </c>
      <c r="L692" s="729" t="str">
        <f t="shared" si="186"/>
        <v/>
      </c>
      <c r="M692" s="256" t="str">
        <f t="shared" si="186"/>
        <v/>
      </c>
      <c r="N692" s="729" t="str">
        <f t="shared" si="186"/>
        <v/>
      </c>
      <c r="O692" s="256" t="str">
        <f t="shared" si="186"/>
        <v/>
      </c>
      <c r="P692" s="729" t="str">
        <f t="shared" si="186"/>
        <v/>
      </c>
      <c r="Q692" s="999" t="str">
        <f t="shared" si="186"/>
        <v/>
      </c>
      <c r="R692" s="729" t="str">
        <f t="shared" si="186"/>
        <v/>
      </c>
      <c r="S692" s="256" t="str">
        <f t="shared" si="186"/>
        <v/>
      </c>
      <c r="T692" s="729" t="str">
        <f t="shared" si="186"/>
        <v/>
      </c>
      <c r="U692" s="256" t="str">
        <f t="shared" si="186"/>
        <v/>
      </c>
      <c r="V692" s="714" t="str">
        <f t="shared" si="186"/>
        <v/>
      </c>
      <c r="W692" s="293"/>
      <c r="X692" s="293"/>
      <c r="Y692" s="296"/>
      <c r="Z692" s="293"/>
      <c r="AA692" s="293"/>
      <c r="AB692" s="293"/>
      <c r="AC692" s="293"/>
      <c r="AD692" s="293"/>
      <c r="AE692" s="293"/>
      <c r="AF692" s="293"/>
      <c r="AG692" s="293"/>
      <c r="AH692" s="41"/>
      <c r="AI692" s="47"/>
    </row>
    <row r="693" spans="1:35" ht="17.25" customHeight="1">
      <c r="A693" s="414" t="s">
        <v>1463</v>
      </c>
      <c r="B693" s="78" t="s">
        <v>2217</v>
      </c>
      <c r="C693" s="76" t="s">
        <v>4293</v>
      </c>
      <c r="D693" s="70"/>
      <c r="E693" s="293"/>
      <c r="F693" s="255" t="str">
        <f>"Insurance GP per unit sold "&amp;$C$6</f>
        <v>Insurance GP per unit sold AUD</v>
      </c>
      <c r="G693" s="274" t="str">
        <f t="shared" si="185"/>
        <v/>
      </c>
      <c r="H693" s="275" t="str">
        <f t="shared" si="185"/>
        <v/>
      </c>
      <c r="I693" s="256" t="str">
        <f t="shared" si="186"/>
        <v/>
      </c>
      <c r="J693" s="729" t="str">
        <f t="shared" si="186"/>
        <v/>
      </c>
      <c r="K693" s="875" t="str">
        <f t="shared" si="186"/>
        <v/>
      </c>
      <c r="L693" s="729" t="str">
        <f t="shared" si="186"/>
        <v/>
      </c>
      <c r="M693" s="256" t="str">
        <f t="shared" si="186"/>
        <v/>
      </c>
      <c r="N693" s="729" t="str">
        <f t="shared" si="186"/>
        <v/>
      </c>
      <c r="O693" s="256" t="str">
        <f t="shared" si="186"/>
        <v/>
      </c>
      <c r="P693" s="729" t="str">
        <f t="shared" si="186"/>
        <v/>
      </c>
      <c r="Q693" s="999" t="str">
        <f t="shared" si="186"/>
        <v/>
      </c>
      <c r="R693" s="729" t="str">
        <f t="shared" si="186"/>
        <v/>
      </c>
      <c r="S693" s="256" t="str">
        <f t="shared" si="186"/>
        <v/>
      </c>
      <c r="T693" s="729" t="str">
        <f t="shared" si="186"/>
        <v/>
      </c>
      <c r="U693" s="256" t="str">
        <f t="shared" si="186"/>
        <v/>
      </c>
      <c r="V693" s="714" t="str">
        <f t="shared" si="186"/>
        <v/>
      </c>
      <c r="W693" s="293"/>
      <c r="X693" s="293"/>
      <c r="Y693" s="296"/>
      <c r="Z693" s="293"/>
      <c r="AA693" s="293"/>
      <c r="AB693" s="293"/>
      <c r="AC693" s="293"/>
      <c r="AD693" s="293"/>
      <c r="AE693" s="293"/>
      <c r="AF693" s="293"/>
      <c r="AG693" s="293"/>
      <c r="AH693" s="41"/>
      <c r="AI693" s="47"/>
    </row>
    <row r="694" spans="1:35" ht="17.25" customHeight="1">
      <c r="A694" s="414" t="s">
        <v>1464</v>
      </c>
      <c r="B694" s="78" t="s">
        <v>0</v>
      </c>
      <c r="C694" s="69"/>
      <c r="D694" s="70"/>
      <c r="E694" s="293"/>
      <c r="F694" s="487" t="s">
        <v>295</v>
      </c>
      <c r="G694" s="62" t="str">
        <f t="shared" ref="G694:V694" si="187">G$14</f>
        <v>BM YTD</v>
      </c>
      <c r="H694" s="62" t="str">
        <f t="shared" si="187"/>
        <v>Med YTD</v>
      </c>
      <c r="I694" s="707" t="str">
        <f t="shared" si="187"/>
        <v>Dealer 1 FYTD</v>
      </c>
      <c r="J694" s="737" t="str">
        <f t="shared" si="187"/>
        <v>Dealer 1 TMRA</v>
      </c>
      <c r="K694" s="738" t="str">
        <f t="shared" si="187"/>
        <v>Dealer 2 FYTD</v>
      </c>
      <c r="L694" s="737" t="str">
        <f t="shared" si="187"/>
        <v>Dealer 2 TMRA</v>
      </c>
      <c r="M694" s="707" t="str">
        <f t="shared" si="187"/>
        <v>Dealer 3 FYTD</v>
      </c>
      <c r="N694" s="737" t="str">
        <f t="shared" si="187"/>
        <v>Dealer 3 TMRA</v>
      </c>
      <c r="O694" s="707" t="str">
        <f t="shared" si="187"/>
        <v>Dealer 4 FYTD</v>
      </c>
      <c r="P694" s="737" t="str">
        <f t="shared" si="187"/>
        <v>Dealer 4 TMRA</v>
      </c>
      <c r="Q694" s="707" t="str">
        <f t="shared" si="187"/>
        <v>Dealer 5 FYTD</v>
      </c>
      <c r="R694" s="737" t="str">
        <f t="shared" si="187"/>
        <v>Dealer 5 TMRA</v>
      </c>
      <c r="S694" s="707" t="str">
        <f t="shared" si="187"/>
        <v>Dealer 6 FYTD</v>
      </c>
      <c r="T694" s="737" t="str">
        <f t="shared" si="187"/>
        <v>Dealer 6 TMRA</v>
      </c>
      <c r="U694" s="707" t="str">
        <f t="shared" si="187"/>
        <v>Dealer 7 FYTD</v>
      </c>
      <c r="V694" s="739" t="str">
        <f t="shared" si="187"/>
        <v>Dealer TMRA</v>
      </c>
      <c r="W694" s="293"/>
      <c r="X694" s="293"/>
      <c r="Y694" s="296"/>
      <c r="Z694" s="293"/>
      <c r="AA694" s="293"/>
      <c r="AB694" s="293"/>
      <c r="AC694" s="293"/>
      <c r="AD694" s="293"/>
      <c r="AE694" s="293"/>
      <c r="AF694" s="293"/>
      <c r="AG694" s="293"/>
      <c r="AH694" s="41"/>
      <c r="AI694" s="47"/>
    </row>
    <row r="695" spans="1:35" ht="17.25" customHeight="1">
      <c r="A695" s="414" t="s">
        <v>1465</v>
      </c>
      <c r="B695" s="78" t="s">
        <v>2218</v>
      </c>
      <c r="C695" s="76" t="s">
        <v>503</v>
      </c>
      <c r="D695" s="70"/>
      <c r="E695" s="293"/>
      <c r="F695" s="255" t="s">
        <v>276</v>
      </c>
      <c r="G695" s="1075" t="str">
        <f>$C$7</f>
        <v>AUD</v>
      </c>
      <c r="H695" s="1076"/>
      <c r="I695" s="256" t="str">
        <f t="shared" ref="I695:V704" si="188">IFERROR(INDEX(ESOSDataset,MATCH($C695,Measure,0),MATCH(I$10,PeriodComposite,0))/I$6/I$5,"")</f>
        <v/>
      </c>
      <c r="J695" s="729" t="str">
        <f t="shared" si="188"/>
        <v/>
      </c>
      <c r="K695" s="875" t="str">
        <f t="shared" si="188"/>
        <v/>
      </c>
      <c r="L695" s="729" t="str">
        <f t="shared" si="188"/>
        <v/>
      </c>
      <c r="M695" s="256" t="str">
        <f t="shared" si="188"/>
        <v/>
      </c>
      <c r="N695" s="729" t="str">
        <f t="shared" si="188"/>
        <v/>
      </c>
      <c r="O695" s="256" t="str">
        <f t="shared" si="188"/>
        <v/>
      </c>
      <c r="P695" s="729" t="str">
        <f t="shared" si="188"/>
        <v/>
      </c>
      <c r="Q695" s="256" t="str">
        <f t="shared" si="188"/>
        <v/>
      </c>
      <c r="R695" s="729">
        <f t="shared" si="188"/>
        <v>0</v>
      </c>
      <c r="S695" s="256" t="str">
        <f t="shared" si="188"/>
        <v/>
      </c>
      <c r="T695" s="729" t="str">
        <f t="shared" si="188"/>
        <v/>
      </c>
      <c r="U695" s="256" t="str">
        <f t="shared" si="188"/>
        <v/>
      </c>
      <c r="V695" s="714" t="str">
        <f t="shared" si="188"/>
        <v/>
      </c>
      <c r="W695" s="293"/>
      <c r="X695" s="293"/>
      <c r="Y695" s="296"/>
      <c r="Z695" s="293"/>
      <c r="AA695" s="293"/>
      <c r="AB695" s="293"/>
      <c r="AC695" s="293"/>
      <c r="AD695" s="293"/>
      <c r="AE695" s="293"/>
      <c r="AF695" s="293"/>
      <c r="AG695" s="293"/>
      <c r="AH695" s="41"/>
      <c r="AI695" s="47"/>
    </row>
    <row r="696" spans="1:35" ht="17.25" customHeight="1">
      <c r="A696" s="414" t="s">
        <v>1466</v>
      </c>
      <c r="B696" s="78" t="s">
        <v>2219</v>
      </c>
      <c r="C696" s="76" t="s">
        <v>495</v>
      </c>
      <c r="D696" s="70"/>
      <c r="E696" s="293"/>
      <c r="F696" s="255" t="s">
        <v>224</v>
      </c>
      <c r="G696" s="1077"/>
      <c r="H696" s="1078"/>
      <c r="I696" s="256" t="str">
        <f t="shared" si="188"/>
        <v/>
      </c>
      <c r="J696" s="729" t="str">
        <f t="shared" si="188"/>
        <v/>
      </c>
      <c r="K696" s="875" t="str">
        <f t="shared" si="188"/>
        <v/>
      </c>
      <c r="L696" s="729" t="str">
        <f t="shared" si="188"/>
        <v/>
      </c>
      <c r="M696" s="256" t="str">
        <f t="shared" si="188"/>
        <v/>
      </c>
      <c r="N696" s="729" t="str">
        <f t="shared" si="188"/>
        <v/>
      </c>
      <c r="O696" s="256" t="str">
        <f t="shared" si="188"/>
        <v/>
      </c>
      <c r="P696" s="729" t="str">
        <f t="shared" si="188"/>
        <v/>
      </c>
      <c r="Q696" s="999" t="str">
        <f t="shared" si="188"/>
        <v/>
      </c>
      <c r="R696" s="729">
        <f t="shared" si="188"/>
        <v>122100.63</v>
      </c>
      <c r="S696" s="256" t="str">
        <f t="shared" si="188"/>
        <v/>
      </c>
      <c r="T696" s="729" t="str">
        <f t="shared" si="188"/>
        <v/>
      </c>
      <c r="U696" s="256" t="str">
        <f t="shared" si="188"/>
        <v/>
      </c>
      <c r="V696" s="714" t="str">
        <f t="shared" si="188"/>
        <v/>
      </c>
      <c r="W696" s="293"/>
      <c r="X696" s="293"/>
      <c r="Y696" s="296"/>
      <c r="Z696" s="293"/>
      <c r="AA696" s="293"/>
      <c r="AB696" s="293"/>
      <c r="AC696" s="293"/>
      <c r="AD696" s="293"/>
      <c r="AE696" s="293"/>
      <c r="AF696" s="293"/>
      <c r="AG696" s="293"/>
      <c r="AH696" s="41"/>
      <c r="AI696" s="47"/>
    </row>
    <row r="697" spans="1:35" ht="17.25" customHeight="1">
      <c r="A697" s="414" t="s">
        <v>1467</v>
      </c>
      <c r="B697" s="78" t="s">
        <v>2220</v>
      </c>
      <c r="C697" s="76" t="s">
        <v>504</v>
      </c>
      <c r="D697" s="70"/>
      <c r="E697" s="293"/>
      <c r="F697" s="388" t="s">
        <v>225</v>
      </c>
      <c r="G697" s="1077"/>
      <c r="H697" s="1078"/>
      <c r="I697" s="282" t="str">
        <f t="shared" si="188"/>
        <v/>
      </c>
      <c r="J697" s="729" t="str">
        <f t="shared" si="188"/>
        <v/>
      </c>
      <c r="K697" s="898" t="str">
        <f t="shared" si="188"/>
        <v/>
      </c>
      <c r="L697" s="729" t="str">
        <f t="shared" si="188"/>
        <v/>
      </c>
      <c r="M697" s="282" t="str">
        <f t="shared" si="188"/>
        <v/>
      </c>
      <c r="N697" s="729" t="str">
        <f t="shared" si="188"/>
        <v/>
      </c>
      <c r="O697" s="282" t="str">
        <f t="shared" si="188"/>
        <v/>
      </c>
      <c r="P697" s="729" t="str">
        <f t="shared" si="188"/>
        <v/>
      </c>
      <c r="Q697" s="997" t="str">
        <f t="shared" si="188"/>
        <v/>
      </c>
      <c r="R697" s="729">
        <f t="shared" si="188"/>
        <v>21034.78</v>
      </c>
      <c r="S697" s="282" t="str">
        <f t="shared" si="188"/>
        <v/>
      </c>
      <c r="T697" s="729" t="str">
        <f t="shared" si="188"/>
        <v/>
      </c>
      <c r="U697" s="282" t="str">
        <f t="shared" si="188"/>
        <v/>
      </c>
      <c r="V697" s="714" t="str">
        <f t="shared" si="188"/>
        <v/>
      </c>
      <c r="W697" s="293"/>
      <c r="X697" s="293"/>
      <c r="Y697" s="296"/>
      <c r="Z697" s="293"/>
      <c r="AA697" s="293"/>
      <c r="AB697" s="293"/>
      <c r="AC697" s="293"/>
      <c r="AD697" s="293"/>
      <c r="AE697" s="293"/>
      <c r="AF697" s="293"/>
      <c r="AG697" s="293"/>
      <c r="AH697" s="41"/>
      <c r="AI697" s="47"/>
    </row>
    <row r="698" spans="1:35" ht="17.25" customHeight="1">
      <c r="A698" s="414" t="s">
        <v>1468</v>
      </c>
      <c r="B698" s="78" t="s">
        <v>2221</v>
      </c>
      <c r="C698" s="76" t="s">
        <v>499</v>
      </c>
      <c r="D698" s="70"/>
      <c r="E698" s="293"/>
      <c r="F698" s="388" t="s">
        <v>226</v>
      </c>
      <c r="G698" s="1077"/>
      <c r="H698" s="1078"/>
      <c r="I698" s="282" t="str">
        <f t="shared" si="188"/>
        <v/>
      </c>
      <c r="J698" s="729" t="str">
        <f t="shared" si="188"/>
        <v/>
      </c>
      <c r="K698" s="898" t="str">
        <f t="shared" si="188"/>
        <v/>
      </c>
      <c r="L698" s="729" t="str">
        <f t="shared" si="188"/>
        <v/>
      </c>
      <c r="M698" s="282" t="str">
        <f t="shared" si="188"/>
        <v/>
      </c>
      <c r="N698" s="729" t="str">
        <f t="shared" si="188"/>
        <v/>
      </c>
      <c r="O698" s="282" t="str">
        <f t="shared" si="188"/>
        <v/>
      </c>
      <c r="P698" s="729" t="str">
        <f t="shared" si="188"/>
        <v/>
      </c>
      <c r="Q698" s="997" t="str">
        <f t="shared" si="188"/>
        <v/>
      </c>
      <c r="R698" s="729">
        <f t="shared" si="188"/>
        <v>18288.21</v>
      </c>
      <c r="S698" s="282" t="str">
        <f t="shared" si="188"/>
        <v/>
      </c>
      <c r="T698" s="729" t="str">
        <f t="shared" si="188"/>
        <v/>
      </c>
      <c r="U698" s="282" t="str">
        <f t="shared" si="188"/>
        <v/>
      </c>
      <c r="V698" s="714" t="str">
        <f t="shared" si="188"/>
        <v/>
      </c>
      <c r="W698" s="293"/>
      <c r="X698" s="293"/>
      <c r="Y698" s="296"/>
      <c r="Z698" s="293"/>
      <c r="AA698" s="293"/>
      <c r="AB698" s="293"/>
      <c r="AC698" s="293"/>
      <c r="AD698" s="293"/>
      <c r="AE698" s="293"/>
      <c r="AF698" s="293"/>
      <c r="AG698" s="293"/>
      <c r="AH698" s="41"/>
      <c r="AI698" s="47"/>
    </row>
    <row r="699" spans="1:35" ht="17.25" customHeight="1">
      <c r="A699" s="414" t="s">
        <v>1469</v>
      </c>
      <c r="B699" s="78" t="s">
        <v>2222</v>
      </c>
      <c r="C699" s="76" t="s">
        <v>501</v>
      </c>
      <c r="D699" s="70"/>
      <c r="E699" s="293"/>
      <c r="F699" s="388" t="s">
        <v>227</v>
      </c>
      <c r="G699" s="1077"/>
      <c r="H699" s="1078"/>
      <c r="I699" s="282" t="str">
        <f t="shared" si="188"/>
        <v/>
      </c>
      <c r="J699" s="729" t="str">
        <f t="shared" si="188"/>
        <v/>
      </c>
      <c r="K699" s="898" t="str">
        <f t="shared" si="188"/>
        <v/>
      </c>
      <c r="L699" s="729" t="str">
        <f t="shared" si="188"/>
        <v/>
      </c>
      <c r="M699" s="282" t="str">
        <f t="shared" si="188"/>
        <v/>
      </c>
      <c r="N699" s="729" t="str">
        <f t="shared" si="188"/>
        <v/>
      </c>
      <c r="O699" s="282" t="str">
        <f t="shared" si="188"/>
        <v/>
      </c>
      <c r="P699" s="729" t="str">
        <f t="shared" si="188"/>
        <v/>
      </c>
      <c r="Q699" s="997" t="str">
        <f t="shared" si="188"/>
        <v/>
      </c>
      <c r="R699" s="729">
        <f t="shared" si="188"/>
        <v>820.29</v>
      </c>
      <c r="S699" s="282" t="str">
        <f t="shared" si="188"/>
        <v/>
      </c>
      <c r="T699" s="729" t="str">
        <f t="shared" si="188"/>
        <v/>
      </c>
      <c r="U699" s="282" t="str">
        <f t="shared" si="188"/>
        <v/>
      </c>
      <c r="V699" s="714" t="str">
        <f t="shared" si="188"/>
        <v/>
      </c>
      <c r="W699" s="293"/>
      <c r="X699" s="293"/>
      <c r="Y699" s="296"/>
      <c r="Z699" s="293"/>
      <c r="AA699" s="293"/>
      <c r="AB699" s="293"/>
      <c r="AC699" s="293"/>
      <c r="AD699" s="293"/>
      <c r="AE699" s="293"/>
      <c r="AF699" s="293"/>
      <c r="AG699" s="293"/>
      <c r="AH699" s="41"/>
      <c r="AI699" s="47"/>
    </row>
    <row r="700" spans="1:35" ht="17.25" customHeight="1">
      <c r="A700" s="414" t="s">
        <v>1470</v>
      </c>
      <c r="B700" s="78" t="s">
        <v>2223</v>
      </c>
      <c r="C700" s="76" t="s">
        <v>494</v>
      </c>
      <c r="D700" s="70"/>
      <c r="E700" s="293"/>
      <c r="F700" s="388" t="s">
        <v>228</v>
      </c>
      <c r="G700" s="1077"/>
      <c r="H700" s="1078"/>
      <c r="I700" s="282" t="str">
        <f t="shared" si="188"/>
        <v/>
      </c>
      <c r="J700" s="729" t="str">
        <f t="shared" si="188"/>
        <v/>
      </c>
      <c r="K700" s="898" t="str">
        <f t="shared" si="188"/>
        <v/>
      </c>
      <c r="L700" s="729" t="str">
        <f t="shared" si="188"/>
        <v/>
      </c>
      <c r="M700" s="282" t="str">
        <f t="shared" si="188"/>
        <v/>
      </c>
      <c r="N700" s="729" t="str">
        <f t="shared" si="188"/>
        <v/>
      </c>
      <c r="O700" s="282" t="str">
        <f t="shared" si="188"/>
        <v/>
      </c>
      <c r="P700" s="729" t="str">
        <f t="shared" si="188"/>
        <v/>
      </c>
      <c r="Q700" s="997" t="str">
        <f t="shared" si="188"/>
        <v/>
      </c>
      <c r="R700" s="729">
        <f t="shared" si="188"/>
        <v>31.04</v>
      </c>
      <c r="S700" s="282" t="str">
        <f t="shared" si="188"/>
        <v/>
      </c>
      <c r="T700" s="729" t="str">
        <f t="shared" si="188"/>
        <v/>
      </c>
      <c r="U700" s="282" t="str">
        <f t="shared" si="188"/>
        <v/>
      </c>
      <c r="V700" s="714" t="str">
        <f t="shared" si="188"/>
        <v/>
      </c>
      <c r="W700" s="293"/>
      <c r="X700" s="293"/>
      <c r="Y700" s="296"/>
      <c r="Z700" s="293"/>
      <c r="AA700" s="293"/>
      <c r="AB700" s="293"/>
      <c r="AC700" s="293"/>
      <c r="AD700" s="293"/>
      <c r="AE700" s="293"/>
      <c r="AF700" s="293"/>
      <c r="AG700" s="293"/>
      <c r="AH700" s="41"/>
      <c r="AI700" s="47"/>
    </row>
    <row r="701" spans="1:35" ht="17.25" customHeight="1">
      <c r="A701" s="414" t="s">
        <v>1471</v>
      </c>
      <c r="B701" s="78" t="s">
        <v>2224</v>
      </c>
      <c r="C701" s="76" t="s">
        <v>497</v>
      </c>
      <c r="D701" s="70"/>
      <c r="E701" s="293"/>
      <c r="F701" s="388" t="s">
        <v>281</v>
      </c>
      <c r="G701" s="1077"/>
      <c r="H701" s="1078"/>
      <c r="I701" s="282" t="str">
        <f t="shared" si="188"/>
        <v/>
      </c>
      <c r="J701" s="729" t="str">
        <f t="shared" si="188"/>
        <v/>
      </c>
      <c r="K701" s="898" t="str">
        <f t="shared" si="188"/>
        <v/>
      </c>
      <c r="L701" s="729" t="str">
        <f t="shared" si="188"/>
        <v/>
      </c>
      <c r="M701" s="282" t="str">
        <f t="shared" si="188"/>
        <v/>
      </c>
      <c r="N701" s="729" t="str">
        <f t="shared" si="188"/>
        <v/>
      </c>
      <c r="O701" s="282" t="str">
        <f t="shared" si="188"/>
        <v/>
      </c>
      <c r="P701" s="729" t="str">
        <f t="shared" si="188"/>
        <v/>
      </c>
      <c r="Q701" s="997" t="str">
        <f t="shared" si="188"/>
        <v/>
      </c>
      <c r="R701" s="729">
        <f t="shared" si="188"/>
        <v>0</v>
      </c>
      <c r="S701" s="282" t="str">
        <f t="shared" si="188"/>
        <v/>
      </c>
      <c r="T701" s="729" t="str">
        <f t="shared" si="188"/>
        <v/>
      </c>
      <c r="U701" s="282" t="str">
        <f t="shared" si="188"/>
        <v/>
      </c>
      <c r="V701" s="714" t="str">
        <f t="shared" si="188"/>
        <v/>
      </c>
      <c r="W701" s="293"/>
      <c r="X701" s="293"/>
      <c r="Y701" s="296"/>
      <c r="Z701" s="293"/>
      <c r="AA701" s="293"/>
      <c r="AB701" s="293"/>
      <c r="AC701" s="293"/>
      <c r="AD701" s="293"/>
      <c r="AE701" s="293"/>
      <c r="AF701" s="293"/>
      <c r="AG701" s="293"/>
      <c r="AH701" s="41"/>
      <c r="AI701" s="47"/>
    </row>
    <row r="702" spans="1:35" ht="17.25" customHeight="1">
      <c r="A702" s="414" t="s">
        <v>1472</v>
      </c>
      <c r="B702" s="78" t="s">
        <v>2225</v>
      </c>
      <c r="C702" s="76" t="s">
        <v>489</v>
      </c>
      <c r="D702" s="70"/>
      <c r="E702" s="293"/>
      <c r="F702" s="388" t="s">
        <v>283</v>
      </c>
      <c r="G702" s="1077"/>
      <c r="H702" s="1078"/>
      <c r="I702" s="282" t="str">
        <f t="shared" si="188"/>
        <v/>
      </c>
      <c r="J702" s="729" t="str">
        <f t="shared" si="188"/>
        <v/>
      </c>
      <c r="K702" s="898" t="str">
        <f t="shared" si="188"/>
        <v/>
      </c>
      <c r="L702" s="729" t="str">
        <f t="shared" si="188"/>
        <v/>
      </c>
      <c r="M702" s="282" t="str">
        <f t="shared" si="188"/>
        <v/>
      </c>
      <c r="N702" s="729" t="str">
        <f t="shared" si="188"/>
        <v/>
      </c>
      <c r="O702" s="282" t="str">
        <f t="shared" si="188"/>
        <v/>
      </c>
      <c r="P702" s="729" t="str">
        <f t="shared" si="188"/>
        <v/>
      </c>
      <c r="Q702" s="997" t="str">
        <f t="shared" si="188"/>
        <v/>
      </c>
      <c r="R702" s="729">
        <f t="shared" si="188"/>
        <v>38843.24</v>
      </c>
      <c r="S702" s="282" t="str">
        <f t="shared" si="188"/>
        <v/>
      </c>
      <c r="T702" s="729" t="str">
        <f t="shared" si="188"/>
        <v/>
      </c>
      <c r="U702" s="282" t="str">
        <f t="shared" si="188"/>
        <v/>
      </c>
      <c r="V702" s="714" t="str">
        <f t="shared" si="188"/>
        <v/>
      </c>
      <c r="W702" s="293"/>
      <c r="X702" s="293"/>
      <c r="Y702" s="296"/>
      <c r="Z702" s="293"/>
      <c r="AA702" s="293"/>
      <c r="AB702" s="293"/>
      <c r="AC702" s="293"/>
      <c r="AD702" s="293"/>
      <c r="AE702" s="293"/>
      <c r="AF702" s="293"/>
      <c r="AG702" s="293"/>
      <c r="AH702" s="41"/>
      <c r="AI702" s="47"/>
    </row>
    <row r="703" spans="1:35" ht="17.25" customHeight="1">
      <c r="A703" s="414" t="s">
        <v>1473</v>
      </c>
      <c r="B703" s="78" t="s">
        <v>2226</v>
      </c>
      <c r="C703" s="76" t="s">
        <v>502</v>
      </c>
      <c r="D703" s="70"/>
      <c r="E703" s="293"/>
      <c r="F703" s="255" t="s">
        <v>167</v>
      </c>
      <c r="G703" s="1077"/>
      <c r="H703" s="1078"/>
      <c r="I703" s="256" t="str">
        <f t="shared" si="188"/>
        <v/>
      </c>
      <c r="J703" s="729" t="str">
        <f t="shared" si="188"/>
        <v/>
      </c>
      <c r="K703" s="875" t="str">
        <f t="shared" si="188"/>
        <v/>
      </c>
      <c r="L703" s="729" t="str">
        <f t="shared" si="188"/>
        <v/>
      </c>
      <c r="M703" s="256" t="str">
        <f t="shared" si="188"/>
        <v/>
      </c>
      <c r="N703" s="729" t="str">
        <f t="shared" si="188"/>
        <v/>
      </c>
      <c r="O703" s="256" t="str">
        <f t="shared" si="188"/>
        <v/>
      </c>
      <c r="P703" s="729" t="str">
        <f t="shared" si="188"/>
        <v/>
      </c>
      <c r="Q703" s="999" t="str">
        <f t="shared" si="188"/>
        <v/>
      </c>
      <c r="R703" s="729">
        <f t="shared" si="188"/>
        <v>79017.570000000007</v>
      </c>
      <c r="S703" s="256" t="str">
        <f t="shared" si="188"/>
        <v/>
      </c>
      <c r="T703" s="729" t="str">
        <f t="shared" si="188"/>
        <v/>
      </c>
      <c r="U703" s="256" t="str">
        <f t="shared" si="188"/>
        <v/>
      </c>
      <c r="V703" s="714" t="str">
        <f t="shared" si="188"/>
        <v/>
      </c>
      <c r="W703" s="293"/>
      <c r="X703" s="293"/>
      <c r="Y703" s="296"/>
      <c r="Z703" s="293"/>
      <c r="AA703" s="293"/>
      <c r="AB703" s="293"/>
      <c r="AC703" s="293"/>
      <c r="AD703" s="293"/>
      <c r="AE703" s="293"/>
      <c r="AF703" s="293"/>
      <c r="AG703" s="293"/>
      <c r="AH703" s="41"/>
      <c r="AI703" s="47"/>
    </row>
    <row r="704" spans="1:35" ht="17.25" customHeight="1">
      <c r="A704" s="414" t="s">
        <v>1474</v>
      </c>
      <c r="B704" s="78" t="s">
        <v>2227</v>
      </c>
      <c r="C704" s="76" t="s">
        <v>498</v>
      </c>
      <c r="D704" s="70"/>
      <c r="E704" s="293"/>
      <c r="F704" s="289" t="s">
        <v>285</v>
      </c>
      <c r="G704" s="1079"/>
      <c r="H704" s="1080"/>
      <c r="I704" s="308" t="str">
        <f t="shared" si="188"/>
        <v/>
      </c>
      <c r="J704" s="886" t="str">
        <f t="shared" si="188"/>
        <v/>
      </c>
      <c r="K704" s="916" t="str">
        <f t="shared" si="188"/>
        <v/>
      </c>
      <c r="L704" s="886" t="str">
        <f t="shared" si="188"/>
        <v/>
      </c>
      <c r="M704" s="308" t="str">
        <f t="shared" si="188"/>
        <v/>
      </c>
      <c r="N704" s="886" t="str">
        <f t="shared" si="188"/>
        <v/>
      </c>
      <c r="O704" s="308" t="str">
        <f t="shared" si="188"/>
        <v/>
      </c>
      <c r="P704" s="886" t="str">
        <f t="shared" si="188"/>
        <v/>
      </c>
      <c r="Q704" s="1002" t="str">
        <f t="shared" si="188"/>
        <v/>
      </c>
      <c r="R704" s="886">
        <f t="shared" si="188"/>
        <v>43083.06</v>
      </c>
      <c r="S704" s="308" t="str">
        <f t="shared" si="188"/>
        <v/>
      </c>
      <c r="T704" s="886" t="str">
        <f t="shared" si="188"/>
        <v/>
      </c>
      <c r="U704" s="308" t="str">
        <f t="shared" si="188"/>
        <v/>
      </c>
      <c r="V704" s="887" t="str">
        <f t="shared" si="188"/>
        <v/>
      </c>
      <c r="W704" s="293"/>
      <c r="X704" s="293"/>
      <c r="Y704" s="296"/>
      <c r="Z704" s="293"/>
      <c r="AA704" s="293"/>
      <c r="AB704" s="293"/>
      <c r="AC704" s="293"/>
      <c r="AD704" s="293"/>
      <c r="AE704" s="293"/>
      <c r="AF704" s="293"/>
      <c r="AG704" s="293"/>
      <c r="AH704" s="41"/>
      <c r="AI704" s="47"/>
    </row>
    <row r="705" spans="1:35" ht="17.25" customHeight="1">
      <c r="A705" s="414" t="s">
        <v>1475</v>
      </c>
      <c r="B705" s="78" t="s">
        <v>2228</v>
      </c>
      <c r="C705" s="76" t="s">
        <v>19</v>
      </c>
      <c r="D705" s="70"/>
      <c r="E705" s="293"/>
      <c r="F705" s="255" t="s">
        <v>277</v>
      </c>
      <c r="G705" s="309" t="str">
        <f t="shared" ref="G705:H713" si="189">IFERROR(INDEX(ESOSDataset,MATCH($C705,Measure,0),MATCH(G$10,Period,0)),"")</f>
        <v/>
      </c>
      <c r="H705" s="310" t="str">
        <f t="shared" si="189"/>
        <v/>
      </c>
      <c r="I705" s="311" t="str">
        <f t="shared" ref="I705:V713" si="190">IFERROR(INDEX(ESOSDataset,MATCH($C705,Measure,0),MATCH(I$10,PeriodComposite,0)),"")</f>
        <v/>
      </c>
      <c r="J705" s="913" t="str">
        <f t="shared" si="190"/>
        <v/>
      </c>
      <c r="K705" s="917" t="str">
        <f t="shared" si="190"/>
        <v/>
      </c>
      <c r="L705" s="913" t="str">
        <f t="shared" si="190"/>
        <v/>
      </c>
      <c r="M705" s="311" t="str">
        <f t="shared" si="190"/>
        <v/>
      </c>
      <c r="N705" s="913" t="str">
        <f t="shared" si="190"/>
        <v/>
      </c>
      <c r="O705" s="311" t="str">
        <f t="shared" si="190"/>
        <v/>
      </c>
      <c r="P705" s="913" t="str">
        <f t="shared" si="190"/>
        <v/>
      </c>
      <c r="Q705" s="1004" t="str">
        <f t="shared" si="190"/>
        <v/>
      </c>
      <c r="R705" s="913">
        <f t="shared" si="190"/>
        <v>0</v>
      </c>
      <c r="S705" s="311" t="str">
        <f t="shared" si="190"/>
        <v/>
      </c>
      <c r="T705" s="913" t="str">
        <f t="shared" si="190"/>
        <v/>
      </c>
      <c r="U705" s="311" t="str">
        <f t="shared" si="190"/>
        <v/>
      </c>
      <c r="V705" s="918" t="str">
        <f t="shared" si="190"/>
        <v/>
      </c>
      <c r="W705" s="293"/>
      <c r="X705" s="293"/>
      <c r="Y705" s="296"/>
      <c r="Z705" s="293"/>
      <c r="AA705" s="293"/>
      <c r="AB705" s="293"/>
      <c r="AC705" s="293"/>
      <c r="AD705" s="293"/>
      <c r="AE705" s="293"/>
      <c r="AF705" s="293"/>
      <c r="AG705" s="293"/>
      <c r="AH705" s="41"/>
      <c r="AI705" s="47"/>
    </row>
    <row r="706" spans="1:35" ht="17.25" customHeight="1">
      <c r="A706" s="414" t="s">
        <v>1476</v>
      </c>
      <c r="B706" s="78" t="s">
        <v>2229</v>
      </c>
      <c r="C706" s="76" t="s">
        <v>127</v>
      </c>
      <c r="D706" s="70"/>
      <c r="E706" s="293"/>
      <c r="F706" s="388" t="s">
        <v>191</v>
      </c>
      <c r="G706" s="470" t="str">
        <f t="shared" si="189"/>
        <v/>
      </c>
      <c r="H706" s="471" t="str">
        <f t="shared" si="189"/>
        <v/>
      </c>
      <c r="I706" s="472" t="str">
        <f t="shared" si="190"/>
        <v/>
      </c>
      <c r="J706" s="914" t="str">
        <f t="shared" si="190"/>
        <v/>
      </c>
      <c r="K706" s="919" t="str">
        <f t="shared" si="190"/>
        <v/>
      </c>
      <c r="L706" s="914" t="str">
        <f t="shared" si="190"/>
        <v/>
      </c>
      <c r="M706" s="472" t="str">
        <f t="shared" si="190"/>
        <v/>
      </c>
      <c r="N706" s="914" t="str">
        <f t="shared" si="190"/>
        <v/>
      </c>
      <c r="O706" s="472" t="str">
        <f t="shared" si="190"/>
        <v/>
      </c>
      <c r="P706" s="914" t="str">
        <f t="shared" si="190"/>
        <v/>
      </c>
      <c r="Q706" s="1005" t="str">
        <f t="shared" si="190"/>
        <v/>
      </c>
      <c r="R706" s="914">
        <f t="shared" si="190"/>
        <v>0.17227413</v>
      </c>
      <c r="S706" s="472" t="str">
        <f t="shared" si="190"/>
        <v/>
      </c>
      <c r="T706" s="914" t="str">
        <f t="shared" si="190"/>
        <v/>
      </c>
      <c r="U706" s="472" t="str">
        <f t="shared" si="190"/>
        <v/>
      </c>
      <c r="V706" s="920" t="str">
        <f t="shared" si="190"/>
        <v/>
      </c>
      <c r="W706" s="293"/>
      <c r="X706" s="293"/>
      <c r="Y706" s="296"/>
      <c r="Z706" s="293"/>
      <c r="AA706" s="293"/>
      <c r="AB706" s="293"/>
      <c r="AC706" s="293"/>
      <c r="AD706" s="293"/>
      <c r="AE706" s="293"/>
      <c r="AF706" s="293"/>
      <c r="AG706" s="293"/>
      <c r="AH706" s="41"/>
      <c r="AI706" s="47"/>
    </row>
    <row r="707" spans="1:35" ht="17.25" customHeight="1">
      <c r="A707" s="414" t="s">
        <v>1477</v>
      </c>
      <c r="B707" s="78" t="s">
        <v>2230</v>
      </c>
      <c r="C707" s="76" t="s">
        <v>53</v>
      </c>
      <c r="D707" s="70"/>
      <c r="E707" s="293"/>
      <c r="F707" s="388" t="s">
        <v>278</v>
      </c>
      <c r="G707" s="470" t="str">
        <f t="shared" si="189"/>
        <v/>
      </c>
      <c r="H707" s="471" t="str">
        <f t="shared" si="189"/>
        <v/>
      </c>
      <c r="I707" s="472" t="str">
        <f t="shared" si="190"/>
        <v/>
      </c>
      <c r="J707" s="914" t="str">
        <f t="shared" si="190"/>
        <v/>
      </c>
      <c r="K707" s="919" t="str">
        <f t="shared" si="190"/>
        <v/>
      </c>
      <c r="L707" s="914" t="str">
        <f t="shared" si="190"/>
        <v/>
      </c>
      <c r="M707" s="472" t="str">
        <f t="shared" si="190"/>
        <v/>
      </c>
      <c r="N707" s="914" t="str">
        <f t="shared" si="190"/>
        <v/>
      </c>
      <c r="O707" s="472" t="str">
        <f t="shared" si="190"/>
        <v/>
      </c>
      <c r="P707" s="914" t="str">
        <f t="shared" si="190"/>
        <v/>
      </c>
      <c r="Q707" s="1005" t="str">
        <f t="shared" si="190"/>
        <v/>
      </c>
      <c r="R707" s="914">
        <f t="shared" si="190"/>
        <v>0.14977984</v>
      </c>
      <c r="S707" s="472" t="str">
        <f t="shared" si="190"/>
        <v/>
      </c>
      <c r="T707" s="914" t="str">
        <f t="shared" si="190"/>
        <v/>
      </c>
      <c r="U707" s="472" t="str">
        <f t="shared" si="190"/>
        <v/>
      </c>
      <c r="V707" s="920" t="str">
        <f t="shared" si="190"/>
        <v/>
      </c>
      <c r="W707" s="293"/>
      <c r="X707" s="293"/>
      <c r="Y707" s="296"/>
      <c r="Z707" s="293"/>
      <c r="AA707" s="293"/>
      <c r="AB707" s="293"/>
      <c r="AC707" s="293"/>
      <c r="AD707" s="293"/>
      <c r="AE707" s="293"/>
      <c r="AF707" s="293"/>
      <c r="AG707" s="293"/>
      <c r="AH707" s="41"/>
      <c r="AI707" s="47"/>
    </row>
    <row r="708" spans="1:35" ht="17.25" customHeight="1">
      <c r="A708" s="414" t="s">
        <v>1478</v>
      </c>
      <c r="B708" s="78" t="s">
        <v>2231</v>
      </c>
      <c r="C708" s="76" t="s">
        <v>103</v>
      </c>
      <c r="D708" s="70"/>
      <c r="E708" s="293"/>
      <c r="F708" s="388" t="s">
        <v>279</v>
      </c>
      <c r="G708" s="470" t="str">
        <f t="shared" si="189"/>
        <v/>
      </c>
      <c r="H708" s="471" t="str">
        <f t="shared" si="189"/>
        <v/>
      </c>
      <c r="I708" s="472" t="str">
        <f t="shared" si="190"/>
        <v/>
      </c>
      <c r="J708" s="914" t="str">
        <f t="shared" si="190"/>
        <v/>
      </c>
      <c r="K708" s="919" t="str">
        <f t="shared" si="190"/>
        <v/>
      </c>
      <c r="L708" s="914" t="str">
        <f t="shared" si="190"/>
        <v/>
      </c>
      <c r="M708" s="472" t="str">
        <f t="shared" si="190"/>
        <v/>
      </c>
      <c r="N708" s="914" t="str">
        <f t="shared" si="190"/>
        <v/>
      </c>
      <c r="O708" s="472" t="str">
        <f t="shared" si="190"/>
        <v/>
      </c>
      <c r="P708" s="914" t="str">
        <f t="shared" si="190"/>
        <v/>
      </c>
      <c r="Q708" s="1005" t="str">
        <f t="shared" si="190"/>
        <v/>
      </c>
      <c r="R708" s="914">
        <f t="shared" si="190"/>
        <v>6.7181699999999999E-3</v>
      </c>
      <c r="S708" s="472" t="str">
        <f t="shared" si="190"/>
        <v/>
      </c>
      <c r="T708" s="914" t="str">
        <f t="shared" si="190"/>
        <v/>
      </c>
      <c r="U708" s="472" t="str">
        <f t="shared" si="190"/>
        <v/>
      </c>
      <c r="V708" s="920" t="str">
        <f t="shared" si="190"/>
        <v/>
      </c>
      <c r="W708" s="293"/>
      <c r="X708" s="293"/>
      <c r="Y708" s="296"/>
      <c r="Z708" s="293"/>
      <c r="AA708" s="293"/>
      <c r="AB708" s="293"/>
      <c r="AC708" s="293"/>
      <c r="AD708" s="293"/>
      <c r="AE708" s="293"/>
      <c r="AF708" s="293"/>
      <c r="AG708" s="293"/>
      <c r="AH708" s="41"/>
      <c r="AI708" s="47"/>
    </row>
    <row r="709" spans="1:35" ht="17.25" customHeight="1">
      <c r="A709" s="414" t="s">
        <v>1479</v>
      </c>
      <c r="B709" s="78" t="s">
        <v>2232</v>
      </c>
      <c r="C709" s="76" t="s">
        <v>7</v>
      </c>
      <c r="D709" s="70"/>
      <c r="E709" s="293"/>
      <c r="F709" s="388" t="s">
        <v>280</v>
      </c>
      <c r="G709" s="470" t="str">
        <f t="shared" si="189"/>
        <v/>
      </c>
      <c r="H709" s="471" t="str">
        <f t="shared" si="189"/>
        <v/>
      </c>
      <c r="I709" s="472" t="str">
        <f t="shared" si="190"/>
        <v/>
      </c>
      <c r="J709" s="914" t="str">
        <f t="shared" si="190"/>
        <v/>
      </c>
      <c r="K709" s="919" t="str">
        <f t="shared" si="190"/>
        <v/>
      </c>
      <c r="L709" s="914" t="str">
        <f t="shared" si="190"/>
        <v/>
      </c>
      <c r="M709" s="472" t="str">
        <f t="shared" si="190"/>
        <v/>
      </c>
      <c r="N709" s="914" t="str">
        <f t="shared" si="190"/>
        <v/>
      </c>
      <c r="O709" s="472" t="str">
        <f t="shared" si="190"/>
        <v/>
      </c>
      <c r="P709" s="914" t="str">
        <f t="shared" si="190"/>
        <v/>
      </c>
      <c r="Q709" s="1005" t="str">
        <f t="shared" si="190"/>
        <v/>
      </c>
      <c r="R709" s="914">
        <f t="shared" si="190"/>
        <v>2.5421999999999999E-4</v>
      </c>
      <c r="S709" s="472" t="str">
        <f t="shared" si="190"/>
        <v/>
      </c>
      <c r="T709" s="914" t="str">
        <f t="shared" si="190"/>
        <v/>
      </c>
      <c r="U709" s="472" t="str">
        <f t="shared" si="190"/>
        <v/>
      </c>
      <c r="V709" s="920" t="str">
        <f t="shared" si="190"/>
        <v/>
      </c>
      <c r="W709" s="293"/>
      <c r="X709" s="293"/>
      <c r="Y709" s="296"/>
      <c r="Z709" s="293"/>
      <c r="AA709" s="293"/>
      <c r="AB709" s="293"/>
      <c r="AC709" s="293"/>
      <c r="AD709" s="293"/>
      <c r="AE709" s="293"/>
      <c r="AF709" s="293"/>
      <c r="AG709" s="293"/>
      <c r="AH709" s="41"/>
      <c r="AI709" s="47"/>
    </row>
    <row r="710" spans="1:35" ht="17.25" customHeight="1">
      <c r="A710" s="414" t="s">
        <v>1480</v>
      </c>
      <c r="B710" s="78" t="s">
        <v>2233</v>
      </c>
      <c r="C710" s="76" t="s">
        <v>496</v>
      </c>
      <c r="D710" s="70"/>
      <c r="E710" s="293"/>
      <c r="F710" s="388" t="s">
        <v>282</v>
      </c>
      <c r="G710" s="470" t="str">
        <f t="shared" si="189"/>
        <v/>
      </c>
      <c r="H710" s="471" t="str">
        <f t="shared" si="189"/>
        <v/>
      </c>
      <c r="I710" s="472" t="str">
        <f t="shared" si="190"/>
        <v/>
      </c>
      <c r="J710" s="914" t="str">
        <f t="shared" si="190"/>
        <v/>
      </c>
      <c r="K710" s="919" t="str">
        <f t="shared" si="190"/>
        <v/>
      </c>
      <c r="L710" s="914" t="str">
        <f t="shared" si="190"/>
        <v/>
      </c>
      <c r="M710" s="472" t="str">
        <f t="shared" si="190"/>
        <v/>
      </c>
      <c r="N710" s="914" t="str">
        <f t="shared" si="190"/>
        <v/>
      </c>
      <c r="O710" s="472" t="str">
        <f t="shared" si="190"/>
        <v/>
      </c>
      <c r="P710" s="914" t="str">
        <f t="shared" si="190"/>
        <v/>
      </c>
      <c r="Q710" s="1005" t="str">
        <f t="shared" si="190"/>
        <v/>
      </c>
      <c r="R710" s="914">
        <f t="shared" si="190"/>
        <v>0</v>
      </c>
      <c r="S710" s="472" t="str">
        <f t="shared" si="190"/>
        <v/>
      </c>
      <c r="T710" s="914" t="str">
        <f t="shared" si="190"/>
        <v/>
      </c>
      <c r="U710" s="472" t="str">
        <f t="shared" si="190"/>
        <v/>
      </c>
      <c r="V710" s="920" t="str">
        <f t="shared" si="190"/>
        <v/>
      </c>
      <c r="W710" s="293"/>
      <c r="X710" s="293"/>
      <c r="Y710" s="296"/>
      <c r="Z710" s="293"/>
      <c r="AA710" s="293"/>
      <c r="AB710" s="293"/>
      <c r="AC710" s="293"/>
      <c r="AD710" s="293"/>
      <c r="AE710" s="293"/>
      <c r="AF710" s="293"/>
      <c r="AG710" s="293"/>
      <c r="AH710" s="41"/>
      <c r="AI710" s="47"/>
    </row>
    <row r="711" spans="1:35" ht="17.25" customHeight="1">
      <c r="A711" s="414" t="s">
        <v>1481</v>
      </c>
      <c r="B711" s="78" t="s">
        <v>2234</v>
      </c>
      <c r="C711" s="76" t="s">
        <v>486</v>
      </c>
      <c r="D711" s="70"/>
      <c r="E711" s="293"/>
      <c r="F711" s="388" t="s">
        <v>284</v>
      </c>
      <c r="G711" s="470" t="str">
        <f t="shared" si="189"/>
        <v/>
      </c>
      <c r="H711" s="471" t="str">
        <f t="shared" si="189"/>
        <v/>
      </c>
      <c r="I711" s="472" t="str">
        <f t="shared" si="190"/>
        <v/>
      </c>
      <c r="J711" s="914" t="str">
        <f t="shared" si="190"/>
        <v/>
      </c>
      <c r="K711" s="919" t="str">
        <f t="shared" si="190"/>
        <v/>
      </c>
      <c r="L711" s="914" t="str">
        <f t="shared" si="190"/>
        <v/>
      </c>
      <c r="M711" s="472" t="str">
        <f t="shared" si="190"/>
        <v/>
      </c>
      <c r="N711" s="914" t="str">
        <f t="shared" si="190"/>
        <v/>
      </c>
      <c r="O711" s="472" t="str">
        <f t="shared" si="190"/>
        <v/>
      </c>
      <c r="P711" s="914" t="str">
        <f t="shared" si="190"/>
        <v/>
      </c>
      <c r="Q711" s="1005" t="str">
        <f t="shared" si="190"/>
        <v/>
      </c>
      <c r="R711" s="914">
        <f t="shared" si="190"/>
        <v>-0.31812480999999998</v>
      </c>
      <c r="S711" s="472" t="str">
        <f t="shared" si="190"/>
        <v/>
      </c>
      <c r="T711" s="914" t="str">
        <f t="shared" si="190"/>
        <v/>
      </c>
      <c r="U711" s="472" t="str">
        <f t="shared" si="190"/>
        <v/>
      </c>
      <c r="V711" s="920" t="str">
        <f t="shared" si="190"/>
        <v/>
      </c>
      <c r="W711" s="293"/>
      <c r="X711" s="293"/>
      <c r="Y711" s="296"/>
      <c r="Z711" s="293"/>
      <c r="AA711" s="293"/>
      <c r="AB711" s="293"/>
      <c r="AC711" s="293"/>
      <c r="AD711" s="293"/>
      <c r="AE711" s="293"/>
      <c r="AF711" s="293"/>
      <c r="AG711" s="293"/>
      <c r="AH711" s="41"/>
      <c r="AI711" s="47"/>
    </row>
    <row r="712" spans="1:35" ht="17.25" customHeight="1">
      <c r="A712" s="414" t="s">
        <v>1482</v>
      </c>
      <c r="B712" s="78" t="s">
        <v>2235</v>
      </c>
      <c r="C712" s="76" t="s">
        <v>109</v>
      </c>
      <c r="D712" s="70"/>
      <c r="E712" s="293"/>
      <c r="F712" s="255" t="s">
        <v>718</v>
      </c>
      <c r="G712" s="312" t="str">
        <f t="shared" si="189"/>
        <v/>
      </c>
      <c r="H712" s="313" t="str">
        <f t="shared" si="189"/>
        <v/>
      </c>
      <c r="I712" s="314" t="str">
        <f t="shared" si="190"/>
        <v/>
      </c>
      <c r="J712" s="914" t="str">
        <f t="shared" si="190"/>
        <v/>
      </c>
      <c r="K712" s="921" t="str">
        <f t="shared" si="190"/>
        <v/>
      </c>
      <c r="L712" s="914" t="str">
        <f t="shared" si="190"/>
        <v/>
      </c>
      <c r="M712" s="314" t="str">
        <f t="shared" si="190"/>
        <v/>
      </c>
      <c r="N712" s="914" t="str">
        <f t="shared" si="190"/>
        <v/>
      </c>
      <c r="O712" s="314" t="str">
        <f t="shared" si="190"/>
        <v/>
      </c>
      <c r="P712" s="914" t="str">
        <f t="shared" si="190"/>
        <v/>
      </c>
      <c r="Q712" s="1006" t="str">
        <f t="shared" si="190"/>
        <v/>
      </c>
      <c r="R712" s="914">
        <f t="shared" si="190"/>
        <v>0.64715118000000005</v>
      </c>
      <c r="S712" s="314" t="str">
        <f t="shared" si="190"/>
        <v/>
      </c>
      <c r="T712" s="914" t="str">
        <f t="shared" si="190"/>
        <v/>
      </c>
      <c r="U712" s="314" t="str">
        <f t="shared" si="190"/>
        <v/>
      </c>
      <c r="V712" s="920" t="str">
        <f t="shared" si="190"/>
        <v/>
      </c>
      <c r="W712" s="293"/>
      <c r="X712" s="293"/>
      <c r="Y712" s="296"/>
      <c r="Z712" s="293"/>
      <c r="AA712" s="293"/>
      <c r="AB712" s="293"/>
      <c r="AC712" s="293"/>
      <c r="AD712" s="293"/>
      <c r="AE712" s="293"/>
      <c r="AF712" s="293"/>
      <c r="AG712" s="293"/>
      <c r="AH712" s="41"/>
      <c r="AI712" s="47"/>
    </row>
    <row r="713" spans="1:35" ht="17.25" customHeight="1">
      <c r="A713" s="414" t="s">
        <v>1483</v>
      </c>
      <c r="B713" s="78" t="s">
        <v>2236</v>
      </c>
      <c r="C713" s="76" t="s">
        <v>44</v>
      </c>
      <c r="D713" s="70"/>
      <c r="E713" s="293"/>
      <c r="F713" s="289" t="s">
        <v>134</v>
      </c>
      <c r="G713" s="315" t="str">
        <f t="shared" si="189"/>
        <v/>
      </c>
      <c r="H713" s="316" t="str">
        <f t="shared" si="189"/>
        <v/>
      </c>
      <c r="I713" s="317" t="str">
        <f t="shared" si="190"/>
        <v/>
      </c>
      <c r="J713" s="915" t="str">
        <f t="shared" si="190"/>
        <v/>
      </c>
      <c r="K713" s="922" t="str">
        <f t="shared" si="190"/>
        <v/>
      </c>
      <c r="L713" s="915" t="str">
        <f t="shared" si="190"/>
        <v/>
      </c>
      <c r="M713" s="317" t="str">
        <f t="shared" si="190"/>
        <v/>
      </c>
      <c r="N713" s="915" t="str">
        <f t="shared" si="190"/>
        <v/>
      </c>
      <c r="O713" s="317" t="str">
        <f t="shared" si="190"/>
        <v/>
      </c>
      <c r="P713" s="915" t="str">
        <f t="shared" si="190"/>
        <v/>
      </c>
      <c r="Q713" s="1003" t="str">
        <f t="shared" si="190"/>
        <v/>
      </c>
      <c r="R713" s="915">
        <f t="shared" si="190"/>
        <v>0</v>
      </c>
      <c r="S713" s="317" t="str">
        <f t="shared" si="190"/>
        <v/>
      </c>
      <c r="T713" s="915" t="str">
        <f t="shared" si="190"/>
        <v/>
      </c>
      <c r="U713" s="317" t="str">
        <f t="shared" si="190"/>
        <v/>
      </c>
      <c r="V713" s="923" t="str">
        <f t="shared" si="190"/>
        <v/>
      </c>
      <c r="W713" s="293"/>
      <c r="X713" s="293"/>
      <c r="Y713" s="296"/>
      <c r="Z713" s="41"/>
      <c r="AA713" s="293"/>
      <c r="AB713" s="293"/>
      <c r="AC713" s="293"/>
      <c r="AD713" s="293"/>
      <c r="AE713" s="293"/>
      <c r="AF713" s="293"/>
      <c r="AG713" s="293"/>
      <c r="AH713" s="41"/>
      <c r="AI713" s="47"/>
    </row>
    <row r="714" spans="1:35" ht="17.25" customHeight="1">
      <c r="A714" s="414" t="s">
        <v>1484</v>
      </c>
      <c r="B714" s="78" t="s">
        <v>0</v>
      </c>
      <c r="C714" s="69"/>
      <c r="D714" s="70"/>
      <c r="E714" s="293"/>
      <c r="F714" s="300"/>
      <c r="G714" s="301"/>
      <c r="H714" s="301"/>
      <c r="I714" s="302"/>
      <c r="J714" s="699"/>
      <c r="K714" s="301"/>
      <c r="L714" s="699"/>
      <c r="M714" s="301"/>
      <c r="N714" s="699"/>
      <c r="O714" s="301"/>
      <c r="P714" s="699"/>
      <c r="Q714" s="301"/>
      <c r="R714" s="699"/>
      <c r="S714" s="301"/>
      <c r="T714" s="706"/>
      <c r="U714" s="301"/>
      <c r="V714" s="699"/>
      <c r="W714" s="293"/>
      <c r="X714" s="293"/>
      <c r="Y714" s="296"/>
      <c r="Z714" s="293"/>
      <c r="AA714" s="293"/>
      <c r="AB714" s="293"/>
      <c r="AC714" s="293"/>
      <c r="AD714" s="293"/>
      <c r="AE714" s="293"/>
      <c r="AF714" s="293"/>
      <c r="AG714" s="293"/>
      <c r="AH714" s="41"/>
      <c r="AI714" s="47"/>
    </row>
    <row r="715" spans="1:35" ht="17.25" customHeight="1">
      <c r="A715" s="414" t="s">
        <v>1485</v>
      </c>
      <c r="B715" s="78" t="s">
        <v>0</v>
      </c>
      <c r="C715" s="69"/>
      <c r="D715" s="70"/>
      <c r="E715" s="293"/>
      <c r="F715" s="300"/>
      <c r="G715" s="301"/>
      <c r="H715" s="301"/>
      <c r="I715" s="302"/>
      <c r="J715" s="699"/>
      <c r="K715" s="301"/>
      <c r="L715" s="699"/>
      <c r="M715" s="301"/>
      <c r="N715" s="699"/>
      <c r="O715" s="301"/>
      <c r="P715" s="699"/>
      <c r="Q715" s="301"/>
      <c r="R715" s="699"/>
      <c r="S715" s="301"/>
      <c r="T715" s="706"/>
      <c r="U715" s="301"/>
      <c r="V715" s="699"/>
      <c r="W715" s="303"/>
      <c r="X715" s="64" t="s">
        <v>702</v>
      </c>
      <c r="Y715" s="43"/>
      <c r="Z715" s="96" t="s">
        <v>757</v>
      </c>
      <c r="AA715" s="97"/>
      <c r="AB715" s="49"/>
      <c r="AC715" s="49"/>
      <c r="AD715" s="49"/>
      <c r="AE715" s="49"/>
      <c r="AF715" s="49"/>
      <c r="AG715" s="49"/>
      <c r="AH715" s="41"/>
      <c r="AI715" s="47"/>
    </row>
    <row r="716" spans="1:35" ht="17.25" customHeight="1">
      <c r="A716" s="414" t="s">
        <v>1486</v>
      </c>
      <c r="B716" s="78" t="s">
        <v>0</v>
      </c>
      <c r="C716" s="69"/>
      <c r="D716" s="70"/>
      <c r="E716" s="293"/>
      <c r="F716" s="300"/>
      <c r="G716" s="301"/>
      <c r="H716" s="301"/>
      <c r="I716" s="302"/>
      <c r="J716" s="699"/>
      <c r="K716" s="301"/>
      <c r="L716" s="699"/>
      <c r="M716" s="301"/>
      <c r="N716" s="699"/>
      <c r="O716" s="301"/>
      <c r="P716" s="699"/>
      <c r="Q716" s="301"/>
      <c r="R716" s="699"/>
      <c r="S716" s="301"/>
      <c r="T716" s="706"/>
      <c r="U716" s="301"/>
      <c r="V716" s="699"/>
      <c r="W716" s="293"/>
      <c r="X716" s="78" t="s">
        <v>2532</v>
      </c>
      <c r="Y716" s="98" t="s">
        <v>749</v>
      </c>
      <c r="Z716" s="49" t="s">
        <v>4303</v>
      </c>
      <c r="AA716" s="99" t="e">
        <f t="shared" ref="AA716:AG716" si="191">IFERROR(INDEX(ESOSDataset,MATCH($Y716,Measure,0),MATCH(AA$8,PeriodComposite,0)),NA())</f>
        <v>#N/A</v>
      </c>
      <c r="AB716" s="99" t="e">
        <f t="shared" si="191"/>
        <v>#N/A</v>
      </c>
      <c r="AC716" s="99" t="e">
        <f t="shared" si="191"/>
        <v>#N/A</v>
      </c>
      <c r="AD716" s="99" t="e">
        <f t="shared" si="191"/>
        <v>#N/A</v>
      </c>
      <c r="AE716" s="99" t="e">
        <f t="shared" si="191"/>
        <v>#N/A</v>
      </c>
      <c r="AF716" s="99" t="e">
        <f t="shared" si="191"/>
        <v>#N/A</v>
      </c>
      <c r="AG716" s="99" t="e">
        <f t="shared" si="191"/>
        <v>#N/A</v>
      </c>
      <c r="AH716" s="41"/>
      <c r="AI716" s="47"/>
    </row>
    <row r="717" spans="1:35" ht="17.25" customHeight="1">
      <c r="A717" s="414" t="s">
        <v>1487</v>
      </c>
      <c r="B717" s="78" t="s">
        <v>0</v>
      </c>
      <c r="C717" s="69"/>
      <c r="D717" s="70"/>
      <c r="E717" s="293"/>
      <c r="F717" s="300"/>
      <c r="G717" s="301"/>
      <c r="H717" s="301"/>
      <c r="I717" s="302"/>
      <c r="J717" s="699"/>
      <c r="K717" s="301"/>
      <c r="L717" s="699"/>
      <c r="M717" s="301"/>
      <c r="N717" s="699"/>
      <c r="O717" s="301"/>
      <c r="P717" s="699"/>
      <c r="Q717" s="301"/>
      <c r="R717" s="699"/>
      <c r="S717" s="301"/>
      <c r="T717" s="706"/>
      <c r="U717" s="301"/>
      <c r="V717" s="699"/>
      <c r="W717" s="293"/>
      <c r="X717" s="78" t="s">
        <v>2533</v>
      </c>
      <c r="Y717" s="98" t="s">
        <v>749</v>
      </c>
      <c r="Z717" s="49" t="s">
        <v>3402</v>
      </c>
      <c r="AA717" s="99" t="e">
        <f t="shared" ref="AA717:AG717" si="192">IFERROR(INDEX(ESOSDataset,MATCH($Y717,Measure,0),MATCH(AA$9,PeriodComposite,0)),NA())</f>
        <v>#N/A</v>
      </c>
      <c r="AB717" s="99" t="e">
        <f t="shared" si="192"/>
        <v>#N/A</v>
      </c>
      <c r="AC717" s="99" t="e">
        <f t="shared" si="192"/>
        <v>#N/A</v>
      </c>
      <c r="AD717" s="99" t="e">
        <f t="shared" si="192"/>
        <v>#N/A</v>
      </c>
      <c r="AE717" s="99" t="e">
        <f t="shared" si="192"/>
        <v>#N/A</v>
      </c>
      <c r="AF717" s="99" t="e">
        <f t="shared" si="192"/>
        <v>#N/A</v>
      </c>
      <c r="AG717" s="99" t="e">
        <f t="shared" si="192"/>
        <v>#N/A</v>
      </c>
      <c r="AH717" s="41"/>
      <c r="AI717" s="47"/>
    </row>
    <row r="718" spans="1:35" ht="17.25" customHeight="1">
      <c r="A718" s="414" t="s">
        <v>1488</v>
      </c>
      <c r="B718" s="78" t="s">
        <v>0</v>
      </c>
      <c r="C718" s="69"/>
      <c r="D718" s="70"/>
      <c r="E718" s="293"/>
      <c r="F718" s="300"/>
      <c r="G718" s="301"/>
      <c r="H718" s="301"/>
      <c r="I718" s="302"/>
      <c r="J718" s="699"/>
      <c r="K718" s="301"/>
      <c r="L718" s="699"/>
      <c r="M718" s="301"/>
      <c r="N718" s="699"/>
      <c r="O718" s="301"/>
      <c r="P718" s="699"/>
      <c r="Q718" s="301"/>
      <c r="R718" s="699"/>
      <c r="S718" s="301"/>
      <c r="T718" s="706"/>
      <c r="U718" s="301"/>
      <c r="V718" s="699"/>
      <c r="W718" s="293"/>
      <c r="X718" s="78" t="s">
        <v>2534</v>
      </c>
      <c r="Y718" s="98" t="s">
        <v>749</v>
      </c>
      <c r="Z718" s="49"/>
      <c r="AA718" s="99"/>
      <c r="AB718" s="99"/>
      <c r="AC718" s="99"/>
      <c r="AD718" s="99"/>
      <c r="AE718" s="99"/>
      <c r="AF718" s="99"/>
      <c r="AG718" s="99"/>
      <c r="AH718" s="41"/>
      <c r="AI718" s="47"/>
    </row>
    <row r="719" spans="1:35" ht="17.25" customHeight="1">
      <c r="A719" s="414" t="s">
        <v>1489</v>
      </c>
      <c r="B719" s="78" t="s">
        <v>0</v>
      </c>
      <c r="C719" s="69"/>
      <c r="D719" s="70"/>
      <c r="E719" s="293"/>
      <c r="F719" s="300"/>
      <c r="G719" s="301"/>
      <c r="H719" s="301"/>
      <c r="I719" s="302"/>
      <c r="J719" s="699"/>
      <c r="K719" s="301"/>
      <c r="L719" s="699"/>
      <c r="M719" s="301"/>
      <c r="N719" s="699"/>
      <c r="O719" s="301"/>
      <c r="P719" s="699"/>
      <c r="Q719" s="301"/>
      <c r="R719" s="699"/>
      <c r="S719" s="301"/>
      <c r="T719" s="706"/>
      <c r="U719" s="301"/>
      <c r="V719" s="699"/>
      <c r="W719" s="293"/>
      <c r="X719" s="293"/>
      <c r="Y719" s="60"/>
      <c r="Z719" s="49"/>
      <c r="AA719" s="100"/>
      <c r="AB719" s="100"/>
      <c r="AC719" s="100"/>
      <c r="AD719" s="100"/>
      <c r="AE719" s="100"/>
      <c r="AF719" s="100"/>
      <c r="AG719" s="100"/>
      <c r="AH719" s="41"/>
      <c r="AI719" s="47"/>
    </row>
    <row r="720" spans="1:35" ht="17.25" customHeight="1">
      <c r="A720" s="414" t="s">
        <v>1490</v>
      </c>
      <c r="B720" s="78" t="s">
        <v>0</v>
      </c>
      <c r="C720" s="69"/>
      <c r="D720" s="70"/>
      <c r="E720" s="293"/>
      <c r="F720" s="300"/>
      <c r="G720" s="301"/>
      <c r="H720" s="301"/>
      <c r="I720" s="302"/>
      <c r="J720" s="699"/>
      <c r="K720" s="301"/>
      <c r="L720" s="699"/>
      <c r="M720" s="301"/>
      <c r="N720" s="699"/>
      <c r="O720" s="301"/>
      <c r="P720" s="699"/>
      <c r="Q720" s="301"/>
      <c r="R720" s="699"/>
      <c r="S720" s="301"/>
      <c r="T720" s="706"/>
      <c r="U720" s="301"/>
      <c r="V720" s="699"/>
      <c r="W720" s="293"/>
      <c r="X720" s="293"/>
      <c r="Y720" s="296"/>
      <c r="Z720" s="293"/>
      <c r="AA720" s="293"/>
      <c r="AB720" s="293"/>
      <c r="AC720" s="293"/>
      <c r="AD720" s="293"/>
      <c r="AE720" s="293"/>
      <c r="AF720" s="293"/>
      <c r="AG720" s="293"/>
      <c r="AH720" s="41"/>
      <c r="AI720" s="47"/>
    </row>
    <row r="721" spans="1:35" ht="17.25" customHeight="1">
      <c r="A721" s="414" t="s">
        <v>1491</v>
      </c>
      <c r="B721" s="78" t="s">
        <v>0</v>
      </c>
      <c r="C721" s="69"/>
      <c r="D721" s="70"/>
      <c r="E721" s="293"/>
      <c r="F721" s="300"/>
      <c r="G721" s="301"/>
      <c r="H721" s="301"/>
      <c r="I721" s="302"/>
      <c r="J721" s="699"/>
      <c r="K721" s="301"/>
      <c r="L721" s="699"/>
      <c r="M721" s="301"/>
      <c r="N721" s="699"/>
      <c r="O721" s="301"/>
      <c r="P721" s="699"/>
      <c r="Q721" s="301"/>
      <c r="R721" s="699"/>
      <c r="S721" s="301"/>
      <c r="T721" s="706"/>
      <c r="U721" s="301"/>
      <c r="V721" s="699"/>
      <c r="W721" s="293"/>
      <c r="X721" s="293"/>
      <c r="Y721" s="296"/>
      <c r="Z721" s="293"/>
      <c r="AA721" s="293"/>
      <c r="AB721" s="293"/>
      <c r="AC721" s="293"/>
      <c r="AD721" s="293"/>
      <c r="AE721" s="293"/>
      <c r="AF721" s="293"/>
      <c r="AG721" s="293"/>
      <c r="AH721" s="41"/>
      <c r="AI721" s="47"/>
    </row>
    <row r="722" spans="1:35" ht="17.25" customHeight="1">
      <c r="A722" s="414" t="s">
        <v>1492</v>
      </c>
      <c r="B722" s="78" t="s">
        <v>0</v>
      </c>
      <c r="C722" s="69"/>
      <c r="D722" s="70"/>
      <c r="E722" s="293"/>
      <c r="F722" s="300"/>
      <c r="G722" s="301"/>
      <c r="H722" s="301"/>
      <c r="I722" s="302"/>
      <c r="J722" s="699"/>
      <c r="K722" s="301"/>
      <c r="L722" s="699"/>
      <c r="M722" s="301"/>
      <c r="N722" s="699"/>
      <c r="O722" s="301"/>
      <c r="P722" s="699"/>
      <c r="Q722" s="301"/>
      <c r="R722" s="699"/>
      <c r="S722" s="301"/>
      <c r="T722" s="706"/>
      <c r="U722" s="301"/>
      <c r="V722" s="699"/>
      <c r="W722" s="303"/>
      <c r="X722" s="64" t="s">
        <v>703</v>
      </c>
      <c r="Y722" s="43"/>
      <c r="Z722" s="96" t="s">
        <v>758</v>
      </c>
      <c r="AA722" s="97"/>
      <c r="AB722" s="49"/>
      <c r="AC722" s="49"/>
      <c r="AD722" s="49"/>
      <c r="AE722" s="49"/>
      <c r="AF722" s="49"/>
      <c r="AG722" s="49"/>
      <c r="AH722" s="41"/>
      <c r="AI722" s="47"/>
    </row>
    <row r="723" spans="1:35" ht="17.25" customHeight="1">
      <c r="A723" s="414" t="s">
        <v>1493</v>
      </c>
      <c r="B723" s="78" t="s">
        <v>0</v>
      </c>
      <c r="C723" s="69"/>
      <c r="D723" s="70"/>
      <c r="E723" s="293"/>
      <c r="F723" s="300"/>
      <c r="G723" s="301"/>
      <c r="H723" s="301"/>
      <c r="I723" s="302"/>
      <c r="J723" s="699"/>
      <c r="K723" s="301"/>
      <c r="L723" s="699"/>
      <c r="M723" s="301"/>
      <c r="N723" s="699"/>
      <c r="O723" s="301"/>
      <c r="P723" s="699"/>
      <c r="Q723" s="301"/>
      <c r="R723" s="699"/>
      <c r="S723" s="301"/>
      <c r="T723" s="706"/>
      <c r="U723" s="301"/>
      <c r="V723" s="699"/>
      <c r="W723" s="293"/>
      <c r="X723" s="78" t="s">
        <v>2535</v>
      </c>
      <c r="Y723" s="98" t="s">
        <v>752</v>
      </c>
      <c r="Z723" s="49" t="s">
        <v>4303</v>
      </c>
      <c r="AA723" s="99" t="e">
        <f t="shared" ref="AA723:AG723" si="193">IFERROR(INDEX(ESOSDataset,MATCH($Y723,Measure,0),MATCH(AA$8,PeriodComposite,0)),NA())</f>
        <v>#N/A</v>
      </c>
      <c r="AB723" s="99" t="e">
        <f t="shared" si="193"/>
        <v>#N/A</v>
      </c>
      <c r="AC723" s="99" t="e">
        <f t="shared" si="193"/>
        <v>#N/A</v>
      </c>
      <c r="AD723" s="99" t="e">
        <f t="shared" si="193"/>
        <v>#N/A</v>
      </c>
      <c r="AE723" s="99" t="e">
        <f t="shared" si="193"/>
        <v>#N/A</v>
      </c>
      <c r="AF723" s="99" t="e">
        <f t="shared" si="193"/>
        <v>#N/A</v>
      </c>
      <c r="AG723" s="99" t="e">
        <f t="shared" si="193"/>
        <v>#N/A</v>
      </c>
      <c r="AH723" s="41"/>
      <c r="AI723" s="47"/>
    </row>
    <row r="724" spans="1:35" ht="17.25" customHeight="1">
      <c r="A724" s="414" t="s">
        <v>1494</v>
      </c>
      <c r="B724" s="78" t="s">
        <v>0</v>
      </c>
      <c r="C724" s="69"/>
      <c r="D724" s="70"/>
      <c r="E724" s="293"/>
      <c r="F724" s="300"/>
      <c r="G724" s="301"/>
      <c r="H724" s="301"/>
      <c r="I724" s="302"/>
      <c r="J724" s="699"/>
      <c r="K724" s="301"/>
      <c r="L724" s="699"/>
      <c r="M724" s="301"/>
      <c r="N724" s="699"/>
      <c r="O724" s="301"/>
      <c r="P724" s="699"/>
      <c r="Q724" s="301"/>
      <c r="R724" s="699"/>
      <c r="S724" s="301"/>
      <c r="T724" s="706"/>
      <c r="U724" s="301"/>
      <c r="V724" s="699"/>
      <c r="W724" s="293"/>
      <c r="X724" s="78" t="s">
        <v>2536</v>
      </c>
      <c r="Y724" s="98" t="s">
        <v>752</v>
      </c>
      <c r="Z724" s="49" t="s">
        <v>3402</v>
      </c>
      <c r="AA724" s="99" t="e">
        <f t="shared" ref="AA724:AG724" si="194">IFERROR(INDEX(ESOSDataset,MATCH($Y724,Measure,0),MATCH(AA$9,PeriodComposite,0)),NA())</f>
        <v>#N/A</v>
      </c>
      <c r="AB724" s="99" t="e">
        <f t="shared" si="194"/>
        <v>#N/A</v>
      </c>
      <c r="AC724" s="99" t="e">
        <f t="shared" si="194"/>
        <v>#N/A</v>
      </c>
      <c r="AD724" s="99" t="e">
        <f t="shared" si="194"/>
        <v>#N/A</v>
      </c>
      <c r="AE724" s="99" t="e">
        <f t="shared" si="194"/>
        <v>#N/A</v>
      </c>
      <c r="AF724" s="99" t="e">
        <f t="shared" si="194"/>
        <v>#N/A</v>
      </c>
      <c r="AG724" s="99" t="e">
        <f t="shared" si="194"/>
        <v>#N/A</v>
      </c>
      <c r="AH724" s="41"/>
      <c r="AI724" s="47"/>
    </row>
    <row r="725" spans="1:35" ht="17.25" customHeight="1">
      <c r="A725" s="414" t="s">
        <v>1495</v>
      </c>
      <c r="B725" s="78" t="s">
        <v>0</v>
      </c>
      <c r="C725" s="69"/>
      <c r="D725" s="70"/>
      <c r="E725" s="293"/>
      <c r="F725" s="300"/>
      <c r="G725" s="301"/>
      <c r="H725" s="301"/>
      <c r="I725" s="302"/>
      <c r="J725" s="699"/>
      <c r="K725" s="301"/>
      <c r="L725" s="699"/>
      <c r="M725" s="301"/>
      <c r="N725" s="699"/>
      <c r="O725" s="301"/>
      <c r="P725" s="699"/>
      <c r="Q725" s="301"/>
      <c r="R725" s="699"/>
      <c r="S725" s="301"/>
      <c r="T725" s="706"/>
      <c r="U725" s="301"/>
      <c r="V725" s="699"/>
      <c r="W725" s="293"/>
      <c r="X725" s="78" t="s">
        <v>2537</v>
      </c>
      <c r="Y725" s="98" t="s">
        <v>752</v>
      </c>
      <c r="Z725" s="49"/>
      <c r="AA725" s="99"/>
      <c r="AB725" s="99"/>
      <c r="AC725" s="99"/>
      <c r="AD725" s="99"/>
      <c r="AE725" s="99"/>
      <c r="AF725" s="99"/>
      <c r="AG725" s="99"/>
      <c r="AH725" s="41"/>
      <c r="AI725" s="47"/>
    </row>
    <row r="726" spans="1:35" ht="17.25" customHeight="1">
      <c r="A726" s="414" t="s">
        <v>1496</v>
      </c>
      <c r="B726" s="78" t="s">
        <v>0</v>
      </c>
      <c r="C726" s="69"/>
      <c r="D726" s="70"/>
      <c r="E726" s="293"/>
      <c r="F726" s="300"/>
      <c r="G726" s="301"/>
      <c r="H726" s="301"/>
      <c r="I726" s="302"/>
      <c r="J726" s="699"/>
      <c r="K726" s="301"/>
      <c r="L726" s="699"/>
      <c r="M726" s="301"/>
      <c r="N726" s="699"/>
      <c r="O726" s="301"/>
      <c r="P726" s="699"/>
      <c r="Q726" s="301"/>
      <c r="R726" s="699"/>
      <c r="S726" s="301"/>
      <c r="T726" s="706"/>
      <c r="U726" s="301"/>
      <c r="V726" s="699"/>
      <c r="W726" s="293"/>
      <c r="X726" s="293"/>
      <c r="Y726" s="60"/>
      <c r="Z726" s="49"/>
      <c r="AA726" s="100"/>
      <c r="AB726" s="100"/>
      <c r="AC726" s="100"/>
      <c r="AD726" s="100"/>
      <c r="AE726" s="100"/>
      <c r="AF726" s="100"/>
      <c r="AG726" s="100"/>
      <c r="AH726" s="41"/>
      <c r="AI726" s="47"/>
    </row>
    <row r="727" spans="1:35" ht="17.25" customHeight="1">
      <c r="A727" s="414" t="s">
        <v>1497</v>
      </c>
      <c r="B727" s="78" t="s">
        <v>0</v>
      </c>
      <c r="C727" s="69"/>
      <c r="D727" s="70"/>
      <c r="E727" s="293"/>
      <c r="F727" s="300"/>
      <c r="G727" s="301"/>
      <c r="H727" s="301"/>
      <c r="I727" s="302"/>
      <c r="J727" s="699"/>
      <c r="K727" s="301"/>
      <c r="L727" s="699"/>
      <c r="M727" s="301"/>
      <c r="N727" s="699"/>
      <c r="O727" s="301"/>
      <c r="P727" s="699"/>
      <c r="Q727" s="301"/>
      <c r="R727" s="699"/>
      <c r="S727" s="301"/>
      <c r="T727" s="706"/>
      <c r="U727" s="301"/>
      <c r="V727" s="699"/>
      <c r="W727" s="293"/>
      <c r="X727" s="293"/>
      <c r="Y727" s="296"/>
      <c r="Z727" s="293"/>
      <c r="AA727" s="293"/>
      <c r="AB727" s="293"/>
      <c r="AC727" s="293"/>
      <c r="AD727" s="293"/>
      <c r="AE727" s="293"/>
      <c r="AF727" s="293"/>
      <c r="AG727" s="293"/>
      <c r="AH727" s="41"/>
      <c r="AI727" s="47"/>
    </row>
    <row r="728" spans="1:35" ht="17.25" customHeight="1">
      <c r="A728" s="414" t="s">
        <v>1498</v>
      </c>
      <c r="B728" s="78" t="s">
        <v>0</v>
      </c>
      <c r="C728" s="69"/>
      <c r="D728" s="70"/>
      <c r="E728" s="293"/>
      <c r="F728" s="300"/>
      <c r="G728" s="301"/>
      <c r="H728" s="301"/>
      <c r="I728" s="302"/>
      <c r="J728" s="699"/>
      <c r="K728" s="301"/>
      <c r="L728" s="699"/>
      <c r="M728" s="301"/>
      <c r="N728" s="699"/>
      <c r="O728" s="301"/>
      <c r="P728" s="699"/>
      <c r="Q728" s="301"/>
      <c r="R728" s="699"/>
      <c r="S728" s="301"/>
      <c r="T728" s="706"/>
      <c r="U728" s="301"/>
      <c r="V728" s="699"/>
      <c r="W728" s="293"/>
      <c r="X728" s="293"/>
      <c r="Y728" s="296"/>
      <c r="Z728" s="293"/>
      <c r="AA728" s="293"/>
      <c r="AB728" s="293"/>
      <c r="AC728" s="293"/>
      <c r="AD728" s="293"/>
      <c r="AE728" s="293"/>
      <c r="AF728" s="293"/>
      <c r="AG728" s="293"/>
      <c r="AH728" s="41"/>
      <c r="AI728" s="47"/>
    </row>
    <row r="729" spans="1:35" ht="17.25" customHeight="1">
      <c r="A729" s="414" t="s">
        <v>1499</v>
      </c>
      <c r="B729" s="78" t="s">
        <v>0</v>
      </c>
      <c r="C729" s="69"/>
      <c r="D729" s="70"/>
      <c r="E729" s="293"/>
      <c r="F729" s="300"/>
      <c r="G729" s="301"/>
      <c r="H729" s="301"/>
      <c r="I729" s="302"/>
      <c r="J729" s="699"/>
      <c r="K729" s="301"/>
      <c r="L729" s="699"/>
      <c r="M729" s="301"/>
      <c r="N729" s="699"/>
      <c r="O729" s="301"/>
      <c r="P729" s="699"/>
      <c r="Q729" s="301"/>
      <c r="R729" s="699"/>
      <c r="S729" s="301"/>
      <c r="T729" s="706"/>
      <c r="U729" s="301"/>
      <c r="V729" s="699"/>
      <c r="W729" s="303"/>
      <c r="X729" s="64" t="s">
        <v>704</v>
      </c>
      <c r="Y729" s="43"/>
      <c r="Z729" s="96" t="s">
        <v>759</v>
      </c>
      <c r="AA729" s="97"/>
      <c r="AB729" s="49"/>
      <c r="AC729" s="49"/>
      <c r="AD729" s="49"/>
      <c r="AE729" s="49"/>
      <c r="AF729" s="49"/>
      <c r="AG729" s="49"/>
      <c r="AH729" s="41"/>
      <c r="AI729" s="47"/>
    </row>
    <row r="730" spans="1:35" ht="17.25" customHeight="1">
      <c r="A730" s="414" t="s">
        <v>1500</v>
      </c>
      <c r="B730" s="78" t="s">
        <v>0</v>
      </c>
      <c r="C730" s="69"/>
      <c r="D730" s="70"/>
      <c r="E730" s="293"/>
      <c r="F730" s="300"/>
      <c r="G730" s="301"/>
      <c r="H730" s="301"/>
      <c r="I730" s="302"/>
      <c r="J730" s="699"/>
      <c r="K730" s="301"/>
      <c r="L730" s="699"/>
      <c r="M730" s="301"/>
      <c r="N730" s="699"/>
      <c r="O730" s="301"/>
      <c r="P730" s="699"/>
      <c r="Q730" s="301"/>
      <c r="R730" s="699"/>
      <c r="S730" s="301"/>
      <c r="T730" s="706"/>
      <c r="U730" s="301"/>
      <c r="V730" s="699"/>
      <c r="W730" s="293"/>
      <c r="X730" s="78" t="s">
        <v>2538</v>
      </c>
      <c r="Y730" s="98" t="s">
        <v>750</v>
      </c>
      <c r="Z730" s="49" t="s">
        <v>4303</v>
      </c>
      <c r="AA730" s="99" t="e">
        <f t="shared" ref="AA730:AG730" si="195">IFERROR(INDEX(ESOSDataset,MATCH($Y730,Measure,0),MATCH(AA$8,PeriodComposite,0)),NA())</f>
        <v>#N/A</v>
      </c>
      <c r="AB730" s="99" t="e">
        <f t="shared" si="195"/>
        <v>#N/A</v>
      </c>
      <c r="AC730" s="99" t="e">
        <f t="shared" si="195"/>
        <v>#N/A</v>
      </c>
      <c r="AD730" s="99" t="e">
        <f t="shared" si="195"/>
        <v>#N/A</v>
      </c>
      <c r="AE730" s="99" t="e">
        <f t="shared" si="195"/>
        <v>#N/A</v>
      </c>
      <c r="AF730" s="99" t="e">
        <f t="shared" si="195"/>
        <v>#N/A</v>
      </c>
      <c r="AG730" s="99" t="e">
        <f t="shared" si="195"/>
        <v>#N/A</v>
      </c>
      <c r="AH730" s="41"/>
      <c r="AI730" s="47"/>
    </row>
    <row r="731" spans="1:35" ht="17.25" customHeight="1">
      <c r="A731" s="414" t="s">
        <v>1501</v>
      </c>
      <c r="B731" s="78" t="s">
        <v>0</v>
      </c>
      <c r="C731" s="69"/>
      <c r="D731" s="70"/>
      <c r="E731" s="293"/>
      <c r="F731" s="300"/>
      <c r="G731" s="301"/>
      <c r="H731" s="301"/>
      <c r="I731" s="302"/>
      <c r="J731" s="699"/>
      <c r="K731" s="301"/>
      <c r="L731" s="699"/>
      <c r="M731" s="301"/>
      <c r="N731" s="699"/>
      <c r="O731" s="301"/>
      <c r="P731" s="699"/>
      <c r="Q731" s="301"/>
      <c r="R731" s="699"/>
      <c r="S731" s="301"/>
      <c r="T731" s="706"/>
      <c r="U731" s="301"/>
      <c r="V731" s="699"/>
      <c r="W731" s="293"/>
      <c r="X731" s="78" t="s">
        <v>2539</v>
      </c>
      <c r="Y731" s="98" t="s">
        <v>750</v>
      </c>
      <c r="Z731" s="49" t="s">
        <v>3402</v>
      </c>
      <c r="AA731" s="99" t="e">
        <f t="shared" ref="AA731:AG731" si="196">IFERROR(INDEX(ESOSDataset,MATCH($Y731,Measure,0),MATCH(AA$9,PeriodComposite,0)),NA())</f>
        <v>#N/A</v>
      </c>
      <c r="AB731" s="99" t="e">
        <f t="shared" si="196"/>
        <v>#N/A</v>
      </c>
      <c r="AC731" s="99" t="e">
        <f t="shared" si="196"/>
        <v>#N/A</v>
      </c>
      <c r="AD731" s="99" t="e">
        <f t="shared" si="196"/>
        <v>#N/A</v>
      </c>
      <c r="AE731" s="99" t="e">
        <f t="shared" si="196"/>
        <v>#N/A</v>
      </c>
      <c r="AF731" s="99" t="e">
        <f t="shared" si="196"/>
        <v>#N/A</v>
      </c>
      <c r="AG731" s="99" t="e">
        <f t="shared" si="196"/>
        <v>#N/A</v>
      </c>
      <c r="AH731" s="41"/>
      <c r="AI731" s="47"/>
    </row>
    <row r="732" spans="1:35" ht="17.25" customHeight="1">
      <c r="A732" s="414" t="s">
        <v>1502</v>
      </c>
      <c r="B732" s="78" t="s">
        <v>0</v>
      </c>
      <c r="C732" s="69"/>
      <c r="D732" s="70"/>
      <c r="E732" s="293"/>
      <c r="F732" s="300"/>
      <c r="G732" s="301"/>
      <c r="H732" s="301"/>
      <c r="I732" s="302"/>
      <c r="J732" s="699"/>
      <c r="K732" s="301"/>
      <c r="L732" s="699"/>
      <c r="M732" s="301"/>
      <c r="N732" s="699"/>
      <c r="O732" s="301"/>
      <c r="P732" s="699"/>
      <c r="Q732" s="301"/>
      <c r="R732" s="699"/>
      <c r="S732" s="301"/>
      <c r="T732" s="706"/>
      <c r="U732" s="301"/>
      <c r="V732" s="699"/>
      <c r="W732" s="293"/>
      <c r="X732" s="78" t="s">
        <v>2540</v>
      </c>
      <c r="Y732" s="98" t="s">
        <v>750</v>
      </c>
      <c r="Z732" s="49"/>
      <c r="AA732" s="99"/>
      <c r="AB732" s="99"/>
      <c r="AC732" s="99"/>
      <c r="AD732" s="99"/>
      <c r="AE732" s="99"/>
      <c r="AF732" s="99"/>
      <c r="AG732" s="99"/>
      <c r="AH732" s="41"/>
      <c r="AI732" s="47"/>
    </row>
    <row r="733" spans="1:35" ht="17.25" customHeight="1">
      <c r="A733" s="414" t="s">
        <v>1503</v>
      </c>
      <c r="B733" s="78" t="s">
        <v>0</v>
      </c>
      <c r="C733" s="69"/>
      <c r="D733" s="70"/>
      <c r="E733" s="293"/>
      <c r="F733" s="300"/>
      <c r="G733" s="301"/>
      <c r="H733" s="301"/>
      <c r="I733" s="302"/>
      <c r="J733" s="699"/>
      <c r="K733" s="301"/>
      <c r="L733" s="699"/>
      <c r="M733" s="301"/>
      <c r="N733" s="699"/>
      <c r="O733" s="301"/>
      <c r="P733" s="699"/>
      <c r="Q733" s="301"/>
      <c r="R733" s="699"/>
      <c r="S733" s="301"/>
      <c r="T733" s="706"/>
      <c r="U733" s="301"/>
      <c r="V733" s="699"/>
      <c r="W733" s="293"/>
      <c r="X733" s="293"/>
      <c r="Y733" s="60"/>
      <c r="Z733" s="49"/>
      <c r="AA733" s="100"/>
      <c r="AB733" s="100"/>
      <c r="AC733" s="100"/>
      <c r="AD733" s="100"/>
      <c r="AE733" s="100"/>
      <c r="AF733" s="100"/>
      <c r="AG733" s="100"/>
      <c r="AH733" s="41"/>
      <c r="AI733" s="47"/>
    </row>
    <row r="734" spans="1:35" ht="17.25" customHeight="1">
      <c r="A734" s="414" t="s">
        <v>1504</v>
      </c>
      <c r="B734" s="78" t="s">
        <v>0</v>
      </c>
      <c r="C734" s="69"/>
      <c r="D734" s="70"/>
      <c r="E734" s="293"/>
      <c r="F734" s="300"/>
      <c r="G734" s="301"/>
      <c r="H734" s="301"/>
      <c r="I734" s="302"/>
      <c r="J734" s="699"/>
      <c r="K734" s="301"/>
      <c r="L734" s="699"/>
      <c r="M734" s="301"/>
      <c r="N734" s="699"/>
      <c r="O734" s="301"/>
      <c r="P734" s="699"/>
      <c r="Q734" s="301"/>
      <c r="R734" s="699"/>
      <c r="S734" s="301"/>
      <c r="T734" s="706"/>
      <c r="U734" s="301"/>
      <c r="V734" s="699"/>
      <c r="W734" s="293"/>
      <c r="X734" s="293"/>
      <c r="Y734" s="296"/>
      <c r="Z734" s="293"/>
      <c r="AA734" s="293"/>
      <c r="AB734" s="293"/>
      <c r="AC734" s="293"/>
      <c r="AD734" s="293"/>
      <c r="AE734" s="293"/>
      <c r="AF734" s="293"/>
      <c r="AG734" s="293"/>
      <c r="AH734" s="41"/>
      <c r="AI734" s="47"/>
    </row>
    <row r="735" spans="1:35" ht="17.25" customHeight="1">
      <c r="A735" s="414" t="s">
        <v>1505</v>
      </c>
      <c r="B735" s="78" t="s">
        <v>0</v>
      </c>
      <c r="C735" s="69"/>
      <c r="D735" s="70"/>
      <c r="E735" s="293"/>
      <c r="F735" s="300"/>
      <c r="G735" s="301"/>
      <c r="H735" s="301"/>
      <c r="I735" s="302"/>
      <c r="J735" s="699"/>
      <c r="K735" s="301"/>
      <c r="L735" s="699"/>
      <c r="M735" s="301"/>
      <c r="N735" s="699"/>
      <c r="O735" s="301"/>
      <c r="P735" s="699"/>
      <c r="Q735" s="301"/>
      <c r="R735" s="699"/>
      <c r="S735" s="301"/>
      <c r="T735" s="706"/>
      <c r="U735" s="301"/>
      <c r="V735" s="699"/>
      <c r="W735" s="293"/>
      <c r="X735" s="293"/>
      <c r="Y735" s="296"/>
      <c r="Z735" s="293"/>
      <c r="AA735" s="293"/>
      <c r="AB735" s="293"/>
      <c r="AC735" s="293"/>
      <c r="AD735" s="293"/>
      <c r="AE735" s="293"/>
      <c r="AF735" s="293"/>
      <c r="AG735" s="293"/>
      <c r="AH735" s="41"/>
      <c r="AI735" s="47"/>
    </row>
    <row r="736" spans="1:35" ht="17.25" customHeight="1">
      <c r="A736" s="414" t="s">
        <v>1506</v>
      </c>
      <c r="B736" s="78" t="s">
        <v>0</v>
      </c>
      <c r="C736" s="69"/>
      <c r="D736" s="70"/>
      <c r="E736" s="293"/>
      <c r="F736" s="300"/>
      <c r="G736" s="301"/>
      <c r="H736" s="301"/>
      <c r="I736" s="302"/>
      <c r="J736" s="699"/>
      <c r="K736" s="301"/>
      <c r="L736" s="699"/>
      <c r="M736" s="301"/>
      <c r="N736" s="699"/>
      <c r="O736" s="301"/>
      <c r="P736" s="699"/>
      <c r="Q736" s="301"/>
      <c r="R736" s="699"/>
      <c r="S736" s="301"/>
      <c r="T736" s="706"/>
      <c r="U736" s="301"/>
      <c r="V736" s="699"/>
      <c r="W736" s="303"/>
      <c r="X736" s="64" t="s">
        <v>705</v>
      </c>
      <c r="Y736" s="43"/>
      <c r="Z736" s="96" t="s">
        <v>760</v>
      </c>
      <c r="AA736" s="97"/>
      <c r="AB736" s="49"/>
      <c r="AC736" s="49"/>
      <c r="AD736" s="49"/>
      <c r="AE736" s="49"/>
      <c r="AF736" s="49"/>
      <c r="AG736" s="49"/>
      <c r="AH736" s="41"/>
      <c r="AI736" s="47"/>
    </row>
    <row r="737" spans="1:35" ht="17.25" customHeight="1">
      <c r="A737" s="414" t="s">
        <v>1507</v>
      </c>
      <c r="B737" s="78" t="s">
        <v>0</v>
      </c>
      <c r="C737" s="69"/>
      <c r="D737" s="70"/>
      <c r="E737" s="293"/>
      <c r="F737" s="300"/>
      <c r="G737" s="301"/>
      <c r="H737" s="301"/>
      <c r="I737" s="302"/>
      <c r="J737" s="699"/>
      <c r="K737" s="301"/>
      <c r="L737" s="699"/>
      <c r="M737" s="301"/>
      <c r="N737" s="699"/>
      <c r="O737" s="301"/>
      <c r="P737" s="699"/>
      <c r="Q737" s="301"/>
      <c r="R737" s="699"/>
      <c r="S737" s="301"/>
      <c r="T737" s="706"/>
      <c r="U737" s="301"/>
      <c r="V737" s="699"/>
      <c r="W737" s="293"/>
      <c r="X737" s="78" t="s">
        <v>2541</v>
      </c>
      <c r="Y737" s="98" t="s">
        <v>751</v>
      </c>
      <c r="Z737" s="49" t="s">
        <v>4303</v>
      </c>
      <c r="AA737" s="99" t="e">
        <f t="shared" ref="AA737:AG737" si="197">IFERROR(INDEX(ESOSDataset,MATCH($Y737,Measure,0),MATCH(AA$8,PeriodComposite,0)),NA())</f>
        <v>#N/A</v>
      </c>
      <c r="AB737" s="99" t="e">
        <f t="shared" si="197"/>
        <v>#N/A</v>
      </c>
      <c r="AC737" s="99" t="e">
        <f t="shared" si="197"/>
        <v>#N/A</v>
      </c>
      <c r="AD737" s="99" t="e">
        <f t="shared" si="197"/>
        <v>#N/A</v>
      </c>
      <c r="AE737" s="99" t="e">
        <f t="shared" si="197"/>
        <v>#N/A</v>
      </c>
      <c r="AF737" s="99" t="e">
        <f t="shared" si="197"/>
        <v>#N/A</v>
      </c>
      <c r="AG737" s="99" t="e">
        <f t="shared" si="197"/>
        <v>#N/A</v>
      </c>
      <c r="AH737" s="41"/>
      <c r="AI737" s="47"/>
    </row>
    <row r="738" spans="1:35" ht="17.25" customHeight="1">
      <c r="A738" s="414" t="s">
        <v>1508</v>
      </c>
      <c r="B738" s="78" t="s">
        <v>0</v>
      </c>
      <c r="C738" s="69"/>
      <c r="D738" s="70"/>
      <c r="E738" s="293"/>
      <c r="F738" s="300"/>
      <c r="G738" s="301"/>
      <c r="H738" s="301"/>
      <c r="I738" s="302"/>
      <c r="J738" s="699"/>
      <c r="K738" s="301"/>
      <c r="L738" s="699"/>
      <c r="M738" s="301"/>
      <c r="N738" s="699"/>
      <c r="O738" s="301"/>
      <c r="P738" s="699"/>
      <c r="Q738" s="301"/>
      <c r="R738" s="699"/>
      <c r="S738" s="301"/>
      <c r="T738" s="706"/>
      <c r="U738" s="301"/>
      <c r="V738" s="699"/>
      <c r="W738" s="293"/>
      <c r="X738" s="78" t="s">
        <v>2542</v>
      </c>
      <c r="Y738" s="98" t="s">
        <v>751</v>
      </c>
      <c r="Z738" s="49" t="s">
        <v>3402</v>
      </c>
      <c r="AA738" s="99" t="e">
        <f t="shared" ref="AA738:AG738" si="198">IFERROR(INDEX(ESOSDataset,MATCH($Y738,Measure,0),MATCH(AA$9,PeriodComposite,0)),NA())</f>
        <v>#N/A</v>
      </c>
      <c r="AB738" s="99" t="e">
        <f t="shared" si="198"/>
        <v>#N/A</v>
      </c>
      <c r="AC738" s="99" t="e">
        <f t="shared" si="198"/>
        <v>#N/A</v>
      </c>
      <c r="AD738" s="99" t="e">
        <f t="shared" si="198"/>
        <v>#N/A</v>
      </c>
      <c r="AE738" s="99" t="e">
        <f t="shared" si="198"/>
        <v>#N/A</v>
      </c>
      <c r="AF738" s="99" t="e">
        <f t="shared" si="198"/>
        <v>#N/A</v>
      </c>
      <c r="AG738" s="99" t="e">
        <f t="shared" si="198"/>
        <v>#N/A</v>
      </c>
      <c r="AH738" s="41"/>
      <c r="AI738" s="47"/>
    </row>
    <row r="739" spans="1:35" ht="17.25" customHeight="1">
      <c r="A739" s="414" t="s">
        <v>1509</v>
      </c>
      <c r="B739" s="78" t="s">
        <v>0</v>
      </c>
      <c r="C739" s="69"/>
      <c r="D739" s="70"/>
      <c r="E739" s="293"/>
      <c r="F739" s="300"/>
      <c r="G739" s="301"/>
      <c r="H739" s="301"/>
      <c r="I739" s="302"/>
      <c r="J739" s="699"/>
      <c r="K739" s="301"/>
      <c r="L739" s="699"/>
      <c r="M739" s="301"/>
      <c r="N739" s="699"/>
      <c r="O739" s="301"/>
      <c r="P739" s="699"/>
      <c r="Q739" s="301"/>
      <c r="R739" s="699"/>
      <c r="S739" s="301"/>
      <c r="T739" s="706"/>
      <c r="U739" s="301"/>
      <c r="V739" s="699"/>
      <c r="W739" s="293"/>
      <c r="X739" s="78" t="s">
        <v>2543</v>
      </c>
      <c r="Y739" s="98" t="s">
        <v>751</v>
      </c>
      <c r="Z739" s="49"/>
      <c r="AA739" s="99"/>
      <c r="AB739" s="99"/>
      <c r="AC739" s="99"/>
      <c r="AD739" s="99"/>
      <c r="AE739" s="99"/>
      <c r="AF739" s="99"/>
      <c r="AG739" s="99"/>
      <c r="AH739" s="41"/>
      <c r="AI739" s="47"/>
    </row>
    <row r="740" spans="1:35" ht="17.25" customHeight="1">
      <c r="A740" s="414" t="s">
        <v>1510</v>
      </c>
      <c r="B740" s="78" t="s">
        <v>0</v>
      </c>
      <c r="C740" s="69"/>
      <c r="D740" s="70"/>
      <c r="E740" s="293"/>
      <c r="F740" s="300"/>
      <c r="G740" s="301"/>
      <c r="H740" s="301"/>
      <c r="I740" s="302"/>
      <c r="J740" s="699"/>
      <c r="K740" s="301"/>
      <c r="L740" s="699"/>
      <c r="M740" s="301"/>
      <c r="N740" s="699"/>
      <c r="O740" s="301"/>
      <c r="P740" s="699"/>
      <c r="Q740" s="301"/>
      <c r="R740" s="699"/>
      <c r="S740" s="301"/>
      <c r="T740" s="706"/>
      <c r="U740" s="301"/>
      <c r="V740" s="699"/>
      <c r="W740" s="293"/>
      <c r="X740" s="293"/>
      <c r="Y740" s="60"/>
      <c r="Z740" s="49"/>
      <c r="AA740" s="100"/>
      <c r="AB740" s="100"/>
      <c r="AC740" s="100"/>
      <c r="AD740" s="100"/>
      <c r="AE740" s="100"/>
      <c r="AF740" s="100"/>
      <c r="AG740" s="100"/>
      <c r="AH740" s="41"/>
      <c r="AI740" s="47"/>
    </row>
    <row r="741" spans="1:35" ht="17.25" customHeight="1">
      <c r="A741" s="414" t="s">
        <v>1546</v>
      </c>
      <c r="B741" s="78" t="s">
        <v>0</v>
      </c>
      <c r="C741" s="69"/>
      <c r="D741" s="70"/>
      <c r="E741" s="293"/>
      <c r="F741" s="1090" t="s">
        <v>296</v>
      </c>
      <c r="G741" s="1081" t="str">
        <f>G$13</f>
        <v>2015 FOA PG Group 1   :   March 2015</v>
      </c>
      <c r="H741" s="1082"/>
      <c r="I741" s="1082"/>
      <c r="J741" s="1082"/>
      <c r="K741" s="1082"/>
      <c r="L741" s="1082"/>
      <c r="M741" s="1082"/>
      <c r="N741" s="1082"/>
      <c r="O741" s="1082"/>
      <c r="P741" s="1082"/>
      <c r="Q741" s="1082"/>
      <c r="R741" s="1082"/>
      <c r="S741" s="1082"/>
      <c r="T741" s="1082"/>
      <c r="U741" s="1082">
        <f>U$13</f>
        <v>0</v>
      </c>
      <c r="V741" s="1083"/>
      <c r="W741" s="293"/>
      <c r="X741" s="293"/>
      <c r="Y741" s="296"/>
      <c r="Z741" s="41"/>
      <c r="AA741" s="293"/>
      <c r="AB741" s="293"/>
      <c r="AC741" s="293"/>
      <c r="AD741" s="293"/>
      <c r="AE741" s="293"/>
      <c r="AF741" s="293"/>
      <c r="AG741" s="293"/>
      <c r="AH741" s="41"/>
      <c r="AI741" s="47"/>
    </row>
    <row r="742" spans="1:35" ht="17.25" customHeight="1">
      <c r="A742" s="414" t="s">
        <v>1547</v>
      </c>
      <c r="B742" s="78" t="s">
        <v>0</v>
      </c>
      <c r="C742" s="69"/>
      <c r="D742" s="70"/>
      <c r="E742" s="293"/>
      <c r="F742" s="1091"/>
      <c r="G742" s="62" t="str">
        <f t="shared" ref="G742:V742" si="199">G$14</f>
        <v>BM YTD</v>
      </c>
      <c r="H742" s="62" t="str">
        <f t="shared" si="199"/>
        <v>Med YTD</v>
      </c>
      <c r="I742" s="707" t="str">
        <f t="shared" si="199"/>
        <v>Dealer 1 FYTD</v>
      </c>
      <c r="J742" s="737" t="str">
        <f t="shared" si="199"/>
        <v>Dealer 1 TMRA</v>
      </c>
      <c r="K742" s="738" t="str">
        <f t="shared" si="199"/>
        <v>Dealer 2 FYTD</v>
      </c>
      <c r="L742" s="737" t="str">
        <f t="shared" si="199"/>
        <v>Dealer 2 TMRA</v>
      </c>
      <c r="M742" s="707" t="str">
        <f t="shared" si="199"/>
        <v>Dealer 3 FYTD</v>
      </c>
      <c r="N742" s="737" t="str">
        <f t="shared" si="199"/>
        <v>Dealer 3 TMRA</v>
      </c>
      <c r="O742" s="707" t="str">
        <f t="shared" si="199"/>
        <v>Dealer 4 FYTD</v>
      </c>
      <c r="P742" s="737" t="str">
        <f t="shared" si="199"/>
        <v>Dealer 4 TMRA</v>
      </c>
      <c r="Q742" s="707" t="str">
        <f t="shared" si="199"/>
        <v>Dealer 5 FYTD</v>
      </c>
      <c r="R742" s="737" t="str">
        <f t="shared" si="199"/>
        <v>Dealer 5 TMRA</v>
      </c>
      <c r="S742" s="707" t="str">
        <f t="shared" si="199"/>
        <v>Dealer 6 FYTD</v>
      </c>
      <c r="T742" s="737" t="str">
        <f t="shared" si="199"/>
        <v>Dealer 6 TMRA</v>
      </c>
      <c r="U742" s="707" t="str">
        <f t="shared" si="199"/>
        <v>Dealer 7 FYTD</v>
      </c>
      <c r="V742" s="739" t="str">
        <f t="shared" si="199"/>
        <v>Dealer TMRA</v>
      </c>
      <c r="W742" s="293"/>
      <c r="X742" s="293"/>
      <c r="Y742" s="296"/>
      <c r="Z742" s="41"/>
      <c r="AA742" s="293"/>
      <c r="AB742" s="293"/>
      <c r="AC742" s="293"/>
      <c r="AD742" s="293"/>
      <c r="AE742" s="293"/>
      <c r="AF742" s="293"/>
      <c r="AG742" s="293"/>
      <c r="AH742" s="41"/>
      <c r="AI742" s="47"/>
    </row>
    <row r="743" spans="1:35" ht="17.25" customHeight="1">
      <c r="A743" s="414" t="s">
        <v>1548</v>
      </c>
      <c r="B743" s="78" t="s">
        <v>0</v>
      </c>
      <c r="C743" s="69"/>
      <c r="D743" s="70"/>
      <c r="E743" s="293"/>
      <c r="F743" s="253" t="s">
        <v>4284</v>
      </c>
      <c r="G743" s="373"/>
      <c r="H743" s="374"/>
      <c r="I743" s="367"/>
      <c r="J743" s="952"/>
      <c r="K743" s="953"/>
      <c r="L743" s="952"/>
      <c r="M743" s="367"/>
      <c r="N743" s="952"/>
      <c r="O743" s="367"/>
      <c r="P743" s="952"/>
      <c r="Q743" s="1007"/>
      <c r="R743" s="952"/>
      <c r="S743" s="367"/>
      <c r="T743" s="952"/>
      <c r="U743" s="367"/>
      <c r="V743" s="954"/>
      <c r="W743" s="293"/>
      <c r="X743" s="293"/>
      <c r="Y743" s="296"/>
      <c r="Z743" s="41"/>
      <c r="AA743" s="293"/>
      <c r="AB743" s="293"/>
      <c r="AC743" s="293"/>
      <c r="AD743" s="293"/>
      <c r="AE743" s="293"/>
      <c r="AF743" s="293"/>
      <c r="AG743" s="293"/>
      <c r="AH743" s="41"/>
      <c r="AI743" s="47"/>
    </row>
    <row r="744" spans="1:35" ht="17.25" customHeight="1">
      <c r="A744" s="984"/>
      <c r="B744" s="78"/>
      <c r="C744" t="s">
        <v>4224</v>
      </c>
      <c r="D744" s="70"/>
      <c r="E744" s="293"/>
      <c r="F744" s="255" t="str">
        <f>"Aftercare GP "&amp;$C$6&amp;"/unit"</f>
        <v>Aftercare GP AUD/unit</v>
      </c>
      <c r="G744" s="274"/>
      <c r="H744" s="275"/>
      <c r="I744" s="256" t="str">
        <f t="shared" ref="I744:V750" si="200">IFERROR(INDEX(ESOSDataset,MATCH($C744,Measure,0),MATCH(I$10,PeriodComposite,0)),"")</f>
        <v/>
      </c>
      <c r="J744" s="729" t="str">
        <f t="shared" si="200"/>
        <v/>
      </c>
      <c r="K744" s="875" t="str">
        <f t="shared" si="200"/>
        <v/>
      </c>
      <c r="L744" s="729" t="str">
        <f t="shared" si="200"/>
        <v/>
      </c>
      <c r="M744" s="256" t="str">
        <f t="shared" si="200"/>
        <v/>
      </c>
      <c r="N744" s="729" t="str">
        <f t="shared" si="200"/>
        <v/>
      </c>
      <c r="O744" s="256" t="str">
        <f t="shared" si="200"/>
        <v/>
      </c>
      <c r="P744" s="729" t="str">
        <f t="shared" si="200"/>
        <v/>
      </c>
      <c r="Q744" s="999" t="str">
        <f t="shared" si="200"/>
        <v/>
      </c>
      <c r="R744" s="729">
        <f t="shared" si="200"/>
        <v>122.11</v>
      </c>
      <c r="S744" s="256" t="str">
        <f t="shared" si="200"/>
        <v/>
      </c>
      <c r="T744" s="729" t="str">
        <f t="shared" si="200"/>
        <v/>
      </c>
      <c r="U744" s="256" t="str">
        <f t="shared" si="200"/>
        <v/>
      </c>
      <c r="V744" s="714" t="str">
        <f t="shared" si="200"/>
        <v/>
      </c>
      <c r="W744" s="293"/>
      <c r="X744" s="293"/>
      <c r="Y744" s="296"/>
      <c r="Z744" s="41"/>
      <c r="AA744" s="293"/>
      <c r="AB744" s="293"/>
      <c r="AC744" s="293"/>
      <c r="AD744" s="293"/>
      <c r="AE744" s="293"/>
      <c r="AF744" s="293"/>
      <c r="AG744" s="293"/>
      <c r="AH744" s="41"/>
      <c r="AI744" s="47"/>
    </row>
    <row r="745" spans="1:35" ht="17.25" customHeight="1">
      <c r="A745" s="414" t="s">
        <v>1549</v>
      </c>
      <c r="B745" s="78" t="s">
        <v>2237</v>
      </c>
      <c r="C745" s="76" t="s">
        <v>4282</v>
      </c>
      <c r="D745" s="70"/>
      <c r="E745" s="293"/>
      <c r="F745" s="255" t="s">
        <v>297</v>
      </c>
      <c r="G745" s="368"/>
      <c r="H745" s="369"/>
      <c r="I745" s="256" t="str">
        <f t="shared" ref="I745:V745" si="201">IFERROR(INDEX(ESOSDataset,MATCH($C745,Measure,0),MATCH(I$10,PeriodComposite,0))/I$6,"")</f>
        <v/>
      </c>
      <c r="J745" s="729" t="str">
        <f t="shared" si="201"/>
        <v/>
      </c>
      <c r="K745" s="875" t="str">
        <f t="shared" si="201"/>
        <v/>
      </c>
      <c r="L745" s="729" t="str">
        <f t="shared" si="201"/>
        <v/>
      </c>
      <c r="M745" s="256" t="str">
        <f t="shared" si="201"/>
        <v/>
      </c>
      <c r="N745" s="729" t="str">
        <f t="shared" si="201"/>
        <v/>
      </c>
      <c r="O745" s="256" t="str">
        <f t="shared" si="201"/>
        <v/>
      </c>
      <c r="P745" s="729" t="str">
        <f t="shared" si="201"/>
        <v/>
      </c>
      <c r="Q745" s="999" t="str">
        <f t="shared" si="201"/>
        <v/>
      </c>
      <c r="R745" s="729" t="str">
        <f t="shared" si="201"/>
        <v/>
      </c>
      <c r="S745" s="256" t="str">
        <f t="shared" si="201"/>
        <v/>
      </c>
      <c r="T745" s="729" t="str">
        <f t="shared" si="201"/>
        <v/>
      </c>
      <c r="U745" s="256" t="str">
        <f t="shared" si="201"/>
        <v/>
      </c>
      <c r="V745" s="714" t="str">
        <f t="shared" si="201"/>
        <v/>
      </c>
      <c r="W745" s="293"/>
      <c r="X745" s="293"/>
      <c r="Y745" s="296"/>
      <c r="Z745" s="41"/>
      <c r="AA745" s="293"/>
      <c r="AB745" s="293"/>
      <c r="AC745" s="293"/>
      <c r="AD745" s="293"/>
      <c r="AE745" s="293"/>
      <c r="AF745" s="293"/>
      <c r="AG745" s="293"/>
      <c r="AH745" s="41"/>
      <c r="AI745" s="47"/>
    </row>
    <row r="746" spans="1:35" ht="17.25" customHeight="1">
      <c r="A746" s="414" t="s">
        <v>1550</v>
      </c>
      <c r="B746" s="78" t="s">
        <v>2238</v>
      </c>
      <c r="C746" s="76" t="s">
        <v>4222</v>
      </c>
      <c r="D746" s="70"/>
      <c r="E746" s="293"/>
      <c r="F746" s="255" t="str">
        <f>"Extended Warrany GP "&amp;$C$6&amp;"/unit"</f>
        <v>Extended Warrany GP AUD/unit</v>
      </c>
      <c r="G746" s="274" t="str">
        <f t="shared" ref="G746:H748" si="202">IFERROR(INDEX(ESOSDataset,MATCH($C746,Measure,0),MATCH(G$10,Period,0)),"")</f>
        <v/>
      </c>
      <c r="H746" s="275" t="str">
        <f t="shared" si="202"/>
        <v/>
      </c>
      <c r="I746" s="256" t="str">
        <f t="shared" si="200"/>
        <v/>
      </c>
      <c r="J746" s="729" t="str">
        <f t="shared" si="200"/>
        <v/>
      </c>
      <c r="K746" s="875" t="str">
        <f t="shared" si="200"/>
        <v/>
      </c>
      <c r="L746" s="729" t="str">
        <f t="shared" si="200"/>
        <v/>
      </c>
      <c r="M746" s="256" t="str">
        <f t="shared" si="200"/>
        <v/>
      </c>
      <c r="N746" s="729" t="str">
        <f t="shared" si="200"/>
        <v/>
      </c>
      <c r="O746" s="256" t="str">
        <f t="shared" si="200"/>
        <v/>
      </c>
      <c r="P746" s="729" t="str">
        <f t="shared" si="200"/>
        <v/>
      </c>
      <c r="Q746" s="999" t="str">
        <f t="shared" si="200"/>
        <v/>
      </c>
      <c r="R746" s="729">
        <f t="shared" si="200"/>
        <v>0</v>
      </c>
      <c r="S746" s="256" t="str">
        <f t="shared" si="200"/>
        <v/>
      </c>
      <c r="T746" s="729" t="str">
        <f t="shared" si="200"/>
        <v/>
      </c>
      <c r="U746" s="256" t="str">
        <f t="shared" si="200"/>
        <v/>
      </c>
      <c r="V746" s="714" t="str">
        <f t="shared" si="200"/>
        <v/>
      </c>
      <c r="W746" s="293"/>
      <c r="X746" s="293"/>
      <c r="Y746" s="296"/>
      <c r="Z746" s="41"/>
      <c r="AA746" s="293"/>
      <c r="AB746" s="293"/>
      <c r="AC746" s="293"/>
      <c r="AD746" s="293"/>
      <c r="AE746" s="293"/>
      <c r="AF746" s="293"/>
      <c r="AG746" s="293"/>
      <c r="AH746" s="41"/>
      <c r="AI746" s="47"/>
    </row>
    <row r="747" spans="1:35" ht="17.25" customHeight="1">
      <c r="A747" s="414" t="s">
        <v>1551</v>
      </c>
      <c r="B747" s="78" t="s">
        <v>2239</v>
      </c>
      <c r="C747" s="76" t="s">
        <v>4232</v>
      </c>
      <c r="D747" s="70"/>
      <c r="E747" s="293"/>
      <c r="F747" s="255" t="str">
        <f>"Protection / Window Tint GP "&amp;$C$6&amp;"/unit"</f>
        <v>Protection / Window Tint GP AUD/unit</v>
      </c>
      <c r="G747" s="274" t="str">
        <f t="shared" si="202"/>
        <v/>
      </c>
      <c r="H747" s="275" t="str">
        <f t="shared" si="202"/>
        <v/>
      </c>
      <c r="I747" s="256" t="str">
        <f t="shared" si="200"/>
        <v/>
      </c>
      <c r="J747" s="729" t="str">
        <f t="shared" si="200"/>
        <v/>
      </c>
      <c r="K747" s="875" t="str">
        <f t="shared" si="200"/>
        <v/>
      </c>
      <c r="L747" s="729" t="str">
        <f t="shared" si="200"/>
        <v/>
      </c>
      <c r="M747" s="256" t="str">
        <f t="shared" si="200"/>
        <v/>
      </c>
      <c r="N747" s="729" t="str">
        <f t="shared" si="200"/>
        <v/>
      </c>
      <c r="O747" s="256" t="str">
        <f t="shared" si="200"/>
        <v/>
      </c>
      <c r="P747" s="729" t="str">
        <f t="shared" si="200"/>
        <v/>
      </c>
      <c r="Q747" s="999" t="str">
        <f t="shared" si="200"/>
        <v/>
      </c>
      <c r="R747" s="729">
        <f t="shared" si="200"/>
        <v>80.34</v>
      </c>
      <c r="S747" s="256" t="str">
        <f t="shared" si="200"/>
        <v/>
      </c>
      <c r="T747" s="729" t="str">
        <f t="shared" si="200"/>
        <v/>
      </c>
      <c r="U747" s="256" t="str">
        <f t="shared" si="200"/>
        <v/>
      </c>
      <c r="V747" s="714" t="str">
        <f t="shared" si="200"/>
        <v/>
      </c>
      <c r="W747" s="293"/>
      <c r="X747" s="293"/>
      <c r="Y747" s="296"/>
      <c r="Z747" s="41"/>
      <c r="AA747" s="293"/>
      <c r="AB747" s="293"/>
      <c r="AC747" s="293"/>
      <c r="AD747" s="293"/>
      <c r="AE747" s="293"/>
      <c r="AF747" s="293"/>
      <c r="AG747" s="293"/>
      <c r="AH747" s="41"/>
      <c r="AI747" s="47"/>
    </row>
    <row r="748" spans="1:35" ht="17.25" customHeight="1">
      <c r="A748" s="414" t="s">
        <v>1552</v>
      </c>
      <c r="B748" s="78" t="s">
        <v>2240</v>
      </c>
      <c r="C748" s="76" t="s">
        <v>4228</v>
      </c>
      <c r="D748" s="70"/>
      <c r="E748" s="293"/>
      <c r="F748" s="255" t="str">
        <f>"Aftercare Other GP "&amp;$C$6&amp;"/unit"</f>
        <v>Aftercare Other GP AUD/unit</v>
      </c>
      <c r="G748" s="274" t="str">
        <f t="shared" si="202"/>
        <v/>
      </c>
      <c r="H748" s="275" t="str">
        <f t="shared" si="202"/>
        <v/>
      </c>
      <c r="I748" s="256" t="str">
        <f t="shared" si="200"/>
        <v/>
      </c>
      <c r="J748" s="729" t="str">
        <f t="shared" si="200"/>
        <v/>
      </c>
      <c r="K748" s="875" t="str">
        <f t="shared" si="200"/>
        <v/>
      </c>
      <c r="L748" s="729" t="str">
        <f t="shared" si="200"/>
        <v/>
      </c>
      <c r="M748" s="256" t="str">
        <f t="shared" si="200"/>
        <v/>
      </c>
      <c r="N748" s="729" t="str">
        <f t="shared" si="200"/>
        <v/>
      </c>
      <c r="O748" s="256" t="str">
        <f t="shared" si="200"/>
        <v/>
      </c>
      <c r="P748" s="729" t="str">
        <f t="shared" si="200"/>
        <v/>
      </c>
      <c r="Q748" s="999" t="str">
        <f t="shared" si="200"/>
        <v/>
      </c>
      <c r="R748" s="729">
        <f t="shared" si="200"/>
        <v>41.76</v>
      </c>
      <c r="S748" s="256" t="str">
        <f t="shared" si="200"/>
        <v/>
      </c>
      <c r="T748" s="729" t="str">
        <f t="shared" si="200"/>
        <v/>
      </c>
      <c r="U748" s="256" t="str">
        <f t="shared" si="200"/>
        <v/>
      </c>
      <c r="V748" s="714" t="str">
        <f t="shared" si="200"/>
        <v/>
      </c>
      <c r="W748" s="293"/>
      <c r="X748" s="293"/>
      <c r="Y748" s="296"/>
      <c r="Z748" s="41"/>
      <c r="AA748" s="293"/>
      <c r="AB748" s="293"/>
      <c r="AC748" s="293"/>
      <c r="AD748" s="293"/>
      <c r="AE748" s="293"/>
      <c r="AF748" s="293"/>
      <c r="AG748" s="293"/>
      <c r="AH748" s="41"/>
      <c r="AI748" s="47"/>
    </row>
    <row r="749" spans="1:35" ht="17.25" customHeight="1">
      <c r="A749" s="414" t="s">
        <v>1553</v>
      </c>
      <c r="B749" s="78" t="s">
        <v>0</v>
      </c>
      <c r="C749" s="69"/>
      <c r="D749" s="70"/>
      <c r="E749" s="293"/>
      <c r="F749" s="253" t="s">
        <v>294</v>
      </c>
      <c r="G749" s="173"/>
      <c r="H749" s="375"/>
      <c r="I749" s="256"/>
      <c r="J749" s="729"/>
      <c r="K749" s="875"/>
      <c r="L749" s="729"/>
      <c r="M749" s="256"/>
      <c r="N749" s="729"/>
      <c r="O749" s="256"/>
      <c r="P749" s="729"/>
      <c r="Q749" s="999"/>
      <c r="R749" s="729"/>
      <c r="S749" s="256"/>
      <c r="T749" s="729"/>
      <c r="U749" s="256"/>
      <c r="V749" s="714"/>
      <c r="W749" s="293"/>
      <c r="X749" s="293"/>
      <c r="Y749" s="296"/>
      <c r="Z749" s="41"/>
      <c r="AA749" s="293"/>
      <c r="AB749" s="293"/>
      <c r="AC749" s="293"/>
      <c r="AD749" s="293"/>
      <c r="AE749" s="293"/>
      <c r="AF749" s="293"/>
      <c r="AG749" s="293"/>
      <c r="AH749" s="41"/>
      <c r="AI749" s="47"/>
    </row>
    <row r="750" spans="1:35" ht="17.25" customHeight="1">
      <c r="A750" s="984"/>
      <c r="B750" s="78"/>
      <c r="C750" s="988" t="s">
        <v>4226</v>
      </c>
      <c r="D750" s="70"/>
      <c r="E750" s="293"/>
      <c r="F750" s="255" t="str">
        <f>"Aftercare GP "&amp;$C$6&amp;"/unit"</f>
        <v>Aftercare GP AUD/unit</v>
      </c>
      <c r="G750" s="274"/>
      <c r="H750" s="275"/>
      <c r="I750" s="256" t="str">
        <f t="shared" si="200"/>
        <v/>
      </c>
      <c r="J750" s="729" t="str">
        <f t="shared" si="200"/>
        <v/>
      </c>
      <c r="K750" s="875" t="str">
        <f t="shared" si="200"/>
        <v/>
      </c>
      <c r="L750" s="729" t="str">
        <f t="shared" si="200"/>
        <v/>
      </c>
      <c r="M750" s="256" t="str">
        <f t="shared" si="200"/>
        <v/>
      </c>
      <c r="N750" s="729" t="str">
        <f t="shared" si="200"/>
        <v/>
      </c>
      <c r="O750" s="256" t="str">
        <f t="shared" si="200"/>
        <v/>
      </c>
      <c r="P750" s="729" t="str">
        <f t="shared" si="200"/>
        <v/>
      </c>
      <c r="Q750" s="999" t="str">
        <f t="shared" si="200"/>
        <v/>
      </c>
      <c r="R750" s="729">
        <f t="shared" si="200"/>
        <v>24.95</v>
      </c>
      <c r="S750" s="256" t="str">
        <f t="shared" si="200"/>
        <v/>
      </c>
      <c r="T750" s="729" t="str">
        <f t="shared" si="200"/>
        <v/>
      </c>
      <c r="U750" s="256" t="str">
        <f t="shared" si="200"/>
        <v/>
      </c>
      <c r="V750" s="714" t="str">
        <f t="shared" si="200"/>
        <v/>
      </c>
      <c r="W750" s="293"/>
      <c r="X750" s="293"/>
      <c r="Y750" s="296"/>
      <c r="Z750" s="41"/>
      <c r="AA750" s="293"/>
      <c r="AB750" s="293"/>
      <c r="AC750" s="293"/>
      <c r="AD750" s="293"/>
      <c r="AE750" s="293"/>
      <c r="AF750" s="293"/>
      <c r="AG750" s="293"/>
      <c r="AH750" s="41"/>
      <c r="AI750" s="47"/>
    </row>
    <row r="751" spans="1:35" ht="17.25" customHeight="1">
      <c r="A751" s="414" t="s">
        <v>1554</v>
      </c>
      <c r="B751" s="78" t="s">
        <v>2241</v>
      </c>
      <c r="C751" s="76" t="s">
        <v>4283</v>
      </c>
      <c r="D751" s="70"/>
      <c r="E751" s="293"/>
      <c r="F751" s="255" t="s">
        <v>297</v>
      </c>
      <c r="G751" s="368"/>
      <c r="H751" s="369"/>
      <c r="I751" s="256" t="str">
        <f t="shared" ref="I751:V751" si="203">IFERROR(INDEX(ESOSDataset,MATCH($C751,Measure,0),MATCH(I$10,PeriodComposite,0))/I$6,"")</f>
        <v/>
      </c>
      <c r="J751" s="729" t="str">
        <f t="shared" si="203"/>
        <v/>
      </c>
      <c r="K751" s="875" t="str">
        <f t="shared" si="203"/>
        <v/>
      </c>
      <c r="L751" s="729" t="str">
        <f t="shared" si="203"/>
        <v/>
      </c>
      <c r="M751" s="256" t="str">
        <f t="shared" si="203"/>
        <v/>
      </c>
      <c r="N751" s="729" t="str">
        <f t="shared" si="203"/>
        <v/>
      </c>
      <c r="O751" s="256" t="str">
        <f t="shared" si="203"/>
        <v/>
      </c>
      <c r="P751" s="729" t="str">
        <f t="shared" si="203"/>
        <v/>
      </c>
      <c r="Q751" s="999" t="str">
        <f t="shared" si="203"/>
        <v/>
      </c>
      <c r="R751" s="729" t="str">
        <f t="shared" si="203"/>
        <v/>
      </c>
      <c r="S751" s="256" t="str">
        <f t="shared" si="203"/>
        <v/>
      </c>
      <c r="T751" s="729" t="str">
        <f t="shared" si="203"/>
        <v/>
      </c>
      <c r="U751" s="256" t="str">
        <f t="shared" si="203"/>
        <v/>
      </c>
      <c r="V751" s="714" t="str">
        <f t="shared" si="203"/>
        <v/>
      </c>
      <c r="W751" s="293"/>
      <c r="X751" s="293"/>
      <c r="Y751" s="296"/>
      <c r="Z751" s="41"/>
      <c r="AA751" s="293"/>
      <c r="AB751" s="293"/>
      <c r="AC751" s="293"/>
      <c r="AD751" s="293"/>
      <c r="AE751" s="293"/>
      <c r="AF751" s="293"/>
      <c r="AG751" s="293"/>
      <c r="AH751" s="41"/>
      <c r="AI751" s="47"/>
    </row>
    <row r="752" spans="1:35" ht="17.25" customHeight="1">
      <c r="A752" s="414" t="s">
        <v>1555</v>
      </c>
      <c r="B752" s="78" t="s">
        <v>2242</v>
      </c>
      <c r="C752" s="76" t="s">
        <v>4220</v>
      </c>
      <c r="D752" s="70"/>
      <c r="E752" s="293"/>
      <c r="F752" s="255" t="str">
        <f>"Extended Warrany GP "&amp;$C$6&amp;"/unit"</f>
        <v>Extended Warrany GP AUD/unit</v>
      </c>
      <c r="G752" s="274" t="str">
        <f t="shared" ref="G752:H754" si="204">IFERROR(INDEX(ESOSDataset,MATCH($C752,Measure,0),MATCH(G$10,Period,0)),"")</f>
        <v/>
      </c>
      <c r="H752" s="275" t="str">
        <f t="shared" si="204"/>
        <v/>
      </c>
      <c r="I752" s="256" t="str">
        <f t="shared" ref="I752:V754" si="205">IFERROR(INDEX(ESOSDataset,MATCH($C752,Measure,0),MATCH(I$10,PeriodComposite,0)),"")</f>
        <v/>
      </c>
      <c r="J752" s="729" t="str">
        <f t="shared" si="205"/>
        <v/>
      </c>
      <c r="K752" s="875" t="str">
        <f t="shared" si="205"/>
        <v/>
      </c>
      <c r="L752" s="729" t="str">
        <f t="shared" si="205"/>
        <v/>
      </c>
      <c r="M752" s="256" t="str">
        <f t="shared" si="205"/>
        <v/>
      </c>
      <c r="N752" s="729" t="str">
        <f t="shared" si="205"/>
        <v/>
      </c>
      <c r="O752" s="256" t="str">
        <f t="shared" si="205"/>
        <v/>
      </c>
      <c r="P752" s="729" t="str">
        <f t="shared" si="205"/>
        <v/>
      </c>
      <c r="Q752" s="999" t="str">
        <f t="shared" si="205"/>
        <v/>
      </c>
      <c r="R752" s="729">
        <f t="shared" si="205"/>
        <v>0</v>
      </c>
      <c r="S752" s="256" t="str">
        <f t="shared" si="205"/>
        <v/>
      </c>
      <c r="T752" s="729" t="str">
        <f t="shared" si="205"/>
        <v/>
      </c>
      <c r="U752" s="256" t="str">
        <f t="shared" si="205"/>
        <v/>
      </c>
      <c r="V752" s="714" t="str">
        <f t="shared" si="205"/>
        <v/>
      </c>
      <c r="W752" s="293"/>
      <c r="X752" s="293"/>
      <c r="Y752" s="296"/>
      <c r="Z752" s="41"/>
      <c r="AA752" s="293"/>
      <c r="AB752" s="293"/>
      <c r="AC752" s="293"/>
      <c r="AD752" s="293"/>
      <c r="AE752" s="293"/>
      <c r="AF752" s="293"/>
      <c r="AG752" s="293"/>
      <c r="AH752" s="41"/>
      <c r="AI752" s="47"/>
    </row>
    <row r="753" spans="1:35" ht="17.25" customHeight="1">
      <c r="A753" s="414" t="s">
        <v>1556</v>
      </c>
      <c r="B753" s="78" t="s">
        <v>2243</v>
      </c>
      <c r="C753" s="76" t="s">
        <v>4234</v>
      </c>
      <c r="D753" s="70"/>
      <c r="E753" s="293"/>
      <c r="F753" s="255" t="str">
        <f>"Protection / Window Tint GP "&amp;$C$6&amp;"/unit"</f>
        <v>Protection / Window Tint GP AUD/unit</v>
      </c>
      <c r="G753" s="274" t="str">
        <f t="shared" si="204"/>
        <v/>
      </c>
      <c r="H753" s="275" t="str">
        <f t="shared" si="204"/>
        <v/>
      </c>
      <c r="I753" s="256" t="str">
        <f t="shared" si="205"/>
        <v/>
      </c>
      <c r="J753" s="729" t="str">
        <f t="shared" si="205"/>
        <v/>
      </c>
      <c r="K753" s="875" t="str">
        <f t="shared" si="205"/>
        <v/>
      </c>
      <c r="L753" s="729" t="str">
        <f t="shared" si="205"/>
        <v/>
      </c>
      <c r="M753" s="256" t="str">
        <f t="shared" si="205"/>
        <v/>
      </c>
      <c r="N753" s="729" t="str">
        <f t="shared" si="205"/>
        <v/>
      </c>
      <c r="O753" s="256" t="str">
        <f t="shared" si="205"/>
        <v/>
      </c>
      <c r="P753" s="729" t="str">
        <f t="shared" si="205"/>
        <v/>
      </c>
      <c r="Q753" s="999" t="str">
        <f t="shared" si="205"/>
        <v/>
      </c>
      <c r="R753" s="729">
        <f t="shared" si="205"/>
        <v>23</v>
      </c>
      <c r="S753" s="256" t="str">
        <f t="shared" si="205"/>
        <v/>
      </c>
      <c r="T753" s="729" t="str">
        <f t="shared" si="205"/>
        <v/>
      </c>
      <c r="U753" s="256" t="str">
        <f t="shared" si="205"/>
        <v/>
      </c>
      <c r="V753" s="714" t="str">
        <f t="shared" si="205"/>
        <v/>
      </c>
      <c r="W753" s="293"/>
      <c r="X753" s="293"/>
      <c r="Y753" s="296"/>
      <c r="Z753" s="293"/>
      <c r="AA753" s="293"/>
      <c r="AB753" s="293"/>
      <c r="AC753" s="293"/>
      <c r="AD753" s="293"/>
      <c r="AE753" s="293"/>
      <c r="AF753" s="293"/>
      <c r="AG753" s="293"/>
      <c r="AH753" s="41"/>
      <c r="AI753" s="47"/>
    </row>
    <row r="754" spans="1:35" ht="17.25" customHeight="1">
      <c r="A754" s="414" t="s">
        <v>1557</v>
      </c>
      <c r="B754" s="78" t="s">
        <v>2244</v>
      </c>
      <c r="C754" s="76" t="s">
        <v>4230</v>
      </c>
      <c r="D754" s="70"/>
      <c r="E754" s="293"/>
      <c r="F754" s="289" t="str">
        <f>"Aftercare Other GP "&amp;$C$6&amp;"/unit"</f>
        <v>Aftercare Other GP AUD/unit</v>
      </c>
      <c r="G754" s="376" t="str">
        <f t="shared" si="204"/>
        <v/>
      </c>
      <c r="H754" s="377" t="str">
        <f t="shared" si="204"/>
        <v/>
      </c>
      <c r="I754" s="308" t="str">
        <f t="shared" si="205"/>
        <v/>
      </c>
      <c r="J754" s="886" t="str">
        <f t="shared" si="205"/>
        <v/>
      </c>
      <c r="K754" s="916" t="str">
        <f t="shared" si="205"/>
        <v/>
      </c>
      <c r="L754" s="886" t="str">
        <f t="shared" si="205"/>
        <v/>
      </c>
      <c r="M754" s="308" t="str">
        <f t="shared" si="205"/>
        <v/>
      </c>
      <c r="N754" s="886" t="str">
        <f t="shared" si="205"/>
        <v/>
      </c>
      <c r="O754" s="308" t="str">
        <f t="shared" si="205"/>
        <v/>
      </c>
      <c r="P754" s="886" t="str">
        <f t="shared" si="205"/>
        <v/>
      </c>
      <c r="Q754" s="1002" t="str">
        <f t="shared" si="205"/>
        <v/>
      </c>
      <c r="R754" s="886">
        <f t="shared" si="205"/>
        <v>642.20000000000005</v>
      </c>
      <c r="S754" s="308" t="str">
        <f t="shared" si="205"/>
        <v/>
      </c>
      <c r="T754" s="886" t="str">
        <f t="shared" si="205"/>
        <v/>
      </c>
      <c r="U754" s="308" t="str">
        <f t="shared" si="205"/>
        <v/>
      </c>
      <c r="V754" s="887" t="str">
        <f t="shared" si="205"/>
        <v/>
      </c>
      <c r="W754" s="293"/>
      <c r="X754" s="293"/>
      <c r="Y754" s="296"/>
      <c r="Z754" s="293"/>
      <c r="AA754" s="293"/>
      <c r="AB754" s="293"/>
      <c r="AC754" s="293"/>
      <c r="AD754" s="293"/>
      <c r="AE754" s="293"/>
      <c r="AF754" s="293"/>
      <c r="AG754" s="293"/>
      <c r="AH754" s="41"/>
      <c r="AI754" s="47"/>
    </row>
    <row r="755" spans="1:35" ht="17.25" customHeight="1">
      <c r="A755" s="414" t="s">
        <v>1558</v>
      </c>
      <c r="B755" s="78" t="s">
        <v>0</v>
      </c>
      <c r="C755" s="69"/>
      <c r="D755" s="70"/>
      <c r="E755" s="293"/>
      <c r="F755" s="378" t="s">
        <v>295</v>
      </c>
      <c r="G755" s="62" t="str">
        <f t="shared" ref="G755:V755" si="206">G$14</f>
        <v>BM YTD</v>
      </c>
      <c r="H755" s="62" t="str">
        <f t="shared" si="206"/>
        <v>Med YTD</v>
      </c>
      <c r="I755" s="707" t="str">
        <f t="shared" si="206"/>
        <v>Dealer 1 FYTD</v>
      </c>
      <c r="J755" s="737" t="str">
        <f t="shared" si="206"/>
        <v>Dealer 1 TMRA</v>
      </c>
      <c r="K755" s="738" t="str">
        <f t="shared" si="206"/>
        <v>Dealer 2 FYTD</v>
      </c>
      <c r="L755" s="737" t="str">
        <f t="shared" si="206"/>
        <v>Dealer 2 TMRA</v>
      </c>
      <c r="M755" s="707" t="str">
        <f t="shared" si="206"/>
        <v>Dealer 3 FYTD</v>
      </c>
      <c r="N755" s="737" t="str">
        <f t="shared" si="206"/>
        <v>Dealer 3 TMRA</v>
      </c>
      <c r="O755" s="707" t="str">
        <f t="shared" si="206"/>
        <v>Dealer 4 FYTD</v>
      </c>
      <c r="P755" s="737" t="str">
        <f t="shared" si="206"/>
        <v>Dealer 4 TMRA</v>
      </c>
      <c r="Q755" s="707" t="str">
        <f t="shared" si="206"/>
        <v>Dealer 5 FYTD</v>
      </c>
      <c r="R755" s="737" t="str">
        <f t="shared" si="206"/>
        <v>Dealer 5 TMRA</v>
      </c>
      <c r="S755" s="707" t="str">
        <f t="shared" si="206"/>
        <v>Dealer 6 FYTD</v>
      </c>
      <c r="T755" s="737" t="str">
        <f t="shared" si="206"/>
        <v>Dealer 6 TMRA</v>
      </c>
      <c r="U755" s="707" t="str">
        <f t="shared" si="206"/>
        <v>Dealer 7 FYTD</v>
      </c>
      <c r="V755" s="739" t="str">
        <f t="shared" si="206"/>
        <v>Dealer TMRA</v>
      </c>
      <c r="W755" s="293"/>
      <c r="X755" s="293"/>
      <c r="Y755" s="296"/>
      <c r="Z755" s="293"/>
      <c r="AA755" s="293"/>
      <c r="AB755" s="293"/>
      <c r="AC755" s="293"/>
      <c r="AD755" s="293"/>
      <c r="AE755" s="293"/>
      <c r="AF755" s="293"/>
      <c r="AG755" s="293"/>
      <c r="AH755" s="41"/>
      <c r="AI755" s="47"/>
    </row>
    <row r="756" spans="1:35" ht="17.25" customHeight="1">
      <c r="A756" s="414" t="s">
        <v>1559</v>
      </c>
      <c r="B756" s="78" t="s">
        <v>2245</v>
      </c>
      <c r="C756" s="76" t="s">
        <v>354</v>
      </c>
      <c r="D756" s="70"/>
      <c r="E756" s="293"/>
      <c r="F756" s="255" t="s">
        <v>276</v>
      </c>
      <c r="G756" s="1077" t="str">
        <f>$C$7</f>
        <v>AUD</v>
      </c>
      <c r="H756" s="1078"/>
      <c r="I756" s="379" t="str">
        <f t="shared" ref="I756:V765" si="207">IFERROR(INDEX(ESOSDataset,MATCH($C756,Measure,0),MATCH(I$10,PeriodComposite,0))/I$6/I$5,"")</f>
        <v/>
      </c>
      <c r="J756" s="728" t="str">
        <f t="shared" si="207"/>
        <v/>
      </c>
      <c r="K756" s="955" t="str">
        <f t="shared" si="207"/>
        <v/>
      </c>
      <c r="L756" s="728" t="str">
        <f t="shared" si="207"/>
        <v/>
      </c>
      <c r="M756" s="379" t="str">
        <f t="shared" si="207"/>
        <v/>
      </c>
      <c r="N756" s="728" t="str">
        <f t="shared" si="207"/>
        <v/>
      </c>
      <c r="O756" s="379" t="str">
        <f t="shared" si="207"/>
        <v/>
      </c>
      <c r="P756" s="728" t="str">
        <f t="shared" si="207"/>
        <v/>
      </c>
      <c r="Q756" s="996" t="str">
        <f t="shared" si="207"/>
        <v/>
      </c>
      <c r="R756" s="728">
        <f t="shared" si="207"/>
        <v>23284.23</v>
      </c>
      <c r="S756" s="379" t="str">
        <f t="shared" si="207"/>
        <v/>
      </c>
      <c r="T756" s="728" t="str">
        <f t="shared" si="207"/>
        <v/>
      </c>
      <c r="U756" s="379" t="str">
        <f t="shared" si="207"/>
        <v/>
      </c>
      <c r="V756" s="713" t="str">
        <f t="shared" si="207"/>
        <v/>
      </c>
      <c r="W756" s="293"/>
      <c r="X756" s="293"/>
      <c r="Y756" s="296"/>
      <c r="Z756" s="293"/>
      <c r="AA756" s="293"/>
      <c r="AB756" s="293"/>
      <c r="AC756" s="293"/>
      <c r="AD756" s="293"/>
      <c r="AE756" s="293"/>
      <c r="AF756" s="293"/>
      <c r="AG756" s="293"/>
      <c r="AH756" s="41"/>
      <c r="AI756" s="47"/>
    </row>
    <row r="757" spans="1:35" ht="17.25" customHeight="1">
      <c r="A757" s="414" t="s">
        <v>1560</v>
      </c>
      <c r="B757" s="78" t="s">
        <v>2246</v>
      </c>
      <c r="C757" s="76" t="s">
        <v>361</v>
      </c>
      <c r="D757" s="70"/>
      <c r="E757" s="293"/>
      <c r="F757" s="255" t="s">
        <v>224</v>
      </c>
      <c r="G757" s="1077"/>
      <c r="H757" s="1078"/>
      <c r="I757" s="256" t="str">
        <f t="shared" si="207"/>
        <v/>
      </c>
      <c r="J757" s="729" t="str">
        <f t="shared" si="207"/>
        <v/>
      </c>
      <c r="K757" s="875" t="str">
        <f t="shared" si="207"/>
        <v/>
      </c>
      <c r="L757" s="729" t="str">
        <f t="shared" si="207"/>
        <v/>
      </c>
      <c r="M757" s="256" t="str">
        <f t="shared" si="207"/>
        <v/>
      </c>
      <c r="N757" s="729" t="str">
        <f t="shared" si="207"/>
        <v/>
      </c>
      <c r="O757" s="256" t="str">
        <f t="shared" si="207"/>
        <v/>
      </c>
      <c r="P757" s="729" t="str">
        <f t="shared" si="207"/>
        <v/>
      </c>
      <c r="Q757" s="999" t="str">
        <f t="shared" si="207"/>
        <v/>
      </c>
      <c r="R757" s="729">
        <f t="shared" si="207"/>
        <v>8055.25</v>
      </c>
      <c r="S757" s="256" t="str">
        <f t="shared" si="207"/>
        <v/>
      </c>
      <c r="T757" s="729" t="str">
        <f t="shared" si="207"/>
        <v/>
      </c>
      <c r="U757" s="256" t="str">
        <f t="shared" si="207"/>
        <v/>
      </c>
      <c r="V757" s="714" t="str">
        <f t="shared" si="207"/>
        <v/>
      </c>
      <c r="W757" s="293"/>
      <c r="X757" s="293"/>
      <c r="Y757" s="296"/>
      <c r="Z757" s="293"/>
      <c r="AA757" s="293"/>
      <c r="AB757" s="293"/>
      <c r="AC757" s="293"/>
      <c r="AD757" s="293"/>
      <c r="AE757" s="293"/>
      <c r="AF757" s="293"/>
      <c r="AG757" s="293"/>
      <c r="AH757" s="41"/>
      <c r="AI757" s="47"/>
    </row>
    <row r="758" spans="1:35" ht="17.25" customHeight="1">
      <c r="A758" s="414" t="s">
        <v>1561</v>
      </c>
      <c r="B758" s="78" t="s">
        <v>2247</v>
      </c>
      <c r="C758" s="76" t="s">
        <v>436</v>
      </c>
      <c r="D758" s="70"/>
      <c r="E758" s="293"/>
      <c r="F758" s="388" t="s">
        <v>225</v>
      </c>
      <c r="G758" s="1077"/>
      <c r="H758" s="1078"/>
      <c r="I758" s="282" t="str">
        <f t="shared" si="207"/>
        <v/>
      </c>
      <c r="J758" s="729" t="str">
        <f t="shared" si="207"/>
        <v/>
      </c>
      <c r="K758" s="898" t="str">
        <f t="shared" si="207"/>
        <v/>
      </c>
      <c r="L758" s="729" t="str">
        <f t="shared" si="207"/>
        <v/>
      </c>
      <c r="M758" s="282" t="str">
        <f t="shared" si="207"/>
        <v/>
      </c>
      <c r="N758" s="729" t="str">
        <f t="shared" si="207"/>
        <v/>
      </c>
      <c r="O758" s="282" t="str">
        <f t="shared" si="207"/>
        <v/>
      </c>
      <c r="P758" s="729" t="str">
        <f t="shared" si="207"/>
        <v/>
      </c>
      <c r="Q758" s="997" t="str">
        <f t="shared" si="207"/>
        <v/>
      </c>
      <c r="R758" s="729">
        <f t="shared" si="207"/>
        <v>0</v>
      </c>
      <c r="S758" s="282" t="str">
        <f t="shared" si="207"/>
        <v/>
      </c>
      <c r="T758" s="729" t="str">
        <f t="shared" si="207"/>
        <v/>
      </c>
      <c r="U758" s="282" t="str">
        <f t="shared" si="207"/>
        <v/>
      </c>
      <c r="V758" s="714" t="str">
        <f t="shared" si="207"/>
        <v/>
      </c>
      <c r="W758" s="293"/>
      <c r="X758" s="293"/>
      <c r="Y758" s="296"/>
      <c r="Z758" s="293"/>
      <c r="AA758" s="293"/>
      <c r="AB758" s="293"/>
      <c r="AC758" s="293"/>
      <c r="AD758" s="293"/>
      <c r="AE758" s="293"/>
      <c r="AF758" s="293"/>
      <c r="AG758" s="293"/>
      <c r="AH758" s="41"/>
      <c r="AI758" s="47"/>
    </row>
    <row r="759" spans="1:35" ht="17.25" customHeight="1">
      <c r="A759" s="414" t="s">
        <v>1562</v>
      </c>
      <c r="B759" s="78" t="s">
        <v>2248</v>
      </c>
      <c r="C759" s="76" t="s">
        <v>437</v>
      </c>
      <c r="D759" s="70"/>
      <c r="E759" s="293"/>
      <c r="F759" s="388" t="s">
        <v>226</v>
      </c>
      <c r="G759" s="1077"/>
      <c r="H759" s="1078"/>
      <c r="I759" s="282" t="str">
        <f t="shared" si="207"/>
        <v/>
      </c>
      <c r="J759" s="729" t="str">
        <f t="shared" si="207"/>
        <v/>
      </c>
      <c r="K759" s="898" t="str">
        <f t="shared" si="207"/>
        <v/>
      </c>
      <c r="L759" s="729" t="str">
        <f t="shared" si="207"/>
        <v/>
      </c>
      <c r="M759" s="282" t="str">
        <f t="shared" si="207"/>
        <v/>
      </c>
      <c r="N759" s="729" t="str">
        <f t="shared" si="207"/>
        <v/>
      </c>
      <c r="O759" s="282" t="str">
        <f t="shared" si="207"/>
        <v/>
      </c>
      <c r="P759" s="729" t="str">
        <f t="shared" si="207"/>
        <v/>
      </c>
      <c r="Q759" s="997" t="str">
        <f t="shared" si="207"/>
        <v/>
      </c>
      <c r="R759" s="729">
        <f t="shared" si="207"/>
        <v>0</v>
      </c>
      <c r="S759" s="282" t="str">
        <f t="shared" si="207"/>
        <v/>
      </c>
      <c r="T759" s="729" t="str">
        <f t="shared" si="207"/>
        <v/>
      </c>
      <c r="U759" s="282" t="str">
        <f t="shared" si="207"/>
        <v/>
      </c>
      <c r="V759" s="714" t="str">
        <f t="shared" si="207"/>
        <v/>
      </c>
      <c r="W759" s="293"/>
      <c r="X759" s="293"/>
      <c r="Y759" s="296"/>
      <c r="Z759" s="293"/>
      <c r="AA759" s="293"/>
      <c r="AB759" s="293"/>
      <c r="AC759" s="293"/>
      <c r="AD759" s="293"/>
      <c r="AE759" s="293"/>
      <c r="AF759" s="293"/>
      <c r="AG759" s="293"/>
      <c r="AH759" s="41"/>
      <c r="AI759" s="47"/>
    </row>
    <row r="760" spans="1:35" ht="17.25" customHeight="1">
      <c r="A760" s="414" t="s">
        <v>1563</v>
      </c>
      <c r="B760" s="78" t="s">
        <v>2249</v>
      </c>
      <c r="C760" s="76" t="s">
        <v>438</v>
      </c>
      <c r="D760" s="70"/>
      <c r="E760" s="293"/>
      <c r="F760" s="388" t="s">
        <v>227</v>
      </c>
      <c r="G760" s="1077"/>
      <c r="H760" s="1078"/>
      <c r="I760" s="282" t="str">
        <f t="shared" si="207"/>
        <v/>
      </c>
      <c r="J760" s="729" t="str">
        <f t="shared" si="207"/>
        <v/>
      </c>
      <c r="K760" s="898" t="str">
        <f t="shared" si="207"/>
        <v/>
      </c>
      <c r="L760" s="729" t="str">
        <f t="shared" si="207"/>
        <v/>
      </c>
      <c r="M760" s="282" t="str">
        <f t="shared" si="207"/>
        <v/>
      </c>
      <c r="N760" s="729" t="str">
        <f t="shared" si="207"/>
        <v/>
      </c>
      <c r="O760" s="282" t="str">
        <f t="shared" si="207"/>
        <v/>
      </c>
      <c r="P760" s="729" t="str">
        <f t="shared" si="207"/>
        <v/>
      </c>
      <c r="Q760" s="997" t="str">
        <f t="shared" si="207"/>
        <v/>
      </c>
      <c r="R760" s="729">
        <f t="shared" si="207"/>
        <v>0</v>
      </c>
      <c r="S760" s="282" t="str">
        <f t="shared" si="207"/>
        <v/>
      </c>
      <c r="T760" s="729" t="str">
        <f t="shared" si="207"/>
        <v/>
      </c>
      <c r="U760" s="282" t="str">
        <f t="shared" si="207"/>
        <v/>
      </c>
      <c r="V760" s="714" t="str">
        <f t="shared" si="207"/>
        <v/>
      </c>
      <c r="W760" s="293"/>
      <c r="X760" s="293"/>
      <c r="Y760" s="296"/>
      <c r="Z760" s="293"/>
      <c r="AA760" s="293"/>
      <c r="AB760" s="293"/>
      <c r="AC760" s="293"/>
      <c r="AD760" s="293"/>
      <c r="AE760" s="293"/>
      <c r="AF760" s="293"/>
      <c r="AG760" s="293"/>
      <c r="AH760" s="41"/>
      <c r="AI760" s="47"/>
    </row>
    <row r="761" spans="1:35" ht="17.25" customHeight="1">
      <c r="A761" s="414" t="s">
        <v>1564</v>
      </c>
      <c r="B761" s="78" t="s">
        <v>2250</v>
      </c>
      <c r="C761" s="76" t="s">
        <v>439</v>
      </c>
      <c r="D761" s="70"/>
      <c r="E761" s="293"/>
      <c r="F761" s="388" t="s">
        <v>228</v>
      </c>
      <c r="G761" s="1077"/>
      <c r="H761" s="1078"/>
      <c r="I761" s="282" t="str">
        <f t="shared" si="207"/>
        <v/>
      </c>
      <c r="J761" s="729" t="str">
        <f t="shared" si="207"/>
        <v/>
      </c>
      <c r="K761" s="898" t="str">
        <f t="shared" si="207"/>
        <v/>
      </c>
      <c r="L761" s="729" t="str">
        <f t="shared" si="207"/>
        <v/>
      </c>
      <c r="M761" s="282" t="str">
        <f t="shared" si="207"/>
        <v/>
      </c>
      <c r="N761" s="729" t="str">
        <f t="shared" si="207"/>
        <v/>
      </c>
      <c r="O761" s="282" t="str">
        <f t="shared" si="207"/>
        <v/>
      </c>
      <c r="P761" s="729" t="str">
        <f t="shared" si="207"/>
        <v/>
      </c>
      <c r="Q761" s="997" t="str">
        <f t="shared" si="207"/>
        <v/>
      </c>
      <c r="R761" s="729">
        <f t="shared" si="207"/>
        <v>0</v>
      </c>
      <c r="S761" s="282" t="str">
        <f t="shared" si="207"/>
        <v/>
      </c>
      <c r="T761" s="729" t="str">
        <f t="shared" si="207"/>
        <v/>
      </c>
      <c r="U761" s="282" t="str">
        <f t="shared" si="207"/>
        <v/>
      </c>
      <c r="V761" s="714" t="str">
        <f t="shared" si="207"/>
        <v/>
      </c>
      <c r="W761" s="293"/>
      <c r="X761" s="293"/>
      <c r="Y761" s="296"/>
      <c r="Z761" s="293"/>
      <c r="AA761" s="293"/>
      <c r="AB761" s="293"/>
      <c r="AC761" s="293"/>
      <c r="AD761" s="293"/>
      <c r="AE761" s="293"/>
      <c r="AF761" s="293"/>
      <c r="AG761" s="293"/>
      <c r="AH761" s="41"/>
      <c r="AI761" s="47"/>
    </row>
    <row r="762" spans="1:35" ht="17.25" customHeight="1">
      <c r="A762" s="414" t="s">
        <v>1565</v>
      </c>
      <c r="B762" s="78" t="s">
        <v>2251</v>
      </c>
      <c r="C762" s="76" t="s">
        <v>440</v>
      </c>
      <c r="D762" s="70"/>
      <c r="E762" s="293"/>
      <c r="F762" s="388" t="s">
        <v>281</v>
      </c>
      <c r="G762" s="1077"/>
      <c r="H762" s="1078"/>
      <c r="I762" s="282" t="str">
        <f t="shared" si="207"/>
        <v/>
      </c>
      <c r="J762" s="729" t="str">
        <f t="shared" si="207"/>
        <v/>
      </c>
      <c r="K762" s="898" t="str">
        <f t="shared" si="207"/>
        <v/>
      </c>
      <c r="L762" s="729" t="str">
        <f t="shared" si="207"/>
        <v/>
      </c>
      <c r="M762" s="282" t="str">
        <f t="shared" si="207"/>
        <v/>
      </c>
      <c r="N762" s="729" t="str">
        <f t="shared" si="207"/>
        <v/>
      </c>
      <c r="O762" s="282" t="str">
        <f t="shared" si="207"/>
        <v/>
      </c>
      <c r="P762" s="729" t="str">
        <f t="shared" si="207"/>
        <v/>
      </c>
      <c r="Q762" s="997" t="str">
        <f t="shared" si="207"/>
        <v/>
      </c>
      <c r="R762" s="729">
        <f t="shared" si="207"/>
        <v>0</v>
      </c>
      <c r="S762" s="282" t="str">
        <f t="shared" si="207"/>
        <v/>
      </c>
      <c r="T762" s="729" t="str">
        <f t="shared" si="207"/>
        <v/>
      </c>
      <c r="U762" s="282" t="str">
        <f t="shared" si="207"/>
        <v/>
      </c>
      <c r="V762" s="714" t="str">
        <f t="shared" si="207"/>
        <v/>
      </c>
      <c r="W762" s="293"/>
      <c r="X762" s="293"/>
      <c r="Y762" s="296"/>
      <c r="Z762" s="293"/>
      <c r="AA762" s="293"/>
      <c r="AB762" s="293"/>
      <c r="AC762" s="293"/>
      <c r="AD762" s="293"/>
      <c r="AE762" s="293"/>
      <c r="AF762" s="293"/>
      <c r="AG762" s="293"/>
      <c r="AH762" s="41"/>
      <c r="AI762" s="47"/>
    </row>
    <row r="763" spans="1:35" ht="17.25" customHeight="1">
      <c r="A763" s="414" t="s">
        <v>1566</v>
      </c>
      <c r="B763" s="78" t="s">
        <v>2252</v>
      </c>
      <c r="C763" s="76" t="s">
        <v>487</v>
      </c>
      <c r="D763" s="70"/>
      <c r="E763" s="293"/>
      <c r="F763" s="388" t="s">
        <v>283</v>
      </c>
      <c r="G763" s="1077"/>
      <c r="H763" s="1078"/>
      <c r="I763" s="282" t="str">
        <f t="shared" si="207"/>
        <v/>
      </c>
      <c r="J763" s="729" t="str">
        <f t="shared" si="207"/>
        <v/>
      </c>
      <c r="K763" s="898" t="str">
        <f t="shared" si="207"/>
        <v/>
      </c>
      <c r="L763" s="729" t="str">
        <f t="shared" si="207"/>
        <v/>
      </c>
      <c r="M763" s="282" t="str">
        <f t="shared" si="207"/>
        <v/>
      </c>
      <c r="N763" s="729" t="str">
        <f t="shared" si="207"/>
        <v/>
      </c>
      <c r="O763" s="282" t="str">
        <f t="shared" si="207"/>
        <v/>
      </c>
      <c r="P763" s="729" t="str">
        <f t="shared" si="207"/>
        <v/>
      </c>
      <c r="Q763" s="997" t="str">
        <f t="shared" si="207"/>
        <v/>
      </c>
      <c r="R763" s="729">
        <f t="shared" si="207"/>
        <v>2556.31</v>
      </c>
      <c r="S763" s="282" t="str">
        <f t="shared" si="207"/>
        <v/>
      </c>
      <c r="T763" s="729" t="str">
        <f t="shared" si="207"/>
        <v/>
      </c>
      <c r="U763" s="282" t="str">
        <f t="shared" si="207"/>
        <v/>
      </c>
      <c r="V763" s="714" t="str">
        <f t="shared" si="207"/>
        <v/>
      </c>
      <c r="W763" s="293"/>
      <c r="X763" s="293"/>
      <c r="Y763" s="296"/>
      <c r="Z763" s="293"/>
      <c r="AA763" s="293"/>
      <c r="AB763" s="293"/>
      <c r="AC763" s="293"/>
      <c r="AD763" s="293"/>
      <c r="AE763" s="293"/>
      <c r="AF763" s="293"/>
      <c r="AG763" s="293"/>
      <c r="AH763" s="41"/>
      <c r="AI763" s="47"/>
    </row>
    <row r="764" spans="1:35" ht="17.25" customHeight="1">
      <c r="A764" s="414" t="s">
        <v>1567</v>
      </c>
      <c r="B764" s="78" t="s">
        <v>2253</v>
      </c>
      <c r="C764" s="76" t="s">
        <v>443</v>
      </c>
      <c r="D764" s="70"/>
      <c r="E764" s="293"/>
      <c r="F764" s="255" t="s">
        <v>167</v>
      </c>
      <c r="G764" s="1077"/>
      <c r="H764" s="1078"/>
      <c r="I764" s="256" t="str">
        <f t="shared" si="207"/>
        <v/>
      </c>
      <c r="J764" s="729" t="str">
        <f t="shared" si="207"/>
        <v/>
      </c>
      <c r="K764" s="875" t="str">
        <f t="shared" si="207"/>
        <v/>
      </c>
      <c r="L764" s="729" t="str">
        <f t="shared" si="207"/>
        <v/>
      </c>
      <c r="M764" s="256" t="str">
        <f t="shared" si="207"/>
        <v/>
      </c>
      <c r="N764" s="729" t="str">
        <f t="shared" si="207"/>
        <v/>
      </c>
      <c r="O764" s="256" t="str">
        <f t="shared" si="207"/>
        <v/>
      </c>
      <c r="P764" s="729" t="str">
        <f t="shared" si="207"/>
        <v/>
      </c>
      <c r="Q764" s="999" t="str">
        <f t="shared" si="207"/>
        <v/>
      </c>
      <c r="R764" s="729">
        <f t="shared" si="207"/>
        <v>2556.31</v>
      </c>
      <c r="S764" s="256" t="str">
        <f t="shared" si="207"/>
        <v/>
      </c>
      <c r="T764" s="729" t="str">
        <f t="shared" si="207"/>
        <v/>
      </c>
      <c r="U764" s="256" t="str">
        <f t="shared" si="207"/>
        <v/>
      </c>
      <c r="V764" s="714" t="str">
        <f t="shared" si="207"/>
        <v/>
      </c>
      <c r="W764" s="293"/>
      <c r="X764" s="293"/>
      <c r="Y764" s="296"/>
      <c r="Z764" s="293"/>
      <c r="AA764" s="293"/>
      <c r="AB764" s="293"/>
      <c r="AC764" s="293"/>
      <c r="AD764" s="293"/>
      <c r="AE764" s="293"/>
      <c r="AF764" s="293"/>
      <c r="AG764" s="293"/>
      <c r="AH764" s="41"/>
      <c r="AI764" s="47"/>
    </row>
    <row r="765" spans="1:35" ht="17.25" customHeight="1">
      <c r="A765" s="414" t="s">
        <v>1568</v>
      </c>
      <c r="B765" s="78" t="s">
        <v>2254</v>
      </c>
      <c r="C765" s="76" t="s">
        <v>444</v>
      </c>
      <c r="D765" s="70"/>
      <c r="E765" s="293"/>
      <c r="F765" s="289" t="s">
        <v>285</v>
      </c>
      <c r="G765" s="1079"/>
      <c r="H765" s="1080"/>
      <c r="I765" s="308" t="str">
        <f t="shared" si="207"/>
        <v/>
      </c>
      <c r="J765" s="886" t="str">
        <f t="shared" si="207"/>
        <v/>
      </c>
      <c r="K765" s="916" t="str">
        <f t="shared" si="207"/>
        <v/>
      </c>
      <c r="L765" s="886" t="str">
        <f t="shared" si="207"/>
        <v/>
      </c>
      <c r="M765" s="308" t="str">
        <f t="shared" si="207"/>
        <v/>
      </c>
      <c r="N765" s="886" t="str">
        <f t="shared" si="207"/>
        <v/>
      </c>
      <c r="O765" s="308" t="str">
        <f t="shared" si="207"/>
        <v/>
      </c>
      <c r="P765" s="886" t="str">
        <f t="shared" si="207"/>
        <v/>
      </c>
      <c r="Q765" s="1002" t="str">
        <f t="shared" si="207"/>
        <v/>
      </c>
      <c r="R765" s="886">
        <f t="shared" si="207"/>
        <v>5498.94</v>
      </c>
      <c r="S765" s="308" t="str">
        <f t="shared" si="207"/>
        <v/>
      </c>
      <c r="T765" s="886" t="str">
        <f t="shared" si="207"/>
        <v/>
      </c>
      <c r="U765" s="308" t="str">
        <f t="shared" si="207"/>
        <v/>
      </c>
      <c r="V765" s="887" t="str">
        <f t="shared" si="207"/>
        <v/>
      </c>
      <c r="W765" s="293"/>
      <c r="X765" s="293"/>
      <c r="Y765" s="296"/>
      <c r="Z765" s="293"/>
      <c r="AA765" s="293"/>
      <c r="AB765" s="293"/>
      <c r="AC765" s="293"/>
      <c r="AD765" s="293"/>
      <c r="AE765" s="293"/>
      <c r="AF765" s="293"/>
      <c r="AG765" s="293"/>
      <c r="AH765" s="41"/>
      <c r="AI765" s="47"/>
    </row>
    <row r="766" spans="1:35" ht="17.25" customHeight="1">
      <c r="A766" s="414" t="s">
        <v>1569</v>
      </c>
      <c r="B766" s="78" t="s">
        <v>2255</v>
      </c>
      <c r="C766" s="76" t="s">
        <v>15</v>
      </c>
      <c r="D766" s="70"/>
      <c r="E766" s="293"/>
      <c r="F766" s="255" t="s">
        <v>277</v>
      </c>
      <c r="G766" s="309" t="str">
        <f t="shared" ref="G766:H774" si="208">IFERROR(INDEX(ESOSDataset,MATCH($C766,Measure,0),MATCH(G$10,Period,0)),"")</f>
        <v/>
      </c>
      <c r="H766" s="310" t="str">
        <f t="shared" si="208"/>
        <v/>
      </c>
      <c r="I766" s="311" t="str">
        <f t="shared" ref="I766:V774" si="209">IFERROR(INDEX(ESOSDataset,MATCH($C766,Measure,0),MATCH(I$10,PeriodComposite,0)),"")</f>
        <v/>
      </c>
      <c r="J766" s="913" t="str">
        <f t="shared" si="209"/>
        <v/>
      </c>
      <c r="K766" s="917" t="str">
        <f t="shared" si="209"/>
        <v/>
      </c>
      <c r="L766" s="913" t="str">
        <f t="shared" si="209"/>
        <v/>
      </c>
      <c r="M766" s="311" t="str">
        <f t="shared" si="209"/>
        <v/>
      </c>
      <c r="N766" s="913" t="str">
        <f t="shared" si="209"/>
        <v/>
      </c>
      <c r="O766" s="311" t="str">
        <f t="shared" si="209"/>
        <v/>
      </c>
      <c r="P766" s="913" t="str">
        <f t="shared" si="209"/>
        <v/>
      </c>
      <c r="Q766" s="1004" t="str">
        <f t="shared" si="209"/>
        <v/>
      </c>
      <c r="R766" s="913">
        <f t="shared" si="209"/>
        <v>0.34595318000000003</v>
      </c>
      <c r="S766" s="311" t="str">
        <f t="shared" si="209"/>
        <v/>
      </c>
      <c r="T766" s="913" t="str">
        <f t="shared" si="209"/>
        <v/>
      </c>
      <c r="U766" s="311" t="str">
        <f t="shared" si="209"/>
        <v/>
      </c>
      <c r="V766" s="918" t="str">
        <f t="shared" si="209"/>
        <v/>
      </c>
      <c r="W766" s="293"/>
      <c r="X766" s="293"/>
      <c r="Y766" s="296"/>
      <c r="Z766" s="293"/>
      <c r="AA766" s="293"/>
      <c r="AB766" s="293"/>
      <c r="AC766" s="293"/>
      <c r="AD766" s="293"/>
      <c r="AE766" s="293"/>
      <c r="AF766" s="293"/>
      <c r="AG766" s="293"/>
      <c r="AH766" s="41"/>
      <c r="AI766" s="47"/>
    </row>
    <row r="767" spans="1:35" ht="17.25" customHeight="1">
      <c r="A767" s="414" t="s">
        <v>1570</v>
      </c>
      <c r="B767" s="78" t="s">
        <v>2256</v>
      </c>
      <c r="C767" s="76" t="s">
        <v>124</v>
      </c>
      <c r="D767" s="70"/>
      <c r="E767" s="293"/>
      <c r="F767" s="388" t="s">
        <v>191</v>
      </c>
      <c r="G767" s="470" t="str">
        <f t="shared" si="208"/>
        <v/>
      </c>
      <c r="H767" s="471" t="str">
        <f t="shared" si="208"/>
        <v/>
      </c>
      <c r="I767" s="472" t="str">
        <f t="shared" si="209"/>
        <v/>
      </c>
      <c r="J767" s="914" t="str">
        <f t="shared" si="209"/>
        <v/>
      </c>
      <c r="K767" s="919" t="str">
        <f t="shared" si="209"/>
        <v/>
      </c>
      <c r="L767" s="914" t="str">
        <f t="shared" si="209"/>
        <v/>
      </c>
      <c r="M767" s="472" t="str">
        <f t="shared" si="209"/>
        <v/>
      </c>
      <c r="N767" s="914" t="str">
        <f t="shared" si="209"/>
        <v/>
      </c>
      <c r="O767" s="472" t="str">
        <f t="shared" si="209"/>
        <v/>
      </c>
      <c r="P767" s="914" t="str">
        <f t="shared" si="209"/>
        <v/>
      </c>
      <c r="Q767" s="1005" t="str">
        <f t="shared" si="209"/>
        <v/>
      </c>
      <c r="R767" s="914">
        <f t="shared" si="209"/>
        <v>0</v>
      </c>
      <c r="S767" s="472" t="str">
        <f t="shared" si="209"/>
        <v/>
      </c>
      <c r="T767" s="914" t="str">
        <f t="shared" si="209"/>
        <v/>
      </c>
      <c r="U767" s="472" t="str">
        <f t="shared" si="209"/>
        <v/>
      </c>
      <c r="V767" s="920" t="str">
        <f t="shared" si="209"/>
        <v/>
      </c>
      <c r="W767" s="293"/>
      <c r="X767" s="293"/>
      <c r="Y767" s="296"/>
      <c r="Z767" s="293"/>
      <c r="AA767" s="293"/>
      <c r="AB767" s="293"/>
      <c r="AC767" s="293"/>
      <c r="AD767" s="293"/>
      <c r="AE767" s="293"/>
      <c r="AF767" s="293"/>
      <c r="AG767" s="293"/>
      <c r="AH767" s="41"/>
      <c r="AI767" s="47"/>
    </row>
    <row r="768" spans="1:35" ht="17.25" customHeight="1">
      <c r="A768" s="414" t="s">
        <v>1571</v>
      </c>
      <c r="B768" s="78" t="s">
        <v>2257</v>
      </c>
      <c r="C768" s="76" t="s">
        <v>50</v>
      </c>
      <c r="D768" s="70"/>
      <c r="E768" s="293"/>
      <c r="F768" s="388" t="s">
        <v>278</v>
      </c>
      <c r="G768" s="470" t="str">
        <f t="shared" si="208"/>
        <v/>
      </c>
      <c r="H768" s="471" t="str">
        <f t="shared" si="208"/>
        <v/>
      </c>
      <c r="I768" s="472" t="str">
        <f t="shared" si="209"/>
        <v/>
      </c>
      <c r="J768" s="914" t="str">
        <f t="shared" si="209"/>
        <v/>
      </c>
      <c r="K768" s="919" t="str">
        <f t="shared" si="209"/>
        <v/>
      </c>
      <c r="L768" s="914" t="str">
        <f t="shared" si="209"/>
        <v/>
      </c>
      <c r="M768" s="472" t="str">
        <f t="shared" si="209"/>
        <v/>
      </c>
      <c r="N768" s="914" t="str">
        <f t="shared" si="209"/>
        <v/>
      </c>
      <c r="O768" s="472" t="str">
        <f t="shared" si="209"/>
        <v/>
      </c>
      <c r="P768" s="914" t="str">
        <f t="shared" si="209"/>
        <v/>
      </c>
      <c r="Q768" s="1005" t="str">
        <f t="shared" si="209"/>
        <v/>
      </c>
      <c r="R768" s="914">
        <f t="shared" si="209"/>
        <v>0</v>
      </c>
      <c r="S768" s="472" t="str">
        <f t="shared" si="209"/>
        <v/>
      </c>
      <c r="T768" s="914" t="str">
        <f t="shared" si="209"/>
        <v/>
      </c>
      <c r="U768" s="472" t="str">
        <f t="shared" si="209"/>
        <v/>
      </c>
      <c r="V768" s="920" t="str">
        <f t="shared" si="209"/>
        <v/>
      </c>
      <c r="W768" s="293"/>
      <c r="X768" s="293"/>
      <c r="Y768" s="296"/>
      <c r="Z768" s="293"/>
      <c r="AA768" s="293"/>
      <c r="AB768" s="293"/>
      <c r="AC768" s="293"/>
      <c r="AD768" s="293"/>
      <c r="AE768" s="293"/>
      <c r="AF768" s="293"/>
      <c r="AG768" s="293"/>
      <c r="AH768" s="41"/>
      <c r="AI768" s="47"/>
    </row>
    <row r="769" spans="1:35" ht="17.25" customHeight="1">
      <c r="A769" s="414" t="s">
        <v>1572</v>
      </c>
      <c r="B769" s="78" t="s">
        <v>2258</v>
      </c>
      <c r="C769" s="76" t="s">
        <v>100</v>
      </c>
      <c r="D769" s="70"/>
      <c r="E769" s="293"/>
      <c r="F769" s="388" t="s">
        <v>279</v>
      </c>
      <c r="G769" s="470" t="str">
        <f t="shared" si="208"/>
        <v/>
      </c>
      <c r="H769" s="471" t="str">
        <f t="shared" si="208"/>
        <v/>
      </c>
      <c r="I769" s="472" t="str">
        <f t="shared" si="209"/>
        <v/>
      </c>
      <c r="J769" s="914" t="str">
        <f t="shared" si="209"/>
        <v/>
      </c>
      <c r="K769" s="919" t="str">
        <f t="shared" si="209"/>
        <v/>
      </c>
      <c r="L769" s="914" t="str">
        <f t="shared" si="209"/>
        <v/>
      </c>
      <c r="M769" s="472" t="str">
        <f t="shared" si="209"/>
        <v/>
      </c>
      <c r="N769" s="914" t="str">
        <f t="shared" si="209"/>
        <v/>
      </c>
      <c r="O769" s="472" t="str">
        <f t="shared" si="209"/>
        <v/>
      </c>
      <c r="P769" s="914" t="str">
        <f t="shared" si="209"/>
        <v/>
      </c>
      <c r="Q769" s="1005" t="str">
        <f t="shared" si="209"/>
        <v/>
      </c>
      <c r="R769" s="914">
        <f t="shared" si="209"/>
        <v>0</v>
      </c>
      <c r="S769" s="472" t="str">
        <f t="shared" si="209"/>
        <v/>
      </c>
      <c r="T769" s="914" t="str">
        <f t="shared" si="209"/>
        <v/>
      </c>
      <c r="U769" s="472" t="str">
        <f t="shared" si="209"/>
        <v/>
      </c>
      <c r="V769" s="920" t="str">
        <f t="shared" si="209"/>
        <v/>
      </c>
      <c r="W769" s="293"/>
      <c r="X769" s="293"/>
      <c r="Y769" s="296"/>
      <c r="Z769" s="293"/>
      <c r="AA769" s="293"/>
      <c r="AB769" s="293"/>
      <c r="AC769" s="293"/>
      <c r="AD769" s="293"/>
      <c r="AE769" s="293"/>
      <c r="AF769" s="293"/>
      <c r="AG769" s="293"/>
      <c r="AH769" s="41"/>
      <c r="AI769" s="47"/>
    </row>
    <row r="770" spans="1:35" ht="17.25" customHeight="1">
      <c r="A770" s="414" t="s">
        <v>1573</v>
      </c>
      <c r="B770" s="78" t="s">
        <v>2259</v>
      </c>
      <c r="C770" s="76" t="s">
        <v>4</v>
      </c>
      <c r="D770" s="70"/>
      <c r="E770" s="293"/>
      <c r="F770" s="388" t="s">
        <v>280</v>
      </c>
      <c r="G770" s="470" t="str">
        <f t="shared" si="208"/>
        <v/>
      </c>
      <c r="H770" s="471" t="str">
        <f t="shared" si="208"/>
        <v/>
      </c>
      <c r="I770" s="472" t="str">
        <f t="shared" si="209"/>
        <v/>
      </c>
      <c r="J770" s="914" t="str">
        <f t="shared" si="209"/>
        <v/>
      </c>
      <c r="K770" s="919" t="str">
        <f t="shared" si="209"/>
        <v/>
      </c>
      <c r="L770" s="914" t="str">
        <f t="shared" si="209"/>
        <v/>
      </c>
      <c r="M770" s="472" t="str">
        <f t="shared" si="209"/>
        <v/>
      </c>
      <c r="N770" s="914" t="str">
        <f t="shared" si="209"/>
        <v/>
      </c>
      <c r="O770" s="472" t="str">
        <f t="shared" si="209"/>
        <v/>
      </c>
      <c r="P770" s="914" t="str">
        <f t="shared" si="209"/>
        <v/>
      </c>
      <c r="Q770" s="1005" t="str">
        <f t="shared" si="209"/>
        <v/>
      </c>
      <c r="R770" s="914">
        <f t="shared" si="209"/>
        <v>0</v>
      </c>
      <c r="S770" s="472" t="str">
        <f t="shared" si="209"/>
        <v/>
      </c>
      <c r="T770" s="914" t="str">
        <f t="shared" si="209"/>
        <v/>
      </c>
      <c r="U770" s="472" t="str">
        <f t="shared" si="209"/>
        <v/>
      </c>
      <c r="V770" s="920" t="str">
        <f t="shared" si="209"/>
        <v/>
      </c>
      <c r="W770" s="293"/>
      <c r="X770" s="293"/>
      <c r="Y770" s="296"/>
      <c r="Z770" s="293"/>
      <c r="AA770" s="293"/>
      <c r="AB770" s="293"/>
      <c r="AC770" s="293"/>
      <c r="AD770" s="293"/>
      <c r="AE770" s="293"/>
      <c r="AF770" s="293"/>
      <c r="AG770" s="293"/>
      <c r="AH770" s="41"/>
      <c r="AI770" s="47"/>
    </row>
    <row r="771" spans="1:35" ht="17.25" customHeight="1">
      <c r="A771" s="414" t="s">
        <v>1574</v>
      </c>
      <c r="B771" s="78" t="s">
        <v>2260</v>
      </c>
      <c r="C771" s="76" t="s">
        <v>441</v>
      </c>
      <c r="D771" s="70"/>
      <c r="E771" s="293"/>
      <c r="F771" s="388" t="s">
        <v>282</v>
      </c>
      <c r="G771" s="470" t="str">
        <f t="shared" si="208"/>
        <v/>
      </c>
      <c r="H771" s="471" t="str">
        <f t="shared" si="208"/>
        <v/>
      </c>
      <c r="I771" s="472" t="str">
        <f t="shared" si="209"/>
        <v/>
      </c>
      <c r="J771" s="914" t="str">
        <f t="shared" si="209"/>
        <v/>
      </c>
      <c r="K771" s="919" t="str">
        <f t="shared" si="209"/>
        <v/>
      </c>
      <c r="L771" s="914" t="str">
        <f t="shared" si="209"/>
        <v/>
      </c>
      <c r="M771" s="472" t="str">
        <f t="shared" si="209"/>
        <v/>
      </c>
      <c r="N771" s="914" t="str">
        <f t="shared" si="209"/>
        <v/>
      </c>
      <c r="O771" s="472" t="str">
        <f t="shared" si="209"/>
        <v/>
      </c>
      <c r="P771" s="914" t="str">
        <f t="shared" si="209"/>
        <v/>
      </c>
      <c r="Q771" s="1005" t="str">
        <f t="shared" si="209"/>
        <v/>
      </c>
      <c r="R771" s="914">
        <f t="shared" si="209"/>
        <v>0</v>
      </c>
      <c r="S771" s="472" t="str">
        <f t="shared" si="209"/>
        <v/>
      </c>
      <c r="T771" s="914" t="str">
        <f t="shared" si="209"/>
        <v/>
      </c>
      <c r="U771" s="472" t="str">
        <f t="shared" si="209"/>
        <v/>
      </c>
      <c r="V771" s="920" t="str">
        <f t="shared" si="209"/>
        <v/>
      </c>
      <c r="W771" s="293"/>
      <c r="X771" s="293"/>
      <c r="Y771" s="296"/>
      <c r="Z771" s="293"/>
      <c r="AA771" s="293"/>
      <c r="AB771" s="293"/>
      <c r="AC771" s="293"/>
      <c r="AD771" s="293"/>
      <c r="AE771" s="293"/>
      <c r="AF771" s="293"/>
      <c r="AG771" s="293"/>
      <c r="AH771" s="41"/>
      <c r="AI771" s="47"/>
    </row>
    <row r="772" spans="1:35" ht="17.25" customHeight="1">
      <c r="A772" s="414" t="s">
        <v>1575</v>
      </c>
      <c r="B772" s="78" t="s">
        <v>2261</v>
      </c>
      <c r="C772" s="76" t="s">
        <v>442</v>
      </c>
      <c r="D772" s="70"/>
      <c r="E772" s="293"/>
      <c r="F772" s="388" t="s">
        <v>284</v>
      </c>
      <c r="G772" s="470" t="str">
        <f t="shared" si="208"/>
        <v/>
      </c>
      <c r="H772" s="471" t="str">
        <f t="shared" si="208"/>
        <v/>
      </c>
      <c r="I772" s="472" t="str">
        <f t="shared" si="209"/>
        <v/>
      </c>
      <c r="J772" s="914" t="str">
        <f t="shared" si="209"/>
        <v/>
      </c>
      <c r="K772" s="919" t="str">
        <f t="shared" si="209"/>
        <v/>
      </c>
      <c r="L772" s="914" t="str">
        <f t="shared" si="209"/>
        <v/>
      </c>
      <c r="M772" s="472" t="str">
        <f t="shared" si="209"/>
        <v/>
      </c>
      <c r="N772" s="914" t="str">
        <f t="shared" si="209"/>
        <v/>
      </c>
      <c r="O772" s="472" t="str">
        <f t="shared" si="209"/>
        <v/>
      </c>
      <c r="P772" s="914" t="str">
        <f t="shared" si="209"/>
        <v/>
      </c>
      <c r="Q772" s="1005" t="str">
        <f t="shared" si="209"/>
        <v/>
      </c>
      <c r="R772" s="914">
        <f t="shared" si="209"/>
        <v>-0.31734715000000002</v>
      </c>
      <c r="S772" s="472" t="str">
        <f t="shared" si="209"/>
        <v/>
      </c>
      <c r="T772" s="914" t="str">
        <f t="shared" si="209"/>
        <v/>
      </c>
      <c r="U772" s="472" t="str">
        <f t="shared" si="209"/>
        <v/>
      </c>
      <c r="V772" s="920" t="str">
        <f t="shared" si="209"/>
        <v/>
      </c>
      <c r="W772" s="293"/>
      <c r="X772" s="293"/>
      <c r="Y772" s="296"/>
      <c r="Z772" s="293"/>
      <c r="AA772" s="293"/>
      <c r="AB772" s="293"/>
      <c r="AC772" s="293"/>
      <c r="AD772" s="293"/>
      <c r="AE772" s="293"/>
      <c r="AF772" s="293"/>
      <c r="AG772" s="293"/>
      <c r="AH772" s="41"/>
      <c r="AI772" s="47"/>
    </row>
    <row r="773" spans="1:35" ht="17.25" customHeight="1">
      <c r="A773" s="414" t="s">
        <v>1576</v>
      </c>
      <c r="B773" s="78" t="s">
        <v>2262</v>
      </c>
      <c r="C773" s="76" t="s">
        <v>107</v>
      </c>
      <c r="D773" s="70"/>
      <c r="E773" s="293"/>
      <c r="F773" s="255" t="s">
        <v>718</v>
      </c>
      <c r="G773" s="312" t="str">
        <f t="shared" si="208"/>
        <v/>
      </c>
      <c r="H773" s="313" t="str">
        <f t="shared" si="208"/>
        <v/>
      </c>
      <c r="I773" s="314" t="str">
        <f t="shared" si="209"/>
        <v/>
      </c>
      <c r="J773" s="914" t="str">
        <f t="shared" si="209"/>
        <v/>
      </c>
      <c r="K773" s="921" t="str">
        <f t="shared" si="209"/>
        <v/>
      </c>
      <c r="L773" s="914" t="str">
        <f t="shared" si="209"/>
        <v/>
      </c>
      <c r="M773" s="314" t="str">
        <f t="shared" si="209"/>
        <v/>
      </c>
      <c r="N773" s="914" t="str">
        <f t="shared" si="209"/>
        <v/>
      </c>
      <c r="O773" s="314" t="str">
        <f t="shared" si="209"/>
        <v/>
      </c>
      <c r="P773" s="914" t="str">
        <f t="shared" si="209"/>
        <v/>
      </c>
      <c r="Q773" s="1006" t="str">
        <f t="shared" si="209"/>
        <v/>
      </c>
      <c r="R773" s="914">
        <f t="shared" si="209"/>
        <v>0.31734715000000002</v>
      </c>
      <c r="S773" s="314" t="str">
        <f t="shared" si="209"/>
        <v/>
      </c>
      <c r="T773" s="914" t="str">
        <f t="shared" si="209"/>
        <v/>
      </c>
      <c r="U773" s="314" t="str">
        <f t="shared" si="209"/>
        <v/>
      </c>
      <c r="V773" s="920" t="str">
        <f t="shared" si="209"/>
        <v/>
      </c>
      <c r="W773" s="293"/>
      <c r="X773" s="293"/>
      <c r="Y773" s="296"/>
      <c r="Z773" s="293"/>
      <c r="AA773" s="293"/>
      <c r="AB773" s="293"/>
      <c r="AC773" s="293"/>
      <c r="AD773" s="293"/>
      <c r="AE773" s="293"/>
      <c r="AF773" s="293"/>
      <c r="AG773" s="293"/>
      <c r="AH773" s="41"/>
      <c r="AI773" s="47"/>
    </row>
    <row r="774" spans="1:35" ht="17.25" customHeight="1">
      <c r="A774" s="414" t="s">
        <v>1577</v>
      </c>
      <c r="B774" s="78" t="s">
        <v>2263</v>
      </c>
      <c r="C774" s="76" t="s">
        <v>41</v>
      </c>
      <c r="D774" s="70"/>
      <c r="E774" s="293"/>
      <c r="F774" s="289" t="s">
        <v>134</v>
      </c>
      <c r="G774" s="315" t="str">
        <f t="shared" si="208"/>
        <v/>
      </c>
      <c r="H774" s="316" t="str">
        <f t="shared" si="208"/>
        <v/>
      </c>
      <c r="I774" s="317" t="str">
        <f t="shared" si="209"/>
        <v/>
      </c>
      <c r="J774" s="915" t="str">
        <f t="shared" si="209"/>
        <v/>
      </c>
      <c r="K774" s="922" t="str">
        <f t="shared" si="209"/>
        <v/>
      </c>
      <c r="L774" s="915" t="str">
        <f t="shared" si="209"/>
        <v/>
      </c>
      <c r="M774" s="317" t="str">
        <f t="shared" si="209"/>
        <v/>
      </c>
      <c r="N774" s="915" t="str">
        <f t="shared" si="209"/>
        <v/>
      </c>
      <c r="O774" s="317" t="str">
        <f t="shared" si="209"/>
        <v/>
      </c>
      <c r="P774" s="915" t="str">
        <f t="shared" si="209"/>
        <v/>
      </c>
      <c r="Q774" s="1003" t="str">
        <f t="shared" si="209"/>
        <v/>
      </c>
      <c r="R774" s="915">
        <f t="shared" si="209"/>
        <v>0.23616592</v>
      </c>
      <c r="S774" s="317" t="str">
        <f t="shared" si="209"/>
        <v/>
      </c>
      <c r="T774" s="915" t="str">
        <f t="shared" si="209"/>
        <v/>
      </c>
      <c r="U774" s="317" t="str">
        <f t="shared" si="209"/>
        <v/>
      </c>
      <c r="V774" s="923" t="str">
        <f t="shared" si="209"/>
        <v/>
      </c>
      <c r="W774" s="293"/>
      <c r="X774" s="293"/>
      <c r="Y774" s="296"/>
      <c r="Z774" s="293"/>
      <c r="AA774" s="293"/>
      <c r="AB774" s="293"/>
      <c r="AC774" s="293"/>
      <c r="AD774" s="293"/>
      <c r="AE774" s="293"/>
      <c r="AF774" s="293"/>
      <c r="AG774" s="293"/>
      <c r="AH774" s="41"/>
      <c r="AI774" s="47"/>
    </row>
    <row r="775" spans="1:35" ht="17.25" customHeight="1">
      <c r="A775" s="414" t="s">
        <v>1578</v>
      </c>
      <c r="B775" s="78" t="s">
        <v>0</v>
      </c>
      <c r="C775" s="69"/>
      <c r="D775" s="70"/>
      <c r="E775" s="293"/>
      <c r="F775" s="72"/>
      <c r="G775" s="67"/>
      <c r="H775" s="67"/>
      <c r="I775" s="186"/>
      <c r="J775" s="697"/>
      <c r="K775" s="67"/>
      <c r="L775" s="697"/>
      <c r="M775" s="67"/>
      <c r="N775" s="697"/>
      <c r="O775" s="67"/>
      <c r="P775" s="697"/>
      <c r="Q775" s="67"/>
      <c r="R775" s="697"/>
      <c r="S775" s="67"/>
      <c r="T775" s="704"/>
      <c r="U775" s="67"/>
      <c r="V775" s="697"/>
      <c r="W775" s="293"/>
      <c r="X775" s="293"/>
      <c r="Y775" s="296"/>
      <c r="Z775" s="293"/>
      <c r="AA775" s="293"/>
      <c r="AB775" s="293"/>
      <c r="AC775" s="293"/>
      <c r="AD775" s="293"/>
      <c r="AE775" s="293"/>
      <c r="AF775" s="293"/>
      <c r="AG775" s="293"/>
      <c r="AH775" s="41"/>
      <c r="AI775" s="47"/>
    </row>
    <row r="776" spans="1:35" ht="17.25" customHeight="1">
      <c r="A776" s="414" t="s">
        <v>1579</v>
      </c>
      <c r="B776" s="78" t="s">
        <v>0</v>
      </c>
      <c r="C776" s="69"/>
      <c r="D776" s="70"/>
      <c r="E776" s="49"/>
      <c r="F776" s="178" t="s">
        <v>333</v>
      </c>
      <c r="G776" s="1081" t="str">
        <f>G$13</f>
        <v>2015 FOA PG Group 1   :   March 2015</v>
      </c>
      <c r="H776" s="1082"/>
      <c r="I776" s="1082"/>
      <c r="J776" s="1082"/>
      <c r="K776" s="1082"/>
      <c r="L776" s="1082"/>
      <c r="M776" s="1082"/>
      <c r="N776" s="1082"/>
      <c r="O776" s="1082"/>
      <c r="P776" s="1082"/>
      <c r="Q776" s="1082"/>
      <c r="R776" s="1082"/>
      <c r="S776" s="1082"/>
      <c r="T776" s="1082"/>
      <c r="U776" s="1082">
        <f>U$13</f>
        <v>0</v>
      </c>
      <c r="V776" s="1083"/>
      <c r="W776" s="49"/>
      <c r="X776" s="49"/>
      <c r="Y776" s="60"/>
      <c r="Z776" s="293"/>
      <c r="AA776" s="49"/>
      <c r="AB776" s="49"/>
      <c r="AC776" s="49"/>
      <c r="AD776" s="49"/>
      <c r="AE776" s="49"/>
      <c r="AF776" s="49"/>
      <c r="AG776" s="49"/>
      <c r="AH776" s="41"/>
      <c r="AI776" s="47"/>
    </row>
    <row r="777" spans="1:35" ht="17.25" customHeight="1">
      <c r="A777" s="414" t="s">
        <v>1580</v>
      </c>
      <c r="B777" s="78" t="s">
        <v>0</v>
      </c>
      <c r="C777" s="73"/>
      <c r="D777" s="70"/>
      <c r="E777" s="49"/>
      <c r="F777" s="191" t="s">
        <v>1926</v>
      </c>
      <c r="G777" s="62" t="str">
        <f t="shared" ref="G777:V777" si="210">G$14</f>
        <v>BM YTD</v>
      </c>
      <c r="H777" s="62" t="str">
        <f t="shared" si="210"/>
        <v>Med YTD</v>
      </c>
      <c r="I777" s="707" t="str">
        <f t="shared" si="210"/>
        <v>Dealer 1 FYTD</v>
      </c>
      <c r="J777" s="737" t="str">
        <f t="shared" si="210"/>
        <v>Dealer 1 TMRA</v>
      </c>
      <c r="K777" s="738" t="str">
        <f t="shared" si="210"/>
        <v>Dealer 2 FYTD</v>
      </c>
      <c r="L777" s="737" t="str">
        <f t="shared" si="210"/>
        <v>Dealer 2 TMRA</v>
      </c>
      <c r="M777" s="707" t="str">
        <f t="shared" si="210"/>
        <v>Dealer 3 FYTD</v>
      </c>
      <c r="N777" s="737" t="str">
        <f t="shared" si="210"/>
        <v>Dealer 3 TMRA</v>
      </c>
      <c r="O777" s="707" t="str">
        <f t="shared" si="210"/>
        <v>Dealer 4 FYTD</v>
      </c>
      <c r="P777" s="737" t="str">
        <f t="shared" si="210"/>
        <v>Dealer 4 TMRA</v>
      </c>
      <c r="Q777" s="707" t="str">
        <f t="shared" si="210"/>
        <v>Dealer 5 FYTD</v>
      </c>
      <c r="R777" s="737" t="str">
        <f t="shared" si="210"/>
        <v>Dealer 5 TMRA</v>
      </c>
      <c r="S777" s="707" t="str">
        <f t="shared" si="210"/>
        <v>Dealer 6 FYTD</v>
      </c>
      <c r="T777" s="737" t="str">
        <f t="shared" si="210"/>
        <v>Dealer 6 TMRA</v>
      </c>
      <c r="U777" s="707" t="str">
        <f t="shared" si="210"/>
        <v>Dealer 7 FYTD</v>
      </c>
      <c r="V777" s="739" t="str">
        <f t="shared" si="210"/>
        <v>Dealer TMRA</v>
      </c>
      <c r="W777" s="49"/>
      <c r="X777" s="49"/>
      <c r="Y777" s="60"/>
      <c r="Z777" s="293"/>
      <c r="AA777" s="49"/>
      <c r="AB777" s="49"/>
      <c r="AC777" s="49"/>
      <c r="AD777" s="49"/>
      <c r="AE777" s="49"/>
      <c r="AF777" s="49"/>
      <c r="AG777" s="49"/>
      <c r="AH777" s="41"/>
      <c r="AI777" s="47"/>
    </row>
    <row r="778" spans="1:35" ht="17.25" customHeight="1">
      <c r="A778" s="414" t="s">
        <v>1581</v>
      </c>
      <c r="B778" s="78" t="s">
        <v>2264</v>
      </c>
      <c r="C778" s="76" t="s">
        <v>356</v>
      </c>
      <c r="D778" s="70"/>
      <c r="E778" s="49"/>
      <c r="F778" s="255" t="s">
        <v>140</v>
      </c>
      <c r="G778" s="1073" t="str">
        <f>$C$7</f>
        <v>AUD</v>
      </c>
      <c r="H778" s="1074"/>
      <c r="I778" s="379" t="str">
        <f t="shared" ref="I778:V778" si="211">IFERROR(INDEX(ESOSDataset,MATCH($C778,Measure,0),MATCH(I$10,PeriodComposite,0))/I$6/I$5,"")</f>
        <v/>
      </c>
      <c r="J778" s="728" t="str">
        <f t="shared" si="211"/>
        <v/>
      </c>
      <c r="K778" s="955" t="str">
        <f t="shared" si="211"/>
        <v/>
      </c>
      <c r="L778" s="728" t="str">
        <f t="shared" si="211"/>
        <v/>
      </c>
      <c r="M778" s="379" t="str">
        <f t="shared" si="211"/>
        <v/>
      </c>
      <c r="N778" s="728" t="str">
        <f t="shared" si="211"/>
        <v/>
      </c>
      <c r="O778" s="379" t="str">
        <f t="shared" si="211"/>
        <v/>
      </c>
      <c r="P778" s="728" t="str">
        <f t="shared" si="211"/>
        <v/>
      </c>
      <c r="Q778" s="996" t="str">
        <f t="shared" si="211"/>
        <v/>
      </c>
      <c r="R778" s="728">
        <f t="shared" si="211"/>
        <v>86794.27</v>
      </c>
      <c r="S778" s="379" t="str">
        <f t="shared" si="211"/>
        <v/>
      </c>
      <c r="T778" s="728" t="str">
        <f t="shared" si="211"/>
        <v/>
      </c>
      <c r="U778" s="379" t="str">
        <f t="shared" si="211"/>
        <v/>
      </c>
      <c r="V778" s="713" t="str">
        <f t="shared" si="211"/>
        <v/>
      </c>
      <c r="W778" s="49"/>
      <c r="X778" s="49"/>
      <c r="Y778" s="60"/>
      <c r="Z778" s="293"/>
      <c r="AA778" s="49"/>
      <c r="AB778" s="49"/>
      <c r="AC778" s="49"/>
      <c r="AD778" s="49"/>
      <c r="AE778" s="49"/>
      <c r="AF778" s="49"/>
      <c r="AG778" s="49"/>
      <c r="AH778" s="41"/>
      <c r="AI778" s="47"/>
    </row>
    <row r="779" spans="1:35" ht="17.25" customHeight="1">
      <c r="A779" s="414" t="s">
        <v>1582</v>
      </c>
      <c r="B779" s="78" t="s">
        <v>2265</v>
      </c>
      <c r="C779" s="76" t="s">
        <v>23</v>
      </c>
      <c r="D779" s="70"/>
      <c r="E779" s="49"/>
      <c r="F779" s="255" t="s">
        <v>146</v>
      </c>
      <c r="G779" s="260" t="str">
        <f t="shared" ref="G779:H783" si="212">IFERROR(INDEX(ESOSDataset,MATCH($C779,Measure,0),MATCH(G$10,Period,0)),"")</f>
        <v/>
      </c>
      <c r="H779" s="261" t="str">
        <f t="shared" si="212"/>
        <v/>
      </c>
      <c r="I779" s="254" t="str">
        <f t="shared" ref="I779:V789" si="213">IFERROR(INDEX(ESOSDataset,MATCH($C779,Measure,0),MATCH(I$10,PeriodComposite,0)),"")</f>
        <v/>
      </c>
      <c r="J779" s="735" t="str">
        <f t="shared" si="213"/>
        <v/>
      </c>
      <c r="K779" s="900" t="str">
        <f t="shared" si="213"/>
        <v/>
      </c>
      <c r="L779" s="735" t="str">
        <f t="shared" si="213"/>
        <v/>
      </c>
      <c r="M779" s="254" t="str">
        <f t="shared" si="213"/>
        <v/>
      </c>
      <c r="N779" s="735" t="str">
        <f t="shared" si="213"/>
        <v/>
      </c>
      <c r="O779" s="254" t="str">
        <f t="shared" si="213"/>
        <v/>
      </c>
      <c r="P779" s="735" t="str">
        <f t="shared" si="213"/>
        <v/>
      </c>
      <c r="Q779" s="998" t="str">
        <f t="shared" si="213"/>
        <v/>
      </c>
      <c r="R779" s="735">
        <f t="shared" si="213"/>
        <v>0.1612711</v>
      </c>
      <c r="S779" s="254" t="str">
        <f t="shared" si="213"/>
        <v/>
      </c>
      <c r="T779" s="735" t="str">
        <f t="shared" si="213"/>
        <v/>
      </c>
      <c r="U779" s="254" t="str">
        <f t="shared" si="213"/>
        <v/>
      </c>
      <c r="V779" s="720" t="str">
        <f t="shared" si="213"/>
        <v/>
      </c>
      <c r="W779" s="49"/>
      <c r="X779" s="49"/>
      <c r="Y779" s="60"/>
      <c r="Z779" s="293"/>
      <c r="AA779" s="49"/>
      <c r="AB779" s="49"/>
      <c r="AC779" s="49"/>
      <c r="AD779" s="49"/>
      <c r="AE779" s="49"/>
      <c r="AF779" s="49"/>
      <c r="AG779" s="49"/>
      <c r="AH779" s="41"/>
      <c r="AI779" s="47"/>
    </row>
    <row r="780" spans="1:35" ht="17.25" customHeight="1" collapsed="1">
      <c r="A780" s="414" t="s">
        <v>1583</v>
      </c>
      <c r="B780" s="78" t="s">
        <v>2266</v>
      </c>
      <c r="C780" s="76" t="s">
        <v>89</v>
      </c>
      <c r="D780" s="70"/>
      <c r="E780" s="49"/>
      <c r="F780" s="255" t="str">
        <f>"Parts Sales per Service RO "&amp;$C$6</f>
        <v>Parts Sales per Service RO AUD</v>
      </c>
      <c r="G780" s="274" t="str">
        <f t="shared" si="212"/>
        <v/>
      </c>
      <c r="H780" s="275" t="str">
        <f t="shared" si="212"/>
        <v/>
      </c>
      <c r="I780" s="256" t="str">
        <f t="shared" si="213"/>
        <v/>
      </c>
      <c r="J780" s="729" t="str">
        <f t="shared" si="213"/>
        <v/>
      </c>
      <c r="K780" s="875" t="str">
        <f t="shared" si="213"/>
        <v/>
      </c>
      <c r="L780" s="729" t="str">
        <f t="shared" si="213"/>
        <v/>
      </c>
      <c r="M780" s="256" t="str">
        <f t="shared" si="213"/>
        <v/>
      </c>
      <c r="N780" s="729" t="str">
        <f t="shared" si="213"/>
        <v/>
      </c>
      <c r="O780" s="256" t="str">
        <f t="shared" si="213"/>
        <v/>
      </c>
      <c r="P780" s="729" t="str">
        <f t="shared" si="213"/>
        <v/>
      </c>
      <c r="Q780" s="999" t="str">
        <f t="shared" si="213"/>
        <v/>
      </c>
      <c r="R780" s="729">
        <f t="shared" si="213"/>
        <v>51</v>
      </c>
      <c r="S780" s="256" t="str">
        <f t="shared" si="213"/>
        <v/>
      </c>
      <c r="T780" s="729" t="str">
        <f t="shared" si="213"/>
        <v/>
      </c>
      <c r="U780" s="256" t="str">
        <f t="shared" si="213"/>
        <v/>
      </c>
      <c r="V780" s="714" t="str">
        <f t="shared" si="213"/>
        <v/>
      </c>
      <c r="W780" s="49"/>
      <c r="X780" s="49"/>
      <c r="Y780" s="60"/>
      <c r="Z780" s="293"/>
      <c r="AA780" s="49"/>
      <c r="AB780" s="49"/>
      <c r="AC780" s="49"/>
      <c r="AD780" s="49"/>
      <c r="AE780" s="49"/>
      <c r="AF780" s="49"/>
      <c r="AG780" s="49"/>
      <c r="AH780" s="41"/>
      <c r="AI780" s="47"/>
    </row>
    <row r="781" spans="1:35" ht="17.25" hidden="1" customHeight="1" outlineLevel="1">
      <c r="A781" s="414" t="s">
        <v>1584</v>
      </c>
      <c r="B781" s="78" t="s">
        <v>2267</v>
      </c>
      <c r="C781" s="76" t="s">
        <v>88</v>
      </c>
      <c r="D781" s="70"/>
      <c r="E781" s="49"/>
      <c r="F781" s="255" t="str">
        <f>+"Parts Sales per Body Shop RO "&amp;$C$6</f>
        <v>Parts Sales per Body Shop RO AUD</v>
      </c>
      <c r="G781" s="274" t="str">
        <f t="shared" si="212"/>
        <v/>
      </c>
      <c r="H781" s="275" t="str">
        <f t="shared" si="212"/>
        <v/>
      </c>
      <c r="I781" s="256" t="str">
        <f t="shared" si="213"/>
        <v/>
      </c>
      <c r="J781" s="729" t="str">
        <f t="shared" si="213"/>
        <v/>
      </c>
      <c r="K781" s="875" t="str">
        <f t="shared" si="213"/>
        <v/>
      </c>
      <c r="L781" s="729" t="str">
        <f t="shared" si="213"/>
        <v/>
      </c>
      <c r="M781" s="256" t="str">
        <f t="shared" si="213"/>
        <v/>
      </c>
      <c r="N781" s="729" t="str">
        <f t="shared" si="213"/>
        <v/>
      </c>
      <c r="O781" s="256" t="str">
        <f t="shared" si="213"/>
        <v/>
      </c>
      <c r="P781" s="729" t="str">
        <f t="shared" si="213"/>
        <v/>
      </c>
      <c r="Q781" s="999" t="str">
        <f t="shared" si="213"/>
        <v/>
      </c>
      <c r="R781" s="729">
        <f t="shared" si="213"/>
        <v>0</v>
      </c>
      <c r="S781" s="256" t="str">
        <f t="shared" si="213"/>
        <v/>
      </c>
      <c r="T781" s="729" t="str">
        <f t="shared" si="213"/>
        <v/>
      </c>
      <c r="U781" s="256" t="str">
        <f t="shared" si="213"/>
        <v/>
      </c>
      <c r="V781" s="714" t="str">
        <f t="shared" si="213"/>
        <v/>
      </c>
      <c r="W781" s="49"/>
      <c r="X781" s="49"/>
      <c r="Y781" s="60"/>
      <c r="Z781" s="49"/>
      <c r="AA781" s="49"/>
      <c r="AB781" s="49"/>
      <c r="AC781" s="49"/>
      <c r="AD781" s="49"/>
      <c r="AE781" s="49"/>
      <c r="AF781" s="49"/>
      <c r="AG781" s="49"/>
      <c r="AH781" s="41"/>
      <c r="AI781" s="47"/>
    </row>
    <row r="782" spans="1:35" ht="17.25" customHeight="1">
      <c r="A782" s="414" t="s">
        <v>1585</v>
      </c>
      <c r="B782" s="78" t="s">
        <v>2268</v>
      </c>
      <c r="C782" s="76" t="s">
        <v>388</v>
      </c>
      <c r="D782" s="70"/>
      <c r="E782" s="49"/>
      <c r="F782" s="255" t="str">
        <f>"Average Sales / Prod. / Month "&amp;$C$6</f>
        <v>Average Sales / Prod. / Month AUD</v>
      </c>
      <c r="G782" s="274" t="str">
        <f t="shared" si="212"/>
        <v/>
      </c>
      <c r="H782" s="275" t="str">
        <f t="shared" si="212"/>
        <v/>
      </c>
      <c r="I782" s="256" t="str">
        <f t="shared" si="213"/>
        <v/>
      </c>
      <c r="J782" s="729" t="str">
        <f t="shared" si="213"/>
        <v/>
      </c>
      <c r="K782" s="875" t="str">
        <f t="shared" si="213"/>
        <v/>
      </c>
      <c r="L782" s="729" t="str">
        <f t="shared" si="213"/>
        <v/>
      </c>
      <c r="M782" s="256" t="str">
        <f t="shared" si="213"/>
        <v/>
      </c>
      <c r="N782" s="729" t="str">
        <f t="shared" si="213"/>
        <v/>
      </c>
      <c r="O782" s="256" t="str">
        <f t="shared" si="213"/>
        <v/>
      </c>
      <c r="P782" s="729" t="str">
        <f t="shared" si="213"/>
        <v/>
      </c>
      <c r="Q782" s="999" t="str">
        <f t="shared" si="213"/>
        <v/>
      </c>
      <c r="R782" s="729">
        <f t="shared" si="213"/>
        <v>86794.27</v>
      </c>
      <c r="S782" s="256" t="str">
        <f t="shared" si="213"/>
        <v/>
      </c>
      <c r="T782" s="729" t="str">
        <f t="shared" si="213"/>
        <v/>
      </c>
      <c r="U782" s="256" t="str">
        <f t="shared" si="213"/>
        <v/>
      </c>
      <c r="V782" s="714" t="str">
        <f t="shared" si="213"/>
        <v/>
      </c>
      <c r="W782" s="49"/>
      <c r="X782" s="49"/>
      <c r="Y782" s="60"/>
      <c r="Z782" s="49"/>
      <c r="AA782" s="49"/>
      <c r="AB782" s="49"/>
      <c r="AC782" s="49"/>
      <c r="AD782" s="49"/>
      <c r="AE782" s="49"/>
      <c r="AF782" s="49"/>
      <c r="AG782" s="49"/>
      <c r="AH782" s="41"/>
      <c r="AI782" s="47"/>
    </row>
    <row r="783" spans="1:35" ht="17.25" customHeight="1">
      <c r="A783" s="414" t="s">
        <v>1586</v>
      </c>
      <c r="B783" s="78" t="s">
        <v>2269</v>
      </c>
      <c r="C783" s="76" t="s">
        <v>67</v>
      </c>
      <c r="D783" s="70"/>
      <c r="E783" s="49"/>
      <c r="F783" s="255" t="str">
        <f>"Average GP / Prod. / Month "&amp;$C$6</f>
        <v>Average GP / Prod. / Month AUD</v>
      </c>
      <c r="G783" s="274" t="str">
        <f t="shared" si="212"/>
        <v/>
      </c>
      <c r="H783" s="275" t="str">
        <f t="shared" si="212"/>
        <v/>
      </c>
      <c r="I783" s="256" t="str">
        <f t="shared" si="213"/>
        <v/>
      </c>
      <c r="J783" s="729" t="str">
        <f t="shared" si="213"/>
        <v/>
      </c>
      <c r="K783" s="875" t="str">
        <f t="shared" si="213"/>
        <v/>
      </c>
      <c r="L783" s="729" t="str">
        <f t="shared" si="213"/>
        <v/>
      </c>
      <c r="M783" s="256" t="str">
        <f t="shared" si="213"/>
        <v/>
      </c>
      <c r="N783" s="729" t="str">
        <f t="shared" si="213"/>
        <v/>
      </c>
      <c r="O783" s="256" t="str">
        <f t="shared" si="213"/>
        <v/>
      </c>
      <c r="P783" s="729" t="str">
        <f t="shared" si="213"/>
        <v/>
      </c>
      <c r="Q783" s="999" t="str">
        <f t="shared" si="213"/>
        <v/>
      </c>
      <c r="R783" s="729">
        <f t="shared" si="213"/>
        <v>13997.41</v>
      </c>
      <c r="S783" s="256" t="str">
        <f t="shared" si="213"/>
        <v/>
      </c>
      <c r="T783" s="729" t="str">
        <f t="shared" si="213"/>
        <v/>
      </c>
      <c r="U783" s="256" t="str">
        <f t="shared" si="213"/>
        <v/>
      </c>
      <c r="V783" s="714" t="str">
        <f t="shared" si="213"/>
        <v/>
      </c>
      <c r="W783" s="49"/>
      <c r="X783" s="49"/>
      <c r="Y783" s="60"/>
      <c r="Z783" s="49"/>
      <c r="AA783" s="49"/>
      <c r="AB783" s="49"/>
      <c r="AC783" s="49"/>
      <c r="AD783" s="49"/>
      <c r="AE783" s="49"/>
      <c r="AF783" s="49"/>
      <c r="AG783" s="49"/>
      <c r="AH783" s="41"/>
      <c r="AI783" s="47"/>
    </row>
    <row r="784" spans="1:35" ht="17.25" customHeight="1">
      <c r="A784" s="414" t="s">
        <v>1587</v>
      </c>
      <c r="B784" s="78" t="s">
        <v>2270</v>
      </c>
      <c r="C784" s="76" t="s">
        <v>448</v>
      </c>
      <c r="D784" s="70"/>
      <c r="E784" s="49"/>
      <c r="F784" s="346" t="s">
        <v>310</v>
      </c>
      <c r="G784" s="1069" t="str">
        <f>$C$7</f>
        <v>AUD</v>
      </c>
      <c r="H784" s="1070"/>
      <c r="I784" s="256" t="str">
        <f t="shared" ref="I784:V784" si="214">IFERROR(INDEX(ESOSDataset,MATCH($C784,Measure,0),MATCH(I$10,PeriodComposite,0))/I$6/I$5,"")</f>
        <v/>
      </c>
      <c r="J784" s="729" t="str">
        <f t="shared" si="214"/>
        <v/>
      </c>
      <c r="K784" s="875" t="str">
        <f t="shared" si="214"/>
        <v/>
      </c>
      <c r="L784" s="729" t="str">
        <f t="shared" si="214"/>
        <v/>
      </c>
      <c r="M784" s="256" t="str">
        <f t="shared" si="214"/>
        <v/>
      </c>
      <c r="N784" s="729" t="str">
        <f t="shared" si="214"/>
        <v/>
      </c>
      <c r="O784" s="256" t="str">
        <f t="shared" si="214"/>
        <v/>
      </c>
      <c r="P784" s="729" t="str">
        <f t="shared" si="214"/>
        <v/>
      </c>
      <c r="Q784" s="999" t="str">
        <f t="shared" si="214"/>
        <v/>
      </c>
      <c r="R784" s="729">
        <f t="shared" si="214"/>
        <v>53232.06</v>
      </c>
      <c r="S784" s="256" t="str">
        <f t="shared" si="214"/>
        <v/>
      </c>
      <c r="T784" s="729" t="str">
        <f t="shared" si="214"/>
        <v/>
      </c>
      <c r="U784" s="256" t="str">
        <f t="shared" si="214"/>
        <v/>
      </c>
      <c r="V784" s="714" t="str">
        <f t="shared" si="214"/>
        <v/>
      </c>
      <c r="W784" s="49"/>
      <c r="X784" s="49"/>
      <c r="Y784" s="60"/>
      <c r="Z784" s="49"/>
      <c r="AA784" s="49"/>
      <c r="AB784" s="49"/>
      <c r="AC784" s="49"/>
      <c r="AD784" s="49"/>
      <c r="AE784" s="49"/>
      <c r="AF784" s="49"/>
      <c r="AG784" s="49"/>
      <c r="AH784" s="41"/>
      <c r="AI784" s="47"/>
    </row>
    <row r="785" spans="1:35" ht="17.25" customHeight="1">
      <c r="A785" s="414" t="s">
        <v>1588</v>
      </c>
      <c r="B785" s="78" t="s">
        <v>2271</v>
      </c>
      <c r="C785" s="76" t="s">
        <v>86</v>
      </c>
      <c r="D785" s="70"/>
      <c r="E785" s="49"/>
      <c r="F785" s="346" t="s">
        <v>154</v>
      </c>
      <c r="G785" s="294" t="str">
        <f>IFERROR(INDEX(ESOSDataset,MATCH($C785,Measure,0),MATCH(G$10,Period,0)),"")</f>
        <v/>
      </c>
      <c r="H785" s="295" t="str">
        <f>IFERROR(INDEX(ESOSDataset,MATCH($C785,Measure,0),MATCH(H$10,Period,0)),"")</f>
        <v/>
      </c>
      <c r="I785" s="264" t="str">
        <f t="shared" si="213"/>
        <v/>
      </c>
      <c r="J785" s="800" t="str">
        <f t="shared" si="213"/>
        <v/>
      </c>
      <c r="K785" s="903" t="str">
        <f t="shared" si="213"/>
        <v/>
      </c>
      <c r="L785" s="800" t="str">
        <f t="shared" si="213"/>
        <v/>
      </c>
      <c r="M785" s="264" t="str">
        <f t="shared" si="213"/>
        <v/>
      </c>
      <c r="N785" s="800" t="str">
        <f t="shared" si="213"/>
        <v/>
      </c>
      <c r="O785" s="264" t="str">
        <f t="shared" si="213"/>
        <v/>
      </c>
      <c r="P785" s="800" t="str">
        <f t="shared" si="213"/>
        <v/>
      </c>
      <c r="Q785" s="1000" t="str">
        <f t="shared" si="213"/>
        <v/>
      </c>
      <c r="R785" s="800">
        <f t="shared" si="213"/>
        <v>21.8</v>
      </c>
      <c r="S785" s="264" t="str">
        <f t="shared" si="213"/>
        <v/>
      </c>
      <c r="T785" s="800" t="str">
        <f t="shared" si="213"/>
        <v/>
      </c>
      <c r="U785" s="264" t="str">
        <f t="shared" si="213"/>
        <v/>
      </c>
      <c r="V785" s="877" t="str">
        <f t="shared" si="213"/>
        <v/>
      </c>
      <c r="W785" s="49"/>
      <c r="X785" s="49"/>
      <c r="Y785" s="60"/>
      <c r="Z785" s="49"/>
      <c r="AA785" s="49"/>
      <c r="AB785" s="49"/>
      <c r="AC785" s="49"/>
      <c r="AD785" s="49"/>
      <c r="AE785" s="49"/>
      <c r="AF785" s="49"/>
      <c r="AG785" s="49"/>
      <c r="AH785" s="41"/>
      <c r="AI785" s="47"/>
    </row>
    <row r="786" spans="1:35" ht="17.25" customHeight="1">
      <c r="A786" s="414" t="s">
        <v>1589</v>
      </c>
      <c r="B786" s="78" t="s">
        <v>2272</v>
      </c>
      <c r="C786" s="76" t="s">
        <v>666</v>
      </c>
      <c r="D786" s="70"/>
      <c r="E786" s="49"/>
      <c r="F786" s="380" t="s">
        <v>753</v>
      </c>
      <c r="G786" s="381"/>
      <c r="H786" s="382"/>
      <c r="I786" s="273" t="str">
        <f t="shared" si="213"/>
        <v/>
      </c>
      <c r="J786" s="735" t="str">
        <f t="shared" si="213"/>
        <v/>
      </c>
      <c r="K786" s="908" t="str">
        <f t="shared" si="213"/>
        <v/>
      </c>
      <c r="L786" s="735" t="str">
        <f t="shared" si="213"/>
        <v/>
      </c>
      <c r="M786" s="273" t="str">
        <f t="shared" si="213"/>
        <v/>
      </c>
      <c r="N786" s="735" t="str">
        <f t="shared" si="213"/>
        <v/>
      </c>
      <c r="O786" s="273" t="str">
        <f t="shared" si="213"/>
        <v/>
      </c>
      <c r="P786" s="735" t="str">
        <f t="shared" si="213"/>
        <v/>
      </c>
      <c r="Q786" s="220" t="str">
        <f t="shared" si="213"/>
        <v/>
      </c>
      <c r="R786" s="735">
        <f t="shared" si="213"/>
        <v>0</v>
      </c>
      <c r="S786" s="273" t="str">
        <f t="shared" si="213"/>
        <v/>
      </c>
      <c r="T786" s="735" t="str">
        <f t="shared" si="213"/>
        <v/>
      </c>
      <c r="U786" s="273" t="str">
        <f t="shared" si="213"/>
        <v/>
      </c>
      <c r="V786" s="720" t="str">
        <f t="shared" si="213"/>
        <v/>
      </c>
      <c r="W786" s="49"/>
      <c r="X786" s="49"/>
      <c r="Y786" s="60"/>
      <c r="Z786" s="49"/>
      <c r="AA786" s="49"/>
      <c r="AB786" s="49"/>
      <c r="AC786" s="49"/>
      <c r="AD786" s="49"/>
      <c r="AE786" s="49"/>
      <c r="AF786" s="49"/>
      <c r="AG786" s="49"/>
      <c r="AH786" s="41"/>
      <c r="AI786" s="47"/>
    </row>
    <row r="787" spans="1:35" ht="17.25" customHeight="1">
      <c r="A787" s="414" t="s">
        <v>1590</v>
      </c>
      <c r="B787" s="78" t="s">
        <v>2273</v>
      </c>
      <c r="C787" s="76" t="s">
        <v>1294</v>
      </c>
      <c r="D787" s="70"/>
      <c r="E787" s="49"/>
      <c r="F787" s="380" t="s">
        <v>754</v>
      </c>
      <c r="G787" s="381"/>
      <c r="H787" s="382"/>
      <c r="I787" s="273" t="str">
        <f t="shared" si="213"/>
        <v/>
      </c>
      <c r="J787" s="735" t="str">
        <f t="shared" si="213"/>
        <v/>
      </c>
      <c r="K787" s="908" t="str">
        <f t="shared" si="213"/>
        <v/>
      </c>
      <c r="L787" s="735" t="str">
        <f t="shared" si="213"/>
        <v/>
      </c>
      <c r="M787" s="273" t="str">
        <f t="shared" si="213"/>
        <v/>
      </c>
      <c r="N787" s="735" t="str">
        <f t="shared" si="213"/>
        <v/>
      </c>
      <c r="O787" s="273" t="str">
        <f t="shared" si="213"/>
        <v/>
      </c>
      <c r="P787" s="735" t="str">
        <f t="shared" si="213"/>
        <v/>
      </c>
      <c r="Q787" s="220" t="str">
        <f t="shared" si="213"/>
        <v/>
      </c>
      <c r="R787" s="735">
        <f t="shared" si="213"/>
        <v>0</v>
      </c>
      <c r="S787" s="273" t="str">
        <f t="shared" si="213"/>
        <v/>
      </c>
      <c r="T787" s="735" t="str">
        <f t="shared" si="213"/>
        <v/>
      </c>
      <c r="U787" s="273" t="str">
        <f t="shared" si="213"/>
        <v/>
      </c>
      <c r="V787" s="720" t="str">
        <f t="shared" si="213"/>
        <v/>
      </c>
      <c r="W787" s="49"/>
      <c r="X787" s="49"/>
      <c r="Y787" s="60"/>
      <c r="Z787" s="49"/>
      <c r="AA787" s="49"/>
      <c r="AB787" s="49"/>
      <c r="AC787" s="49"/>
      <c r="AD787" s="49"/>
      <c r="AE787" s="49"/>
      <c r="AF787" s="49"/>
      <c r="AG787" s="49"/>
      <c r="AH787" s="41"/>
      <c r="AI787" s="47"/>
    </row>
    <row r="788" spans="1:35" ht="17.25" customHeight="1">
      <c r="A788" s="414" t="s">
        <v>1591</v>
      </c>
      <c r="B788" s="78" t="s">
        <v>2274</v>
      </c>
      <c r="C788" s="76" t="s">
        <v>1296</v>
      </c>
      <c r="D788" s="70"/>
      <c r="E788" s="49"/>
      <c r="F788" s="380" t="s">
        <v>755</v>
      </c>
      <c r="G788" s="381"/>
      <c r="H788" s="382"/>
      <c r="I788" s="273" t="str">
        <f t="shared" si="213"/>
        <v/>
      </c>
      <c r="J788" s="735" t="str">
        <f t="shared" si="213"/>
        <v/>
      </c>
      <c r="K788" s="908" t="str">
        <f t="shared" si="213"/>
        <v/>
      </c>
      <c r="L788" s="735" t="str">
        <f t="shared" si="213"/>
        <v/>
      </c>
      <c r="M788" s="273" t="str">
        <f t="shared" si="213"/>
        <v/>
      </c>
      <c r="N788" s="735" t="str">
        <f t="shared" si="213"/>
        <v/>
      </c>
      <c r="O788" s="273" t="str">
        <f t="shared" si="213"/>
        <v/>
      </c>
      <c r="P788" s="735" t="str">
        <f t="shared" si="213"/>
        <v/>
      </c>
      <c r="Q788" s="220" t="str">
        <f t="shared" si="213"/>
        <v/>
      </c>
      <c r="R788" s="735">
        <f t="shared" si="213"/>
        <v>0</v>
      </c>
      <c r="S788" s="273" t="str">
        <f t="shared" si="213"/>
        <v/>
      </c>
      <c r="T788" s="735" t="str">
        <f t="shared" si="213"/>
        <v/>
      </c>
      <c r="U788" s="273" t="str">
        <f t="shared" si="213"/>
        <v/>
      </c>
      <c r="V788" s="720" t="str">
        <f t="shared" si="213"/>
        <v/>
      </c>
      <c r="W788" s="49"/>
      <c r="X788" s="49"/>
      <c r="Y788" s="60"/>
      <c r="Z788" s="49"/>
      <c r="AA788" s="49"/>
      <c r="AB788" s="49"/>
      <c r="AC788" s="49"/>
      <c r="AD788" s="49"/>
      <c r="AE788" s="49"/>
      <c r="AF788" s="49"/>
      <c r="AG788" s="49"/>
      <c r="AH788" s="41"/>
      <c r="AI788" s="47"/>
    </row>
    <row r="789" spans="1:35" ht="17.25" customHeight="1">
      <c r="A789" s="414" t="s">
        <v>1592</v>
      </c>
      <c r="B789" s="78" t="s">
        <v>2275</v>
      </c>
      <c r="C789" s="76" t="s">
        <v>1295</v>
      </c>
      <c r="D789" s="70"/>
      <c r="E789" s="49"/>
      <c r="F789" s="380" t="s">
        <v>756</v>
      </c>
      <c r="G789" s="381"/>
      <c r="H789" s="382"/>
      <c r="I789" s="273" t="str">
        <f t="shared" si="213"/>
        <v/>
      </c>
      <c r="J789" s="735" t="str">
        <f t="shared" si="213"/>
        <v/>
      </c>
      <c r="K789" s="908" t="str">
        <f t="shared" si="213"/>
        <v/>
      </c>
      <c r="L789" s="735" t="str">
        <f t="shared" si="213"/>
        <v/>
      </c>
      <c r="M789" s="273" t="str">
        <f t="shared" si="213"/>
        <v/>
      </c>
      <c r="N789" s="735" t="str">
        <f t="shared" si="213"/>
        <v/>
      </c>
      <c r="O789" s="273" t="str">
        <f t="shared" si="213"/>
        <v/>
      </c>
      <c r="P789" s="735" t="str">
        <f t="shared" si="213"/>
        <v/>
      </c>
      <c r="Q789" s="220" t="str">
        <f t="shared" si="213"/>
        <v/>
      </c>
      <c r="R789" s="735">
        <f t="shared" si="213"/>
        <v>0</v>
      </c>
      <c r="S789" s="273" t="str">
        <f t="shared" si="213"/>
        <v/>
      </c>
      <c r="T789" s="735" t="str">
        <f t="shared" si="213"/>
        <v/>
      </c>
      <c r="U789" s="273" t="str">
        <f t="shared" si="213"/>
        <v/>
      </c>
      <c r="V789" s="720" t="str">
        <f t="shared" si="213"/>
        <v/>
      </c>
      <c r="W789" s="49"/>
      <c r="X789" s="49"/>
      <c r="Y789" s="60"/>
      <c r="Z789" s="49"/>
      <c r="AA789" s="49"/>
      <c r="AB789" s="49"/>
      <c r="AC789" s="49"/>
      <c r="AD789" s="49"/>
      <c r="AE789" s="49"/>
      <c r="AF789" s="49"/>
      <c r="AG789" s="49"/>
      <c r="AH789" s="41"/>
      <c r="AI789" s="47"/>
    </row>
    <row r="790" spans="1:35" ht="17.25" customHeight="1">
      <c r="A790" s="414" t="s">
        <v>1593</v>
      </c>
      <c r="B790" s="78" t="s">
        <v>2276</v>
      </c>
      <c r="C790" s="76" t="s">
        <v>449</v>
      </c>
      <c r="D790" s="70"/>
      <c r="E790" s="49"/>
      <c r="F790" s="370" t="s">
        <v>292</v>
      </c>
      <c r="G790" s="315" t="str">
        <f>IFERROR(INDEX(ESOSDataset,MATCH($C790,Measure,0),MATCH(G$10,Period,0)),"")</f>
        <v/>
      </c>
      <c r="H790" s="316" t="str">
        <f>IFERROR(INDEX(ESOSDataset,MATCH($C790,Measure,0),MATCH(H$10,Period,0)),"")</f>
        <v/>
      </c>
      <c r="I790" s="317" t="str">
        <f t="shared" ref="I790:V790" si="215">IFERROR(INDEX(ESOSDataset,MATCH($C790,Measure,0),MATCH(I$10,PeriodComposite,0)),"")</f>
        <v/>
      </c>
      <c r="J790" s="915" t="str">
        <f t="shared" si="215"/>
        <v/>
      </c>
      <c r="K790" s="922" t="str">
        <f t="shared" si="215"/>
        <v/>
      </c>
      <c r="L790" s="915" t="str">
        <f t="shared" si="215"/>
        <v/>
      </c>
      <c r="M790" s="317" t="str">
        <f t="shared" si="215"/>
        <v/>
      </c>
      <c r="N790" s="915" t="str">
        <f t="shared" si="215"/>
        <v/>
      </c>
      <c r="O790" s="317" t="str">
        <f t="shared" si="215"/>
        <v/>
      </c>
      <c r="P790" s="915" t="str">
        <f t="shared" si="215"/>
        <v/>
      </c>
      <c r="Q790" s="1003" t="str">
        <f t="shared" si="215"/>
        <v/>
      </c>
      <c r="R790" s="915">
        <f t="shared" si="215"/>
        <v>0.93663375999999998</v>
      </c>
      <c r="S790" s="317" t="str">
        <f t="shared" si="215"/>
        <v/>
      </c>
      <c r="T790" s="915" t="str">
        <f t="shared" si="215"/>
        <v/>
      </c>
      <c r="U790" s="317" t="str">
        <f t="shared" si="215"/>
        <v/>
      </c>
      <c r="V790" s="923" t="str">
        <f t="shared" si="215"/>
        <v/>
      </c>
      <c r="W790" s="49"/>
      <c r="X790" s="49"/>
      <c r="Y790" s="60"/>
      <c r="Z790" s="49"/>
      <c r="AA790" s="49"/>
      <c r="AB790" s="49"/>
      <c r="AC790" s="49"/>
      <c r="AD790" s="49"/>
      <c r="AE790" s="49"/>
      <c r="AF790" s="49"/>
      <c r="AG790" s="49"/>
      <c r="AH790" s="41"/>
      <c r="AI790" s="47"/>
    </row>
    <row r="791" spans="1:35" ht="17.25" customHeight="1">
      <c r="A791" s="414" t="s">
        <v>1594</v>
      </c>
      <c r="B791" s="78" t="s">
        <v>0</v>
      </c>
      <c r="C791" s="226"/>
      <c r="D791" s="70"/>
      <c r="E791" s="293"/>
      <c r="F791" s="300"/>
      <c r="G791" s="301"/>
      <c r="H791" s="301"/>
      <c r="I791" s="302"/>
      <c r="J791" s="699"/>
      <c r="K791" s="301"/>
      <c r="L791" s="699"/>
      <c r="M791" s="301"/>
      <c r="N791" s="699"/>
      <c r="O791" s="301"/>
      <c r="P791" s="699"/>
      <c r="Q791" s="301"/>
      <c r="R791" s="699"/>
      <c r="S791" s="301"/>
      <c r="T791" s="706"/>
      <c r="U791" s="301"/>
      <c r="V791" s="699"/>
      <c r="W791" s="293"/>
      <c r="X791" s="293"/>
      <c r="Y791" s="296"/>
      <c r="Z791" s="293"/>
      <c r="AA791" s="293"/>
      <c r="AB791" s="293"/>
      <c r="AC791" s="293"/>
      <c r="AD791" s="293"/>
      <c r="AE791" s="293"/>
      <c r="AF791" s="293"/>
      <c r="AG791" s="293"/>
      <c r="AH791" s="41"/>
      <c r="AI791" s="47"/>
    </row>
    <row r="792" spans="1:35" ht="17.25" customHeight="1">
      <c r="A792" s="414" t="s">
        <v>1595</v>
      </c>
      <c r="B792" s="78" t="s">
        <v>0</v>
      </c>
      <c r="C792" s="226"/>
      <c r="D792" s="70"/>
      <c r="E792" s="293"/>
      <c r="F792" s="300"/>
      <c r="G792" s="301"/>
      <c r="H792" s="301"/>
      <c r="I792" s="302"/>
      <c r="J792" s="699"/>
      <c r="K792" s="301"/>
      <c r="L792" s="699"/>
      <c r="M792" s="301"/>
      <c r="N792" s="699"/>
      <c r="O792" s="301"/>
      <c r="P792" s="699"/>
      <c r="Q792" s="301"/>
      <c r="R792" s="699"/>
      <c r="S792" s="301"/>
      <c r="T792" s="706"/>
      <c r="U792" s="301"/>
      <c r="V792" s="699"/>
      <c r="W792" s="303"/>
      <c r="X792" s="64" t="s">
        <v>706</v>
      </c>
      <c r="Y792" s="43"/>
      <c r="Z792" s="96" t="str">
        <f>$F$779</f>
        <v>Parts GP%</v>
      </c>
      <c r="AA792" s="97"/>
      <c r="AB792" s="49"/>
      <c r="AC792" s="49"/>
      <c r="AD792" s="49"/>
      <c r="AE792" s="49"/>
      <c r="AF792" s="49"/>
      <c r="AG792" s="49"/>
      <c r="AH792" s="41"/>
      <c r="AI792" s="47"/>
    </row>
    <row r="793" spans="1:35" ht="17.25" customHeight="1">
      <c r="A793" s="414" t="s">
        <v>1596</v>
      </c>
      <c r="B793" s="78" t="s">
        <v>0</v>
      </c>
      <c r="C793" s="226"/>
      <c r="D793" s="70"/>
      <c r="E793" s="293"/>
      <c r="F793" s="300"/>
      <c r="G793" s="301"/>
      <c r="H793" s="301"/>
      <c r="I793" s="302"/>
      <c r="J793" s="699"/>
      <c r="K793" s="301"/>
      <c r="L793" s="699"/>
      <c r="M793" s="301"/>
      <c r="N793" s="699"/>
      <c r="O793" s="301"/>
      <c r="P793" s="699"/>
      <c r="Q793" s="301"/>
      <c r="R793" s="699"/>
      <c r="S793" s="301"/>
      <c r="T793" s="706"/>
      <c r="U793" s="301"/>
      <c r="V793" s="699"/>
      <c r="W793" s="293"/>
      <c r="X793" s="78" t="s">
        <v>2544</v>
      </c>
      <c r="Y793" s="98" t="s">
        <v>23</v>
      </c>
      <c r="Z793" s="49" t="s">
        <v>4303</v>
      </c>
      <c r="AA793" s="99" t="e">
        <f t="shared" ref="AA793:AG793" si="216">IFERROR(INDEX(ESOSDataset,MATCH($Y793,Measure,0),MATCH(AA$8,PeriodComposite,0)),NA())</f>
        <v>#N/A</v>
      </c>
      <c r="AB793" s="99" t="e">
        <f t="shared" si="216"/>
        <v>#N/A</v>
      </c>
      <c r="AC793" s="99" t="e">
        <f t="shared" si="216"/>
        <v>#N/A</v>
      </c>
      <c r="AD793" s="99" t="e">
        <f t="shared" si="216"/>
        <v>#N/A</v>
      </c>
      <c r="AE793" s="99" t="e">
        <f t="shared" si="216"/>
        <v>#N/A</v>
      </c>
      <c r="AF793" s="99" t="e">
        <f t="shared" si="216"/>
        <v>#N/A</v>
      </c>
      <c r="AG793" s="99" t="e">
        <f t="shared" si="216"/>
        <v>#N/A</v>
      </c>
      <c r="AH793" s="41"/>
      <c r="AI793" s="47"/>
    </row>
    <row r="794" spans="1:35" ht="17.25" customHeight="1">
      <c r="A794" s="414" t="s">
        <v>1597</v>
      </c>
      <c r="B794" s="78" t="s">
        <v>0</v>
      </c>
      <c r="C794" s="226"/>
      <c r="D794" s="70"/>
      <c r="E794" s="293"/>
      <c r="F794" s="300"/>
      <c r="G794" s="301"/>
      <c r="H794" s="301"/>
      <c r="I794" s="302"/>
      <c r="J794" s="699"/>
      <c r="K794" s="301"/>
      <c r="L794" s="699"/>
      <c r="M794" s="301"/>
      <c r="N794" s="699"/>
      <c r="O794" s="301"/>
      <c r="P794" s="699"/>
      <c r="Q794" s="301"/>
      <c r="R794" s="699"/>
      <c r="S794" s="301"/>
      <c r="T794" s="706"/>
      <c r="U794" s="301"/>
      <c r="V794" s="699"/>
      <c r="W794" s="293"/>
      <c r="X794" s="78" t="s">
        <v>2545</v>
      </c>
      <c r="Y794" s="98" t="s">
        <v>23</v>
      </c>
      <c r="Z794" s="49" t="s">
        <v>3402</v>
      </c>
      <c r="AA794" s="99" t="e">
        <f t="shared" ref="AA794:AG794" si="217">IFERROR(INDEX(ESOSDataset,MATCH($Y794,Measure,0),MATCH(AA$9,PeriodComposite,0)),NA())</f>
        <v>#N/A</v>
      </c>
      <c r="AB794" s="99" t="e">
        <f t="shared" si="217"/>
        <v>#N/A</v>
      </c>
      <c r="AC794" s="99" t="e">
        <f t="shared" si="217"/>
        <v>#N/A</v>
      </c>
      <c r="AD794" s="99" t="e">
        <f t="shared" si="217"/>
        <v>#N/A</v>
      </c>
      <c r="AE794" s="99">
        <f t="shared" si="217"/>
        <v>0.1612711</v>
      </c>
      <c r="AF794" s="99" t="e">
        <f t="shared" si="217"/>
        <v>#N/A</v>
      </c>
      <c r="AG794" s="99" t="e">
        <f t="shared" si="217"/>
        <v>#N/A</v>
      </c>
      <c r="AH794" s="41"/>
      <c r="AI794" s="47"/>
    </row>
    <row r="795" spans="1:35" ht="17.25" customHeight="1">
      <c r="A795" s="414" t="s">
        <v>1598</v>
      </c>
      <c r="B795" s="78" t="s">
        <v>0</v>
      </c>
      <c r="C795" s="226"/>
      <c r="D795" s="70"/>
      <c r="E795" s="293"/>
      <c r="F795" s="300"/>
      <c r="G795" s="301"/>
      <c r="H795" s="301"/>
      <c r="I795" s="302"/>
      <c r="J795" s="699"/>
      <c r="K795" s="301"/>
      <c r="L795" s="699"/>
      <c r="M795" s="301"/>
      <c r="N795" s="699"/>
      <c r="O795" s="301"/>
      <c r="P795" s="699"/>
      <c r="Q795" s="301"/>
      <c r="R795" s="699"/>
      <c r="S795" s="301"/>
      <c r="T795" s="706"/>
      <c r="U795" s="301"/>
      <c r="V795" s="699"/>
      <c r="W795" s="293"/>
      <c r="X795" s="78" t="s">
        <v>2546</v>
      </c>
      <c r="Y795" s="98" t="s">
        <v>23</v>
      </c>
      <c r="Z795" s="49"/>
      <c r="AA795" s="99"/>
      <c r="AB795" s="99"/>
      <c r="AC795" s="99"/>
      <c r="AD795" s="99"/>
      <c r="AE795" s="99"/>
      <c r="AF795" s="99"/>
      <c r="AG795" s="99"/>
      <c r="AH795" s="41"/>
      <c r="AI795" s="47"/>
    </row>
    <row r="796" spans="1:35" ht="17.25" customHeight="1">
      <c r="A796" s="414" t="s">
        <v>1599</v>
      </c>
      <c r="B796" s="78" t="s">
        <v>0</v>
      </c>
      <c r="C796" s="226"/>
      <c r="D796" s="70"/>
      <c r="E796" s="293"/>
      <c r="F796" s="300"/>
      <c r="G796" s="301"/>
      <c r="H796" s="301"/>
      <c r="I796" s="302"/>
      <c r="J796" s="699"/>
      <c r="K796" s="301"/>
      <c r="L796" s="699"/>
      <c r="M796" s="301"/>
      <c r="N796" s="699"/>
      <c r="O796" s="301"/>
      <c r="P796" s="699"/>
      <c r="Q796" s="301"/>
      <c r="R796" s="699"/>
      <c r="S796" s="301"/>
      <c r="T796" s="706"/>
      <c r="U796" s="301"/>
      <c r="V796" s="699"/>
      <c r="W796" s="293"/>
      <c r="X796" s="293"/>
      <c r="Y796" s="60"/>
      <c r="Z796" s="49"/>
      <c r="AA796" s="100"/>
      <c r="AB796" s="100"/>
      <c r="AC796" s="100"/>
      <c r="AD796" s="100"/>
      <c r="AE796" s="100"/>
      <c r="AF796" s="100"/>
      <c r="AG796" s="100"/>
      <c r="AH796" s="41"/>
      <c r="AI796" s="47"/>
    </row>
    <row r="797" spans="1:35" ht="17.25" customHeight="1">
      <c r="A797" s="414" t="s">
        <v>1600</v>
      </c>
      <c r="B797" s="78" t="s">
        <v>0</v>
      </c>
      <c r="C797" s="226"/>
      <c r="D797" s="70"/>
      <c r="E797" s="293"/>
      <c r="F797" s="300"/>
      <c r="G797" s="301"/>
      <c r="H797" s="301"/>
      <c r="I797" s="302"/>
      <c r="J797" s="699"/>
      <c r="K797" s="301"/>
      <c r="L797" s="699"/>
      <c r="M797" s="301"/>
      <c r="N797" s="699"/>
      <c r="O797" s="301"/>
      <c r="P797" s="699"/>
      <c r="Q797" s="301"/>
      <c r="R797" s="699"/>
      <c r="S797" s="301"/>
      <c r="T797" s="706"/>
      <c r="U797" s="301"/>
      <c r="V797" s="699"/>
      <c r="W797" s="293"/>
      <c r="X797" s="293"/>
      <c r="Y797" s="296"/>
      <c r="Z797" s="293"/>
      <c r="AA797" s="293"/>
      <c r="AB797" s="293"/>
      <c r="AC797" s="293"/>
      <c r="AD797" s="293"/>
      <c r="AE797" s="293"/>
      <c r="AF797" s="293"/>
      <c r="AG797" s="293"/>
      <c r="AH797" s="41"/>
      <c r="AI797" s="47"/>
    </row>
    <row r="798" spans="1:35" ht="17.25" customHeight="1">
      <c r="A798" s="414" t="s">
        <v>1601</v>
      </c>
      <c r="B798" s="78" t="s">
        <v>0</v>
      </c>
      <c r="C798" s="226"/>
      <c r="D798" s="70"/>
      <c r="E798" s="293"/>
      <c r="F798" s="300"/>
      <c r="G798" s="301"/>
      <c r="H798" s="301"/>
      <c r="I798" s="302"/>
      <c r="J798" s="699"/>
      <c r="K798" s="301"/>
      <c r="L798" s="699"/>
      <c r="M798" s="301"/>
      <c r="N798" s="699"/>
      <c r="O798" s="301"/>
      <c r="P798" s="699"/>
      <c r="Q798" s="301"/>
      <c r="R798" s="699"/>
      <c r="S798" s="301"/>
      <c r="T798" s="706"/>
      <c r="U798" s="301"/>
      <c r="V798" s="699"/>
      <c r="W798" s="293"/>
      <c r="X798" s="293"/>
      <c r="Y798" s="296"/>
      <c r="Z798" s="293"/>
      <c r="AA798" s="293"/>
      <c r="AB798" s="293"/>
      <c r="AC798" s="293"/>
      <c r="AD798" s="293"/>
      <c r="AE798" s="293"/>
      <c r="AF798" s="293"/>
      <c r="AG798" s="293"/>
      <c r="AH798" s="41"/>
      <c r="AI798" s="47"/>
    </row>
    <row r="799" spans="1:35" ht="17.25" customHeight="1">
      <c r="A799" s="414" t="s">
        <v>1602</v>
      </c>
      <c r="B799" s="78" t="s">
        <v>0</v>
      </c>
      <c r="C799" s="226"/>
      <c r="D799" s="70"/>
      <c r="E799" s="293"/>
      <c r="F799" s="300"/>
      <c r="G799" s="301"/>
      <c r="H799" s="301"/>
      <c r="I799" s="302"/>
      <c r="J799" s="699"/>
      <c r="K799" s="301"/>
      <c r="L799" s="699"/>
      <c r="M799" s="301"/>
      <c r="N799" s="699"/>
      <c r="O799" s="301"/>
      <c r="P799" s="699"/>
      <c r="Q799" s="301"/>
      <c r="R799" s="699"/>
      <c r="S799" s="301"/>
      <c r="T799" s="706"/>
      <c r="U799" s="301"/>
      <c r="V799" s="699"/>
      <c r="W799" s="303"/>
      <c r="X799" s="64" t="s">
        <v>707</v>
      </c>
      <c r="Y799" s="43"/>
      <c r="Z799" s="96" t="str">
        <f>$F$780</f>
        <v>Parts Sales per Service RO AUD</v>
      </c>
      <c r="AA799" s="97"/>
      <c r="AB799" s="49"/>
      <c r="AC799" s="49"/>
      <c r="AD799" s="49"/>
      <c r="AE799" s="49"/>
      <c r="AF799" s="49"/>
      <c r="AG799" s="49"/>
      <c r="AH799" s="41"/>
      <c r="AI799" s="47"/>
    </row>
    <row r="800" spans="1:35" ht="17.25" customHeight="1">
      <c r="A800" s="414" t="s">
        <v>1603</v>
      </c>
      <c r="B800" s="78" t="s">
        <v>0</v>
      </c>
      <c r="C800" s="226"/>
      <c r="D800" s="70"/>
      <c r="E800" s="293"/>
      <c r="F800" s="300"/>
      <c r="G800" s="301"/>
      <c r="H800" s="301"/>
      <c r="I800" s="302"/>
      <c r="J800" s="699"/>
      <c r="K800" s="301"/>
      <c r="L800" s="699"/>
      <c r="M800" s="301"/>
      <c r="N800" s="699"/>
      <c r="O800" s="301"/>
      <c r="P800" s="699"/>
      <c r="Q800" s="301"/>
      <c r="R800" s="699"/>
      <c r="S800" s="301"/>
      <c r="T800" s="706"/>
      <c r="U800" s="301"/>
      <c r="V800" s="699"/>
      <c r="W800" s="293"/>
      <c r="X800" s="78" t="s">
        <v>2547</v>
      </c>
      <c r="Y800" s="98" t="s">
        <v>89</v>
      </c>
      <c r="Z800" s="49" t="s">
        <v>4303</v>
      </c>
      <c r="AA800" s="383" t="e">
        <f t="shared" ref="AA800:AG800" si="218">IFERROR(INDEX(ESOSDataset,MATCH($Y800,Measure,0),MATCH(AA$8,PeriodComposite,0)),NA())</f>
        <v>#N/A</v>
      </c>
      <c r="AB800" s="383" t="e">
        <f t="shared" si="218"/>
        <v>#N/A</v>
      </c>
      <c r="AC800" s="383" t="e">
        <f t="shared" si="218"/>
        <v>#N/A</v>
      </c>
      <c r="AD800" s="383" t="e">
        <f t="shared" si="218"/>
        <v>#N/A</v>
      </c>
      <c r="AE800" s="383" t="e">
        <f t="shared" si="218"/>
        <v>#N/A</v>
      </c>
      <c r="AF800" s="383" t="e">
        <f t="shared" si="218"/>
        <v>#N/A</v>
      </c>
      <c r="AG800" s="383" t="e">
        <f t="shared" si="218"/>
        <v>#N/A</v>
      </c>
      <c r="AH800" s="41"/>
      <c r="AI800" s="47"/>
    </row>
    <row r="801" spans="1:35" ht="17.25" customHeight="1">
      <c r="A801" s="414" t="s">
        <v>1604</v>
      </c>
      <c r="B801" s="78" t="s">
        <v>0</v>
      </c>
      <c r="C801" s="69"/>
      <c r="D801" s="70"/>
      <c r="E801" s="293"/>
      <c r="F801" s="300"/>
      <c r="G801" s="301"/>
      <c r="H801" s="301"/>
      <c r="I801" s="302"/>
      <c r="J801" s="699"/>
      <c r="K801" s="301"/>
      <c r="L801" s="699"/>
      <c r="M801" s="301"/>
      <c r="N801" s="699"/>
      <c r="O801" s="301"/>
      <c r="P801" s="699"/>
      <c r="Q801" s="301"/>
      <c r="R801" s="699"/>
      <c r="S801" s="301"/>
      <c r="T801" s="706"/>
      <c r="U801" s="301"/>
      <c r="V801" s="699"/>
      <c r="W801" s="293"/>
      <c r="X801" s="78" t="s">
        <v>2548</v>
      </c>
      <c r="Y801" s="98" t="s">
        <v>89</v>
      </c>
      <c r="Z801" s="49" t="s">
        <v>3402</v>
      </c>
      <c r="AA801" s="383" t="e">
        <f t="shared" ref="AA801:AG801" si="219">IFERROR(INDEX(ESOSDataset,MATCH($Y801,Measure,0),MATCH(AA$9,PeriodComposite,0)),NA())</f>
        <v>#N/A</v>
      </c>
      <c r="AB801" s="383" t="e">
        <f t="shared" si="219"/>
        <v>#N/A</v>
      </c>
      <c r="AC801" s="383" t="e">
        <f t="shared" si="219"/>
        <v>#N/A</v>
      </c>
      <c r="AD801" s="383" t="e">
        <f t="shared" si="219"/>
        <v>#N/A</v>
      </c>
      <c r="AE801" s="383">
        <f t="shared" si="219"/>
        <v>51</v>
      </c>
      <c r="AF801" s="383" t="e">
        <f t="shared" si="219"/>
        <v>#N/A</v>
      </c>
      <c r="AG801" s="383" t="e">
        <f t="shared" si="219"/>
        <v>#N/A</v>
      </c>
      <c r="AH801" s="41"/>
      <c r="AI801" s="47"/>
    </row>
    <row r="802" spans="1:35" ht="17.25" customHeight="1">
      <c r="A802" s="414" t="s">
        <v>1605</v>
      </c>
      <c r="B802" s="78" t="s">
        <v>0</v>
      </c>
      <c r="C802" s="69"/>
      <c r="D802" s="70"/>
      <c r="E802" s="293"/>
      <c r="F802" s="300"/>
      <c r="G802" s="301"/>
      <c r="H802" s="301"/>
      <c r="I802" s="302"/>
      <c r="J802" s="699"/>
      <c r="K802" s="301"/>
      <c r="L802" s="699"/>
      <c r="M802" s="301"/>
      <c r="N802" s="699"/>
      <c r="O802" s="301"/>
      <c r="P802" s="699"/>
      <c r="Q802" s="301"/>
      <c r="R802" s="699"/>
      <c r="S802" s="301"/>
      <c r="T802" s="706"/>
      <c r="U802" s="301"/>
      <c r="V802" s="699"/>
      <c r="W802" s="293"/>
      <c r="X802" s="78" t="s">
        <v>2549</v>
      </c>
      <c r="Y802" s="98" t="s">
        <v>89</v>
      </c>
      <c r="Z802" s="49"/>
      <c r="AA802" s="99"/>
      <c r="AB802" s="99"/>
      <c r="AC802" s="99"/>
      <c r="AD802" s="99"/>
      <c r="AE802" s="99"/>
      <c r="AF802" s="99"/>
      <c r="AG802" s="99"/>
      <c r="AH802" s="41"/>
      <c r="AI802" s="47"/>
    </row>
    <row r="803" spans="1:35" ht="17.25" customHeight="1">
      <c r="A803" s="414" t="s">
        <v>1606</v>
      </c>
      <c r="B803" s="78" t="s">
        <v>0</v>
      </c>
      <c r="C803" s="69"/>
      <c r="D803" s="70"/>
      <c r="E803" s="293"/>
      <c r="F803" s="300"/>
      <c r="G803" s="301"/>
      <c r="H803" s="301"/>
      <c r="I803" s="302"/>
      <c r="J803" s="699"/>
      <c r="K803" s="301"/>
      <c r="L803" s="699"/>
      <c r="M803" s="301"/>
      <c r="N803" s="699"/>
      <c r="O803" s="301"/>
      <c r="P803" s="699"/>
      <c r="Q803" s="301"/>
      <c r="R803" s="699"/>
      <c r="S803" s="301"/>
      <c r="T803" s="706"/>
      <c r="U803" s="301"/>
      <c r="V803" s="699"/>
      <c r="W803" s="293"/>
      <c r="X803" s="293"/>
      <c r="Y803" s="60"/>
      <c r="Z803" s="49"/>
      <c r="AA803" s="100"/>
      <c r="AB803" s="100"/>
      <c r="AC803" s="100"/>
      <c r="AD803" s="100"/>
      <c r="AE803" s="100"/>
      <c r="AF803" s="100"/>
      <c r="AG803" s="100"/>
      <c r="AH803" s="41"/>
      <c r="AI803" s="47"/>
    </row>
    <row r="804" spans="1:35" ht="17.25" customHeight="1">
      <c r="A804" s="414" t="s">
        <v>1607</v>
      </c>
      <c r="B804" s="78" t="s">
        <v>0</v>
      </c>
      <c r="C804" s="69"/>
      <c r="D804" s="70"/>
      <c r="E804" s="293"/>
      <c r="F804" s="300"/>
      <c r="G804" s="301"/>
      <c r="H804" s="301"/>
      <c r="I804" s="302"/>
      <c r="J804" s="699"/>
      <c r="K804" s="301"/>
      <c r="L804" s="699"/>
      <c r="M804" s="301"/>
      <c r="N804" s="699"/>
      <c r="O804" s="301"/>
      <c r="P804" s="699"/>
      <c r="Q804" s="301"/>
      <c r="R804" s="699"/>
      <c r="S804" s="301"/>
      <c r="T804" s="706"/>
      <c r="U804" s="301"/>
      <c r="V804" s="699"/>
      <c r="W804" s="293"/>
      <c r="X804" s="293"/>
      <c r="Y804" s="296"/>
      <c r="Z804" s="293"/>
      <c r="AA804" s="293"/>
      <c r="AB804" s="293"/>
      <c r="AC804" s="293"/>
      <c r="AD804" s="293"/>
      <c r="AE804" s="293"/>
      <c r="AF804" s="293"/>
      <c r="AG804" s="293"/>
      <c r="AH804" s="41"/>
      <c r="AI804" s="47"/>
    </row>
    <row r="805" spans="1:35" ht="17.25" customHeight="1">
      <c r="A805" s="414" t="s">
        <v>1608</v>
      </c>
      <c r="B805" s="78" t="s">
        <v>0</v>
      </c>
      <c r="C805" s="69"/>
      <c r="D805" s="70"/>
      <c r="E805" s="49"/>
      <c r="F805" s="178" t="s">
        <v>333</v>
      </c>
      <c r="G805" s="1081" t="str">
        <f>G$13</f>
        <v>2015 FOA PG Group 1   :   March 2015</v>
      </c>
      <c r="H805" s="1082"/>
      <c r="I805" s="1082"/>
      <c r="J805" s="1082"/>
      <c r="K805" s="1082"/>
      <c r="L805" s="1082"/>
      <c r="M805" s="1082"/>
      <c r="N805" s="1082"/>
      <c r="O805" s="1082"/>
      <c r="P805" s="1082"/>
      <c r="Q805" s="1082"/>
      <c r="R805" s="1082"/>
      <c r="S805" s="1082"/>
      <c r="T805" s="1082"/>
      <c r="U805" s="1082">
        <f>U$13</f>
        <v>0</v>
      </c>
      <c r="V805" s="1083"/>
      <c r="W805" s="49"/>
      <c r="X805" s="49"/>
      <c r="Y805" s="60"/>
      <c r="Z805" s="293"/>
      <c r="AA805" s="49"/>
      <c r="AB805" s="49"/>
      <c r="AC805" s="49"/>
      <c r="AD805" s="49"/>
      <c r="AE805" s="49"/>
      <c r="AF805" s="49"/>
      <c r="AG805" s="49"/>
      <c r="AH805" s="41"/>
      <c r="AI805" s="47"/>
    </row>
    <row r="806" spans="1:35" ht="17.25" customHeight="1">
      <c r="A806" s="414" t="s">
        <v>1609</v>
      </c>
      <c r="B806" s="78" t="s">
        <v>0</v>
      </c>
      <c r="C806" s="73"/>
      <c r="D806" s="70"/>
      <c r="E806" s="49"/>
      <c r="F806" s="191" t="s">
        <v>811</v>
      </c>
      <c r="G806" s="62" t="str">
        <f t="shared" ref="G806:V806" si="220">G$14</f>
        <v>BM YTD</v>
      </c>
      <c r="H806" s="62" t="str">
        <f t="shared" si="220"/>
        <v>Med YTD</v>
      </c>
      <c r="I806" s="707" t="str">
        <f t="shared" si="220"/>
        <v>Dealer 1 FYTD</v>
      </c>
      <c r="J806" s="737" t="str">
        <f t="shared" si="220"/>
        <v>Dealer 1 TMRA</v>
      </c>
      <c r="K806" s="738" t="str">
        <f t="shared" si="220"/>
        <v>Dealer 2 FYTD</v>
      </c>
      <c r="L806" s="737" t="str">
        <f t="shared" si="220"/>
        <v>Dealer 2 TMRA</v>
      </c>
      <c r="M806" s="707" t="str">
        <f t="shared" si="220"/>
        <v>Dealer 3 FYTD</v>
      </c>
      <c r="N806" s="737" t="str">
        <f t="shared" si="220"/>
        <v>Dealer 3 TMRA</v>
      </c>
      <c r="O806" s="707" t="str">
        <f t="shared" si="220"/>
        <v>Dealer 4 FYTD</v>
      </c>
      <c r="P806" s="737" t="str">
        <f t="shared" si="220"/>
        <v>Dealer 4 TMRA</v>
      </c>
      <c r="Q806" s="707" t="str">
        <f t="shared" si="220"/>
        <v>Dealer 5 FYTD</v>
      </c>
      <c r="R806" s="737" t="str">
        <f t="shared" si="220"/>
        <v>Dealer 5 TMRA</v>
      </c>
      <c r="S806" s="707" t="str">
        <f t="shared" si="220"/>
        <v>Dealer 6 FYTD</v>
      </c>
      <c r="T806" s="737" t="str">
        <f t="shared" si="220"/>
        <v>Dealer 6 TMRA</v>
      </c>
      <c r="U806" s="707" t="str">
        <f t="shared" si="220"/>
        <v>Dealer 7 FYTD</v>
      </c>
      <c r="V806" s="739" t="str">
        <f t="shared" si="220"/>
        <v>Dealer TMRA</v>
      </c>
      <c r="W806" s="49"/>
      <c r="X806" s="49"/>
      <c r="Y806" s="60"/>
      <c r="Z806" s="293"/>
      <c r="AA806" s="49"/>
      <c r="AB806" s="49"/>
      <c r="AC806" s="49"/>
      <c r="AD806" s="49"/>
      <c r="AE806" s="49"/>
      <c r="AF806" s="49"/>
      <c r="AG806" s="49"/>
      <c r="AH806" s="41"/>
      <c r="AI806" s="47"/>
    </row>
    <row r="807" spans="1:35" ht="17.25" customHeight="1">
      <c r="A807" s="414" t="s">
        <v>1610</v>
      </c>
      <c r="B807" s="78" t="s">
        <v>2277</v>
      </c>
      <c r="C807" s="76" t="s">
        <v>357</v>
      </c>
      <c r="D807" s="70"/>
      <c r="E807" s="49"/>
      <c r="F807" s="255" t="s">
        <v>141</v>
      </c>
      <c r="G807" s="1071" t="str">
        <f>$C$7</f>
        <v>AUD</v>
      </c>
      <c r="H807" s="1072"/>
      <c r="I807" s="379" t="str">
        <f t="shared" ref="I807:V808" si="221">IFERROR(INDEX(ESOSDataset,MATCH($C807,Measure,0),MATCH(I$10,PeriodComposite,0))/I$6/I$5,"")</f>
        <v/>
      </c>
      <c r="J807" s="728" t="str">
        <f t="shared" si="221"/>
        <v/>
      </c>
      <c r="K807" s="955" t="str">
        <f t="shared" si="221"/>
        <v/>
      </c>
      <c r="L807" s="728" t="str">
        <f t="shared" si="221"/>
        <v/>
      </c>
      <c r="M807" s="379" t="str">
        <f t="shared" si="221"/>
        <v/>
      </c>
      <c r="N807" s="728" t="str">
        <f t="shared" si="221"/>
        <v/>
      </c>
      <c r="O807" s="379" t="str">
        <f t="shared" si="221"/>
        <v/>
      </c>
      <c r="P807" s="728" t="str">
        <f t="shared" si="221"/>
        <v/>
      </c>
      <c r="Q807" s="996" t="str">
        <f t="shared" si="221"/>
        <v/>
      </c>
      <c r="R807" s="728">
        <f t="shared" si="221"/>
        <v>224983.95</v>
      </c>
      <c r="S807" s="379" t="str">
        <f t="shared" si="221"/>
        <v/>
      </c>
      <c r="T807" s="728" t="str">
        <f t="shared" si="221"/>
        <v/>
      </c>
      <c r="U807" s="379" t="str">
        <f t="shared" si="221"/>
        <v/>
      </c>
      <c r="V807" s="713" t="str">
        <f t="shared" si="221"/>
        <v/>
      </c>
      <c r="W807" s="49"/>
      <c r="X807" s="49"/>
      <c r="Y807" s="60"/>
      <c r="Z807" s="49"/>
      <c r="AA807" s="49"/>
      <c r="AB807" s="49"/>
      <c r="AC807" s="49"/>
      <c r="AD807" s="49"/>
      <c r="AE807" s="49"/>
      <c r="AF807" s="49"/>
      <c r="AG807" s="49"/>
      <c r="AH807" s="41"/>
      <c r="AI807" s="47"/>
    </row>
    <row r="808" spans="1:35" ht="17.25" customHeight="1">
      <c r="A808" s="414" t="s">
        <v>1611</v>
      </c>
      <c r="B808" s="78" t="s">
        <v>2278</v>
      </c>
      <c r="C808" s="76" t="s">
        <v>445</v>
      </c>
      <c r="D808" s="70"/>
      <c r="E808" s="49"/>
      <c r="F808" s="380" t="s">
        <v>299</v>
      </c>
      <c r="G808" s="1073"/>
      <c r="H808" s="1074"/>
      <c r="I808" s="282" t="str">
        <f t="shared" si="221"/>
        <v/>
      </c>
      <c r="J808" s="729" t="str">
        <f t="shared" si="221"/>
        <v/>
      </c>
      <c r="K808" s="898" t="str">
        <f t="shared" si="221"/>
        <v/>
      </c>
      <c r="L808" s="729" t="str">
        <f t="shared" si="221"/>
        <v/>
      </c>
      <c r="M808" s="282" t="str">
        <f t="shared" si="221"/>
        <v/>
      </c>
      <c r="N808" s="729" t="str">
        <f t="shared" si="221"/>
        <v/>
      </c>
      <c r="O808" s="282" t="str">
        <f t="shared" si="221"/>
        <v/>
      </c>
      <c r="P808" s="729" t="str">
        <f t="shared" si="221"/>
        <v/>
      </c>
      <c r="Q808" s="997" t="str">
        <f t="shared" si="221"/>
        <v/>
      </c>
      <c r="R808" s="729">
        <f t="shared" si="221"/>
        <v>124652.65</v>
      </c>
      <c r="S808" s="282" t="str">
        <f t="shared" si="221"/>
        <v/>
      </c>
      <c r="T808" s="729" t="str">
        <f t="shared" si="221"/>
        <v/>
      </c>
      <c r="U808" s="282" t="str">
        <f t="shared" si="221"/>
        <v/>
      </c>
      <c r="V808" s="714" t="str">
        <f t="shared" si="221"/>
        <v/>
      </c>
      <c r="W808" s="49"/>
      <c r="X808" s="49"/>
      <c r="Y808" s="60"/>
      <c r="Z808" s="49"/>
      <c r="AA808" s="49"/>
      <c r="AB808" s="49"/>
      <c r="AC808" s="49"/>
      <c r="AD808" s="49"/>
      <c r="AE808" s="49"/>
      <c r="AF808" s="49"/>
      <c r="AG808" s="49"/>
      <c r="AH808" s="41"/>
      <c r="AI808" s="47"/>
    </row>
    <row r="809" spans="1:35" ht="17.25" customHeight="1">
      <c r="A809" s="414" t="s">
        <v>1612</v>
      </c>
      <c r="B809" s="78" t="s">
        <v>2279</v>
      </c>
      <c r="C809" s="76" t="s">
        <v>116</v>
      </c>
      <c r="D809" s="70"/>
      <c r="E809" s="49"/>
      <c r="F809" s="380" t="s">
        <v>300</v>
      </c>
      <c r="G809" s="384" t="str">
        <f t="shared" ref="G809:H816" si="222">IFERROR(INDEX(ESOSDataset,MATCH($C809,Measure,0),MATCH(G$10,Period,0)),"")</f>
        <v/>
      </c>
      <c r="H809" s="211" t="str">
        <f t="shared" si="222"/>
        <v/>
      </c>
      <c r="I809" s="273" t="str">
        <f t="shared" ref="I809:V816" si="223">IFERROR(INDEX(ESOSDataset,MATCH($C809,Measure,0),MATCH(I$10,PeriodComposite,0)),"")</f>
        <v/>
      </c>
      <c r="J809" s="735" t="str">
        <f t="shared" si="223"/>
        <v/>
      </c>
      <c r="K809" s="908" t="str">
        <f t="shared" si="223"/>
        <v/>
      </c>
      <c r="L809" s="735" t="str">
        <f t="shared" si="223"/>
        <v/>
      </c>
      <c r="M809" s="273" t="str">
        <f t="shared" si="223"/>
        <v/>
      </c>
      <c r="N809" s="735" t="str">
        <f t="shared" si="223"/>
        <v/>
      </c>
      <c r="O809" s="273" t="str">
        <f t="shared" si="223"/>
        <v/>
      </c>
      <c r="P809" s="735" t="str">
        <f t="shared" si="223"/>
        <v/>
      </c>
      <c r="Q809" s="220" t="str">
        <f t="shared" si="223"/>
        <v/>
      </c>
      <c r="R809" s="735">
        <f t="shared" si="223"/>
        <v>0.55405128999999997</v>
      </c>
      <c r="S809" s="273" t="str">
        <f t="shared" si="223"/>
        <v/>
      </c>
      <c r="T809" s="735" t="str">
        <f t="shared" si="223"/>
        <v/>
      </c>
      <c r="U809" s="273" t="str">
        <f t="shared" si="223"/>
        <v/>
      </c>
      <c r="V809" s="720" t="str">
        <f t="shared" si="223"/>
        <v/>
      </c>
      <c r="W809" s="49"/>
      <c r="X809" s="49"/>
      <c r="Y809" s="60"/>
      <c r="Z809" s="49"/>
      <c r="AA809" s="49"/>
      <c r="AB809" s="49"/>
      <c r="AC809" s="49"/>
      <c r="AD809" s="49"/>
      <c r="AE809" s="49"/>
      <c r="AF809" s="49"/>
      <c r="AG809" s="49"/>
      <c r="AH809" s="41"/>
      <c r="AI809" s="47"/>
    </row>
    <row r="810" spans="1:35" ht="17.25" customHeight="1">
      <c r="A810" s="414" t="s">
        <v>1613</v>
      </c>
      <c r="B810" s="78" t="s">
        <v>2280</v>
      </c>
      <c r="C810" s="76" t="s">
        <v>122</v>
      </c>
      <c r="D810" s="70"/>
      <c r="E810" s="49"/>
      <c r="F810" s="380" t="s">
        <v>304</v>
      </c>
      <c r="G810" s="384" t="str">
        <f t="shared" si="222"/>
        <v/>
      </c>
      <c r="H810" s="211" t="str">
        <f t="shared" si="222"/>
        <v/>
      </c>
      <c r="I810" s="273" t="str">
        <f t="shared" si="223"/>
        <v/>
      </c>
      <c r="J810" s="735" t="str">
        <f t="shared" si="223"/>
        <v/>
      </c>
      <c r="K810" s="908" t="str">
        <f t="shared" si="223"/>
        <v/>
      </c>
      <c r="L810" s="735" t="str">
        <f t="shared" si="223"/>
        <v/>
      </c>
      <c r="M810" s="273" t="str">
        <f t="shared" si="223"/>
        <v/>
      </c>
      <c r="N810" s="735" t="str">
        <f t="shared" si="223"/>
        <v/>
      </c>
      <c r="O810" s="273" t="str">
        <f t="shared" si="223"/>
        <v/>
      </c>
      <c r="P810" s="735" t="str">
        <f t="shared" si="223"/>
        <v/>
      </c>
      <c r="Q810" s="220" t="str">
        <f t="shared" si="223"/>
        <v/>
      </c>
      <c r="R810" s="735">
        <f t="shared" si="223"/>
        <v>0.3172432</v>
      </c>
      <c r="S810" s="273" t="str">
        <f t="shared" si="223"/>
        <v/>
      </c>
      <c r="T810" s="735" t="str">
        <f t="shared" si="223"/>
        <v/>
      </c>
      <c r="U810" s="273" t="str">
        <f t="shared" si="223"/>
        <v/>
      </c>
      <c r="V810" s="720" t="str">
        <f t="shared" si="223"/>
        <v/>
      </c>
      <c r="W810" s="49"/>
      <c r="X810" s="49"/>
      <c r="Y810" s="60"/>
      <c r="Z810" s="49"/>
      <c r="AA810" s="49"/>
      <c r="AB810" s="49"/>
      <c r="AC810" s="49"/>
      <c r="AD810" s="49"/>
      <c r="AE810" s="49"/>
      <c r="AF810" s="49"/>
      <c r="AG810" s="49"/>
      <c r="AH810" s="41"/>
      <c r="AI810" s="47"/>
    </row>
    <row r="811" spans="1:35" ht="17.25" customHeight="1">
      <c r="A811" s="414" t="s">
        <v>1614</v>
      </c>
      <c r="B811" s="78" t="s">
        <v>2281</v>
      </c>
      <c r="C811" s="76" t="s">
        <v>119</v>
      </c>
      <c r="D811" s="70"/>
      <c r="E811" s="49"/>
      <c r="F811" s="380" t="s">
        <v>301</v>
      </c>
      <c r="G811" s="385" t="str">
        <f t="shared" si="222"/>
        <v/>
      </c>
      <c r="H811" s="227" t="str">
        <f t="shared" si="222"/>
        <v/>
      </c>
      <c r="I811" s="386" t="str">
        <f t="shared" si="223"/>
        <v/>
      </c>
      <c r="J811" s="801" t="str">
        <f t="shared" si="223"/>
        <v/>
      </c>
      <c r="K811" s="956" t="str">
        <f t="shared" si="223"/>
        <v/>
      </c>
      <c r="L811" s="801" t="str">
        <f t="shared" si="223"/>
        <v/>
      </c>
      <c r="M811" s="386" t="str">
        <f t="shared" si="223"/>
        <v/>
      </c>
      <c r="N811" s="801" t="str">
        <f t="shared" si="223"/>
        <v/>
      </c>
      <c r="O811" s="386" t="str">
        <f t="shared" si="223"/>
        <v/>
      </c>
      <c r="P811" s="801" t="str">
        <f t="shared" si="223"/>
        <v/>
      </c>
      <c r="Q811" s="228" t="str">
        <f t="shared" si="223"/>
        <v/>
      </c>
      <c r="R811" s="801">
        <f t="shared" si="223"/>
        <v>0</v>
      </c>
      <c r="S811" s="386" t="str">
        <f t="shared" si="223"/>
        <v/>
      </c>
      <c r="T811" s="801" t="str">
        <f t="shared" si="223"/>
        <v/>
      </c>
      <c r="U811" s="386" t="str">
        <f t="shared" si="223"/>
        <v/>
      </c>
      <c r="V811" s="890" t="str">
        <f t="shared" si="223"/>
        <v/>
      </c>
      <c r="W811" s="49"/>
      <c r="X811" s="49"/>
      <c r="Y811" s="60"/>
      <c r="Z811" s="49"/>
      <c r="AA811" s="49"/>
      <c r="AB811" s="49"/>
      <c r="AC811" s="49"/>
      <c r="AD811" s="49"/>
      <c r="AE811" s="49"/>
      <c r="AF811" s="49"/>
      <c r="AG811" s="49"/>
      <c r="AH811" s="41"/>
      <c r="AI811" s="47"/>
    </row>
    <row r="812" spans="1:35" ht="17.25" customHeight="1">
      <c r="A812" s="414" t="s">
        <v>1615</v>
      </c>
      <c r="B812" s="78" t="s">
        <v>2282</v>
      </c>
      <c r="C812" s="76" t="s">
        <v>24</v>
      </c>
      <c r="D812" s="70"/>
      <c r="E812" s="49"/>
      <c r="F812" s="255" t="s">
        <v>190</v>
      </c>
      <c r="G812" s="387" t="str">
        <f t="shared" si="222"/>
        <v/>
      </c>
      <c r="H812" s="208" t="str">
        <f t="shared" si="222"/>
        <v/>
      </c>
      <c r="I812" s="254" t="str">
        <f t="shared" si="223"/>
        <v/>
      </c>
      <c r="J812" s="735" t="str">
        <f t="shared" si="223"/>
        <v/>
      </c>
      <c r="K812" s="900" t="str">
        <f t="shared" si="223"/>
        <v/>
      </c>
      <c r="L812" s="735" t="str">
        <f t="shared" si="223"/>
        <v/>
      </c>
      <c r="M812" s="254" t="str">
        <f t="shared" si="223"/>
        <v/>
      </c>
      <c r="N812" s="735" t="str">
        <f t="shared" si="223"/>
        <v/>
      </c>
      <c r="O812" s="254" t="str">
        <f t="shared" si="223"/>
        <v/>
      </c>
      <c r="P812" s="735" t="str">
        <f t="shared" si="223"/>
        <v/>
      </c>
      <c r="Q812" s="998" t="str">
        <f t="shared" si="223"/>
        <v/>
      </c>
      <c r="R812" s="735">
        <f t="shared" si="223"/>
        <v>0.50882278000000003</v>
      </c>
      <c r="S812" s="254" t="str">
        <f t="shared" si="223"/>
        <v/>
      </c>
      <c r="T812" s="735" t="str">
        <f t="shared" si="223"/>
        <v/>
      </c>
      <c r="U812" s="254" t="str">
        <f t="shared" si="223"/>
        <v/>
      </c>
      <c r="V812" s="720" t="str">
        <f t="shared" si="223"/>
        <v/>
      </c>
      <c r="W812" s="49"/>
      <c r="X812" s="49"/>
      <c r="Y812" s="60"/>
      <c r="Z812" s="49"/>
      <c r="AA812" s="49"/>
      <c r="AB812" s="49"/>
      <c r="AC812" s="49"/>
      <c r="AD812" s="49"/>
      <c r="AE812" s="49"/>
      <c r="AF812" s="49"/>
      <c r="AG812" s="49"/>
      <c r="AH812" s="41"/>
      <c r="AI812" s="47"/>
    </row>
    <row r="813" spans="1:35" ht="17.25" customHeight="1">
      <c r="A813" s="414" t="s">
        <v>1616</v>
      </c>
      <c r="B813" s="78" t="s">
        <v>2283</v>
      </c>
      <c r="C813" s="76" t="s">
        <v>31</v>
      </c>
      <c r="D813" s="70"/>
      <c r="E813" s="49"/>
      <c r="F813" s="388" t="s">
        <v>147</v>
      </c>
      <c r="G813" s="384" t="str">
        <f t="shared" si="222"/>
        <v/>
      </c>
      <c r="H813" s="211" t="str">
        <f t="shared" si="222"/>
        <v/>
      </c>
      <c r="I813" s="273" t="str">
        <f t="shared" si="223"/>
        <v/>
      </c>
      <c r="J813" s="735" t="str">
        <f t="shared" si="223"/>
        <v/>
      </c>
      <c r="K813" s="908" t="str">
        <f t="shared" si="223"/>
        <v/>
      </c>
      <c r="L813" s="735" t="str">
        <f t="shared" si="223"/>
        <v/>
      </c>
      <c r="M813" s="273" t="str">
        <f t="shared" si="223"/>
        <v/>
      </c>
      <c r="N813" s="735" t="str">
        <f t="shared" si="223"/>
        <v/>
      </c>
      <c r="O813" s="273" t="str">
        <f t="shared" si="223"/>
        <v/>
      </c>
      <c r="P813" s="735" t="str">
        <f t="shared" si="223"/>
        <v/>
      </c>
      <c r="Q813" s="220" t="str">
        <f t="shared" si="223"/>
        <v/>
      </c>
      <c r="R813" s="735">
        <f t="shared" si="223"/>
        <v>0.78221658000000005</v>
      </c>
      <c r="S813" s="273" t="str">
        <f t="shared" si="223"/>
        <v/>
      </c>
      <c r="T813" s="735" t="str">
        <f t="shared" si="223"/>
        <v/>
      </c>
      <c r="U813" s="273" t="str">
        <f t="shared" si="223"/>
        <v/>
      </c>
      <c r="V813" s="720" t="str">
        <f t="shared" si="223"/>
        <v/>
      </c>
      <c r="W813" s="49"/>
      <c r="X813" s="49"/>
      <c r="Y813" s="60"/>
      <c r="Z813" s="49"/>
      <c r="AA813" s="49"/>
      <c r="AB813" s="49"/>
      <c r="AC813" s="49"/>
      <c r="AD813" s="49"/>
      <c r="AE813" s="49"/>
      <c r="AF813" s="49"/>
      <c r="AG813" s="49"/>
      <c r="AH813" s="41"/>
      <c r="AI813" s="47"/>
    </row>
    <row r="814" spans="1:35" ht="17.25" customHeight="1">
      <c r="A814" s="414" t="s">
        <v>1617</v>
      </c>
      <c r="B814" s="78" t="s">
        <v>2284</v>
      </c>
      <c r="C814" s="76" t="s">
        <v>35</v>
      </c>
      <c r="D814" s="70"/>
      <c r="E814" s="49"/>
      <c r="F814" s="388" t="s">
        <v>306</v>
      </c>
      <c r="G814" s="384" t="str">
        <f t="shared" si="222"/>
        <v/>
      </c>
      <c r="H814" s="211" t="str">
        <f t="shared" si="222"/>
        <v/>
      </c>
      <c r="I814" s="273" t="str">
        <f t="shared" si="223"/>
        <v/>
      </c>
      <c r="J814" s="735" t="str">
        <f t="shared" si="223"/>
        <v/>
      </c>
      <c r="K814" s="908" t="str">
        <f t="shared" si="223"/>
        <v/>
      </c>
      <c r="L814" s="735" t="str">
        <f t="shared" si="223"/>
        <v/>
      </c>
      <c r="M814" s="273" t="str">
        <f t="shared" si="223"/>
        <v/>
      </c>
      <c r="N814" s="735" t="str">
        <f t="shared" si="223"/>
        <v/>
      </c>
      <c r="O814" s="273" t="str">
        <f t="shared" si="223"/>
        <v/>
      </c>
      <c r="P814" s="735" t="str">
        <f t="shared" si="223"/>
        <v/>
      </c>
      <c r="Q814" s="220" t="str">
        <f t="shared" si="223"/>
        <v/>
      </c>
      <c r="R814" s="735">
        <f t="shared" si="223"/>
        <v>1.9847440000000001E-2</v>
      </c>
      <c r="S814" s="273" t="str">
        <f t="shared" si="223"/>
        <v/>
      </c>
      <c r="T814" s="735" t="str">
        <f t="shared" si="223"/>
        <v/>
      </c>
      <c r="U814" s="273" t="str">
        <f t="shared" si="223"/>
        <v/>
      </c>
      <c r="V814" s="720" t="str">
        <f t="shared" si="223"/>
        <v/>
      </c>
      <c r="W814" s="49"/>
      <c r="X814" s="49"/>
      <c r="Y814" s="60"/>
      <c r="Z814" s="49"/>
      <c r="AA814" s="49"/>
      <c r="AB814" s="49"/>
      <c r="AC814" s="49"/>
      <c r="AD814" s="49"/>
      <c r="AE814" s="49"/>
      <c r="AF814" s="49"/>
      <c r="AG814" s="49"/>
      <c r="AH814" s="41"/>
      <c r="AI814" s="47"/>
    </row>
    <row r="815" spans="1:35" ht="17.25" customHeight="1" collapsed="1">
      <c r="A815" s="414" t="s">
        <v>1618</v>
      </c>
      <c r="B815" s="78" t="s">
        <v>2285</v>
      </c>
      <c r="C815" s="76" t="s">
        <v>32</v>
      </c>
      <c r="D815" s="70"/>
      <c r="E815" s="49"/>
      <c r="F815" s="388" t="s">
        <v>307</v>
      </c>
      <c r="G815" s="210" t="str">
        <f t="shared" si="222"/>
        <v/>
      </c>
      <c r="H815" s="211" t="str">
        <f t="shared" si="222"/>
        <v/>
      </c>
      <c r="I815" s="273" t="str">
        <f t="shared" si="223"/>
        <v/>
      </c>
      <c r="J815" s="735" t="str">
        <f t="shared" si="223"/>
        <v/>
      </c>
      <c r="K815" s="908" t="str">
        <f t="shared" si="223"/>
        <v/>
      </c>
      <c r="L815" s="735" t="str">
        <f t="shared" si="223"/>
        <v/>
      </c>
      <c r="M815" s="273" t="str">
        <f t="shared" si="223"/>
        <v/>
      </c>
      <c r="N815" s="735" t="str">
        <f t="shared" si="223"/>
        <v/>
      </c>
      <c r="O815" s="273" t="str">
        <f t="shared" si="223"/>
        <v/>
      </c>
      <c r="P815" s="735" t="str">
        <f t="shared" si="223"/>
        <v/>
      </c>
      <c r="Q815" s="220" t="str">
        <f t="shared" si="223"/>
        <v/>
      </c>
      <c r="R815" s="735">
        <f t="shared" si="223"/>
        <v>0.57996197999999999</v>
      </c>
      <c r="S815" s="273" t="str">
        <f t="shared" si="223"/>
        <v/>
      </c>
      <c r="T815" s="735" t="str">
        <f t="shared" si="223"/>
        <v/>
      </c>
      <c r="U815" s="273" t="str">
        <f t="shared" si="223"/>
        <v/>
      </c>
      <c r="V815" s="720" t="str">
        <f t="shared" si="223"/>
        <v/>
      </c>
      <c r="W815" s="49"/>
      <c r="X815" s="49"/>
      <c r="Y815" s="60"/>
      <c r="Z815" s="49"/>
      <c r="AA815" s="49"/>
      <c r="AB815" s="49"/>
      <c r="AC815" s="49"/>
      <c r="AD815" s="49"/>
      <c r="AE815" s="49"/>
      <c r="AF815" s="49"/>
      <c r="AG815" s="49"/>
      <c r="AH815" s="41"/>
      <c r="AI815" s="47"/>
    </row>
    <row r="816" spans="1:35" ht="17.25" hidden="1" customHeight="1" outlineLevel="1">
      <c r="A816" s="414" t="s">
        <v>1619</v>
      </c>
      <c r="B816" s="78" t="s">
        <v>0</v>
      </c>
      <c r="C816" s="69"/>
      <c r="D816" s="70"/>
      <c r="E816" s="49"/>
      <c r="F816" s="346" t="s">
        <v>311</v>
      </c>
      <c r="G816" s="387" t="str">
        <f t="shared" si="222"/>
        <v/>
      </c>
      <c r="H816" s="208" t="str">
        <f t="shared" si="222"/>
        <v/>
      </c>
      <c r="I816" s="254" t="str">
        <f t="shared" si="223"/>
        <v/>
      </c>
      <c r="J816" s="735" t="str">
        <f t="shared" si="223"/>
        <v/>
      </c>
      <c r="K816" s="900" t="str">
        <f t="shared" si="223"/>
        <v/>
      </c>
      <c r="L816" s="735" t="str">
        <f t="shared" si="223"/>
        <v/>
      </c>
      <c r="M816" s="254" t="str">
        <f t="shared" si="223"/>
        <v/>
      </c>
      <c r="N816" s="735" t="str">
        <f t="shared" si="223"/>
        <v/>
      </c>
      <c r="O816" s="254" t="str">
        <f t="shared" si="223"/>
        <v/>
      </c>
      <c r="P816" s="735" t="str">
        <f t="shared" si="223"/>
        <v/>
      </c>
      <c r="Q816" s="998" t="str">
        <f t="shared" si="223"/>
        <v/>
      </c>
      <c r="R816" s="735" t="str">
        <f t="shared" si="223"/>
        <v/>
      </c>
      <c r="S816" s="254" t="str">
        <f t="shared" si="223"/>
        <v/>
      </c>
      <c r="T816" s="735" t="str">
        <f t="shared" si="223"/>
        <v/>
      </c>
      <c r="U816" s="254" t="str">
        <f t="shared" si="223"/>
        <v/>
      </c>
      <c r="V816" s="720" t="str">
        <f t="shared" si="223"/>
        <v/>
      </c>
      <c r="W816" s="49"/>
      <c r="X816" s="49"/>
      <c r="Y816" s="60"/>
      <c r="Z816" s="49"/>
      <c r="AA816" s="49"/>
      <c r="AB816" s="49"/>
      <c r="AC816" s="49"/>
      <c r="AD816" s="49"/>
      <c r="AE816" s="49"/>
      <c r="AF816" s="49"/>
      <c r="AG816" s="49"/>
      <c r="AH816" s="41"/>
      <c r="AI816" s="47"/>
    </row>
    <row r="817" spans="1:35" ht="17.25" customHeight="1" collapsed="1">
      <c r="A817" s="414" t="s">
        <v>1620</v>
      </c>
      <c r="B817" s="78" t="s">
        <v>2286</v>
      </c>
      <c r="C817" s="76" t="s">
        <v>450</v>
      </c>
      <c r="D817" s="70"/>
      <c r="E817" s="49"/>
      <c r="F817" s="346" t="s">
        <v>312</v>
      </c>
      <c r="G817" s="287"/>
      <c r="H817" s="288"/>
      <c r="I817" s="256" t="str">
        <f t="shared" ref="I817:V818" si="224">IFERROR(INDEX(ESOSDataset,MATCH($C817,Measure,0),MATCH(I$10,PeriodComposite,0))/I$6,"")</f>
        <v/>
      </c>
      <c r="J817" s="729" t="str">
        <f t="shared" si="224"/>
        <v/>
      </c>
      <c r="K817" s="875" t="str">
        <f t="shared" si="224"/>
        <v/>
      </c>
      <c r="L817" s="729" t="str">
        <f t="shared" si="224"/>
        <v/>
      </c>
      <c r="M817" s="256" t="str">
        <f t="shared" si="224"/>
        <v/>
      </c>
      <c r="N817" s="729" t="str">
        <f t="shared" si="224"/>
        <v/>
      </c>
      <c r="O817" s="256" t="str">
        <f t="shared" si="224"/>
        <v/>
      </c>
      <c r="P817" s="729" t="str">
        <f t="shared" si="224"/>
        <v/>
      </c>
      <c r="Q817" s="999" t="str">
        <f t="shared" si="224"/>
        <v/>
      </c>
      <c r="R817" s="729">
        <f t="shared" si="224"/>
        <v>569</v>
      </c>
      <c r="S817" s="256" t="str">
        <f t="shared" si="224"/>
        <v/>
      </c>
      <c r="T817" s="729" t="str">
        <f t="shared" si="224"/>
        <v/>
      </c>
      <c r="U817" s="256" t="str">
        <f t="shared" si="224"/>
        <v/>
      </c>
      <c r="V817" s="714" t="str">
        <f t="shared" si="224"/>
        <v/>
      </c>
      <c r="W817" s="49"/>
      <c r="X817" s="49"/>
      <c r="Y817" s="60"/>
      <c r="Z817" s="49"/>
      <c r="AA817" s="49"/>
      <c r="AB817" s="49"/>
      <c r="AC817" s="49"/>
      <c r="AD817" s="49"/>
      <c r="AE817" s="49"/>
      <c r="AF817" s="49"/>
      <c r="AG817" s="49"/>
      <c r="AH817" s="41"/>
      <c r="AI817" s="47"/>
    </row>
    <row r="818" spans="1:35" ht="17.25" hidden="1" customHeight="1" outlineLevel="1">
      <c r="A818" s="414" t="s">
        <v>1621</v>
      </c>
      <c r="B818" s="78" t="s">
        <v>2287</v>
      </c>
      <c r="C818" s="76" t="s">
        <v>505</v>
      </c>
      <c r="D818" s="70"/>
      <c r="E818" s="49"/>
      <c r="F818" s="255" t="s">
        <v>2634</v>
      </c>
      <c r="G818" s="287"/>
      <c r="H818" s="288"/>
      <c r="I818" s="256" t="str">
        <f t="shared" si="224"/>
        <v/>
      </c>
      <c r="J818" s="729" t="str">
        <f t="shared" si="224"/>
        <v/>
      </c>
      <c r="K818" s="875" t="str">
        <f t="shared" si="224"/>
        <v/>
      </c>
      <c r="L818" s="729" t="str">
        <f t="shared" si="224"/>
        <v/>
      </c>
      <c r="M818" s="256" t="str">
        <f t="shared" si="224"/>
        <v/>
      </c>
      <c r="N818" s="729" t="str">
        <f t="shared" si="224"/>
        <v/>
      </c>
      <c r="O818" s="256" t="str">
        <f t="shared" si="224"/>
        <v/>
      </c>
      <c r="P818" s="729" t="str">
        <f t="shared" si="224"/>
        <v/>
      </c>
      <c r="Q818" s="999" t="str">
        <f t="shared" si="224"/>
        <v/>
      </c>
      <c r="R818" s="729">
        <f t="shared" si="224"/>
        <v>0</v>
      </c>
      <c r="S818" s="256" t="str">
        <f t="shared" si="224"/>
        <v/>
      </c>
      <c r="T818" s="729" t="str">
        <f t="shared" si="224"/>
        <v/>
      </c>
      <c r="U818" s="256" t="str">
        <f t="shared" si="224"/>
        <v/>
      </c>
      <c r="V818" s="714" t="str">
        <f t="shared" si="224"/>
        <v/>
      </c>
      <c r="W818" s="49"/>
      <c r="X818" s="49"/>
      <c r="Y818" s="60"/>
      <c r="Z818" s="49"/>
      <c r="AA818" s="49"/>
      <c r="AB818" s="49"/>
      <c r="AC818" s="49"/>
      <c r="AD818" s="49"/>
      <c r="AE818" s="49"/>
      <c r="AF818" s="49"/>
      <c r="AG818" s="49"/>
      <c r="AH818" s="41"/>
      <c r="AI818" s="47"/>
    </row>
    <row r="819" spans="1:35" ht="17.25" customHeight="1">
      <c r="A819" s="414" t="s">
        <v>1622</v>
      </c>
      <c r="B819" s="78" t="s">
        <v>2288</v>
      </c>
      <c r="C819" s="76" t="s">
        <v>71</v>
      </c>
      <c r="D819" s="70"/>
      <c r="E819" s="49"/>
      <c r="F819" s="255" t="s">
        <v>313</v>
      </c>
      <c r="G819" s="262" t="str">
        <f t="shared" ref="G819:H825" si="225">IFERROR(INDEX(ESOSDataset,MATCH($C819,Measure,0),MATCH(G$10,Period,0)),"")</f>
        <v/>
      </c>
      <c r="H819" s="263" t="str">
        <f t="shared" si="225"/>
        <v/>
      </c>
      <c r="I819" s="264" t="str">
        <f t="shared" ref="I819:V831" si="226">IFERROR(INDEX(ESOSDataset,MATCH($C819,Measure,0),MATCH(I$10,PeriodComposite,0)),"")</f>
        <v/>
      </c>
      <c r="J819" s="800" t="str">
        <f t="shared" si="226"/>
        <v/>
      </c>
      <c r="K819" s="903" t="str">
        <f t="shared" si="226"/>
        <v/>
      </c>
      <c r="L819" s="800" t="str">
        <f t="shared" si="226"/>
        <v/>
      </c>
      <c r="M819" s="264" t="str">
        <f t="shared" si="226"/>
        <v/>
      </c>
      <c r="N819" s="800" t="str">
        <f t="shared" si="226"/>
        <v/>
      </c>
      <c r="O819" s="264" t="str">
        <f t="shared" si="226"/>
        <v/>
      </c>
      <c r="P819" s="800" t="str">
        <f t="shared" si="226"/>
        <v/>
      </c>
      <c r="Q819" s="1000" t="str">
        <f t="shared" si="226"/>
        <v/>
      </c>
      <c r="R819" s="800">
        <f t="shared" si="226"/>
        <v>3.83</v>
      </c>
      <c r="S819" s="264" t="str">
        <f t="shared" si="226"/>
        <v/>
      </c>
      <c r="T819" s="800" t="str">
        <f t="shared" si="226"/>
        <v/>
      </c>
      <c r="U819" s="264" t="str">
        <f t="shared" si="226"/>
        <v/>
      </c>
      <c r="V819" s="877" t="str">
        <f t="shared" si="226"/>
        <v/>
      </c>
      <c r="W819" s="49"/>
      <c r="X819" s="49"/>
      <c r="Y819" s="60"/>
      <c r="Z819" s="49"/>
      <c r="AA819" s="49"/>
      <c r="AB819" s="49"/>
      <c r="AC819" s="49"/>
      <c r="AD819" s="49"/>
      <c r="AE819" s="49"/>
      <c r="AF819" s="49"/>
      <c r="AG819" s="49"/>
      <c r="AH819" s="41"/>
      <c r="AI819" s="47"/>
    </row>
    <row r="820" spans="1:35" ht="17.25" customHeight="1">
      <c r="A820" s="414" t="s">
        <v>1623</v>
      </c>
      <c r="B820" s="78" t="s">
        <v>2289</v>
      </c>
      <c r="C820" s="76" t="s">
        <v>117</v>
      </c>
      <c r="D820" s="70"/>
      <c r="E820" s="49"/>
      <c r="F820" s="255" t="str">
        <f>"Service Sales per Service RO "&amp;$C$6</f>
        <v>Service Sales per Service RO AUD</v>
      </c>
      <c r="G820" s="262" t="str">
        <f t="shared" si="225"/>
        <v/>
      </c>
      <c r="H820" s="263" t="str">
        <f t="shared" si="225"/>
        <v/>
      </c>
      <c r="I820" s="264" t="str">
        <f t="shared" si="226"/>
        <v/>
      </c>
      <c r="J820" s="800" t="str">
        <f t="shared" si="226"/>
        <v/>
      </c>
      <c r="K820" s="903" t="str">
        <f t="shared" si="226"/>
        <v/>
      </c>
      <c r="L820" s="800" t="str">
        <f t="shared" si="226"/>
        <v/>
      </c>
      <c r="M820" s="264" t="str">
        <f t="shared" si="226"/>
        <v/>
      </c>
      <c r="N820" s="800" t="str">
        <f t="shared" si="226"/>
        <v/>
      </c>
      <c r="O820" s="264" t="str">
        <f t="shared" si="226"/>
        <v/>
      </c>
      <c r="P820" s="800" t="str">
        <f t="shared" si="226"/>
        <v/>
      </c>
      <c r="Q820" s="1000" t="str">
        <f t="shared" si="226"/>
        <v/>
      </c>
      <c r="R820" s="800">
        <f t="shared" si="226"/>
        <v>395.4</v>
      </c>
      <c r="S820" s="264" t="str">
        <f t="shared" si="226"/>
        <v/>
      </c>
      <c r="T820" s="800" t="str">
        <f t="shared" si="226"/>
        <v/>
      </c>
      <c r="U820" s="264" t="str">
        <f t="shared" si="226"/>
        <v/>
      </c>
      <c r="V820" s="877" t="str">
        <f t="shared" si="226"/>
        <v/>
      </c>
      <c r="W820" s="49"/>
      <c r="X820" s="49"/>
      <c r="Y820" s="60"/>
      <c r="Z820" s="49"/>
      <c r="AA820" s="49"/>
      <c r="AB820" s="49"/>
      <c r="AC820" s="49"/>
      <c r="AD820" s="49"/>
      <c r="AE820" s="49"/>
      <c r="AF820" s="49"/>
      <c r="AG820" s="49"/>
      <c r="AH820" s="41"/>
      <c r="AI820" s="47"/>
    </row>
    <row r="821" spans="1:35" ht="17.25" customHeight="1">
      <c r="A821" s="414" t="s">
        <v>1624</v>
      </c>
      <c r="B821" s="78" t="s">
        <v>2290</v>
      </c>
      <c r="C821" s="76" t="s">
        <v>451</v>
      </c>
      <c r="D821" s="70"/>
      <c r="E821" s="49"/>
      <c r="F821" s="255" t="str">
        <f>"Effective Labour Rate "&amp;$C$6</f>
        <v>Effective Labour Rate AUD</v>
      </c>
      <c r="G821" s="262" t="str">
        <f t="shared" si="225"/>
        <v/>
      </c>
      <c r="H821" s="263" t="str">
        <f t="shared" si="225"/>
        <v/>
      </c>
      <c r="I821" s="264" t="str">
        <f t="shared" si="226"/>
        <v/>
      </c>
      <c r="J821" s="800" t="str">
        <f t="shared" si="226"/>
        <v/>
      </c>
      <c r="K821" s="903" t="str">
        <f t="shared" si="226"/>
        <v/>
      </c>
      <c r="L821" s="800" t="str">
        <f t="shared" si="226"/>
        <v/>
      </c>
      <c r="M821" s="264" t="str">
        <f t="shared" si="226"/>
        <v/>
      </c>
      <c r="N821" s="800" t="str">
        <f t="shared" si="226"/>
        <v/>
      </c>
      <c r="O821" s="264" t="str">
        <f t="shared" si="226"/>
        <v/>
      </c>
      <c r="P821" s="800" t="str">
        <f t="shared" si="226"/>
        <v/>
      </c>
      <c r="Q821" s="1000" t="str">
        <f t="shared" si="226"/>
        <v/>
      </c>
      <c r="R821" s="800">
        <f t="shared" si="226"/>
        <v>154.35</v>
      </c>
      <c r="S821" s="264" t="str">
        <f t="shared" si="226"/>
        <v/>
      </c>
      <c r="T821" s="800" t="str">
        <f t="shared" si="226"/>
        <v/>
      </c>
      <c r="U821" s="264" t="str">
        <f t="shared" si="226"/>
        <v/>
      </c>
      <c r="V821" s="877" t="str">
        <f t="shared" si="226"/>
        <v/>
      </c>
      <c r="W821" s="49"/>
      <c r="X821" s="49"/>
      <c r="Y821" s="60"/>
      <c r="Z821" s="49"/>
      <c r="AA821" s="49"/>
      <c r="AB821" s="49"/>
      <c r="AC821" s="49"/>
      <c r="AD821" s="49"/>
      <c r="AE821" s="49"/>
      <c r="AF821" s="49"/>
      <c r="AG821" s="49"/>
      <c r="AH821" s="41"/>
      <c r="AI821" s="47"/>
    </row>
    <row r="822" spans="1:35" ht="17.25" customHeight="1">
      <c r="A822" s="414" t="s">
        <v>1625</v>
      </c>
      <c r="B822" s="78" t="s">
        <v>2291</v>
      </c>
      <c r="C822" s="76" t="s">
        <v>84</v>
      </c>
      <c r="D822" s="70"/>
      <c r="E822" s="49"/>
      <c r="F822" s="255" t="s">
        <v>314</v>
      </c>
      <c r="G822" s="262" t="str">
        <f t="shared" si="225"/>
        <v/>
      </c>
      <c r="H822" s="263" t="str">
        <f t="shared" si="225"/>
        <v/>
      </c>
      <c r="I822" s="264" t="str">
        <f t="shared" si="226"/>
        <v/>
      </c>
      <c r="J822" s="800" t="str">
        <f t="shared" si="226"/>
        <v/>
      </c>
      <c r="K822" s="903" t="str">
        <f t="shared" si="226"/>
        <v/>
      </c>
      <c r="L822" s="800" t="str">
        <f t="shared" si="226"/>
        <v/>
      </c>
      <c r="M822" s="264" t="str">
        <f t="shared" si="226"/>
        <v/>
      </c>
      <c r="N822" s="800" t="str">
        <f t="shared" si="226"/>
        <v/>
      </c>
      <c r="O822" s="264" t="str">
        <f t="shared" si="226"/>
        <v/>
      </c>
      <c r="P822" s="800" t="str">
        <f t="shared" si="226"/>
        <v/>
      </c>
      <c r="Q822" s="1000" t="str">
        <f t="shared" si="226"/>
        <v/>
      </c>
      <c r="R822" s="800">
        <f t="shared" si="226"/>
        <v>1.4</v>
      </c>
      <c r="S822" s="264" t="str">
        <f t="shared" si="226"/>
        <v/>
      </c>
      <c r="T822" s="800" t="str">
        <f t="shared" si="226"/>
        <v/>
      </c>
      <c r="U822" s="264" t="str">
        <f t="shared" si="226"/>
        <v/>
      </c>
      <c r="V822" s="877" t="str">
        <f t="shared" si="226"/>
        <v/>
      </c>
      <c r="W822" s="49"/>
      <c r="X822" s="49"/>
      <c r="Y822" s="60"/>
      <c r="Z822" s="49"/>
      <c r="AA822" s="49"/>
      <c r="AB822" s="49"/>
      <c r="AC822" s="49"/>
      <c r="AD822" s="49"/>
      <c r="AE822" s="49"/>
      <c r="AF822" s="49"/>
      <c r="AG822" s="49"/>
      <c r="AH822" s="41"/>
      <c r="AI822" s="47"/>
    </row>
    <row r="823" spans="1:35" ht="17.25" customHeight="1">
      <c r="A823" s="414" t="s">
        <v>1626</v>
      </c>
      <c r="B823" s="78" t="s">
        <v>2292</v>
      </c>
      <c r="C823" s="76" t="s">
        <v>91</v>
      </c>
      <c r="D823" s="70"/>
      <c r="E823" s="49"/>
      <c r="F823" s="255" t="s">
        <v>155</v>
      </c>
      <c r="G823" s="387" t="str">
        <f t="shared" si="225"/>
        <v/>
      </c>
      <c r="H823" s="208" t="str">
        <f t="shared" si="225"/>
        <v/>
      </c>
      <c r="I823" s="254" t="str">
        <f t="shared" si="226"/>
        <v/>
      </c>
      <c r="J823" s="735" t="str">
        <f t="shared" si="226"/>
        <v/>
      </c>
      <c r="K823" s="900" t="str">
        <f t="shared" si="226"/>
        <v/>
      </c>
      <c r="L823" s="735" t="str">
        <f t="shared" si="226"/>
        <v/>
      </c>
      <c r="M823" s="254" t="str">
        <f t="shared" si="226"/>
        <v/>
      </c>
      <c r="N823" s="735" t="str">
        <f t="shared" si="226"/>
        <v/>
      </c>
      <c r="O823" s="254" t="str">
        <f t="shared" si="226"/>
        <v/>
      </c>
      <c r="P823" s="735" t="str">
        <f t="shared" si="226"/>
        <v/>
      </c>
      <c r="Q823" s="998" t="str">
        <f t="shared" si="226"/>
        <v/>
      </c>
      <c r="R823" s="735">
        <f t="shared" si="226"/>
        <v>0</v>
      </c>
      <c r="S823" s="254" t="str">
        <f t="shared" si="226"/>
        <v/>
      </c>
      <c r="T823" s="735" t="str">
        <f t="shared" si="226"/>
        <v/>
      </c>
      <c r="U823" s="254" t="str">
        <f t="shared" si="226"/>
        <v/>
      </c>
      <c r="V823" s="720" t="str">
        <f t="shared" si="226"/>
        <v/>
      </c>
      <c r="W823" s="49"/>
      <c r="X823" s="49"/>
      <c r="Y823" s="60"/>
      <c r="Z823" s="49"/>
      <c r="AA823" s="49"/>
      <c r="AB823" s="49"/>
      <c r="AC823" s="49"/>
      <c r="AD823" s="49"/>
      <c r="AE823" s="49"/>
      <c r="AF823" s="49"/>
      <c r="AG823" s="49"/>
      <c r="AH823" s="41"/>
      <c r="AI823" s="47"/>
    </row>
    <row r="824" spans="1:35" ht="17.25" customHeight="1">
      <c r="A824" s="414" t="s">
        <v>1627</v>
      </c>
      <c r="B824" s="78" t="s">
        <v>2293</v>
      </c>
      <c r="C824" s="76" t="s">
        <v>81</v>
      </c>
      <c r="D824" s="70"/>
      <c r="E824" s="49"/>
      <c r="F824" s="255" t="s">
        <v>156</v>
      </c>
      <c r="G824" s="387" t="str">
        <f t="shared" si="225"/>
        <v/>
      </c>
      <c r="H824" s="208" t="str">
        <f t="shared" si="225"/>
        <v/>
      </c>
      <c r="I824" s="254" t="str">
        <f t="shared" si="226"/>
        <v/>
      </c>
      <c r="J824" s="735" t="str">
        <f t="shared" si="226"/>
        <v/>
      </c>
      <c r="K824" s="900" t="str">
        <f t="shared" si="226"/>
        <v/>
      </c>
      <c r="L824" s="735" t="str">
        <f t="shared" si="226"/>
        <v/>
      </c>
      <c r="M824" s="254" t="str">
        <f t="shared" si="226"/>
        <v/>
      </c>
      <c r="N824" s="735" t="str">
        <f t="shared" si="226"/>
        <v/>
      </c>
      <c r="O824" s="254" t="str">
        <f t="shared" si="226"/>
        <v/>
      </c>
      <c r="P824" s="735" t="str">
        <f t="shared" si="226"/>
        <v/>
      </c>
      <c r="Q824" s="998" t="str">
        <f t="shared" si="226"/>
        <v/>
      </c>
      <c r="R824" s="735">
        <f t="shared" si="226"/>
        <v>0</v>
      </c>
      <c r="S824" s="254" t="str">
        <f t="shared" si="226"/>
        <v/>
      </c>
      <c r="T824" s="735" t="str">
        <f t="shared" si="226"/>
        <v/>
      </c>
      <c r="U824" s="254" t="str">
        <f t="shared" si="226"/>
        <v/>
      </c>
      <c r="V824" s="720" t="str">
        <f t="shared" si="226"/>
        <v/>
      </c>
      <c r="W824" s="49"/>
      <c r="X824" s="49"/>
      <c r="Y824" s="60"/>
      <c r="Z824" s="49"/>
      <c r="AA824" s="49"/>
      <c r="AB824" s="49"/>
      <c r="AC824" s="49"/>
      <c r="AD824" s="49"/>
      <c r="AE824" s="49"/>
      <c r="AF824" s="49"/>
      <c r="AG824" s="49"/>
      <c r="AH824" s="41"/>
      <c r="AI824" s="47"/>
    </row>
    <row r="825" spans="1:35" ht="17.25" customHeight="1">
      <c r="A825" s="414" t="s">
        <v>1628</v>
      </c>
      <c r="B825" s="78" t="s">
        <v>2294</v>
      </c>
      <c r="C825" s="76" t="s">
        <v>79</v>
      </c>
      <c r="D825" s="70"/>
      <c r="E825" s="49"/>
      <c r="F825" s="255" t="s">
        <v>157</v>
      </c>
      <c r="G825" s="387" t="str">
        <f t="shared" si="225"/>
        <v/>
      </c>
      <c r="H825" s="208" t="str">
        <f t="shared" si="225"/>
        <v/>
      </c>
      <c r="I825" s="254" t="str">
        <f t="shared" si="226"/>
        <v/>
      </c>
      <c r="J825" s="735" t="str">
        <f t="shared" si="226"/>
        <v/>
      </c>
      <c r="K825" s="900" t="str">
        <f t="shared" si="226"/>
        <v/>
      </c>
      <c r="L825" s="735" t="str">
        <f t="shared" si="226"/>
        <v/>
      </c>
      <c r="M825" s="254" t="str">
        <f t="shared" si="226"/>
        <v/>
      </c>
      <c r="N825" s="735" t="str">
        <f t="shared" si="226"/>
        <v/>
      </c>
      <c r="O825" s="254" t="str">
        <f t="shared" si="226"/>
        <v/>
      </c>
      <c r="P825" s="735" t="str">
        <f t="shared" si="226"/>
        <v/>
      </c>
      <c r="Q825" s="998" t="str">
        <f t="shared" si="226"/>
        <v/>
      </c>
      <c r="R825" s="735">
        <f t="shared" si="226"/>
        <v>0</v>
      </c>
      <c r="S825" s="254" t="str">
        <f t="shared" si="226"/>
        <v/>
      </c>
      <c r="T825" s="735" t="str">
        <f t="shared" si="226"/>
        <v/>
      </c>
      <c r="U825" s="254" t="str">
        <f t="shared" si="226"/>
        <v/>
      </c>
      <c r="V825" s="720" t="str">
        <f t="shared" si="226"/>
        <v/>
      </c>
      <c r="W825" s="49"/>
      <c r="X825" s="49"/>
      <c r="Y825" s="60"/>
      <c r="Z825" s="49"/>
      <c r="AA825" s="49"/>
      <c r="AB825" s="49"/>
      <c r="AC825" s="49"/>
      <c r="AD825" s="49"/>
      <c r="AE825" s="49"/>
      <c r="AF825" s="49"/>
      <c r="AG825" s="49"/>
      <c r="AH825" s="41"/>
      <c r="AI825" s="47"/>
    </row>
    <row r="826" spans="1:35" ht="17.25" customHeight="1">
      <c r="A826" s="414" t="s">
        <v>1629</v>
      </c>
      <c r="B826" s="78" t="s">
        <v>2295</v>
      </c>
      <c r="C826" s="76" t="s">
        <v>452</v>
      </c>
      <c r="D826" s="70"/>
      <c r="E826" s="49"/>
      <c r="F826" s="255" t="s">
        <v>315</v>
      </c>
      <c r="G826" s="287"/>
      <c r="H826" s="288"/>
      <c r="I826" s="256" t="str">
        <f t="shared" ref="I826:V826" si="227">IFERROR(INDEX(ESOSDataset,MATCH($C826,Measure,0),MATCH(I$10,PeriodComposite,0))/I$6,"")</f>
        <v/>
      </c>
      <c r="J826" s="729" t="str">
        <f t="shared" si="227"/>
        <v/>
      </c>
      <c r="K826" s="875" t="str">
        <f t="shared" si="227"/>
        <v/>
      </c>
      <c r="L826" s="729" t="str">
        <f t="shared" si="227"/>
        <v/>
      </c>
      <c r="M826" s="256" t="str">
        <f t="shared" si="227"/>
        <v/>
      </c>
      <c r="N826" s="729" t="str">
        <f t="shared" si="227"/>
        <v/>
      </c>
      <c r="O826" s="256" t="str">
        <f t="shared" si="227"/>
        <v/>
      </c>
      <c r="P826" s="729" t="str">
        <f t="shared" si="227"/>
        <v/>
      </c>
      <c r="Q826" s="999" t="str">
        <f t="shared" si="227"/>
        <v/>
      </c>
      <c r="R826" s="729">
        <f t="shared" si="227"/>
        <v>20</v>
      </c>
      <c r="S826" s="256" t="str">
        <f t="shared" si="227"/>
        <v/>
      </c>
      <c r="T826" s="729" t="str">
        <f t="shared" si="227"/>
        <v/>
      </c>
      <c r="U826" s="256" t="str">
        <f t="shared" si="227"/>
        <v/>
      </c>
      <c r="V826" s="714" t="str">
        <f t="shared" si="227"/>
        <v/>
      </c>
      <c r="W826" s="49"/>
      <c r="X826" s="49"/>
      <c r="Y826" s="60"/>
      <c r="Z826" s="49"/>
      <c r="AA826" s="49"/>
      <c r="AB826" s="49"/>
      <c r="AC826" s="49"/>
      <c r="AD826" s="49"/>
      <c r="AE826" s="49"/>
      <c r="AF826" s="49"/>
      <c r="AG826" s="49"/>
      <c r="AH826" s="41"/>
      <c r="AI826" s="47"/>
    </row>
    <row r="827" spans="1:35" ht="17.25" customHeight="1">
      <c r="A827" s="414" t="s">
        <v>1630</v>
      </c>
      <c r="B827" s="78" t="s">
        <v>2296</v>
      </c>
      <c r="C827" s="76" t="s">
        <v>99</v>
      </c>
      <c r="D827" s="70"/>
      <c r="E827" s="49"/>
      <c r="F827" s="255" t="s">
        <v>316</v>
      </c>
      <c r="G827" s="387" t="str">
        <f>IFERROR(INDEX(ESOSDataset,MATCH($C827,Measure,0),MATCH(G$10,Period,0)),"")</f>
        <v/>
      </c>
      <c r="H827" s="208" t="str">
        <f>IFERROR(INDEX(ESOSDataset,MATCH($C827,Measure,0),MATCH(H$10,Period,0)),"")</f>
        <v/>
      </c>
      <c r="I827" s="254" t="str">
        <f t="shared" si="226"/>
        <v/>
      </c>
      <c r="J827" s="735" t="str">
        <f t="shared" si="226"/>
        <v/>
      </c>
      <c r="K827" s="900" t="str">
        <f t="shared" si="226"/>
        <v/>
      </c>
      <c r="L827" s="735" t="str">
        <f t="shared" si="226"/>
        <v/>
      </c>
      <c r="M827" s="254" t="str">
        <f t="shared" si="226"/>
        <v/>
      </c>
      <c r="N827" s="735" t="str">
        <f t="shared" si="226"/>
        <v/>
      </c>
      <c r="O827" s="254" t="str">
        <f t="shared" si="226"/>
        <v/>
      </c>
      <c r="P827" s="735" t="str">
        <f t="shared" si="226"/>
        <v/>
      </c>
      <c r="Q827" s="998" t="str">
        <f t="shared" si="226"/>
        <v/>
      </c>
      <c r="R827" s="735">
        <f t="shared" si="226"/>
        <v>0.22355340000000001</v>
      </c>
      <c r="S827" s="254" t="str">
        <f t="shared" si="226"/>
        <v/>
      </c>
      <c r="T827" s="735" t="str">
        <f t="shared" si="226"/>
        <v/>
      </c>
      <c r="U827" s="254" t="str">
        <f t="shared" si="226"/>
        <v/>
      </c>
      <c r="V827" s="720" t="str">
        <f t="shared" si="226"/>
        <v/>
      </c>
      <c r="W827" s="49"/>
      <c r="X827" s="49"/>
      <c r="Y827" s="60"/>
      <c r="Z827" s="49"/>
      <c r="AA827" s="49"/>
      <c r="AB827" s="49"/>
      <c r="AC827" s="49"/>
      <c r="AD827" s="49"/>
      <c r="AE827" s="49"/>
      <c r="AF827" s="49"/>
      <c r="AG827" s="49"/>
      <c r="AH827" s="41"/>
      <c r="AI827" s="47"/>
    </row>
    <row r="828" spans="1:35" ht="17.25" customHeight="1">
      <c r="A828" s="414" t="s">
        <v>1631</v>
      </c>
      <c r="B828" s="78" t="s">
        <v>2297</v>
      </c>
      <c r="C828" s="76" t="s">
        <v>453</v>
      </c>
      <c r="D828" s="70"/>
      <c r="E828" s="49"/>
      <c r="F828" s="255" t="s">
        <v>317</v>
      </c>
      <c r="G828" s="368"/>
      <c r="H828" s="369"/>
      <c r="I828" s="264" t="str">
        <f t="shared" ref="I828:V828" si="228">IFERROR(INDEX(ESOSDataset,MATCH($C828,Measure,0),MATCH(I$10,PeriodComposite,0))/I$6,"")</f>
        <v/>
      </c>
      <c r="J828" s="800" t="str">
        <f t="shared" si="228"/>
        <v/>
      </c>
      <c r="K828" s="903" t="str">
        <f t="shared" si="228"/>
        <v/>
      </c>
      <c r="L828" s="800" t="str">
        <f t="shared" si="228"/>
        <v/>
      </c>
      <c r="M828" s="264" t="str">
        <f t="shared" si="228"/>
        <v/>
      </c>
      <c r="N828" s="800" t="str">
        <f t="shared" si="228"/>
        <v/>
      </c>
      <c r="O828" s="264" t="str">
        <f t="shared" si="228"/>
        <v/>
      </c>
      <c r="P828" s="800" t="str">
        <f t="shared" si="228"/>
        <v/>
      </c>
      <c r="Q828" s="1000" t="str">
        <f t="shared" si="228"/>
        <v/>
      </c>
      <c r="R828" s="800">
        <f t="shared" si="228"/>
        <v>9</v>
      </c>
      <c r="S828" s="264" t="str">
        <f t="shared" si="228"/>
        <v/>
      </c>
      <c r="T828" s="800" t="str">
        <f t="shared" si="228"/>
        <v/>
      </c>
      <c r="U828" s="264" t="str">
        <f t="shared" si="228"/>
        <v/>
      </c>
      <c r="V828" s="877" t="str">
        <f t="shared" si="228"/>
        <v/>
      </c>
      <c r="W828" s="49"/>
      <c r="X828" s="49"/>
      <c r="Y828" s="60"/>
      <c r="Z828" s="49"/>
      <c r="AA828" s="49"/>
      <c r="AB828" s="49"/>
      <c r="AC828" s="49"/>
      <c r="AD828" s="49"/>
      <c r="AE828" s="49"/>
      <c r="AF828" s="49"/>
      <c r="AG828" s="49"/>
      <c r="AH828" s="41"/>
      <c r="AI828" s="47"/>
    </row>
    <row r="829" spans="1:35" ht="17.25" customHeight="1">
      <c r="A829" s="414" t="s">
        <v>1632</v>
      </c>
      <c r="B829" s="78" t="s">
        <v>2298</v>
      </c>
      <c r="C829" s="76" t="s">
        <v>95</v>
      </c>
      <c r="D829" s="70"/>
      <c r="E829" s="49"/>
      <c r="F829" s="255" t="s">
        <v>318</v>
      </c>
      <c r="G829" s="257" t="str">
        <f t="shared" ref="G829:H831" si="229">IFERROR(INDEX(ESOSDataset,MATCH($C829,Measure,0),MATCH(G$10,Period,0)),"")</f>
        <v/>
      </c>
      <c r="H829" s="258" t="str">
        <f t="shared" si="229"/>
        <v/>
      </c>
      <c r="I829" s="259" t="str">
        <f t="shared" si="226"/>
        <v/>
      </c>
      <c r="J829" s="892" t="str">
        <f t="shared" si="226"/>
        <v/>
      </c>
      <c r="K829" s="901" t="str">
        <f t="shared" si="226"/>
        <v/>
      </c>
      <c r="L829" s="892" t="str">
        <f t="shared" si="226"/>
        <v/>
      </c>
      <c r="M829" s="259" t="str">
        <f t="shared" si="226"/>
        <v/>
      </c>
      <c r="N829" s="892" t="str">
        <f t="shared" si="226"/>
        <v/>
      </c>
      <c r="O829" s="259" t="str">
        <f t="shared" si="226"/>
        <v/>
      </c>
      <c r="P829" s="892" t="str">
        <f t="shared" si="226"/>
        <v/>
      </c>
      <c r="Q829" s="1001" t="str">
        <f t="shared" si="226"/>
        <v/>
      </c>
      <c r="R829" s="892">
        <f t="shared" si="226"/>
        <v>1.5</v>
      </c>
      <c r="S829" s="259" t="str">
        <f t="shared" si="226"/>
        <v/>
      </c>
      <c r="T829" s="892" t="str">
        <f t="shared" si="226"/>
        <v/>
      </c>
      <c r="U829" s="259" t="str">
        <f t="shared" si="226"/>
        <v/>
      </c>
      <c r="V829" s="902" t="str">
        <f t="shared" si="226"/>
        <v/>
      </c>
      <c r="W829" s="49"/>
      <c r="X829" s="49"/>
      <c r="Y829" s="60"/>
      <c r="Z829" s="49"/>
      <c r="AA829" s="49"/>
      <c r="AB829" s="49"/>
      <c r="AC829" s="49"/>
      <c r="AD829" s="49"/>
      <c r="AE829" s="49"/>
      <c r="AF829" s="49"/>
      <c r="AG829" s="49"/>
      <c r="AH829" s="41"/>
      <c r="AI829" s="47"/>
    </row>
    <row r="830" spans="1:35" ht="17.25" customHeight="1">
      <c r="A830" s="414" t="s">
        <v>1633</v>
      </c>
      <c r="B830" s="78" t="s">
        <v>2299</v>
      </c>
      <c r="C830" s="76" t="s">
        <v>72</v>
      </c>
      <c r="D830" s="70"/>
      <c r="E830" s="49"/>
      <c r="F830" s="255" t="str">
        <f>"Avg. Labour Sales / prod./month "&amp;$C$7</f>
        <v>Avg. Labour Sales / prod./month AUD</v>
      </c>
      <c r="G830" s="274" t="str">
        <f t="shared" si="229"/>
        <v/>
      </c>
      <c r="H830" s="275" t="str">
        <f t="shared" si="229"/>
        <v/>
      </c>
      <c r="I830" s="256" t="str">
        <f t="shared" si="226"/>
        <v/>
      </c>
      <c r="J830" s="729" t="str">
        <f t="shared" si="226"/>
        <v/>
      </c>
      <c r="K830" s="875" t="str">
        <f t="shared" si="226"/>
        <v/>
      </c>
      <c r="L830" s="729" t="str">
        <f t="shared" si="226"/>
        <v/>
      </c>
      <c r="M830" s="256" t="str">
        <f t="shared" si="226"/>
        <v/>
      </c>
      <c r="N830" s="729" t="str">
        <f t="shared" si="226"/>
        <v/>
      </c>
      <c r="O830" s="256" t="str">
        <f t="shared" si="226"/>
        <v/>
      </c>
      <c r="P830" s="729" t="str">
        <f t="shared" si="226"/>
        <v/>
      </c>
      <c r="Q830" s="999" t="str">
        <f t="shared" si="226"/>
        <v/>
      </c>
      <c r="R830" s="729">
        <f t="shared" si="226"/>
        <v>13850.29</v>
      </c>
      <c r="S830" s="256" t="str">
        <f t="shared" si="226"/>
        <v/>
      </c>
      <c r="T830" s="729" t="str">
        <f t="shared" si="226"/>
        <v/>
      </c>
      <c r="U830" s="256" t="str">
        <f t="shared" si="226"/>
        <v/>
      </c>
      <c r="V830" s="714" t="str">
        <f t="shared" si="226"/>
        <v/>
      </c>
      <c r="W830" s="49"/>
      <c r="X830" s="49"/>
      <c r="Y830" s="60"/>
      <c r="Z830" s="49"/>
      <c r="AA830" s="49"/>
      <c r="AB830" s="49"/>
      <c r="AC830" s="49"/>
      <c r="AD830" s="49"/>
      <c r="AE830" s="49"/>
      <c r="AF830" s="49"/>
      <c r="AG830" s="49"/>
      <c r="AH830" s="41"/>
      <c r="AI830" s="47"/>
    </row>
    <row r="831" spans="1:35" ht="17.25" customHeight="1">
      <c r="A831" s="414" t="s">
        <v>1634</v>
      </c>
      <c r="B831" s="78" t="s">
        <v>2300</v>
      </c>
      <c r="C831" s="76" t="s">
        <v>68</v>
      </c>
      <c r="D831" s="70"/>
      <c r="E831" s="49"/>
      <c r="F831" s="289" t="str">
        <f>"Avg. Service GP / prod / month "&amp;$C$7</f>
        <v>Avg. Service GP / prod / month AUD</v>
      </c>
      <c r="G831" s="376" t="str">
        <f t="shared" si="229"/>
        <v/>
      </c>
      <c r="H831" s="377" t="str">
        <f t="shared" si="229"/>
        <v/>
      </c>
      <c r="I831" s="308" t="str">
        <f t="shared" si="226"/>
        <v/>
      </c>
      <c r="J831" s="886" t="str">
        <f t="shared" si="226"/>
        <v/>
      </c>
      <c r="K831" s="916" t="str">
        <f t="shared" si="226"/>
        <v/>
      </c>
      <c r="L831" s="886" t="str">
        <f t="shared" si="226"/>
        <v/>
      </c>
      <c r="M831" s="308" t="str">
        <f t="shared" si="226"/>
        <v/>
      </c>
      <c r="N831" s="886" t="str">
        <f t="shared" si="226"/>
        <v/>
      </c>
      <c r="O831" s="308" t="str">
        <f t="shared" si="226"/>
        <v/>
      </c>
      <c r="P831" s="886" t="str">
        <f t="shared" si="226"/>
        <v/>
      </c>
      <c r="Q831" s="1002" t="str">
        <f t="shared" si="226"/>
        <v/>
      </c>
      <c r="R831" s="886">
        <f t="shared" si="226"/>
        <v>12719.66</v>
      </c>
      <c r="S831" s="308" t="str">
        <f t="shared" si="226"/>
        <v/>
      </c>
      <c r="T831" s="886" t="str">
        <f t="shared" si="226"/>
        <v/>
      </c>
      <c r="U831" s="308" t="str">
        <f t="shared" si="226"/>
        <v/>
      </c>
      <c r="V831" s="887" t="str">
        <f t="shared" si="226"/>
        <v/>
      </c>
      <c r="W831" s="49"/>
      <c r="X831" s="49"/>
      <c r="Y831" s="60"/>
      <c r="Z831" s="49"/>
      <c r="AA831" s="49"/>
      <c r="AB831" s="49"/>
      <c r="AC831" s="49"/>
      <c r="AD831" s="49"/>
      <c r="AE831" s="49"/>
      <c r="AF831" s="49"/>
      <c r="AG831" s="49"/>
      <c r="AH831" s="41"/>
      <c r="AI831" s="47"/>
    </row>
    <row r="832" spans="1:35" ht="17.25" customHeight="1">
      <c r="A832" s="414" t="s">
        <v>1635</v>
      </c>
      <c r="B832" s="78" t="s">
        <v>0</v>
      </c>
      <c r="C832" s="69"/>
      <c r="D832" s="70"/>
      <c r="E832" s="293"/>
      <c r="F832" s="300"/>
      <c r="G832" s="301"/>
      <c r="H832" s="301"/>
      <c r="I832" s="302"/>
      <c r="J832" s="699"/>
      <c r="K832" s="301"/>
      <c r="L832" s="699"/>
      <c r="M832" s="301"/>
      <c r="N832" s="699"/>
      <c r="O832" s="301"/>
      <c r="P832" s="699"/>
      <c r="Q832" s="301"/>
      <c r="R832" s="699"/>
      <c r="S832" s="301"/>
      <c r="T832" s="706"/>
      <c r="U832" s="301"/>
      <c r="V832" s="699"/>
      <c r="W832" s="293"/>
      <c r="X832" s="293"/>
      <c r="Y832" s="296"/>
      <c r="Z832" s="293"/>
      <c r="AA832" s="293"/>
      <c r="AB832" s="293"/>
      <c r="AC832" s="293"/>
      <c r="AD832" s="293"/>
      <c r="AE832" s="293"/>
      <c r="AF832" s="293"/>
      <c r="AG832" s="293"/>
      <c r="AH832" s="41"/>
      <c r="AI832" s="47"/>
    </row>
    <row r="833" spans="1:35" ht="17.25" customHeight="1">
      <c r="A833" s="414" t="s">
        <v>1636</v>
      </c>
      <c r="B833" s="78" t="s">
        <v>0</v>
      </c>
      <c r="C833" s="69"/>
      <c r="D833" s="70"/>
      <c r="E833" s="293"/>
      <c r="F833" s="300"/>
      <c r="G833" s="301"/>
      <c r="H833" s="301"/>
      <c r="I833" s="302"/>
      <c r="J833" s="699"/>
      <c r="K833" s="301"/>
      <c r="L833" s="699"/>
      <c r="M833" s="301"/>
      <c r="N833" s="699"/>
      <c r="O833" s="301"/>
      <c r="P833" s="699"/>
      <c r="Q833" s="301"/>
      <c r="R833" s="699"/>
      <c r="S833" s="301"/>
      <c r="T833" s="706"/>
      <c r="U833" s="301"/>
      <c r="V833" s="699"/>
      <c r="W833" s="303"/>
      <c r="X833" s="64" t="s">
        <v>708</v>
      </c>
      <c r="Y833" s="43"/>
      <c r="Z833" s="96" t="str">
        <f>$F$820</f>
        <v>Service Sales per Service RO AUD</v>
      </c>
      <c r="AA833" s="97"/>
      <c r="AB833" s="49"/>
      <c r="AC833" s="49"/>
      <c r="AD833" s="49"/>
      <c r="AE833" s="49"/>
      <c r="AF833" s="49"/>
      <c r="AG833" s="49"/>
      <c r="AH833" s="41"/>
      <c r="AI833" s="47"/>
    </row>
    <row r="834" spans="1:35" ht="17.25" customHeight="1">
      <c r="A834" s="414" t="s">
        <v>1637</v>
      </c>
      <c r="B834" s="78" t="s">
        <v>0</v>
      </c>
      <c r="C834" s="69"/>
      <c r="D834" s="70"/>
      <c r="E834" s="293"/>
      <c r="F834" s="300"/>
      <c r="G834" s="301"/>
      <c r="H834" s="301"/>
      <c r="I834" s="302"/>
      <c r="J834" s="699"/>
      <c r="K834" s="301"/>
      <c r="L834" s="699"/>
      <c r="M834" s="301"/>
      <c r="N834" s="699"/>
      <c r="O834" s="301"/>
      <c r="P834" s="699"/>
      <c r="Q834" s="301"/>
      <c r="R834" s="699"/>
      <c r="S834" s="301"/>
      <c r="T834" s="706"/>
      <c r="U834" s="301"/>
      <c r="V834" s="699"/>
      <c r="W834" s="293"/>
      <c r="X834" s="78" t="s">
        <v>2550</v>
      </c>
      <c r="Y834" s="98" t="s">
        <v>117</v>
      </c>
      <c r="Z834" s="49" t="s">
        <v>4303</v>
      </c>
      <c r="AA834" s="383" t="e">
        <f t="shared" ref="AA834:AG834" si="230">IFERROR(INDEX(ESOSDataset,MATCH($Y834,Measure,0),MATCH(AA$8,PeriodComposite,0)),NA())</f>
        <v>#N/A</v>
      </c>
      <c r="AB834" s="383" t="e">
        <f t="shared" si="230"/>
        <v>#N/A</v>
      </c>
      <c r="AC834" s="383" t="e">
        <f t="shared" si="230"/>
        <v>#N/A</v>
      </c>
      <c r="AD834" s="383" t="e">
        <f t="shared" si="230"/>
        <v>#N/A</v>
      </c>
      <c r="AE834" s="383" t="e">
        <f t="shared" si="230"/>
        <v>#N/A</v>
      </c>
      <c r="AF834" s="383" t="e">
        <f t="shared" si="230"/>
        <v>#N/A</v>
      </c>
      <c r="AG834" s="383" t="e">
        <f t="shared" si="230"/>
        <v>#N/A</v>
      </c>
      <c r="AH834" s="41"/>
      <c r="AI834" s="47"/>
    </row>
    <row r="835" spans="1:35" ht="17.25" customHeight="1">
      <c r="A835" s="414" t="s">
        <v>1638</v>
      </c>
      <c r="B835" s="78" t="s">
        <v>0</v>
      </c>
      <c r="C835" s="69"/>
      <c r="D835" s="70"/>
      <c r="E835" s="293"/>
      <c r="F835" s="300"/>
      <c r="G835" s="301"/>
      <c r="H835" s="301"/>
      <c r="I835" s="302"/>
      <c r="J835" s="699"/>
      <c r="K835" s="301"/>
      <c r="L835" s="699"/>
      <c r="M835" s="301"/>
      <c r="N835" s="699"/>
      <c r="O835" s="301"/>
      <c r="P835" s="699"/>
      <c r="Q835" s="301"/>
      <c r="R835" s="699"/>
      <c r="S835" s="301"/>
      <c r="T835" s="706"/>
      <c r="U835" s="301"/>
      <c r="V835" s="699"/>
      <c r="W835" s="293"/>
      <c r="X835" s="78" t="s">
        <v>2551</v>
      </c>
      <c r="Y835" s="98" t="s">
        <v>117</v>
      </c>
      <c r="Z835" s="49" t="s">
        <v>3402</v>
      </c>
      <c r="AA835" s="383" t="e">
        <f t="shared" ref="AA835:AG835" si="231">IFERROR(INDEX(ESOSDataset,MATCH($Y835,Measure,0),MATCH(AA$9,PeriodComposite,0)),NA())</f>
        <v>#N/A</v>
      </c>
      <c r="AB835" s="383" t="e">
        <f t="shared" si="231"/>
        <v>#N/A</v>
      </c>
      <c r="AC835" s="383" t="e">
        <f t="shared" si="231"/>
        <v>#N/A</v>
      </c>
      <c r="AD835" s="383" t="e">
        <f t="shared" si="231"/>
        <v>#N/A</v>
      </c>
      <c r="AE835" s="383">
        <f t="shared" si="231"/>
        <v>395.4</v>
      </c>
      <c r="AF835" s="383" t="e">
        <f t="shared" si="231"/>
        <v>#N/A</v>
      </c>
      <c r="AG835" s="383" t="e">
        <f t="shared" si="231"/>
        <v>#N/A</v>
      </c>
      <c r="AH835" s="41"/>
      <c r="AI835" s="47"/>
    </row>
    <row r="836" spans="1:35" ht="17.25" customHeight="1">
      <c r="A836" s="414" t="s">
        <v>1639</v>
      </c>
      <c r="B836" s="78" t="s">
        <v>0</v>
      </c>
      <c r="C836" s="69"/>
      <c r="D836" s="70"/>
      <c r="E836" s="293"/>
      <c r="F836" s="300"/>
      <c r="G836" s="301"/>
      <c r="H836" s="301"/>
      <c r="I836" s="302"/>
      <c r="J836" s="699"/>
      <c r="K836" s="301"/>
      <c r="L836" s="699"/>
      <c r="M836" s="301"/>
      <c r="N836" s="699"/>
      <c r="O836" s="301"/>
      <c r="P836" s="699"/>
      <c r="Q836" s="301"/>
      <c r="R836" s="699"/>
      <c r="S836" s="301"/>
      <c r="T836" s="706"/>
      <c r="U836" s="301"/>
      <c r="V836" s="699"/>
      <c r="W836" s="293"/>
      <c r="X836" s="78" t="s">
        <v>2552</v>
      </c>
      <c r="Y836" s="98" t="s">
        <v>117</v>
      </c>
      <c r="Z836" s="49"/>
      <c r="AA836" s="99"/>
      <c r="AB836" s="99"/>
      <c r="AC836" s="99"/>
      <c r="AD836" s="99"/>
      <c r="AE836" s="99"/>
      <c r="AF836" s="99"/>
      <c r="AG836" s="99"/>
      <c r="AH836" s="41"/>
      <c r="AI836" s="47"/>
    </row>
    <row r="837" spans="1:35" ht="17.25" customHeight="1">
      <c r="A837" s="414" t="s">
        <v>1640</v>
      </c>
      <c r="B837" s="78" t="s">
        <v>0</v>
      </c>
      <c r="C837" s="69"/>
      <c r="D837" s="70"/>
      <c r="E837" s="293"/>
      <c r="F837" s="300"/>
      <c r="G837" s="301"/>
      <c r="H837" s="301"/>
      <c r="I837" s="302"/>
      <c r="J837" s="699"/>
      <c r="K837" s="301"/>
      <c r="L837" s="699"/>
      <c r="M837" s="301"/>
      <c r="N837" s="699"/>
      <c r="O837" s="301"/>
      <c r="P837" s="699"/>
      <c r="Q837" s="301"/>
      <c r="R837" s="699"/>
      <c r="S837" s="301"/>
      <c r="T837" s="706"/>
      <c r="U837" s="301"/>
      <c r="V837" s="699"/>
      <c r="W837" s="293"/>
      <c r="X837" s="293"/>
      <c r="Y837" s="60"/>
      <c r="Z837" s="49"/>
      <c r="AA837" s="100"/>
      <c r="AB837" s="100"/>
      <c r="AC837" s="100"/>
      <c r="AD837" s="100"/>
      <c r="AE837" s="100"/>
      <c r="AF837" s="100"/>
      <c r="AG837" s="100"/>
      <c r="AH837" s="41"/>
      <c r="AI837" s="47"/>
    </row>
    <row r="838" spans="1:35" ht="17.25" customHeight="1">
      <c r="A838" s="414" t="s">
        <v>1641</v>
      </c>
      <c r="B838" s="78" t="s">
        <v>0</v>
      </c>
      <c r="C838" s="69"/>
      <c r="D838" s="70"/>
      <c r="E838" s="293"/>
      <c r="F838" s="300"/>
      <c r="G838" s="301"/>
      <c r="H838" s="301"/>
      <c r="I838" s="302"/>
      <c r="J838" s="699"/>
      <c r="K838" s="301"/>
      <c r="L838" s="699"/>
      <c r="M838" s="301"/>
      <c r="N838" s="699"/>
      <c r="O838" s="301"/>
      <c r="P838" s="699"/>
      <c r="Q838" s="301"/>
      <c r="R838" s="699"/>
      <c r="S838" s="301"/>
      <c r="T838" s="706"/>
      <c r="U838" s="301"/>
      <c r="V838" s="699"/>
      <c r="W838" s="293"/>
      <c r="X838" s="293"/>
      <c r="Y838" s="296"/>
      <c r="Z838" s="293"/>
      <c r="AA838" s="293"/>
      <c r="AB838" s="293"/>
      <c r="AC838" s="293"/>
      <c r="AD838" s="293"/>
      <c r="AE838" s="293"/>
      <c r="AF838" s="293"/>
      <c r="AG838" s="293"/>
      <c r="AH838" s="41"/>
      <c r="AI838" s="47"/>
    </row>
    <row r="839" spans="1:35" ht="17.25" customHeight="1">
      <c r="A839" s="414" t="s">
        <v>1642</v>
      </c>
      <c r="B839" s="78" t="s">
        <v>0</v>
      </c>
      <c r="C839" s="69"/>
      <c r="D839" s="70"/>
      <c r="E839" s="293"/>
      <c r="F839" s="300"/>
      <c r="G839" s="301"/>
      <c r="H839" s="301"/>
      <c r="I839" s="302"/>
      <c r="J839" s="699"/>
      <c r="K839" s="301"/>
      <c r="L839" s="699"/>
      <c r="M839" s="301"/>
      <c r="N839" s="699"/>
      <c r="O839" s="301"/>
      <c r="P839" s="699"/>
      <c r="Q839" s="301"/>
      <c r="R839" s="699"/>
      <c r="S839" s="301"/>
      <c r="T839" s="706"/>
      <c r="U839" s="301"/>
      <c r="V839" s="699"/>
      <c r="W839" s="293"/>
      <c r="X839" s="293"/>
      <c r="Y839" s="296"/>
      <c r="Z839" s="293"/>
      <c r="AA839" s="293"/>
      <c r="AB839" s="293"/>
      <c r="AC839" s="293"/>
      <c r="AD839" s="293"/>
      <c r="AE839" s="293"/>
      <c r="AF839" s="293"/>
      <c r="AG839" s="293"/>
      <c r="AH839" s="41"/>
      <c r="AI839" s="47"/>
    </row>
    <row r="840" spans="1:35" ht="17.25" customHeight="1">
      <c r="A840" s="414" t="s">
        <v>1643</v>
      </c>
      <c r="B840" s="78" t="s">
        <v>0</v>
      </c>
      <c r="C840" s="69"/>
      <c r="D840" s="70"/>
      <c r="E840" s="293"/>
      <c r="F840" s="300"/>
      <c r="G840" s="301"/>
      <c r="H840" s="301"/>
      <c r="I840" s="302"/>
      <c r="J840" s="699"/>
      <c r="K840" s="301"/>
      <c r="L840" s="699"/>
      <c r="M840" s="301"/>
      <c r="N840" s="699"/>
      <c r="O840" s="301"/>
      <c r="P840" s="699"/>
      <c r="Q840" s="301"/>
      <c r="R840" s="699"/>
      <c r="S840" s="301"/>
      <c r="T840" s="706"/>
      <c r="U840" s="301"/>
      <c r="V840" s="699"/>
      <c r="W840" s="303"/>
      <c r="X840" s="64" t="s">
        <v>709</v>
      </c>
      <c r="Y840" s="43"/>
      <c r="Z840" s="96" t="str">
        <f>$F$813</f>
        <v>Service Labour GP%</v>
      </c>
      <c r="AA840" s="97"/>
      <c r="AB840" s="49"/>
      <c r="AC840" s="49"/>
      <c r="AD840" s="49"/>
      <c r="AE840" s="49"/>
      <c r="AF840" s="49"/>
      <c r="AG840" s="49"/>
      <c r="AH840" s="41"/>
      <c r="AI840" s="47"/>
    </row>
    <row r="841" spans="1:35" ht="17.25" customHeight="1">
      <c r="A841" s="414" t="s">
        <v>1644</v>
      </c>
      <c r="B841" s="78" t="s">
        <v>0</v>
      </c>
      <c r="C841" s="69"/>
      <c r="D841" s="70"/>
      <c r="E841" s="293"/>
      <c r="F841" s="300"/>
      <c r="G841" s="301"/>
      <c r="H841" s="301"/>
      <c r="I841" s="302"/>
      <c r="J841" s="699"/>
      <c r="K841" s="301"/>
      <c r="L841" s="699"/>
      <c r="M841" s="301"/>
      <c r="N841" s="699"/>
      <c r="O841" s="301"/>
      <c r="P841" s="699"/>
      <c r="Q841" s="301"/>
      <c r="R841" s="699"/>
      <c r="S841" s="301"/>
      <c r="T841" s="706"/>
      <c r="U841" s="301"/>
      <c r="V841" s="699"/>
      <c r="W841" s="293"/>
      <c r="X841" s="78" t="s">
        <v>2553</v>
      </c>
      <c r="Y841" s="98" t="s">
        <v>31</v>
      </c>
      <c r="Z841" s="49" t="s">
        <v>4303</v>
      </c>
      <c r="AA841" s="99" t="e">
        <f t="shared" ref="AA841:AG841" si="232">IFERROR(INDEX(ESOSDataset,MATCH($Y841,Measure,0),MATCH(AA$8,PeriodComposite,0)),NA())</f>
        <v>#N/A</v>
      </c>
      <c r="AB841" s="99" t="e">
        <f t="shared" si="232"/>
        <v>#N/A</v>
      </c>
      <c r="AC841" s="99" t="e">
        <f t="shared" si="232"/>
        <v>#N/A</v>
      </c>
      <c r="AD841" s="99" t="e">
        <f t="shared" si="232"/>
        <v>#N/A</v>
      </c>
      <c r="AE841" s="99" t="e">
        <f t="shared" si="232"/>
        <v>#N/A</v>
      </c>
      <c r="AF841" s="99" t="e">
        <f t="shared" si="232"/>
        <v>#N/A</v>
      </c>
      <c r="AG841" s="99" t="e">
        <f t="shared" si="232"/>
        <v>#N/A</v>
      </c>
      <c r="AH841" s="41"/>
      <c r="AI841" s="47"/>
    </row>
    <row r="842" spans="1:35" ht="17.25" customHeight="1">
      <c r="A842" s="414" t="s">
        <v>1645</v>
      </c>
      <c r="B842" s="78" t="s">
        <v>0</v>
      </c>
      <c r="C842" s="69"/>
      <c r="D842" s="70"/>
      <c r="E842" s="293"/>
      <c r="F842" s="300"/>
      <c r="G842" s="301"/>
      <c r="H842" s="301"/>
      <c r="I842" s="302"/>
      <c r="J842" s="699"/>
      <c r="K842" s="301"/>
      <c r="L842" s="699"/>
      <c r="M842" s="301"/>
      <c r="N842" s="699"/>
      <c r="O842" s="301"/>
      <c r="P842" s="699"/>
      <c r="Q842" s="301"/>
      <c r="R842" s="699"/>
      <c r="S842" s="301"/>
      <c r="T842" s="706"/>
      <c r="U842" s="301"/>
      <c r="V842" s="699"/>
      <c r="W842" s="293"/>
      <c r="X842" s="78" t="s">
        <v>2554</v>
      </c>
      <c r="Y842" s="98" t="s">
        <v>31</v>
      </c>
      <c r="Z842" s="49" t="s">
        <v>3402</v>
      </c>
      <c r="AA842" s="99" t="e">
        <f t="shared" ref="AA842:AG842" si="233">IFERROR(INDEX(ESOSDataset,MATCH($Y842,Measure,0),MATCH(AA$9,PeriodComposite,0)),NA())</f>
        <v>#N/A</v>
      </c>
      <c r="AB842" s="99" t="e">
        <f t="shared" si="233"/>
        <v>#N/A</v>
      </c>
      <c r="AC842" s="99" t="e">
        <f t="shared" si="233"/>
        <v>#N/A</v>
      </c>
      <c r="AD842" s="99" t="e">
        <f t="shared" si="233"/>
        <v>#N/A</v>
      </c>
      <c r="AE842" s="99">
        <f t="shared" si="233"/>
        <v>0.78221658000000005</v>
      </c>
      <c r="AF842" s="99" t="e">
        <f t="shared" si="233"/>
        <v>#N/A</v>
      </c>
      <c r="AG842" s="99" t="e">
        <f t="shared" si="233"/>
        <v>#N/A</v>
      </c>
      <c r="AH842" s="41"/>
      <c r="AI842" s="47"/>
    </row>
    <row r="843" spans="1:35" ht="17.25" customHeight="1">
      <c r="A843" s="414" t="s">
        <v>1646</v>
      </c>
      <c r="B843" s="78" t="s">
        <v>0</v>
      </c>
      <c r="C843" s="69"/>
      <c r="D843" s="70"/>
      <c r="E843" s="293"/>
      <c r="F843" s="300"/>
      <c r="G843" s="301"/>
      <c r="H843" s="301"/>
      <c r="I843" s="302"/>
      <c r="J843" s="699"/>
      <c r="K843" s="301"/>
      <c r="L843" s="699"/>
      <c r="M843" s="301"/>
      <c r="N843" s="699"/>
      <c r="O843" s="301"/>
      <c r="P843" s="699"/>
      <c r="Q843" s="301"/>
      <c r="R843" s="699"/>
      <c r="S843" s="301"/>
      <c r="T843" s="706"/>
      <c r="U843" s="301"/>
      <c r="V843" s="699"/>
      <c r="W843" s="293"/>
      <c r="X843" s="78" t="s">
        <v>2555</v>
      </c>
      <c r="Y843" s="98" t="s">
        <v>31</v>
      </c>
      <c r="Z843" s="49"/>
      <c r="AA843" s="99"/>
      <c r="AB843" s="99"/>
      <c r="AC843" s="99"/>
      <c r="AD843" s="99"/>
      <c r="AE843" s="99"/>
      <c r="AF843" s="99"/>
      <c r="AG843" s="99"/>
      <c r="AH843" s="41"/>
      <c r="AI843" s="47"/>
    </row>
    <row r="844" spans="1:35" ht="17.25" customHeight="1">
      <c r="A844" s="414" t="s">
        <v>1647</v>
      </c>
      <c r="B844" s="78" t="s">
        <v>0</v>
      </c>
      <c r="C844" s="69"/>
      <c r="D844" s="70"/>
      <c r="E844" s="293"/>
      <c r="F844" s="300"/>
      <c r="G844" s="301"/>
      <c r="H844" s="301"/>
      <c r="I844" s="302"/>
      <c r="J844" s="699"/>
      <c r="K844" s="301"/>
      <c r="L844" s="699"/>
      <c r="M844" s="301"/>
      <c r="N844" s="699"/>
      <c r="O844" s="301"/>
      <c r="P844" s="699"/>
      <c r="Q844" s="301"/>
      <c r="R844" s="699"/>
      <c r="S844" s="301"/>
      <c r="T844" s="706"/>
      <c r="U844" s="301"/>
      <c r="V844" s="699"/>
      <c r="W844" s="293"/>
      <c r="X844" s="293"/>
      <c r="Y844" s="60"/>
      <c r="Z844" s="49"/>
      <c r="AA844" s="100"/>
      <c r="AB844" s="100"/>
      <c r="AC844" s="100"/>
      <c r="AD844" s="100"/>
      <c r="AE844" s="100"/>
      <c r="AF844" s="100"/>
      <c r="AG844" s="100"/>
      <c r="AH844" s="41"/>
      <c r="AI844" s="47"/>
    </row>
    <row r="845" spans="1:35" ht="17.25" customHeight="1">
      <c r="A845" s="414" t="s">
        <v>1648</v>
      </c>
      <c r="B845" s="78" t="s">
        <v>0</v>
      </c>
      <c r="C845" s="69"/>
      <c r="D845" s="70"/>
      <c r="E845" s="293"/>
      <c r="F845" s="300"/>
      <c r="G845" s="301"/>
      <c r="H845" s="301"/>
      <c r="I845" s="302"/>
      <c r="J845" s="699"/>
      <c r="K845" s="301"/>
      <c r="L845" s="699"/>
      <c r="M845" s="301"/>
      <c r="N845" s="699"/>
      <c r="O845" s="301"/>
      <c r="P845" s="699"/>
      <c r="Q845" s="301"/>
      <c r="R845" s="699"/>
      <c r="S845" s="301"/>
      <c r="T845" s="706"/>
      <c r="U845" s="301"/>
      <c r="V845" s="699"/>
      <c r="W845" s="293"/>
      <c r="X845" s="293"/>
      <c r="Y845" s="296"/>
      <c r="Z845" s="293"/>
      <c r="AA845" s="293"/>
      <c r="AB845" s="293"/>
      <c r="AC845" s="293"/>
      <c r="AD845" s="293"/>
      <c r="AE845" s="293"/>
      <c r="AF845" s="293"/>
      <c r="AG845" s="293"/>
      <c r="AH845" s="41"/>
      <c r="AI845" s="47"/>
    </row>
    <row r="846" spans="1:35" ht="17.25" customHeight="1">
      <c r="A846" s="414" t="s">
        <v>1649</v>
      </c>
      <c r="B846" s="78" t="s">
        <v>0</v>
      </c>
      <c r="C846" s="69"/>
      <c r="D846" s="70"/>
      <c r="E846" s="293"/>
      <c r="F846" s="300"/>
      <c r="G846" s="301"/>
      <c r="H846" s="301"/>
      <c r="I846" s="302"/>
      <c r="J846" s="699"/>
      <c r="K846" s="301"/>
      <c r="L846" s="699"/>
      <c r="M846" s="301"/>
      <c r="N846" s="699"/>
      <c r="O846" s="301"/>
      <c r="P846" s="699"/>
      <c r="Q846" s="301"/>
      <c r="R846" s="699"/>
      <c r="S846" s="301"/>
      <c r="T846" s="706"/>
      <c r="U846" s="301"/>
      <c r="V846" s="699"/>
      <c r="W846" s="293"/>
      <c r="X846" s="293"/>
      <c r="Y846" s="296"/>
      <c r="Z846" s="293"/>
      <c r="AA846" s="293"/>
      <c r="AB846" s="293"/>
      <c r="AC846" s="293"/>
      <c r="AD846" s="293"/>
      <c r="AE846" s="293"/>
      <c r="AF846" s="293"/>
      <c r="AG846" s="293"/>
      <c r="AH846" s="41"/>
      <c r="AI846" s="47"/>
    </row>
    <row r="847" spans="1:35" ht="17.25" customHeight="1">
      <c r="A847" s="414" t="s">
        <v>1650</v>
      </c>
      <c r="B847" s="78" t="s">
        <v>0</v>
      </c>
      <c r="C847" s="69"/>
      <c r="D847" s="70"/>
      <c r="E847" s="293"/>
      <c r="F847" s="300"/>
      <c r="G847" s="301"/>
      <c r="H847" s="301"/>
      <c r="I847" s="302"/>
      <c r="J847" s="699"/>
      <c r="K847" s="301"/>
      <c r="L847" s="699"/>
      <c r="M847" s="301"/>
      <c r="N847" s="699"/>
      <c r="O847" s="301"/>
      <c r="P847" s="699"/>
      <c r="Q847" s="301"/>
      <c r="R847" s="699"/>
      <c r="S847" s="301"/>
      <c r="T847" s="706"/>
      <c r="U847" s="301"/>
      <c r="V847" s="699"/>
      <c r="W847" s="303"/>
      <c r="X847" s="64" t="s">
        <v>710</v>
      </c>
      <c r="Y847" s="43"/>
      <c r="Z847" s="96" t="str">
        <f>"Service "&amp;$F$823</f>
        <v>Service Productivity</v>
      </c>
      <c r="AA847" s="97"/>
      <c r="AB847" s="49"/>
      <c r="AC847" s="49"/>
      <c r="AD847" s="49"/>
      <c r="AE847" s="49"/>
      <c r="AF847" s="49"/>
      <c r="AG847" s="49"/>
      <c r="AH847" s="41"/>
      <c r="AI847" s="47"/>
    </row>
    <row r="848" spans="1:35" ht="17.25" customHeight="1">
      <c r="A848" s="414" t="s">
        <v>1651</v>
      </c>
      <c r="B848" s="78" t="s">
        <v>0</v>
      </c>
      <c r="C848" s="69"/>
      <c r="D848" s="70"/>
      <c r="E848" s="293"/>
      <c r="F848" s="300"/>
      <c r="G848" s="301"/>
      <c r="H848" s="301"/>
      <c r="I848" s="302"/>
      <c r="J848" s="699"/>
      <c r="K848" s="301"/>
      <c r="L848" s="699"/>
      <c r="M848" s="301"/>
      <c r="N848" s="699"/>
      <c r="O848" s="301"/>
      <c r="P848" s="699"/>
      <c r="Q848" s="301"/>
      <c r="R848" s="699"/>
      <c r="S848" s="301"/>
      <c r="T848" s="706"/>
      <c r="U848" s="301"/>
      <c r="V848" s="699"/>
      <c r="W848" s="293"/>
      <c r="X848" s="78" t="s">
        <v>2556</v>
      </c>
      <c r="Y848" s="98" t="s">
        <v>91</v>
      </c>
      <c r="Z848" s="49" t="s">
        <v>4303</v>
      </c>
      <c r="AA848" s="99" t="e">
        <f t="shared" ref="AA848:AG848" si="234">IFERROR(INDEX(ESOSDataset,MATCH($Y848,Measure,0),MATCH(AA$8,PeriodComposite,0)),NA())</f>
        <v>#N/A</v>
      </c>
      <c r="AB848" s="99" t="e">
        <f t="shared" si="234"/>
        <v>#N/A</v>
      </c>
      <c r="AC848" s="99" t="e">
        <f t="shared" si="234"/>
        <v>#N/A</v>
      </c>
      <c r="AD848" s="99" t="e">
        <f t="shared" si="234"/>
        <v>#N/A</v>
      </c>
      <c r="AE848" s="99" t="e">
        <f t="shared" si="234"/>
        <v>#N/A</v>
      </c>
      <c r="AF848" s="99" t="e">
        <f t="shared" si="234"/>
        <v>#N/A</v>
      </c>
      <c r="AG848" s="99" t="e">
        <f t="shared" si="234"/>
        <v>#N/A</v>
      </c>
      <c r="AH848" s="41"/>
      <c r="AI848" s="47"/>
    </row>
    <row r="849" spans="1:35" ht="17.25" customHeight="1">
      <c r="A849" s="414" t="s">
        <v>1652</v>
      </c>
      <c r="B849" s="78" t="s">
        <v>0</v>
      </c>
      <c r="C849" s="69"/>
      <c r="D849" s="70"/>
      <c r="E849" s="293"/>
      <c r="F849" s="300"/>
      <c r="G849" s="301"/>
      <c r="H849" s="301"/>
      <c r="I849" s="302"/>
      <c r="J849" s="699"/>
      <c r="K849" s="301"/>
      <c r="L849" s="699"/>
      <c r="M849" s="301"/>
      <c r="N849" s="699"/>
      <c r="O849" s="301"/>
      <c r="P849" s="699"/>
      <c r="Q849" s="301"/>
      <c r="R849" s="699"/>
      <c r="S849" s="301"/>
      <c r="T849" s="706"/>
      <c r="U849" s="301"/>
      <c r="V849" s="699"/>
      <c r="W849" s="293"/>
      <c r="X849" s="78" t="s">
        <v>2557</v>
      </c>
      <c r="Y849" s="98" t="s">
        <v>91</v>
      </c>
      <c r="Z849" s="49" t="s">
        <v>3402</v>
      </c>
      <c r="AA849" s="99" t="e">
        <f t="shared" ref="AA849:AG849" si="235">IFERROR(INDEX(ESOSDataset,MATCH($Y849,Measure,0),MATCH(AA$9,PeriodComposite,0)),NA())</f>
        <v>#N/A</v>
      </c>
      <c r="AB849" s="99" t="e">
        <f t="shared" si="235"/>
        <v>#N/A</v>
      </c>
      <c r="AC849" s="99" t="e">
        <f t="shared" si="235"/>
        <v>#N/A</v>
      </c>
      <c r="AD849" s="99" t="e">
        <f t="shared" si="235"/>
        <v>#N/A</v>
      </c>
      <c r="AE849" s="99">
        <f t="shared" si="235"/>
        <v>0</v>
      </c>
      <c r="AF849" s="99" t="e">
        <f t="shared" si="235"/>
        <v>#N/A</v>
      </c>
      <c r="AG849" s="99" t="e">
        <f t="shared" si="235"/>
        <v>#N/A</v>
      </c>
      <c r="AH849" s="41"/>
      <c r="AI849" s="47"/>
    </row>
    <row r="850" spans="1:35" ht="17.25" customHeight="1">
      <c r="A850" s="414" t="s">
        <v>1653</v>
      </c>
      <c r="B850" s="78" t="s">
        <v>0</v>
      </c>
      <c r="C850" s="69"/>
      <c r="D850" s="70"/>
      <c r="E850" s="293"/>
      <c r="F850" s="300"/>
      <c r="G850" s="301"/>
      <c r="H850" s="301"/>
      <c r="I850" s="302"/>
      <c r="J850" s="699"/>
      <c r="K850" s="301"/>
      <c r="L850" s="699"/>
      <c r="M850" s="301"/>
      <c r="N850" s="699"/>
      <c r="O850" s="301"/>
      <c r="P850" s="699"/>
      <c r="Q850" s="301"/>
      <c r="R850" s="699"/>
      <c r="S850" s="301"/>
      <c r="T850" s="706"/>
      <c r="U850" s="301"/>
      <c r="V850" s="699"/>
      <c r="W850" s="293"/>
      <c r="X850" s="78" t="s">
        <v>2558</v>
      </c>
      <c r="Y850" s="98" t="s">
        <v>91</v>
      </c>
      <c r="Z850" s="49"/>
      <c r="AA850" s="99"/>
      <c r="AB850" s="99"/>
      <c r="AC850" s="99"/>
      <c r="AD850" s="99"/>
      <c r="AE850" s="99"/>
      <c r="AF850" s="99"/>
      <c r="AG850" s="99"/>
      <c r="AH850" s="41"/>
      <c r="AI850" s="47"/>
    </row>
    <row r="851" spans="1:35" ht="17.25" customHeight="1">
      <c r="A851" s="414" t="s">
        <v>1654</v>
      </c>
      <c r="B851" s="78" t="s">
        <v>0</v>
      </c>
      <c r="C851" s="69"/>
      <c r="D851" s="70"/>
      <c r="E851" s="293"/>
      <c r="F851" s="300"/>
      <c r="G851" s="301"/>
      <c r="H851" s="301"/>
      <c r="I851" s="302"/>
      <c r="J851" s="699"/>
      <c r="K851" s="301"/>
      <c r="L851" s="699"/>
      <c r="M851" s="301"/>
      <c r="N851" s="699"/>
      <c r="O851" s="301"/>
      <c r="P851" s="699"/>
      <c r="Q851" s="301"/>
      <c r="R851" s="699"/>
      <c r="S851" s="301"/>
      <c r="T851" s="706"/>
      <c r="U851" s="301"/>
      <c r="V851" s="699"/>
      <c r="W851" s="293"/>
      <c r="X851" s="293"/>
      <c r="Y851" s="60"/>
      <c r="Z851" s="49"/>
      <c r="AA851" s="100"/>
      <c r="AB851" s="100"/>
      <c r="AC851" s="100"/>
      <c r="AD851" s="100"/>
      <c r="AE851" s="100"/>
      <c r="AF851" s="100"/>
      <c r="AG851" s="100"/>
      <c r="AH851" s="41"/>
      <c r="AI851" s="47"/>
    </row>
    <row r="852" spans="1:35" ht="17.25" customHeight="1">
      <c r="A852" s="414" t="s">
        <v>1655</v>
      </c>
      <c r="B852" s="78" t="s">
        <v>0</v>
      </c>
      <c r="C852" s="69"/>
      <c r="D852" s="70"/>
      <c r="E852" s="293"/>
      <c r="F852" s="300"/>
      <c r="G852" s="301"/>
      <c r="H852" s="301"/>
      <c r="I852" s="302"/>
      <c r="J852" s="699"/>
      <c r="K852" s="301"/>
      <c r="L852" s="699"/>
      <c r="M852" s="301"/>
      <c r="N852" s="699"/>
      <c r="O852" s="301"/>
      <c r="P852" s="699"/>
      <c r="Q852" s="301"/>
      <c r="R852" s="699"/>
      <c r="S852" s="301"/>
      <c r="T852" s="706"/>
      <c r="U852" s="301"/>
      <c r="V852" s="699"/>
      <c r="W852" s="293"/>
      <c r="X852" s="293"/>
      <c r="Y852" s="296"/>
      <c r="Z852" s="293"/>
      <c r="AA852" s="293"/>
      <c r="AB852" s="293"/>
      <c r="AC852" s="293"/>
      <c r="AD852" s="293"/>
      <c r="AE852" s="293"/>
      <c r="AF852" s="293"/>
      <c r="AG852" s="293"/>
      <c r="AH852" s="41"/>
      <c r="AI852" s="47"/>
    </row>
    <row r="853" spans="1:35" ht="17.25" customHeight="1">
      <c r="A853" s="414" t="s">
        <v>1656</v>
      </c>
      <c r="B853" s="78" t="s">
        <v>0</v>
      </c>
      <c r="C853" s="69"/>
      <c r="D853" s="70"/>
      <c r="E853" s="293"/>
      <c r="F853" s="300"/>
      <c r="G853" s="301"/>
      <c r="H853" s="301"/>
      <c r="I853" s="302"/>
      <c r="J853" s="699"/>
      <c r="K853" s="301"/>
      <c r="L853" s="699"/>
      <c r="M853" s="301"/>
      <c r="N853" s="699"/>
      <c r="O853" s="301"/>
      <c r="P853" s="699"/>
      <c r="Q853" s="301"/>
      <c r="R853" s="699"/>
      <c r="S853" s="301"/>
      <c r="T853" s="706"/>
      <c r="U853" s="301"/>
      <c r="V853" s="699"/>
      <c r="W853" s="293"/>
      <c r="X853" s="293"/>
      <c r="Y853" s="296"/>
      <c r="Z853" s="293"/>
      <c r="AA853" s="293"/>
      <c r="AB853" s="293"/>
      <c r="AC853" s="293"/>
      <c r="AD853" s="293"/>
      <c r="AE853" s="293"/>
      <c r="AF853" s="293"/>
      <c r="AG853" s="293"/>
      <c r="AH853" s="41"/>
      <c r="AI853" s="47"/>
    </row>
    <row r="854" spans="1:35" ht="17.25" customHeight="1">
      <c r="A854" s="414" t="s">
        <v>1657</v>
      </c>
      <c r="B854" s="78" t="s">
        <v>0</v>
      </c>
      <c r="C854" s="69"/>
      <c r="D854" s="70"/>
      <c r="E854" s="293"/>
      <c r="F854" s="300"/>
      <c r="G854" s="301"/>
      <c r="H854" s="301"/>
      <c r="I854" s="302"/>
      <c r="J854" s="699"/>
      <c r="K854" s="301"/>
      <c r="L854" s="699"/>
      <c r="M854" s="301"/>
      <c r="N854" s="699"/>
      <c r="O854" s="301"/>
      <c r="P854" s="699"/>
      <c r="Q854" s="301"/>
      <c r="R854" s="699"/>
      <c r="S854" s="301"/>
      <c r="T854" s="706"/>
      <c r="U854" s="301"/>
      <c r="V854" s="699"/>
      <c r="W854" s="303"/>
      <c r="X854" s="64" t="s">
        <v>711</v>
      </c>
      <c r="Y854" s="43"/>
      <c r="Z854" s="96" t="str">
        <f>"Service "&amp;$F$827</f>
        <v>Service Workbays Utilization</v>
      </c>
      <c r="AA854" s="97"/>
      <c r="AB854" s="49"/>
      <c r="AC854" s="49"/>
      <c r="AD854" s="49"/>
      <c r="AE854" s="49"/>
      <c r="AF854" s="49"/>
      <c r="AG854" s="49"/>
      <c r="AH854" s="41"/>
      <c r="AI854" s="47"/>
    </row>
    <row r="855" spans="1:35" ht="17.25" customHeight="1">
      <c r="A855" s="414" t="s">
        <v>1658</v>
      </c>
      <c r="B855" s="78" t="s">
        <v>0</v>
      </c>
      <c r="C855" s="69"/>
      <c r="D855" s="70"/>
      <c r="E855" s="293"/>
      <c r="F855" s="300"/>
      <c r="G855" s="301"/>
      <c r="H855" s="301"/>
      <c r="I855" s="302"/>
      <c r="J855" s="699"/>
      <c r="K855" s="301"/>
      <c r="L855" s="699"/>
      <c r="M855" s="301"/>
      <c r="N855" s="699"/>
      <c r="O855" s="301"/>
      <c r="P855" s="699"/>
      <c r="Q855" s="301"/>
      <c r="R855" s="699"/>
      <c r="S855" s="301"/>
      <c r="T855" s="706"/>
      <c r="U855" s="301"/>
      <c r="V855" s="699"/>
      <c r="W855" s="293"/>
      <c r="X855" s="78" t="s">
        <v>2559</v>
      </c>
      <c r="Y855" s="98" t="s">
        <v>99</v>
      </c>
      <c r="Z855" s="49" t="s">
        <v>4303</v>
      </c>
      <c r="AA855" s="99" t="e">
        <f t="shared" ref="AA855:AG855" si="236">IFERROR(INDEX(ESOSDataset,MATCH($Y855,Measure,0),MATCH(AA$8,PeriodComposite,0)),NA())</f>
        <v>#N/A</v>
      </c>
      <c r="AB855" s="99" t="e">
        <f t="shared" si="236"/>
        <v>#N/A</v>
      </c>
      <c r="AC855" s="99" t="e">
        <f t="shared" si="236"/>
        <v>#N/A</v>
      </c>
      <c r="AD855" s="99" t="e">
        <f t="shared" si="236"/>
        <v>#N/A</v>
      </c>
      <c r="AE855" s="99" t="e">
        <f t="shared" si="236"/>
        <v>#N/A</v>
      </c>
      <c r="AF855" s="99" t="e">
        <f t="shared" si="236"/>
        <v>#N/A</v>
      </c>
      <c r="AG855" s="99" t="e">
        <f t="shared" si="236"/>
        <v>#N/A</v>
      </c>
      <c r="AH855" s="41"/>
      <c r="AI855" s="47"/>
    </row>
    <row r="856" spans="1:35" ht="17.25" customHeight="1">
      <c r="A856" s="414" t="s">
        <v>1659</v>
      </c>
      <c r="B856" s="78" t="s">
        <v>0</v>
      </c>
      <c r="C856" s="69"/>
      <c r="D856" s="70"/>
      <c r="E856" s="293"/>
      <c r="F856" s="300"/>
      <c r="G856" s="301"/>
      <c r="H856" s="301"/>
      <c r="I856" s="302"/>
      <c r="J856" s="699"/>
      <c r="K856" s="301"/>
      <c r="L856" s="699"/>
      <c r="M856" s="301"/>
      <c r="N856" s="699"/>
      <c r="O856" s="301"/>
      <c r="P856" s="699"/>
      <c r="Q856" s="301"/>
      <c r="R856" s="699"/>
      <c r="S856" s="301"/>
      <c r="T856" s="706"/>
      <c r="U856" s="301"/>
      <c r="V856" s="699"/>
      <c r="W856" s="293"/>
      <c r="X856" s="78" t="s">
        <v>2560</v>
      </c>
      <c r="Y856" s="98" t="s">
        <v>99</v>
      </c>
      <c r="Z856" s="49" t="s">
        <v>3402</v>
      </c>
      <c r="AA856" s="99" t="e">
        <f t="shared" ref="AA856:AG856" si="237">IFERROR(INDEX(ESOSDataset,MATCH($Y856,Measure,0),MATCH(AA$9,PeriodComposite,0)),NA())</f>
        <v>#N/A</v>
      </c>
      <c r="AB856" s="99" t="e">
        <f t="shared" si="237"/>
        <v>#N/A</v>
      </c>
      <c r="AC856" s="99" t="e">
        <f t="shared" si="237"/>
        <v>#N/A</v>
      </c>
      <c r="AD856" s="99" t="e">
        <f t="shared" si="237"/>
        <v>#N/A</v>
      </c>
      <c r="AE856" s="99">
        <f t="shared" si="237"/>
        <v>0.22355340000000001</v>
      </c>
      <c r="AF856" s="99" t="e">
        <f t="shared" si="237"/>
        <v>#N/A</v>
      </c>
      <c r="AG856" s="99" t="e">
        <f t="shared" si="237"/>
        <v>#N/A</v>
      </c>
      <c r="AH856" s="41"/>
      <c r="AI856" s="47"/>
    </row>
    <row r="857" spans="1:35" ht="17.25" customHeight="1">
      <c r="A857" s="414" t="s">
        <v>1660</v>
      </c>
      <c r="B857" s="78" t="s">
        <v>0</v>
      </c>
      <c r="C857" s="69"/>
      <c r="D857" s="70"/>
      <c r="E857" s="293"/>
      <c r="F857" s="300"/>
      <c r="G857" s="301"/>
      <c r="H857" s="301"/>
      <c r="I857" s="302"/>
      <c r="J857" s="699"/>
      <c r="K857" s="301"/>
      <c r="L857" s="699"/>
      <c r="M857" s="301"/>
      <c r="N857" s="699"/>
      <c r="O857" s="301"/>
      <c r="P857" s="699"/>
      <c r="Q857" s="301"/>
      <c r="R857" s="699"/>
      <c r="S857" s="301"/>
      <c r="T857" s="706"/>
      <c r="U857" s="301"/>
      <c r="V857" s="699"/>
      <c r="W857" s="293"/>
      <c r="X857" s="78" t="s">
        <v>2561</v>
      </c>
      <c r="Y857" s="98" t="s">
        <v>99</v>
      </c>
      <c r="Z857" s="49"/>
      <c r="AA857" s="99"/>
      <c r="AB857" s="99"/>
      <c r="AC857" s="99"/>
      <c r="AD857" s="99"/>
      <c r="AE857" s="99"/>
      <c r="AF857" s="99"/>
      <c r="AG857" s="99"/>
      <c r="AH857" s="41"/>
      <c r="AI857" s="47"/>
    </row>
    <row r="858" spans="1:35" ht="17.25" customHeight="1">
      <c r="A858" s="414" t="s">
        <v>1661</v>
      </c>
      <c r="B858" s="78" t="s">
        <v>0</v>
      </c>
      <c r="C858" s="69"/>
      <c r="D858" s="70"/>
      <c r="E858" s="293"/>
      <c r="F858" s="300"/>
      <c r="G858" s="301"/>
      <c r="H858" s="301"/>
      <c r="I858" s="302"/>
      <c r="J858" s="699"/>
      <c r="K858" s="301"/>
      <c r="L858" s="699"/>
      <c r="M858" s="301"/>
      <c r="N858" s="699"/>
      <c r="O858" s="301"/>
      <c r="P858" s="699"/>
      <c r="Q858" s="301"/>
      <c r="R858" s="699"/>
      <c r="S858" s="301"/>
      <c r="T858" s="706"/>
      <c r="U858" s="301"/>
      <c r="V858" s="699"/>
      <c r="W858" s="293"/>
      <c r="X858" s="293"/>
      <c r="Y858" s="60"/>
      <c r="Z858" s="49"/>
      <c r="AA858" s="100"/>
      <c r="AB858" s="100"/>
      <c r="AC858" s="100"/>
      <c r="AD858" s="100"/>
      <c r="AE858" s="100"/>
      <c r="AF858" s="100"/>
      <c r="AG858" s="100"/>
      <c r="AH858" s="41"/>
      <c r="AI858" s="47"/>
    </row>
    <row r="859" spans="1:35" ht="17.25" customHeight="1">
      <c r="A859" s="414" t="s">
        <v>1662</v>
      </c>
      <c r="B859" s="78" t="s">
        <v>0</v>
      </c>
      <c r="C859" s="69"/>
      <c r="D859" s="70"/>
      <c r="E859" s="293"/>
      <c r="F859" s="300"/>
      <c r="G859" s="301"/>
      <c r="H859" s="301"/>
      <c r="I859" s="302"/>
      <c r="J859" s="699"/>
      <c r="K859" s="301"/>
      <c r="L859" s="699"/>
      <c r="M859" s="301"/>
      <c r="N859" s="699"/>
      <c r="O859" s="301"/>
      <c r="P859" s="699"/>
      <c r="Q859" s="301"/>
      <c r="R859" s="699"/>
      <c r="S859" s="301"/>
      <c r="T859" s="706"/>
      <c r="U859" s="301"/>
      <c r="V859" s="699"/>
      <c r="W859" s="293"/>
      <c r="X859" s="293"/>
      <c r="Y859" s="60"/>
      <c r="Z859" s="49"/>
      <c r="AA859" s="100"/>
      <c r="AB859" s="100"/>
      <c r="AC859" s="100"/>
      <c r="AD859" s="100"/>
      <c r="AE859" s="100"/>
      <c r="AF859" s="100"/>
      <c r="AG859" s="100"/>
      <c r="AH859" s="41"/>
      <c r="AI859" s="47"/>
    </row>
    <row r="860" spans="1:35" ht="17.25" customHeight="1" collapsed="1">
      <c r="A860" s="414" t="s">
        <v>1915</v>
      </c>
      <c r="B860" s="78" t="s">
        <v>0</v>
      </c>
      <c r="C860" s="69"/>
      <c r="D860" s="70"/>
      <c r="E860" s="293"/>
      <c r="F860" s="300"/>
      <c r="G860" s="301"/>
      <c r="H860" s="301"/>
      <c r="I860" s="302"/>
      <c r="J860" s="699"/>
      <c r="K860" s="301"/>
      <c r="L860" s="699"/>
      <c r="M860" s="301"/>
      <c r="N860" s="699"/>
      <c r="O860" s="301"/>
      <c r="P860" s="699"/>
      <c r="Q860" s="301"/>
      <c r="R860" s="699"/>
      <c r="S860" s="301"/>
      <c r="T860" s="706"/>
      <c r="U860" s="301"/>
      <c r="V860" s="699"/>
      <c r="W860" s="293"/>
      <c r="X860" s="293"/>
      <c r="Y860" s="296"/>
      <c r="Z860" s="293"/>
      <c r="AA860" s="293"/>
      <c r="AB860" s="293"/>
      <c r="AC860" s="293"/>
      <c r="AD860" s="293"/>
      <c r="AE860" s="293"/>
      <c r="AF860" s="293"/>
      <c r="AG860" s="293"/>
      <c r="AH860" s="41"/>
      <c r="AI860" s="47"/>
    </row>
    <row r="861" spans="1:35" ht="17.25" hidden="1" customHeight="1" outlineLevel="2">
      <c r="A861" s="414" t="s">
        <v>1663</v>
      </c>
      <c r="B861" s="78" t="s">
        <v>0</v>
      </c>
      <c r="C861" s="69"/>
      <c r="D861" s="70"/>
      <c r="E861" s="49"/>
      <c r="F861" s="178" t="s">
        <v>333</v>
      </c>
      <c r="G861" s="1081" t="str">
        <f>G$13</f>
        <v>2015 FOA PG Group 1   :   March 2015</v>
      </c>
      <c r="H861" s="1082"/>
      <c r="I861" s="1082"/>
      <c r="J861" s="1082"/>
      <c r="K861" s="1082"/>
      <c r="L861" s="1082"/>
      <c r="M861" s="1082"/>
      <c r="N861" s="1082"/>
      <c r="O861" s="1082"/>
      <c r="P861" s="1082"/>
      <c r="Q861" s="1082"/>
      <c r="R861" s="1082"/>
      <c r="S861" s="1082"/>
      <c r="T861" s="1082"/>
      <c r="U861" s="1082">
        <f>U$13</f>
        <v>0</v>
      </c>
      <c r="V861" s="1083"/>
      <c r="W861" s="49"/>
      <c r="X861" s="49"/>
      <c r="Y861" s="60"/>
      <c r="Z861" s="293"/>
      <c r="AA861" s="49"/>
      <c r="AB861" s="49"/>
      <c r="AC861" s="49"/>
      <c r="AD861" s="49"/>
      <c r="AE861" s="49"/>
      <c r="AF861" s="49"/>
      <c r="AG861" s="49"/>
      <c r="AH861" s="41"/>
      <c r="AI861" s="47"/>
    </row>
    <row r="862" spans="1:35" ht="17.25" hidden="1" customHeight="1" outlineLevel="2">
      <c r="A862" s="414" t="s">
        <v>1664</v>
      </c>
      <c r="B862" s="78" t="s">
        <v>0</v>
      </c>
      <c r="C862" s="73"/>
      <c r="D862" s="70"/>
      <c r="E862" s="49"/>
      <c r="F862" s="191" t="s">
        <v>812</v>
      </c>
      <c r="G862" s="62" t="str">
        <f t="shared" ref="G862:V862" si="238">G$14</f>
        <v>BM YTD</v>
      </c>
      <c r="H862" s="62" t="str">
        <f t="shared" si="238"/>
        <v>Med YTD</v>
      </c>
      <c r="I862" s="707" t="str">
        <f t="shared" si="238"/>
        <v>Dealer 1 FYTD</v>
      </c>
      <c r="J862" s="737" t="str">
        <f t="shared" si="238"/>
        <v>Dealer 1 TMRA</v>
      </c>
      <c r="K862" s="738" t="str">
        <f t="shared" si="238"/>
        <v>Dealer 2 FYTD</v>
      </c>
      <c r="L862" s="737" t="str">
        <f t="shared" si="238"/>
        <v>Dealer 2 TMRA</v>
      </c>
      <c r="M862" s="707" t="str">
        <f t="shared" si="238"/>
        <v>Dealer 3 FYTD</v>
      </c>
      <c r="N862" s="737" t="str">
        <f t="shared" si="238"/>
        <v>Dealer 3 TMRA</v>
      </c>
      <c r="O862" s="707" t="str">
        <f t="shared" si="238"/>
        <v>Dealer 4 FYTD</v>
      </c>
      <c r="P862" s="737" t="str">
        <f t="shared" si="238"/>
        <v>Dealer 4 TMRA</v>
      </c>
      <c r="Q862" s="707" t="str">
        <f t="shared" si="238"/>
        <v>Dealer 5 FYTD</v>
      </c>
      <c r="R862" s="737" t="str">
        <f t="shared" si="238"/>
        <v>Dealer 5 TMRA</v>
      </c>
      <c r="S862" s="707" t="str">
        <f t="shared" si="238"/>
        <v>Dealer 6 FYTD</v>
      </c>
      <c r="T862" s="737" t="str">
        <f t="shared" si="238"/>
        <v>Dealer 6 TMRA</v>
      </c>
      <c r="U862" s="707" t="str">
        <f t="shared" si="238"/>
        <v>Dealer 7 FYTD</v>
      </c>
      <c r="V862" s="739" t="str">
        <f t="shared" si="238"/>
        <v>Dealer TMRA</v>
      </c>
      <c r="W862" s="49"/>
      <c r="X862" s="49"/>
      <c r="Y862" s="60"/>
      <c r="Z862" s="293"/>
      <c r="AA862" s="49"/>
      <c r="AB862" s="49"/>
      <c r="AC862" s="49"/>
      <c r="AD862" s="49"/>
      <c r="AE862" s="49"/>
      <c r="AF862" s="49"/>
      <c r="AG862" s="49"/>
      <c r="AH862" s="41"/>
      <c r="AI862" s="47"/>
    </row>
    <row r="863" spans="1:35" ht="17.25" hidden="1" customHeight="1" outlineLevel="2">
      <c r="A863" s="414" t="s">
        <v>1665</v>
      </c>
      <c r="B863" s="78" t="s">
        <v>2301</v>
      </c>
      <c r="C863" s="76" t="s">
        <v>446</v>
      </c>
      <c r="D863" s="70"/>
      <c r="E863" s="49"/>
      <c r="F863" s="255" t="s">
        <v>203</v>
      </c>
      <c r="G863" s="1071" t="str">
        <f>$C$7</f>
        <v>AUD</v>
      </c>
      <c r="H863" s="1072"/>
      <c r="I863" s="379" t="str">
        <f t="shared" ref="I863:V864" si="239">IFERROR(INDEX(ESOSDataset,MATCH($C863,Measure,0),MATCH(I$10,PeriodComposite,0))/I$6/I$5,"")</f>
        <v/>
      </c>
      <c r="J863" s="728" t="str">
        <f t="shared" si="239"/>
        <v/>
      </c>
      <c r="K863" s="955" t="str">
        <f t="shared" si="239"/>
        <v/>
      </c>
      <c r="L863" s="728" t="str">
        <f t="shared" si="239"/>
        <v/>
      </c>
      <c r="M863" s="379" t="str">
        <f t="shared" si="239"/>
        <v/>
      </c>
      <c r="N863" s="728" t="str">
        <f t="shared" si="239"/>
        <v/>
      </c>
      <c r="O863" s="379" t="str">
        <f t="shared" si="239"/>
        <v/>
      </c>
      <c r="P863" s="728" t="str">
        <f t="shared" si="239"/>
        <v/>
      </c>
      <c r="Q863" s="379" t="str">
        <f t="shared" si="239"/>
        <v/>
      </c>
      <c r="R863" s="728">
        <f t="shared" si="239"/>
        <v>0</v>
      </c>
      <c r="S863" s="379" t="str">
        <f t="shared" si="239"/>
        <v/>
      </c>
      <c r="T863" s="728" t="str">
        <f t="shared" si="239"/>
        <v/>
      </c>
      <c r="U863" s="379" t="str">
        <f t="shared" si="239"/>
        <v/>
      </c>
      <c r="V863" s="713" t="str">
        <f t="shared" si="239"/>
        <v/>
      </c>
      <c r="W863" s="49"/>
      <c r="X863" s="49"/>
      <c r="Y863" s="60"/>
      <c r="Z863" s="49"/>
      <c r="AA863" s="49"/>
      <c r="AB863" s="49"/>
      <c r="AC863" s="49"/>
      <c r="AD863" s="49"/>
      <c r="AE863" s="49"/>
      <c r="AF863" s="49"/>
      <c r="AG863" s="49"/>
      <c r="AH863" s="41"/>
      <c r="AI863" s="47"/>
    </row>
    <row r="864" spans="1:35" ht="17.25" hidden="1" customHeight="1" outlineLevel="2">
      <c r="A864" s="414" t="s">
        <v>1666</v>
      </c>
      <c r="B864" s="78" t="s">
        <v>2302</v>
      </c>
      <c r="C864" s="76" t="s">
        <v>447</v>
      </c>
      <c r="D864" s="70"/>
      <c r="E864" s="49"/>
      <c r="F864" s="380" t="s">
        <v>302</v>
      </c>
      <c r="G864" s="1073"/>
      <c r="H864" s="1074"/>
      <c r="I864" s="282" t="str">
        <f t="shared" si="239"/>
        <v/>
      </c>
      <c r="J864" s="729" t="str">
        <f t="shared" si="239"/>
        <v/>
      </c>
      <c r="K864" s="898" t="str">
        <f t="shared" si="239"/>
        <v/>
      </c>
      <c r="L864" s="729" t="str">
        <f t="shared" si="239"/>
        <v/>
      </c>
      <c r="M864" s="282" t="str">
        <f t="shared" si="239"/>
        <v/>
      </c>
      <c r="N864" s="729" t="str">
        <f t="shared" si="239"/>
        <v/>
      </c>
      <c r="O864" s="282" t="str">
        <f t="shared" si="239"/>
        <v/>
      </c>
      <c r="P864" s="729" t="str">
        <f t="shared" si="239"/>
        <v/>
      </c>
      <c r="Q864" s="282" t="str">
        <f t="shared" si="239"/>
        <v/>
      </c>
      <c r="R864" s="729">
        <f t="shared" si="239"/>
        <v>0</v>
      </c>
      <c r="S864" s="282" t="str">
        <f t="shared" si="239"/>
        <v/>
      </c>
      <c r="T864" s="729" t="str">
        <f t="shared" si="239"/>
        <v/>
      </c>
      <c r="U864" s="282" t="str">
        <f t="shared" si="239"/>
        <v/>
      </c>
      <c r="V864" s="714" t="str">
        <f t="shared" si="239"/>
        <v/>
      </c>
      <c r="W864" s="49"/>
      <c r="X864" s="49"/>
      <c r="Y864" s="60"/>
      <c r="Z864" s="49"/>
      <c r="AA864" s="49"/>
      <c r="AB864" s="49"/>
      <c r="AC864" s="49"/>
      <c r="AD864" s="49"/>
      <c r="AE864" s="49"/>
      <c r="AF864" s="49"/>
      <c r="AG864" s="49"/>
      <c r="AH864" s="41"/>
      <c r="AI864" s="47"/>
    </row>
    <row r="865" spans="1:35" ht="17.25" hidden="1" customHeight="1" outlineLevel="2">
      <c r="A865" s="414" t="s">
        <v>1667</v>
      </c>
      <c r="B865" s="78" t="s">
        <v>2303</v>
      </c>
      <c r="C865" s="76" t="s">
        <v>115</v>
      </c>
      <c r="D865" s="70"/>
      <c r="E865" s="49"/>
      <c r="F865" s="380" t="s">
        <v>303</v>
      </c>
      <c r="G865" s="389" t="str">
        <f t="shared" ref="G865:H871" si="240">IFERROR(INDEX(ESOSDataset,MATCH($C865,Measure,0),MATCH(G$10,Period,0)),"")</f>
        <v/>
      </c>
      <c r="H865" s="272" t="str">
        <f t="shared" si="240"/>
        <v/>
      </c>
      <c r="I865" s="273" t="str">
        <f t="shared" ref="I865:V871" si="241">IFERROR(INDEX(ESOSDataset,MATCH($C865,Measure,0),MATCH(I$10,PeriodComposite,0)),"")</f>
        <v/>
      </c>
      <c r="J865" s="735" t="str">
        <f t="shared" si="241"/>
        <v/>
      </c>
      <c r="K865" s="908" t="str">
        <f t="shared" si="241"/>
        <v/>
      </c>
      <c r="L865" s="735" t="str">
        <f t="shared" si="241"/>
        <v/>
      </c>
      <c r="M865" s="273" t="str">
        <f t="shared" si="241"/>
        <v/>
      </c>
      <c r="N865" s="735" t="str">
        <f t="shared" si="241"/>
        <v/>
      </c>
      <c r="O865" s="273" t="str">
        <f t="shared" si="241"/>
        <v/>
      </c>
      <c r="P865" s="735" t="str">
        <f t="shared" si="241"/>
        <v/>
      </c>
      <c r="Q865" s="273" t="str">
        <f t="shared" si="241"/>
        <v/>
      </c>
      <c r="R865" s="735">
        <f t="shared" si="241"/>
        <v>0</v>
      </c>
      <c r="S865" s="273" t="str">
        <f t="shared" si="241"/>
        <v/>
      </c>
      <c r="T865" s="735" t="str">
        <f t="shared" si="241"/>
        <v/>
      </c>
      <c r="U865" s="273" t="str">
        <f t="shared" si="241"/>
        <v/>
      </c>
      <c r="V865" s="720" t="str">
        <f t="shared" si="241"/>
        <v/>
      </c>
      <c r="W865" s="49"/>
      <c r="X865" s="49"/>
      <c r="Y865" s="60"/>
      <c r="Z865" s="49"/>
      <c r="AA865" s="49"/>
      <c r="AB865" s="49"/>
      <c r="AC865" s="49"/>
      <c r="AD865" s="49"/>
      <c r="AE865" s="49"/>
      <c r="AF865" s="49"/>
      <c r="AG865" s="49"/>
      <c r="AH865" s="41"/>
      <c r="AI865" s="47"/>
    </row>
    <row r="866" spans="1:35" ht="17.25" hidden="1" customHeight="1" outlineLevel="2">
      <c r="A866" s="414" t="s">
        <v>1668</v>
      </c>
      <c r="B866" s="78" t="s">
        <v>2304</v>
      </c>
      <c r="C866" s="76" t="s">
        <v>121</v>
      </c>
      <c r="D866" s="70"/>
      <c r="E866" s="49"/>
      <c r="F866" s="380" t="s">
        <v>304</v>
      </c>
      <c r="G866" s="389" t="str">
        <f t="shared" si="240"/>
        <v/>
      </c>
      <c r="H866" s="272" t="str">
        <f t="shared" si="240"/>
        <v/>
      </c>
      <c r="I866" s="273" t="str">
        <f t="shared" si="241"/>
        <v/>
      </c>
      <c r="J866" s="735" t="str">
        <f t="shared" si="241"/>
        <v/>
      </c>
      <c r="K866" s="908" t="str">
        <f t="shared" si="241"/>
        <v/>
      </c>
      <c r="L866" s="735" t="str">
        <f t="shared" si="241"/>
        <v/>
      </c>
      <c r="M866" s="273" t="str">
        <f t="shared" si="241"/>
        <v/>
      </c>
      <c r="N866" s="735" t="str">
        <f t="shared" si="241"/>
        <v/>
      </c>
      <c r="O866" s="273" t="str">
        <f t="shared" si="241"/>
        <v/>
      </c>
      <c r="P866" s="735" t="str">
        <f t="shared" si="241"/>
        <v/>
      </c>
      <c r="Q866" s="273" t="str">
        <f t="shared" si="241"/>
        <v/>
      </c>
      <c r="R866" s="735">
        <f t="shared" si="241"/>
        <v>0</v>
      </c>
      <c r="S866" s="273" t="str">
        <f t="shared" si="241"/>
        <v/>
      </c>
      <c r="T866" s="735" t="str">
        <f t="shared" si="241"/>
        <v/>
      </c>
      <c r="U866" s="273" t="str">
        <f t="shared" si="241"/>
        <v/>
      </c>
      <c r="V866" s="720" t="str">
        <f t="shared" si="241"/>
        <v/>
      </c>
      <c r="W866" s="49"/>
      <c r="X866" s="49"/>
      <c r="Y866" s="60"/>
      <c r="Z866" s="49"/>
      <c r="AA866" s="49"/>
      <c r="AB866" s="49"/>
      <c r="AC866" s="49"/>
      <c r="AD866" s="49"/>
      <c r="AE866" s="49"/>
      <c r="AF866" s="49"/>
      <c r="AG866" s="49"/>
      <c r="AH866" s="41"/>
      <c r="AI866" s="47"/>
    </row>
    <row r="867" spans="1:35" ht="17.25" hidden="1" customHeight="1" outlineLevel="2">
      <c r="A867" s="414" t="s">
        <v>1669</v>
      </c>
      <c r="B867" s="78" t="s">
        <v>2305</v>
      </c>
      <c r="C867" s="76" t="s">
        <v>120</v>
      </c>
      <c r="D867" s="70"/>
      <c r="E867" s="49"/>
      <c r="F867" s="380" t="s">
        <v>305</v>
      </c>
      <c r="G867" s="390" t="str">
        <f t="shared" si="240"/>
        <v/>
      </c>
      <c r="H867" s="391" t="str">
        <f t="shared" si="240"/>
        <v/>
      </c>
      <c r="I867" s="386" t="str">
        <f t="shared" si="241"/>
        <v/>
      </c>
      <c r="J867" s="801" t="str">
        <f t="shared" si="241"/>
        <v/>
      </c>
      <c r="K867" s="956" t="str">
        <f t="shared" si="241"/>
        <v/>
      </c>
      <c r="L867" s="801" t="str">
        <f t="shared" si="241"/>
        <v/>
      </c>
      <c r="M867" s="386" t="str">
        <f t="shared" si="241"/>
        <v/>
      </c>
      <c r="N867" s="801" t="str">
        <f t="shared" si="241"/>
        <v/>
      </c>
      <c r="O867" s="386" t="str">
        <f t="shared" si="241"/>
        <v/>
      </c>
      <c r="P867" s="801" t="str">
        <f t="shared" si="241"/>
        <v/>
      </c>
      <c r="Q867" s="386" t="str">
        <f t="shared" si="241"/>
        <v/>
      </c>
      <c r="R867" s="801" t="str">
        <f t="shared" si="241"/>
        <v/>
      </c>
      <c r="S867" s="386" t="str">
        <f t="shared" si="241"/>
        <v/>
      </c>
      <c r="T867" s="801" t="str">
        <f t="shared" si="241"/>
        <v/>
      </c>
      <c r="U867" s="386" t="str">
        <f t="shared" si="241"/>
        <v/>
      </c>
      <c r="V867" s="890" t="str">
        <f t="shared" si="241"/>
        <v/>
      </c>
      <c r="W867" s="49"/>
      <c r="X867" s="49"/>
      <c r="Y867" s="60"/>
      <c r="Z867" s="49"/>
      <c r="AA867" s="49"/>
      <c r="AB867" s="49"/>
      <c r="AC867" s="49"/>
      <c r="AD867" s="49"/>
      <c r="AE867" s="49"/>
      <c r="AF867" s="49"/>
      <c r="AG867" s="49"/>
      <c r="AH867" s="41"/>
      <c r="AI867" s="47"/>
    </row>
    <row r="868" spans="1:35" ht="17.25" hidden="1" customHeight="1" outlineLevel="2">
      <c r="A868" s="414" t="s">
        <v>1670</v>
      </c>
      <c r="B868" s="78" t="s">
        <v>2306</v>
      </c>
      <c r="C868" s="76" t="s">
        <v>18</v>
      </c>
      <c r="D868" s="70"/>
      <c r="E868" s="49"/>
      <c r="F868" s="392" t="s">
        <v>148</v>
      </c>
      <c r="G868" s="356" t="str">
        <f t="shared" si="240"/>
        <v/>
      </c>
      <c r="H868" s="261" t="str">
        <f t="shared" si="240"/>
        <v/>
      </c>
      <c r="I868" s="254" t="str">
        <f t="shared" si="241"/>
        <v/>
      </c>
      <c r="J868" s="735" t="str">
        <f t="shared" si="241"/>
        <v/>
      </c>
      <c r="K868" s="900" t="str">
        <f t="shared" si="241"/>
        <v/>
      </c>
      <c r="L868" s="735" t="str">
        <f t="shared" si="241"/>
        <v/>
      </c>
      <c r="M868" s="254" t="str">
        <f t="shared" si="241"/>
        <v/>
      </c>
      <c r="N868" s="735" t="str">
        <f t="shared" si="241"/>
        <v/>
      </c>
      <c r="O868" s="254" t="str">
        <f t="shared" si="241"/>
        <v/>
      </c>
      <c r="P868" s="735" t="str">
        <f t="shared" si="241"/>
        <v/>
      </c>
      <c r="Q868" s="254" t="str">
        <f t="shared" si="241"/>
        <v/>
      </c>
      <c r="R868" s="735">
        <f t="shared" si="241"/>
        <v>0</v>
      </c>
      <c r="S868" s="254" t="str">
        <f t="shared" si="241"/>
        <v/>
      </c>
      <c r="T868" s="735" t="str">
        <f t="shared" si="241"/>
        <v/>
      </c>
      <c r="U868" s="254" t="str">
        <f t="shared" si="241"/>
        <v/>
      </c>
      <c r="V868" s="720" t="str">
        <f t="shared" si="241"/>
        <v/>
      </c>
      <c r="W868" s="49"/>
      <c r="X868" s="49"/>
      <c r="Y868" s="60"/>
      <c r="Z868" s="49"/>
      <c r="AA868" s="49"/>
      <c r="AB868" s="49"/>
      <c r="AC868" s="49"/>
      <c r="AD868" s="49"/>
      <c r="AE868" s="49"/>
      <c r="AF868" s="49"/>
      <c r="AG868" s="49"/>
      <c r="AH868" s="41"/>
      <c r="AI868" s="47"/>
    </row>
    <row r="869" spans="1:35" ht="17.25" hidden="1" customHeight="1" outlineLevel="2">
      <c r="A869" s="414" t="s">
        <v>1671</v>
      </c>
      <c r="B869" s="78" t="s">
        <v>2307</v>
      </c>
      <c r="C869" s="76" t="s">
        <v>30</v>
      </c>
      <c r="D869" s="70"/>
      <c r="E869" s="293"/>
      <c r="F869" s="388" t="s">
        <v>149</v>
      </c>
      <c r="G869" s="389" t="str">
        <f t="shared" si="240"/>
        <v/>
      </c>
      <c r="H869" s="272" t="str">
        <f t="shared" si="240"/>
        <v/>
      </c>
      <c r="I869" s="273" t="str">
        <f t="shared" si="241"/>
        <v/>
      </c>
      <c r="J869" s="735" t="str">
        <f t="shared" si="241"/>
        <v/>
      </c>
      <c r="K869" s="908" t="str">
        <f t="shared" si="241"/>
        <v/>
      </c>
      <c r="L869" s="735" t="str">
        <f t="shared" si="241"/>
        <v/>
      </c>
      <c r="M869" s="273" t="str">
        <f t="shared" si="241"/>
        <v/>
      </c>
      <c r="N869" s="735" t="str">
        <f t="shared" si="241"/>
        <v/>
      </c>
      <c r="O869" s="273" t="str">
        <f t="shared" si="241"/>
        <v/>
      </c>
      <c r="P869" s="735" t="str">
        <f t="shared" si="241"/>
        <v/>
      </c>
      <c r="Q869" s="273" t="str">
        <f t="shared" si="241"/>
        <v/>
      </c>
      <c r="R869" s="735">
        <f t="shared" si="241"/>
        <v>0</v>
      </c>
      <c r="S869" s="273" t="str">
        <f t="shared" si="241"/>
        <v/>
      </c>
      <c r="T869" s="735" t="str">
        <f t="shared" si="241"/>
        <v/>
      </c>
      <c r="U869" s="273" t="str">
        <f t="shared" si="241"/>
        <v/>
      </c>
      <c r="V869" s="720" t="str">
        <f t="shared" si="241"/>
        <v/>
      </c>
      <c r="W869" s="293"/>
      <c r="X869" s="293"/>
      <c r="Y869" s="296"/>
      <c r="Z869" s="293"/>
      <c r="AA869" s="293"/>
      <c r="AB869" s="293"/>
      <c r="AC869" s="293"/>
      <c r="AD869" s="293"/>
      <c r="AE869" s="293"/>
      <c r="AF869" s="293"/>
      <c r="AG869" s="293"/>
      <c r="AH869" s="41"/>
      <c r="AI869" s="47"/>
    </row>
    <row r="870" spans="1:35" ht="17.25" hidden="1" customHeight="1" outlineLevel="2">
      <c r="A870" s="414" t="s">
        <v>1672</v>
      </c>
      <c r="B870" s="78" t="s">
        <v>2308</v>
      </c>
      <c r="C870" s="76" t="s">
        <v>34</v>
      </c>
      <c r="D870" s="70"/>
      <c r="E870" s="293"/>
      <c r="F870" s="388" t="s">
        <v>308</v>
      </c>
      <c r="G870" s="389" t="str">
        <f t="shared" si="240"/>
        <v/>
      </c>
      <c r="H870" s="272" t="str">
        <f t="shared" si="240"/>
        <v/>
      </c>
      <c r="I870" s="273" t="str">
        <f t="shared" si="241"/>
        <v/>
      </c>
      <c r="J870" s="735" t="str">
        <f t="shared" si="241"/>
        <v/>
      </c>
      <c r="K870" s="908" t="str">
        <f t="shared" si="241"/>
        <v/>
      </c>
      <c r="L870" s="735" t="str">
        <f t="shared" si="241"/>
        <v/>
      </c>
      <c r="M870" s="273" t="str">
        <f t="shared" si="241"/>
        <v/>
      </c>
      <c r="N870" s="735" t="str">
        <f t="shared" si="241"/>
        <v/>
      </c>
      <c r="O870" s="273" t="str">
        <f t="shared" si="241"/>
        <v/>
      </c>
      <c r="P870" s="735" t="str">
        <f t="shared" si="241"/>
        <v/>
      </c>
      <c r="Q870" s="273" t="str">
        <f t="shared" si="241"/>
        <v/>
      </c>
      <c r="R870" s="735">
        <f t="shared" si="241"/>
        <v>0</v>
      </c>
      <c r="S870" s="273" t="str">
        <f t="shared" si="241"/>
        <v/>
      </c>
      <c r="T870" s="735" t="str">
        <f t="shared" si="241"/>
        <v/>
      </c>
      <c r="U870" s="273" t="str">
        <f t="shared" si="241"/>
        <v/>
      </c>
      <c r="V870" s="720" t="str">
        <f t="shared" si="241"/>
        <v/>
      </c>
      <c r="W870" s="293"/>
      <c r="X870" s="293"/>
      <c r="Y870" s="296"/>
      <c r="Z870" s="293"/>
      <c r="AA870" s="293"/>
      <c r="AB870" s="293"/>
      <c r="AC870" s="293"/>
      <c r="AD870" s="293"/>
      <c r="AE870" s="293"/>
      <c r="AF870" s="293"/>
      <c r="AG870" s="293"/>
      <c r="AH870" s="41"/>
      <c r="AI870" s="47"/>
    </row>
    <row r="871" spans="1:35" ht="17.25" hidden="1" customHeight="1" outlineLevel="2">
      <c r="A871" s="414" t="s">
        <v>1673</v>
      </c>
      <c r="B871" s="78" t="s">
        <v>2309</v>
      </c>
      <c r="C871" s="76" t="s">
        <v>33</v>
      </c>
      <c r="D871" s="70"/>
      <c r="E871" s="293"/>
      <c r="F871" s="388" t="s">
        <v>309</v>
      </c>
      <c r="G871" s="271" t="str">
        <f t="shared" si="240"/>
        <v/>
      </c>
      <c r="H871" s="272" t="str">
        <f t="shared" si="240"/>
        <v/>
      </c>
      <c r="I871" s="273" t="str">
        <f t="shared" si="241"/>
        <v/>
      </c>
      <c r="J871" s="735" t="str">
        <f t="shared" si="241"/>
        <v/>
      </c>
      <c r="K871" s="908" t="str">
        <f t="shared" si="241"/>
        <v/>
      </c>
      <c r="L871" s="735" t="str">
        <f t="shared" si="241"/>
        <v/>
      </c>
      <c r="M871" s="273" t="str">
        <f t="shared" si="241"/>
        <v/>
      </c>
      <c r="N871" s="735" t="str">
        <f t="shared" si="241"/>
        <v/>
      </c>
      <c r="O871" s="273" t="str">
        <f t="shared" si="241"/>
        <v/>
      </c>
      <c r="P871" s="735" t="str">
        <f t="shared" si="241"/>
        <v/>
      </c>
      <c r="Q871" s="273" t="str">
        <f t="shared" si="241"/>
        <v/>
      </c>
      <c r="R871" s="735">
        <f t="shared" si="241"/>
        <v>0</v>
      </c>
      <c r="S871" s="273" t="str">
        <f t="shared" si="241"/>
        <v/>
      </c>
      <c r="T871" s="735" t="str">
        <f t="shared" si="241"/>
        <v/>
      </c>
      <c r="U871" s="273" t="str">
        <f t="shared" si="241"/>
        <v/>
      </c>
      <c r="V871" s="720" t="str">
        <f t="shared" si="241"/>
        <v/>
      </c>
      <c r="W871" s="293"/>
      <c r="X871" s="293"/>
      <c r="Y871" s="296"/>
      <c r="Z871" s="293"/>
      <c r="AA871" s="293"/>
      <c r="AB871" s="293"/>
      <c r="AC871" s="293"/>
      <c r="AD871" s="293"/>
      <c r="AE871" s="293"/>
      <c r="AF871" s="293"/>
      <c r="AG871" s="293"/>
      <c r="AH871" s="41"/>
      <c r="AI871" s="47"/>
    </row>
    <row r="872" spans="1:35" ht="17.25" hidden="1" customHeight="1" outlineLevel="2">
      <c r="A872" s="414" t="s">
        <v>1674</v>
      </c>
      <c r="B872" s="78" t="s">
        <v>2310</v>
      </c>
      <c r="C872" s="76" t="s">
        <v>454</v>
      </c>
      <c r="D872" s="70"/>
      <c r="E872" s="293"/>
      <c r="F872" s="346" t="s">
        <v>312</v>
      </c>
      <c r="G872" s="287"/>
      <c r="H872" s="288"/>
      <c r="I872" s="256" t="str">
        <f t="shared" ref="I872:V873" si="242">IFERROR(INDEX(ESOSDataset,MATCH($C872,Measure,0),MATCH(I$10,PeriodComposite,0))/I$6,"")</f>
        <v/>
      </c>
      <c r="J872" s="729" t="str">
        <f t="shared" si="242"/>
        <v/>
      </c>
      <c r="K872" s="875" t="str">
        <f t="shared" si="242"/>
        <v/>
      </c>
      <c r="L872" s="729" t="str">
        <f t="shared" si="242"/>
        <v/>
      </c>
      <c r="M872" s="256" t="str">
        <f t="shared" si="242"/>
        <v/>
      </c>
      <c r="N872" s="729" t="str">
        <f t="shared" si="242"/>
        <v/>
      </c>
      <c r="O872" s="256" t="str">
        <f t="shared" si="242"/>
        <v/>
      </c>
      <c r="P872" s="729" t="str">
        <f t="shared" si="242"/>
        <v/>
      </c>
      <c r="Q872" s="256" t="str">
        <f t="shared" si="242"/>
        <v/>
      </c>
      <c r="R872" s="729">
        <f t="shared" si="242"/>
        <v>0</v>
      </c>
      <c r="S872" s="256" t="str">
        <f t="shared" si="242"/>
        <v/>
      </c>
      <c r="T872" s="729" t="str">
        <f t="shared" si="242"/>
        <v/>
      </c>
      <c r="U872" s="256" t="str">
        <f t="shared" si="242"/>
        <v/>
      </c>
      <c r="V872" s="714" t="str">
        <f t="shared" si="242"/>
        <v/>
      </c>
      <c r="W872" s="293"/>
      <c r="X872" s="293"/>
      <c r="Y872" s="296"/>
      <c r="Z872" s="293"/>
      <c r="AA872" s="293"/>
      <c r="AB872" s="293"/>
      <c r="AC872" s="293"/>
      <c r="AD872" s="293"/>
      <c r="AE872" s="293"/>
      <c r="AF872" s="293"/>
      <c r="AG872" s="293"/>
      <c r="AH872" s="41"/>
      <c r="AI872" s="47"/>
    </row>
    <row r="873" spans="1:35" ht="17.25" hidden="1" customHeight="1" outlineLevel="2">
      <c r="A873" s="414" t="s">
        <v>1675</v>
      </c>
      <c r="B873" s="78" t="s">
        <v>2311</v>
      </c>
      <c r="C873" s="76" t="s">
        <v>614</v>
      </c>
      <c r="D873" s="70"/>
      <c r="E873" s="293"/>
      <c r="F873" s="255" t="s">
        <v>2634</v>
      </c>
      <c r="G873" s="287"/>
      <c r="H873" s="288"/>
      <c r="I873" s="256" t="str">
        <f t="shared" si="242"/>
        <v/>
      </c>
      <c r="J873" s="729" t="str">
        <f t="shared" si="242"/>
        <v/>
      </c>
      <c r="K873" s="875" t="str">
        <f t="shared" si="242"/>
        <v/>
      </c>
      <c r="L873" s="729" t="str">
        <f t="shared" si="242"/>
        <v/>
      </c>
      <c r="M873" s="256" t="str">
        <f t="shared" si="242"/>
        <v/>
      </c>
      <c r="N873" s="729" t="str">
        <f t="shared" si="242"/>
        <v/>
      </c>
      <c r="O873" s="256" t="str">
        <f t="shared" si="242"/>
        <v/>
      </c>
      <c r="P873" s="729" t="str">
        <f t="shared" si="242"/>
        <v/>
      </c>
      <c r="Q873" s="256" t="str">
        <f t="shared" si="242"/>
        <v/>
      </c>
      <c r="R873" s="729">
        <f t="shared" si="242"/>
        <v>0</v>
      </c>
      <c r="S873" s="256" t="str">
        <f t="shared" si="242"/>
        <v/>
      </c>
      <c r="T873" s="729" t="str">
        <f t="shared" si="242"/>
        <v/>
      </c>
      <c r="U873" s="256" t="str">
        <f t="shared" si="242"/>
        <v/>
      </c>
      <c r="V873" s="714" t="str">
        <f t="shared" si="242"/>
        <v/>
      </c>
      <c r="W873" s="293"/>
      <c r="X873" s="293"/>
      <c r="Y873" s="296"/>
      <c r="Z873" s="293"/>
      <c r="AA873" s="293"/>
      <c r="AB873" s="293"/>
      <c r="AC873" s="293"/>
      <c r="AD873" s="293"/>
      <c r="AE873" s="293"/>
      <c r="AF873" s="293"/>
      <c r="AG873" s="293"/>
      <c r="AH873" s="41"/>
      <c r="AI873" s="47"/>
    </row>
    <row r="874" spans="1:35" ht="17.25" hidden="1" customHeight="1" outlineLevel="2">
      <c r="A874" s="414" t="s">
        <v>1676</v>
      </c>
      <c r="B874" s="78" t="s">
        <v>2312</v>
      </c>
      <c r="C874" s="76" t="s">
        <v>70</v>
      </c>
      <c r="D874" s="70"/>
      <c r="E874" s="293"/>
      <c r="F874" s="255" t="s">
        <v>313</v>
      </c>
      <c r="G874" s="262" t="str">
        <f t="shared" ref="G874:H880" si="243">IFERROR(INDEX(ESOSDataset,MATCH($C874,Measure,0),MATCH(G$10,Period,0)),"")</f>
        <v/>
      </c>
      <c r="H874" s="263" t="str">
        <f t="shared" si="243"/>
        <v/>
      </c>
      <c r="I874" s="264" t="str">
        <f t="shared" ref="I874:V884" si="244">IFERROR(INDEX(ESOSDataset,MATCH($C874,Measure,0),MATCH(I$10,PeriodComposite,0)),"")</f>
        <v/>
      </c>
      <c r="J874" s="800" t="str">
        <f t="shared" si="244"/>
        <v/>
      </c>
      <c r="K874" s="903" t="str">
        <f t="shared" si="244"/>
        <v/>
      </c>
      <c r="L874" s="800" t="str">
        <f t="shared" si="244"/>
        <v/>
      </c>
      <c r="M874" s="264" t="str">
        <f t="shared" si="244"/>
        <v/>
      </c>
      <c r="N874" s="800" t="str">
        <f t="shared" si="244"/>
        <v/>
      </c>
      <c r="O874" s="264" t="str">
        <f t="shared" si="244"/>
        <v/>
      </c>
      <c r="P874" s="800" t="str">
        <f t="shared" si="244"/>
        <v/>
      </c>
      <c r="Q874" s="264" t="str">
        <f t="shared" si="244"/>
        <v/>
      </c>
      <c r="R874" s="800">
        <f t="shared" si="244"/>
        <v>0</v>
      </c>
      <c r="S874" s="264" t="str">
        <f t="shared" si="244"/>
        <v/>
      </c>
      <c r="T874" s="800" t="str">
        <f t="shared" si="244"/>
        <v/>
      </c>
      <c r="U874" s="264" t="str">
        <f t="shared" si="244"/>
        <v/>
      </c>
      <c r="V874" s="877" t="str">
        <f t="shared" si="244"/>
        <v/>
      </c>
      <c r="W874" s="293"/>
      <c r="X874" s="293"/>
      <c r="Y874" s="296"/>
      <c r="Z874" s="293"/>
      <c r="AA874" s="293"/>
      <c r="AB874" s="293"/>
      <c r="AC874" s="293"/>
      <c r="AD874" s="293"/>
      <c r="AE874" s="293"/>
      <c r="AF874" s="293"/>
      <c r="AG874" s="293"/>
      <c r="AH874" s="41"/>
      <c r="AI874" s="47"/>
    </row>
    <row r="875" spans="1:35" ht="17.25" hidden="1" customHeight="1" outlineLevel="2">
      <c r="A875" s="414" t="s">
        <v>1677</v>
      </c>
      <c r="B875" s="78" t="s">
        <v>2313</v>
      </c>
      <c r="C875" s="76" t="s">
        <v>1302</v>
      </c>
      <c r="D875" s="70"/>
      <c r="E875" s="293"/>
      <c r="F875" s="255" t="str">
        <f>"Body Shop Sales per B.Shop RO "&amp;$C$6</f>
        <v>Body Shop Sales per B.Shop RO AUD</v>
      </c>
      <c r="G875" s="262" t="str">
        <f t="shared" si="243"/>
        <v/>
      </c>
      <c r="H875" s="263" t="str">
        <f t="shared" si="243"/>
        <v/>
      </c>
      <c r="I875" s="264" t="str">
        <f t="shared" si="244"/>
        <v/>
      </c>
      <c r="J875" s="800" t="str">
        <f t="shared" si="244"/>
        <v/>
      </c>
      <c r="K875" s="903" t="str">
        <f t="shared" si="244"/>
        <v/>
      </c>
      <c r="L875" s="800" t="str">
        <f t="shared" si="244"/>
        <v/>
      </c>
      <c r="M875" s="264" t="str">
        <f t="shared" si="244"/>
        <v/>
      </c>
      <c r="N875" s="800" t="str">
        <f t="shared" si="244"/>
        <v/>
      </c>
      <c r="O875" s="264" t="str">
        <f t="shared" si="244"/>
        <v/>
      </c>
      <c r="P875" s="800" t="str">
        <f t="shared" si="244"/>
        <v/>
      </c>
      <c r="Q875" s="264" t="str">
        <f t="shared" si="244"/>
        <v/>
      </c>
      <c r="R875" s="800">
        <f t="shared" si="244"/>
        <v>0</v>
      </c>
      <c r="S875" s="264" t="str">
        <f t="shared" si="244"/>
        <v/>
      </c>
      <c r="T875" s="800" t="str">
        <f t="shared" si="244"/>
        <v/>
      </c>
      <c r="U875" s="264" t="str">
        <f t="shared" si="244"/>
        <v/>
      </c>
      <c r="V875" s="877" t="str">
        <f t="shared" si="244"/>
        <v/>
      </c>
      <c r="W875" s="293"/>
      <c r="X875" s="293"/>
      <c r="Y875" s="296"/>
      <c r="Z875" s="293"/>
      <c r="AA875" s="293"/>
      <c r="AB875" s="293"/>
      <c r="AC875" s="293"/>
      <c r="AD875" s="293"/>
      <c r="AE875" s="293"/>
      <c r="AF875" s="293"/>
      <c r="AG875" s="293"/>
      <c r="AH875" s="41"/>
      <c r="AI875" s="47"/>
    </row>
    <row r="876" spans="1:35" ht="17.25" hidden="1" customHeight="1" outlineLevel="2">
      <c r="A876" s="414" t="s">
        <v>1678</v>
      </c>
      <c r="B876" s="78" t="s">
        <v>2314</v>
      </c>
      <c r="C876" s="76" t="s">
        <v>455</v>
      </c>
      <c r="D876" s="70"/>
      <c r="E876" s="293"/>
      <c r="F876" s="255" t="str">
        <f>"Effective Labour Rate "&amp;$C$6</f>
        <v>Effective Labour Rate AUD</v>
      </c>
      <c r="G876" s="262" t="str">
        <f t="shared" si="243"/>
        <v/>
      </c>
      <c r="H876" s="263" t="str">
        <f t="shared" si="243"/>
        <v/>
      </c>
      <c r="I876" s="264" t="str">
        <f t="shared" si="244"/>
        <v/>
      </c>
      <c r="J876" s="800" t="str">
        <f t="shared" si="244"/>
        <v/>
      </c>
      <c r="K876" s="903" t="str">
        <f t="shared" si="244"/>
        <v/>
      </c>
      <c r="L876" s="800" t="str">
        <f t="shared" si="244"/>
        <v/>
      </c>
      <c r="M876" s="264" t="str">
        <f t="shared" si="244"/>
        <v/>
      </c>
      <c r="N876" s="800" t="str">
        <f t="shared" si="244"/>
        <v/>
      </c>
      <c r="O876" s="264" t="str">
        <f t="shared" si="244"/>
        <v/>
      </c>
      <c r="P876" s="800" t="str">
        <f t="shared" si="244"/>
        <v/>
      </c>
      <c r="Q876" s="264" t="str">
        <f t="shared" si="244"/>
        <v/>
      </c>
      <c r="R876" s="800">
        <f t="shared" si="244"/>
        <v>0</v>
      </c>
      <c r="S876" s="264" t="str">
        <f t="shared" si="244"/>
        <v/>
      </c>
      <c r="T876" s="800" t="str">
        <f t="shared" si="244"/>
        <v/>
      </c>
      <c r="U876" s="264" t="str">
        <f t="shared" si="244"/>
        <v/>
      </c>
      <c r="V876" s="877" t="str">
        <f t="shared" si="244"/>
        <v/>
      </c>
      <c r="W876" s="293"/>
      <c r="X876" s="293"/>
      <c r="Y876" s="296"/>
      <c r="Z876" s="293"/>
      <c r="AA876" s="293"/>
      <c r="AB876" s="293"/>
      <c r="AC876" s="293"/>
      <c r="AD876" s="293"/>
      <c r="AE876" s="293"/>
      <c r="AF876" s="293"/>
      <c r="AG876" s="293"/>
      <c r="AH876" s="41"/>
      <c r="AI876" s="47"/>
    </row>
    <row r="877" spans="1:35" ht="17.25" hidden="1" customHeight="1" outlineLevel="2">
      <c r="A877" s="414" t="s">
        <v>1679</v>
      </c>
      <c r="B877" s="78" t="s">
        <v>2315</v>
      </c>
      <c r="C877" s="76" t="s">
        <v>83</v>
      </c>
      <c r="D877" s="70"/>
      <c r="E877" s="293"/>
      <c r="F877" s="255" t="s">
        <v>319</v>
      </c>
      <c r="G877" s="262" t="str">
        <f t="shared" si="243"/>
        <v/>
      </c>
      <c r="H877" s="263" t="str">
        <f t="shared" si="243"/>
        <v/>
      </c>
      <c r="I877" s="264" t="str">
        <f t="shared" si="244"/>
        <v/>
      </c>
      <c r="J877" s="800" t="str">
        <f t="shared" si="244"/>
        <v/>
      </c>
      <c r="K877" s="903" t="str">
        <f t="shared" si="244"/>
        <v/>
      </c>
      <c r="L877" s="800" t="str">
        <f t="shared" si="244"/>
        <v/>
      </c>
      <c r="M877" s="264" t="str">
        <f t="shared" si="244"/>
        <v/>
      </c>
      <c r="N877" s="800" t="str">
        <f t="shared" si="244"/>
        <v/>
      </c>
      <c r="O877" s="264" t="str">
        <f t="shared" si="244"/>
        <v/>
      </c>
      <c r="P877" s="800" t="str">
        <f t="shared" si="244"/>
        <v/>
      </c>
      <c r="Q877" s="264" t="str">
        <f t="shared" si="244"/>
        <v/>
      </c>
      <c r="R877" s="800">
        <f t="shared" si="244"/>
        <v>0</v>
      </c>
      <c r="S877" s="264" t="str">
        <f t="shared" si="244"/>
        <v/>
      </c>
      <c r="T877" s="800" t="str">
        <f t="shared" si="244"/>
        <v/>
      </c>
      <c r="U877" s="264" t="str">
        <f t="shared" si="244"/>
        <v/>
      </c>
      <c r="V877" s="877" t="str">
        <f t="shared" si="244"/>
        <v/>
      </c>
      <c r="W877" s="293"/>
      <c r="X877" s="293"/>
      <c r="Y877" s="296"/>
      <c r="Z877" s="293"/>
      <c r="AA877" s="293"/>
      <c r="AB877" s="293"/>
      <c r="AC877" s="293"/>
      <c r="AD877" s="293"/>
      <c r="AE877" s="293"/>
      <c r="AF877" s="293"/>
      <c r="AG877" s="293"/>
      <c r="AH877" s="41"/>
      <c r="AI877" s="47"/>
    </row>
    <row r="878" spans="1:35" ht="17.25" hidden="1" customHeight="1" outlineLevel="2">
      <c r="A878" s="414" t="s">
        <v>1680</v>
      </c>
      <c r="B878" s="78" t="s">
        <v>2316</v>
      </c>
      <c r="C878" s="76" t="s">
        <v>90</v>
      </c>
      <c r="D878" s="70"/>
      <c r="E878" s="293"/>
      <c r="F878" s="255" t="s">
        <v>155</v>
      </c>
      <c r="G878" s="387" t="str">
        <f t="shared" si="243"/>
        <v/>
      </c>
      <c r="H878" s="208" t="str">
        <f t="shared" si="243"/>
        <v/>
      </c>
      <c r="I878" s="254" t="str">
        <f t="shared" si="244"/>
        <v/>
      </c>
      <c r="J878" s="735" t="str">
        <f t="shared" si="244"/>
        <v/>
      </c>
      <c r="K878" s="900" t="str">
        <f t="shared" si="244"/>
        <v/>
      </c>
      <c r="L878" s="735" t="str">
        <f t="shared" si="244"/>
        <v/>
      </c>
      <c r="M878" s="254" t="str">
        <f t="shared" si="244"/>
        <v/>
      </c>
      <c r="N878" s="735" t="str">
        <f t="shared" si="244"/>
        <v/>
      </c>
      <c r="O878" s="254" t="str">
        <f t="shared" si="244"/>
        <v/>
      </c>
      <c r="P878" s="735" t="str">
        <f t="shared" si="244"/>
        <v/>
      </c>
      <c r="Q878" s="254" t="str">
        <f t="shared" si="244"/>
        <v/>
      </c>
      <c r="R878" s="735">
        <f t="shared" si="244"/>
        <v>0</v>
      </c>
      <c r="S878" s="254" t="str">
        <f t="shared" si="244"/>
        <v/>
      </c>
      <c r="T878" s="735" t="str">
        <f t="shared" si="244"/>
        <v/>
      </c>
      <c r="U878" s="254" t="str">
        <f t="shared" si="244"/>
        <v/>
      </c>
      <c r="V878" s="720" t="str">
        <f t="shared" si="244"/>
        <v/>
      </c>
      <c r="W878" s="293"/>
      <c r="X878" s="293"/>
      <c r="Y878" s="296"/>
      <c r="Z878" s="293"/>
      <c r="AA878" s="293"/>
      <c r="AB878" s="293"/>
      <c r="AC878" s="293"/>
      <c r="AD878" s="293"/>
      <c r="AE878" s="293"/>
      <c r="AF878" s="293"/>
      <c r="AG878" s="293"/>
      <c r="AH878" s="41"/>
      <c r="AI878" s="47"/>
    </row>
    <row r="879" spans="1:35" ht="17.25" hidden="1" customHeight="1" outlineLevel="2">
      <c r="A879" s="414" t="s">
        <v>1681</v>
      </c>
      <c r="B879" s="78" t="s">
        <v>2317</v>
      </c>
      <c r="C879" s="76" t="s">
        <v>80</v>
      </c>
      <c r="D879" s="70"/>
      <c r="E879" s="293"/>
      <c r="F879" s="255" t="s">
        <v>156</v>
      </c>
      <c r="G879" s="387" t="str">
        <f t="shared" si="243"/>
        <v/>
      </c>
      <c r="H879" s="208" t="str">
        <f t="shared" si="243"/>
        <v/>
      </c>
      <c r="I879" s="254" t="str">
        <f t="shared" si="244"/>
        <v/>
      </c>
      <c r="J879" s="735" t="str">
        <f t="shared" si="244"/>
        <v/>
      </c>
      <c r="K879" s="900" t="str">
        <f t="shared" si="244"/>
        <v/>
      </c>
      <c r="L879" s="735" t="str">
        <f t="shared" si="244"/>
        <v/>
      </c>
      <c r="M879" s="254" t="str">
        <f t="shared" si="244"/>
        <v/>
      </c>
      <c r="N879" s="735" t="str">
        <f t="shared" si="244"/>
        <v/>
      </c>
      <c r="O879" s="254" t="str">
        <f t="shared" si="244"/>
        <v/>
      </c>
      <c r="P879" s="735" t="str">
        <f t="shared" si="244"/>
        <v/>
      </c>
      <c r="Q879" s="254" t="str">
        <f t="shared" si="244"/>
        <v/>
      </c>
      <c r="R879" s="735">
        <f t="shared" si="244"/>
        <v>0</v>
      </c>
      <c r="S879" s="254" t="str">
        <f t="shared" si="244"/>
        <v/>
      </c>
      <c r="T879" s="735" t="str">
        <f t="shared" si="244"/>
        <v/>
      </c>
      <c r="U879" s="254" t="str">
        <f t="shared" si="244"/>
        <v/>
      </c>
      <c r="V879" s="720" t="str">
        <f t="shared" si="244"/>
        <v/>
      </c>
      <c r="W879" s="293"/>
      <c r="X879" s="293"/>
      <c r="Y879" s="296"/>
      <c r="Z879" s="293"/>
      <c r="AA879" s="293"/>
      <c r="AB879" s="293"/>
      <c r="AC879" s="293"/>
      <c r="AD879" s="293"/>
      <c r="AE879" s="293"/>
      <c r="AF879" s="293"/>
      <c r="AG879" s="293"/>
      <c r="AH879" s="41"/>
      <c r="AI879" s="47"/>
    </row>
    <row r="880" spans="1:35" ht="17.25" hidden="1" customHeight="1" outlineLevel="2">
      <c r="A880" s="414" t="s">
        <v>1682</v>
      </c>
      <c r="B880" s="78" t="s">
        <v>2318</v>
      </c>
      <c r="C880" s="76" t="s">
        <v>78</v>
      </c>
      <c r="D880" s="70"/>
      <c r="E880" s="293"/>
      <c r="F880" s="255" t="s">
        <v>157</v>
      </c>
      <c r="G880" s="387" t="str">
        <f t="shared" si="243"/>
        <v/>
      </c>
      <c r="H880" s="208" t="str">
        <f t="shared" si="243"/>
        <v/>
      </c>
      <c r="I880" s="254" t="str">
        <f t="shared" si="244"/>
        <v/>
      </c>
      <c r="J880" s="735" t="str">
        <f t="shared" si="244"/>
        <v/>
      </c>
      <c r="K880" s="900" t="str">
        <f t="shared" si="244"/>
        <v/>
      </c>
      <c r="L880" s="735" t="str">
        <f t="shared" si="244"/>
        <v/>
      </c>
      <c r="M880" s="254" t="str">
        <f t="shared" si="244"/>
        <v/>
      </c>
      <c r="N880" s="735" t="str">
        <f t="shared" si="244"/>
        <v/>
      </c>
      <c r="O880" s="254" t="str">
        <f t="shared" si="244"/>
        <v/>
      </c>
      <c r="P880" s="735" t="str">
        <f t="shared" si="244"/>
        <v/>
      </c>
      <c r="Q880" s="254" t="str">
        <f t="shared" si="244"/>
        <v/>
      </c>
      <c r="R880" s="735">
        <f t="shared" si="244"/>
        <v>0</v>
      </c>
      <c r="S880" s="254" t="str">
        <f t="shared" si="244"/>
        <v/>
      </c>
      <c r="T880" s="735" t="str">
        <f t="shared" si="244"/>
        <v/>
      </c>
      <c r="U880" s="254" t="str">
        <f t="shared" si="244"/>
        <v/>
      </c>
      <c r="V880" s="720" t="str">
        <f t="shared" si="244"/>
        <v/>
      </c>
      <c r="W880" s="293"/>
      <c r="X880" s="293"/>
      <c r="Y880" s="296"/>
      <c r="Z880" s="293"/>
      <c r="AA880" s="293"/>
      <c r="AB880" s="293"/>
      <c r="AC880" s="293"/>
      <c r="AD880" s="293"/>
      <c r="AE880" s="293"/>
      <c r="AF880" s="293"/>
      <c r="AG880" s="293"/>
      <c r="AH880" s="41"/>
      <c r="AI880" s="47"/>
    </row>
    <row r="881" spans="1:35" ht="17.25" hidden="1" customHeight="1" outlineLevel="2">
      <c r="A881" s="414" t="s">
        <v>1683</v>
      </c>
      <c r="B881" s="78" t="s">
        <v>2319</v>
      </c>
      <c r="C881" s="76" t="s">
        <v>456</v>
      </c>
      <c r="D881" s="70"/>
      <c r="E881" s="293"/>
      <c r="F881" s="255" t="s">
        <v>317</v>
      </c>
      <c r="G881" s="368"/>
      <c r="H881" s="369"/>
      <c r="I881" s="264" t="str">
        <f t="shared" ref="I881:V881" si="245">IFERROR(INDEX(ESOSDataset,MATCH($C881,Measure,0),MATCH(I$10,PeriodComposite,0))/I$6,"")</f>
        <v/>
      </c>
      <c r="J881" s="800" t="str">
        <f t="shared" si="245"/>
        <v/>
      </c>
      <c r="K881" s="903" t="str">
        <f t="shared" si="245"/>
        <v/>
      </c>
      <c r="L881" s="800" t="str">
        <f t="shared" si="245"/>
        <v/>
      </c>
      <c r="M881" s="264" t="str">
        <f t="shared" si="245"/>
        <v/>
      </c>
      <c r="N881" s="800" t="str">
        <f t="shared" si="245"/>
        <v/>
      </c>
      <c r="O881" s="264" t="str">
        <f t="shared" si="245"/>
        <v/>
      </c>
      <c r="P881" s="800" t="str">
        <f t="shared" si="245"/>
        <v/>
      </c>
      <c r="Q881" s="264" t="str">
        <f t="shared" si="245"/>
        <v/>
      </c>
      <c r="R881" s="800">
        <f t="shared" si="245"/>
        <v>0</v>
      </c>
      <c r="S881" s="264" t="str">
        <f t="shared" si="245"/>
        <v/>
      </c>
      <c r="T881" s="800" t="str">
        <f t="shared" si="245"/>
        <v/>
      </c>
      <c r="U881" s="264" t="str">
        <f t="shared" si="245"/>
        <v/>
      </c>
      <c r="V881" s="877" t="str">
        <f t="shared" si="245"/>
        <v/>
      </c>
      <c r="W881" s="293"/>
      <c r="X881" s="293"/>
      <c r="Y881" s="296"/>
      <c r="Z881" s="293"/>
      <c r="AA881" s="293"/>
      <c r="AB881" s="293"/>
      <c r="AC881" s="293"/>
      <c r="AD881" s="293"/>
      <c r="AE881" s="293"/>
      <c r="AF881" s="293"/>
      <c r="AG881" s="293"/>
      <c r="AH881" s="41"/>
      <c r="AI881" s="47"/>
    </row>
    <row r="882" spans="1:35" ht="17.25" hidden="1" customHeight="1" outlineLevel="2">
      <c r="A882" s="414" t="s">
        <v>1684</v>
      </c>
      <c r="B882" s="78" t="s">
        <v>2320</v>
      </c>
      <c r="C882" s="76" t="s">
        <v>94</v>
      </c>
      <c r="D882" s="70"/>
      <c r="E882" s="293"/>
      <c r="F882" s="255" t="s">
        <v>318</v>
      </c>
      <c r="G882" s="257" t="str">
        <f t="shared" ref="G882:H884" si="246">IFERROR(INDEX(ESOSDataset,MATCH($C882,Measure,0),MATCH(G$10,Period,0)),"")</f>
        <v/>
      </c>
      <c r="H882" s="258" t="str">
        <f t="shared" si="246"/>
        <v/>
      </c>
      <c r="I882" s="259" t="str">
        <f t="shared" si="244"/>
        <v/>
      </c>
      <c r="J882" s="892" t="str">
        <f t="shared" si="244"/>
        <v/>
      </c>
      <c r="K882" s="901" t="str">
        <f t="shared" si="244"/>
        <v/>
      </c>
      <c r="L882" s="892" t="str">
        <f t="shared" si="244"/>
        <v/>
      </c>
      <c r="M882" s="259" t="str">
        <f t="shared" si="244"/>
        <v/>
      </c>
      <c r="N882" s="892" t="str">
        <f t="shared" si="244"/>
        <v/>
      </c>
      <c r="O882" s="259" t="str">
        <f t="shared" si="244"/>
        <v/>
      </c>
      <c r="P882" s="892" t="str">
        <f t="shared" si="244"/>
        <v/>
      </c>
      <c r="Q882" s="259" t="str">
        <f t="shared" si="244"/>
        <v/>
      </c>
      <c r="R882" s="892">
        <f t="shared" si="244"/>
        <v>0</v>
      </c>
      <c r="S882" s="259" t="str">
        <f t="shared" si="244"/>
        <v/>
      </c>
      <c r="T882" s="892" t="str">
        <f t="shared" si="244"/>
        <v/>
      </c>
      <c r="U882" s="259" t="str">
        <f t="shared" si="244"/>
        <v/>
      </c>
      <c r="V882" s="902" t="str">
        <f t="shared" si="244"/>
        <v/>
      </c>
      <c r="W882" s="293"/>
      <c r="X882" s="293"/>
      <c r="Y882" s="296"/>
      <c r="Z882" s="293"/>
      <c r="AA882" s="293"/>
      <c r="AB882" s="293"/>
      <c r="AC882" s="293"/>
      <c r="AD882" s="293"/>
      <c r="AE882" s="293"/>
      <c r="AF882" s="293"/>
      <c r="AG882" s="293"/>
      <c r="AH882" s="41"/>
      <c r="AI882" s="47"/>
    </row>
    <row r="883" spans="1:35" ht="17.25" hidden="1" customHeight="1" outlineLevel="2">
      <c r="A883" s="414" t="s">
        <v>1685</v>
      </c>
      <c r="B883" s="78" t="s">
        <v>2321</v>
      </c>
      <c r="C883" s="76" t="s">
        <v>500</v>
      </c>
      <c r="D883" s="70"/>
      <c r="E883" s="293"/>
      <c r="F883" s="255" t="str">
        <f>"Avg. Labour Sales / prod./month "&amp;$C$7</f>
        <v>Avg. Labour Sales / prod./month AUD</v>
      </c>
      <c r="G883" s="274" t="str">
        <f t="shared" si="246"/>
        <v/>
      </c>
      <c r="H883" s="275" t="str">
        <f t="shared" si="246"/>
        <v/>
      </c>
      <c r="I883" s="256" t="str">
        <f t="shared" si="244"/>
        <v/>
      </c>
      <c r="J883" s="729" t="str">
        <f t="shared" si="244"/>
        <v/>
      </c>
      <c r="K883" s="875" t="str">
        <f t="shared" si="244"/>
        <v/>
      </c>
      <c r="L883" s="729" t="str">
        <f t="shared" si="244"/>
        <v/>
      </c>
      <c r="M883" s="256" t="str">
        <f t="shared" si="244"/>
        <v/>
      </c>
      <c r="N883" s="729" t="str">
        <f t="shared" si="244"/>
        <v/>
      </c>
      <c r="O883" s="256" t="str">
        <f t="shared" si="244"/>
        <v/>
      </c>
      <c r="P883" s="729" t="str">
        <f t="shared" si="244"/>
        <v/>
      </c>
      <c r="Q883" s="256" t="str">
        <f t="shared" si="244"/>
        <v/>
      </c>
      <c r="R883" s="729">
        <f t="shared" si="244"/>
        <v>0</v>
      </c>
      <c r="S883" s="256" t="str">
        <f t="shared" si="244"/>
        <v/>
      </c>
      <c r="T883" s="729" t="str">
        <f t="shared" si="244"/>
        <v/>
      </c>
      <c r="U883" s="256" t="str">
        <f t="shared" si="244"/>
        <v/>
      </c>
      <c r="V883" s="714" t="str">
        <f t="shared" si="244"/>
        <v/>
      </c>
      <c r="W883" s="293"/>
      <c r="X883" s="293"/>
      <c r="Y883" s="296"/>
      <c r="Z883" s="293"/>
      <c r="AA883" s="293"/>
      <c r="AB883" s="293"/>
      <c r="AC883" s="293"/>
      <c r="AD883" s="293"/>
      <c r="AE883" s="293"/>
      <c r="AF883" s="293"/>
      <c r="AG883" s="293"/>
      <c r="AH883" s="41"/>
      <c r="AI883" s="47"/>
    </row>
    <row r="884" spans="1:35" ht="17.25" hidden="1" customHeight="1" outlineLevel="2">
      <c r="A884" s="414" t="s">
        <v>1686</v>
      </c>
      <c r="B884" s="78" t="s">
        <v>2322</v>
      </c>
      <c r="C884" s="76" t="s">
        <v>64</v>
      </c>
      <c r="D884" s="70"/>
      <c r="E884" s="293"/>
      <c r="F884" s="289" t="str">
        <f>"Avg. Service GP / prod / month "&amp;$C$7</f>
        <v>Avg. Service GP / prod / month AUD</v>
      </c>
      <c r="G884" s="376" t="str">
        <f t="shared" si="246"/>
        <v/>
      </c>
      <c r="H884" s="377" t="str">
        <f t="shared" si="246"/>
        <v/>
      </c>
      <c r="I884" s="308" t="str">
        <f t="shared" si="244"/>
        <v/>
      </c>
      <c r="J884" s="886" t="str">
        <f t="shared" si="244"/>
        <v/>
      </c>
      <c r="K884" s="916" t="str">
        <f t="shared" si="244"/>
        <v/>
      </c>
      <c r="L884" s="886" t="str">
        <f t="shared" si="244"/>
        <v/>
      </c>
      <c r="M884" s="308" t="str">
        <f t="shared" si="244"/>
        <v/>
      </c>
      <c r="N884" s="886" t="str">
        <f t="shared" si="244"/>
        <v/>
      </c>
      <c r="O884" s="308" t="str">
        <f t="shared" si="244"/>
        <v/>
      </c>
      <c r="P884" s="886" t="str">
        <f t="shared" si="244"/>
        <v/>
      </c>
      <c r="Q884" s="308" t="str">
        <f t="shared" si="244"/>
        <v/>
      </c>
      <c r="R884" s="886">
        <f t="shared" si="244"/>
        <v>0</v>
      </c>
      <c r="S884" s="308" t="str">
        <f t="shared" si="244"/>
        <v/>
      </c>
      <c r="T884" s="886" t="str">
        <f t="shared" si="244"/>
        <v/>
      </c>
      <c r="U884" s="308" t="str">
        <f t="shared" si="244"/>
        <v/>
      </c>
      <c r="V884" s="887" t="str">
        <f t="shared" si="244"/>
        <v/>
      </c>
      <c r="W884" s="293"/>
      <c r="X884" s="293"/>
      <c r="Y884" s="296"/>
      <c r="Z884" s="293"/>
      <c r="AA884" s="293"/>
      <c r="AB884" s="293"/>
      <c r="AC884" s="293"/>
      <c r="AD884" s="293"/>
      <c r="AE884" s="293"/>
      <c r="AF884" s="293"/>
      <c r="AG884" s="293"/>
      <c r="AH884" s="41"/>
      <c r="AI884" s="47"/>
    </row>
    <row r="885" spans="1:35" ht="17.25" hidden="1" customHeight="1" outlineLevel="2">
      <c r="A885" s="414" t="s">
        <v>1687</v>
      </c>
      <c r="B885" s="78" t="s">
        <v>0</v>
      </c>
      <c r="C885" s="69"/>
      <c r="D885" s="70"/>
      <c r="E885" s="293"/>
      <c r="F885" s="300"/>
      <c r="G885" s="301"/>
      <c r="H885" s="301"/>
      <c r="I885" s="302"/>
      <c r="J885" s="699"/>
      <c r="K885" s="301"/>
      <c r="L885" s="699"/>
      <c r="M885" s="301"/>
      <c r="N885" s="699"/>
      <c r="O885" s="301"/>
      <c r="P885" s="699"/>
      <c r="Q885" s="301"/>
      <c r="R885" s="699"/>
      <c r="S885" s="301"/>
      <c r="T885" s="706"/>
      <c r="U885" s="301"/>
      <c r="V885" s="699"/>
      <c r="W885" s="293"/>
      <c r="X885" s="293"/>
      <c r="Y885" s="296"/>
      <c r="Z885" s="293"/>
      <c r="AA885" s="293"/>
      <c r="AB885" s="293"/>
      <c r="AC885" s="293"/>
      <c r="AD885" s="293"/>
      <c r="AE885" s="293"/>
      <c r="AF885" s="293"/>
      <c r="AG885" s="293"/>
      <c r="AH885" s="41"/>
      <c r="AI885" s="47"/>
    </row>
    <row r="886" spans="1:35" ht="17.25" hidden="1" customHeight="1" outlineLevel="2">
      <c r="A886" s="414" t="s">
        <v>1688</v>
      </c>
      <c r="B886" s="78" t="s">
        <v>0</v>
      </c>
      <c r="C886" s="69"/>
      <c r="D886" s="70"/>
      <c r="E886" s="293"/>
      <c r="F886" s="300"/>
      <c r="G886" s="301"/>
      <c r="H886" s="301"/>
      <c r="I886" s="302"/>
      <c r="J886" s="699"/>
      <c r="K886" s="301"/>
      <c r="L886" s="699"/>
      <c r="M886" s="301"/>
      <c r="N886" s="699"/>
      <c r="O886" s="301"/>
      <c r="P886" s="699"/>
      <c r="Q886" s="301"/>
      <c r="R886" s="699"/>
      <c r="S886" s="301"/>
      <c r="T886" s="706"/>
      <c r="U886" s="301"/>
      <c r="V886" s="699"/>
      <c r="W886" s="303"/>
      <c r="X886" s="64" t="s">
        <v>712</v>
      </c>
      <c r="Y886" s="43"/>
      <c r="Z886" s="96" t="str">
        <f>$F$875</f>
        <v>Body Shop Sales per B.Shop RO AUD</v>
      </c>
      <c r="AA886" s="97"/>
      <c r="AB886" s="49"/>
      <c r="AC886" s="49"/>
      <c r="AD886" s="49"/>
      <c r="AE886" s="49"/>
      <c r="AF886" s="49"/>
      <c r="AG886" s="49"/>
      <c r="AH886" s="41"/>
      <c r="AI886" s="47"/>
    </row>
    <row r="887" spans="1:35" ht="17.25" hidden="1" customHeight="1" outlineLevel="2">
      <c r="A887" s="414" t="s">
        <v>1689</v>
      </c>
      <c r="B887" s="78" t="s">
        <v>0</v>
      </c>
      <c r="C887" s="69"/>
      <c r="D887" s="70"/>
      <c r="E887" s="293"/>
      <c r="F887" s="300"/>
      <c r="G887" s="301"/>
      <c r="H887" s="301"/>
      <c r="I887" s="302"/>
      <c r="J887" s="699"/>
      <c r="K887" s="301"/>
      <c r="L887" s="699"/>
      <c r="M887" s="301"/>
      <c r="N887" s="699"/>
      <c r="O887" s="301"/>
      <c r="P887" s="699"/>
      <c r="Q887" s="301"/>
      <c r="R887" s="699"/>
      <c r="S887" s="301"/>
      <c r="T887" s="706"/>
      <c r="U887" s="301"/>
      <c r="V887" s="699"/>
      <c r="W887" s="293"/>
      <c r="X887" s="78" t="s">
        <v>2562</v>
      </c>
      <c r="Y887" s="98" t="s">
        <v>1302</v>
      </c>
      <c r="Z887" s="49" t="s">
        <v>4303</v>
      </c>
      <c r="AA887" s="383" t="e">
        <f t="shared" ref="AA887:AG887" si="247">IFERROR(INDEX(ESOSDataset,MATCH($Y887,Measure,0),MATCH(AA$8,PeriodComposite,0)),NA())</f>
        <v>#N/A</v>
      </c>
      <c r="AB887" s="383" t="e">
        <f t="shared" si="247"/>
        <v>#N/A</v>
      </c>
      <c r="AC887" s="383" t="e">
        <f t="shared" si="247"/>
        <v>#N/A</v>
      </c>
      <c r="AD887" s="383" t="e">
        <f t="shared" si="247"/>
        <v>#N/A</v>
      </c>
      <c r="AE887" s="383" t="e">
        <f t="shared" si="247"/>
        <v>#N/A</v>
      </c>
      <c r="AF887" s="383" t="e">
        <f t="shared" si="247"/>
        <v>#N/A</v>
      </c>
      <c r="AG887" s="383" t="e">
        <f t="shared" si="247"/>
        <v>#N/A</v>
      </c>
      <c r="AH887" s="41"/>
      <c r="AI887" s="47"/>
    </row>
    <row r="888" spans="1:35" ht="17.25" hidden="1" customHeight="1" outlineLevel="2">
      <c r="A888" s="414" t="s">
        <v>1690</v>
      </c>
      <c r="B888" s="78" t="s">
        <v>0</v>
      </c>
      <c r="C888" s="69"/>
      <c r="D888" s="70"/>
      <c r="E888" s="293"/>
      <c r="F888" s="300"/>
      <c r="G888" s="301"/>
      <c r="H888" s="301"/>
      <c r="I888" s="302"/>
      <c r="J888" s="699"/>
      <c r="K888" s="301"/>
      <c r="L888" s="699"/>
      <c r="M888" s="301"/>
      <c r="N888" s="699"/>
      <c r="O888" s="301"/>
      <c r="P888" s="699"/>
      <c r="Q888" s="301"/>
      <c r="R888" s="699"/>
      <c r="S888" s="301"/>
      <c r="T888" s="706"/>
      <c r="U888" s="301"/>
      <c r="V888" s="699"/>
      <c r="W888" s="293"/>
      <c r="X888" s="78" t="s">
        <v>2563</v>
      </c>
      <c r="Y888" s="98" t="s">
        <v>1302</v>
      </c>
      <c r="Z888" s="49" t="s">
        <v>3402</v>
      </c>
      <c r="AA888" s="383" t="e">
        <f t="shared" ref="AA888:AG888" si="248">IFERROR(INDEX(ESOSDataset,MATCH($Y888,Measure,0),MATCH(AA$9,PeriodComposite,0)),NA())</f>
        <v>#N/A</v>
      </c>
      <c r="AB888" s="383" t="e">
        <f t="shared" si="248"/>
        <v>#N/A</v>
      </c>
      <c r="AC888" s="383" t="e">
        <f t="shared" si="248"/>
        <v>#N/A</v>
      </c>
      <c r="AD888" s="383" t="e">
        <f t="shared" si="248"/>
        <v>#N/A</v>
      </c>
      <c r="AE888" s="383">
        <f t="shared" si="248"/>
        <v>0</v>
      </c>
      <c r="AF888" s="383" t="e">
        <f t="shared" si="248"/>
        <v>#N/A</v>
      </c>
      <c r="AG888" s="383" t="e">
        <f t="shared" si="248"/>
        <v>#N/A</v>
      </c>
      <c r="AH888" s="41"/>
      <c r="AI888" s="47"/>
    </row>
    <row r="889" spans="1:35" ht="17.25" hidden="1" customHeight="1" outlineLevel="2">
      <c r="A889" s="414" t="s">
        <v>1691</v>
      </c>
      <c r="B889" s="78" t="s">
        <v>0</v>
      </c>
      <c r="C889" s="69"/>
      <c r="D889" s="70"/>
      <c r="E889" s="293"/>
      <c r="F889" s="300"/>
      <c r="G889" s="301"/>
      <c r="H889" s="301"/>
      <c r="I889" s="302"/>
      <c r="J889" s="699"/>
      <c r="K889" s="301"/>
      <c r="L889" s="699"/>
      <c r="M889" s="301"/>
      <c r="N889" s="699"/>
      <c r="O889" s="301"/>
      <c r="P889" s="699"/>
      <c r="Q889" s="301"/>
      <c r="R889" s="699"/>
      <c r="S889" s="301"/>
      <c r="T889" s="706"/>
      <c r="U889" s="301"/>
      <c r="V889" s="699"/>
      <c r="W889" s="293"/>
      <c r="X889" s="78" t="s">
        <v>2564</v>
      </c>
      <c r="Y889" s="98" t="s">
        <v>1302</v>
      </c>
      <c r="Z889" s="49"/>
      <c r="AA889" s="99"/>
      <c r="AB889" s="99"/>
      <c r="AC889" s="99"/>
      <c r="AD889" s="99"/>
      <c r="AE889" s="99"/>
      <c r="AF889" s="99"/>
      <c r="AG889" s="99"/>
      <c r="AH889" s="41"/>
      <c r="AI889" s="47"/>
    </row>
    <row r="890" spans="1:35" ht="17.25" hidden="1" customHeight="1" outlineLevel="2">
      <c r="A890" s="414" t="s">
        <v>1692</v>
      </c>
      <c r="B890" s="78" t="s">
        <v>0</v>
      </c>
      <c r="C890" s="69"/>
      <c r="D890" s="70"/>
      <c r="E890" s="293"/>
      <c r="F890" s="300"/>
      <c r="G890" s="301"/>
      <c r="H890" s="301"/>
      <c r="I890" s="302"/>
      <c r="J890" s="699"/>
      <c r="K890" s="301"/>
      <c r="L890" s="699"/>
      <c r="M890" s="301"/>
      <c r="N890" s="699"/>
      <c r="O890" s="301"/>
      <c r="P890" s="699"/>
      <c r="Q890" s="301"/>
      <c r="R890" s="699"/>
      <c r="S890" s="301"/>
      <c r="T890" s="706"/>
      <c r="U890" s="301"/>
      <c r="V890" s="699"/>
      <c r="W890" s="293"/>
      <c r="X890" s="293"/>
      <c r="Y890" s="60"/>
      <c r="Z890" s="49"/>
      <c r="AA890" s="100"/>
      <c r="AB890" s="100"/>
      <c r="AC890" s="100"/>
      <c r="AD890" s="100"/>
      <c r="AE890" s="100"/>
      <c r="AF890" s="100"/>
      <c r="AG890" s="100"/>
      <c r="AH890" s="41"/>
      <c r="AI890" s="47"/>
    </row>
    <row r="891" spans="1:35" ht="17.25" hidden="1" customHeight="1" outlineLevel="2">
      <c r="A891" s="414" t="s">
        <v>1693</v>
      </c>
      <c r="B891" s="78" t="s">
        <v>0</v>
      </c>
      <c r="C891" s="69"/>
      <c r="D891" s="70"/>
      <c r="E891" s="293"/>
      <c r="F891" s="300"/>
      <c r="G891" s="301"/>
      <c r="H891" s="301"/>
      <c r="I891" s="302"/>
      <c r="J891" s="699"/>
      <c r="K891" s="301"/>
      <c r="L891" s="699"/>
      <c r="M891" s="301"/>
      <c r="N891" s="699"/>
      <c r="O891" s="301"/>
      <c r="P891" s="699"/>
      <c r="Q891" s="301"/>
      <c r="R891" s="699"/>
      <c r="S891" s="301"/>
      <c r="T891" s="706"/>
      <c r="U891" s="301"/>
      <c r="V891" s="699"/>
      <c r="W891" s="293"/>
      <c r="X891" s="293"/>
      <c r="Y891" s="296"/>
      <c r="Z891" s="293"/>
      <c r="AA891" s="293"/>
      <c r="AB891" s="293"/>
      <c r="AC891" s="293"/>
      <c r="AD891" s="293"/>
      <c r="AE891" s="293"/>
      <c r="AF891" s="293"/>
      <c r="AG891" s="293"/>
      <c r="AH891" s="41"/>
      <c r="AI891" s="47"/>
    </row>
    <row r="892" spans="1:35" ht="17.25" hidden="1" customHeight="1" outlineLevel="2">
      <c r="A892" s="414" t="s">
        <v>1694</v>
      </c>
      <c r="B892" s="78" t="s">
        <v>0</v>
      </c>
      <c r="C892" s="69"/>
      <c r="D892" s="70"/>
      <c r="E892" s="293"/>
      <c r="F892" s="300"/>
      <c r="G892" s="301"/>
      <c r="H892" s="301"/>
      <c r="I892" s="302"/>
      <c r="J892" s="699"/>
      <c r="K892" s="301"/>
      <c r="L892" s="699"/>
      <c r="M892" s="301"/>
      <c r="N892" s="699"/>
      <c r="O892" s="301"/>
      <c r="P892" s="699"/>
      <c r="Q892" s="301"/>
      <c r="R892" s="699"/>
      <c r="S892" s="301"/>
      <c r="T892" s="706"/>
      <c r="U892" s="301"/>
      <c r="V892" s="699"/>
      <c r="W892" s="293"/>
      <c r="X892" s="293"/>
      <c r="Y892" s="296"/>
      <c r="Z892" s="293"/>
      <c r="AA892" s="293"/>
      <c r="AB892" s="293"/>
      <c r="AC892" s="293"/>
      <c r="AD892" s="293"/>
      <c r="AE892" s="293"/>
      <c r="AF892" s="293"/>
      <c r="AG892" s="293"/>
      <c r="AH892" s="41"/>
      <c r="AI892" s="47"/>
    </row>
    <row r="893" spans="1:35" ht="17.25" hidden="1" customHeight="1" outlineLevel="2">
      <c r="A893" s="414" t="s">
        <v>1695</v>
      </c>
      <c r="B893" s="78" t="s">
        <v>0</v>
      </c>
      <c r="C893" s="69"/>
      <c r="D893" s="70"/>
      <c r="E893" s="293"/>
      <c r="F893" s="300"/>
      <c r="G893" s="301"/>
      <c r="H893" s="301"/>
      <c r="I893" s="302"/>
      <c r="J893" s="699"/>
      <c r="K893" s="301"/>
      <c r="L893" s="699"/>
      <c r="M893" s="301"/>
      <c r="N893" s="699"/>
      <c r="O893" s="301"/>
      <c r="P893" s="699"/>
      <c r="Q893" s="301"/>
      <c r="R893" s="699"/>
      <c r="S893" s="301"/>
      <c r="T893" s="706"/>
      <c r="U893" s="301"/>
      <c r="V893" s="699"/>
      <c r="W893" s="303"/>
      <c r="X893" s="64" t="s">
        <v>713</v>
      </c>
      <c r="Y893" s="43"/>
      <c r="Z893" s="96" t="str">
        <f>$F$869</f>
        <v>Body Shop Labour GP%</v>
      </c>
      <c r="AA893" s="97"/>
      <c r="AB893" s="49"/>
      <c r="AC893" s="49"/>
      <c r="AD893" s="49"/>
      <c r="AE893" s="49"/>
      <c r="AF893" s="49"/>
      <c r="AG893" s="49"/>
      <c r="AH893" s="41"/>
      <c r="AI893" s="47"/>
    </row>
    <row r="894" spans="1:35" ht="17.25" hidden="1" customHeight="1" outlineLevel="2">
      <c r="A894" s="414" t="s">
        <v>1696</v>
      </c>
      <c r="B894" s="78" t="s">
        <v>0</v>
      </c>
      <c r="C894" s="69"/>
      <c r="D894" s="70"/>
      <c r="E894" s="293"/>
      <c r="F894" s="300"/>
      <c r="G894" s="301"/>
      <c r="H894" s="301"/>
      <c r="I894" s="302"/>
      <c r="J894" s="699"/>
      <c r="K894" s="301"/>
      <c r="L894" s="699"/>
      <c r="M894" s="301"/>
      <c r="N894" s="699"/>
      <c r="O894" s="301"/>
      <c r="P894" s="699"/>
      <c r="Q894" s="301"/>
      <c r="R894" s="699"/>
      <c r="S894" s="301"/>
      <c r="T894" s="706"/>
      <c r="U894" s="301"/>
      <c r="V894" s="699"/>
      <c r="W894" s="293"/>
      <c r="X894" s="78" t="s">
        <v>2565</v>
      </c>
      <c r="Y894" s="98" t="s">
        <v>30</v>
      </c>
      <c r="Z894" s="49" t="s">
        <v>4303</v>
      </c>
      <c r="AA894" s="99" t="e">
        <f t="shared" ref="AA894:AG894" si="249">IFERROR(INDEX(ESOSDataset,MATCH($Y894,Measure,0),MATCH(AA$8,PeriodComposite,0)),NA())</f>
        <v>#N/A</v>
      </c>
      <c r="AB894" s="99" t="e">
        <f t="shared" si="249"/>
        <v>#N/A</v>
      </c>
      <c r="AC894" s="99" t="e">
        <f t="shared" si="249"/>
        <v>#N/A</v>
      </c>
      <c r="AD894" s="99" t="e">
        <f t="shared" si="249"/>
        <v>#N/A</v>
      </c>
      <c r="AE894" s="99" t="e">
        <f t="shared" si="249"/>
        <v>#N/A</v>
      </c>
      <c r="AF894" s="99" t="e">
        <f t="shared" si="249"/>
        <v>#N/A</v>
      </c>
      <c r="AG894" s="99" t="e">
        <f t="shared" si="249"/>
        <v>#N/A</v>
      </c>
      <c r="AH894" s="41"/>
      <c r="AI894" s="47"/>
    </row>
    <row r="895" spans="1:35" ht="17.25" hidden="1" customHeight="1" outlineLevel="2">
      <c r="A895" s="414" t="s">
        <v>1697</v>
      </c>
      <c r="B895" s="78" t="s">
        <v>0</v>
      </c>
      <c r="C895" s="69"/>
      <c r="D895" s="70"/>
      <c r="E895" s="293"/>
      <c r="F895" s="300"/>
      <c r="G895" s="301"/>
      <c r="H895" s="301"/>
      <c r="I895" s="302"/>
      <c r="J895" s="699"/>
      <c r="K895" s="301"/>
      <c r="L895" s="699"/>
      <c r="M895" s="301"/>
      <c r="N895" s="699"/>
      <c r="O895" s="301"/>
      <c r="P895" s="699"/>
      <c r="Q895" s="301"/>
      <c r="R895" s="699"/>
      <c r="S895" s="301"/>
      <c r="T895" s="706"/>
      <c r="U895" s="301"/>
      <c r="V895" s="699"/>
      <c r="W895" s="293"/>
      <c r="X895" s="78" t="s">
        <v>2566</v>
      </c>
      <c r="Y895" s="98" t="s">
        <v>30</v>
      </c>
      <c r="Z895" s="49" t="s">
        <v>3402</v>
      </c>
      <c r="AA895" s="99" t="e">
        <f t="shared" ref="AA895:AG895" si="250">IFERROR(INDEX(ESOSDataset,MATCH($Y895,Measure,0),MATCH(AA$9,PeriodComposite,0)),NA())</f>
        <v>#N/A</v>
      </c>
      <c r="AB895" s="99" t="e">
        <f t="shared" si="250"/>
        <v>#N/A</v>
      </c>
      <c r="AC895" s="99" t="e">
        <f t="shared" si="250"/>
        <v>#N/A</v>
      </c>
      <c r="AD895" s="99" t="e">
        <f t="shared" si="250"/>
        <v>#N/A</v>
      </c>
      <c r="AE895" s="99">
        <f t="shared" si="250"/>
        <v>0</v>
      </c>
      <c r="AF895" s="99" t="e">
        <f t="shared" si="250"/>
        <v>#N/A</v>
      </c>
      <c r="AG895" s="99" t="e">
        <f t="shared" si="250"/>
        <v>#N/A</v>
      </c>
      <c r="AH895" s="41"/>
      <c r="AI895" s="47"/>
    </row>
    <row r="896" spans="1:35" ht="17.25" hidden="1" customHeight="1" outlineLevel="2">
      <c r="A896" s="414" t="s">
        <v>1698</v>
      </c>
      <c r="B896" s="78" t="s">
        <v>0</v>
      </c>
      <c r="C896" s="69"/>
      <c r="D896" s="70"/>
      <c r="E896" s="293"/>
      <c r="F896" s="300"/>
      <c r="G896" s="301"/>
      <c r="H896" s="301"/>
      <c r="I896" s="302"/>
      <c r="J896" s="699"/>
      <c r="K896" s="301"/>
      <c r="L896" s="699"/>
      <c r="M896" s="301"/>
      <c r="N896" s="699"/>
      <c r="O896" s="301"/>
      <c r="P896" s="699"/>
      <c r="Q896" s="301"/>
      <c r="R896" s="699"/>
      <c r="S896" s="301"/>
      <c r="T896" s="706"/>
      <c r="U896" s="301"/>
      <c r="V896" s="699"/>
      <c r="W896" s="293"/>
      <c r="X896" s="78" t="s">
        <v>2567</v>
      </c>
      <c r="Y896" s="98" t="s">
        <v>30</v>
      </c>
      <c r="Z896" s="49"/>
      <c r="AA896" s="99"/>
      <c r="AB896" s="99"/>
      <c r="AC896" s="99"/>
      <c r="AD896" s="99"/>
      <c r="AE896" s="99"/>
      <c r="AF896" s="99"/>
      <c r="AG896" s="99"/>
      <c r="AH896" s="41"/>
      <c r="AI896" s="47"/>
    </row>
    <row r="897" spans="1:35" ht="17.25" hidden="1" customHeight="1" outlineLevel="2">
      <c r="A897" s="414" t="s">
        <v>1699</v>
      </c>
      <c r="B897" s="78" t="s">
        <v>0</v>
      </c>
      <c r="C897" s="69"/>
      <c r="D897" s="70"/>
      <c r="E897" s="293"/>
      <c r="F897" s="300"/>
      <c r="G897" s="301"/>
      <c r="H897" s="301"/>
      <c r="I897" s="302"/>
      <c r="J897" s="699"/>
      <c r="K897" s="301"/>
      <c r="L897" s="699"/>
      <c r="M897" s="301"/>
      <c r="N897" s="699"/>
      <c r="O897" s="301"/>
      <c r="P897" s="699"/>
      <c r="Q897" s="301"/>
      <c r="R897" s="699"/>
      <c r="S897" s="301"/>
      <c r="T897" s="706"/>
      <c r="U897" s="301"/>
      <c r="V897" s="699"/>
      <c r="W897" s="293"/>
      <c r="X897" s="293"/>
      <c r="Y897" s="60"/>
      <c r="Z897" s="49"/>
      <c r="AA897" s="100"/>
      <c r="AB897" s="100"/>
      <c r="AC897" s="100"/>
      <c r="AD897" s="100"/>
      <c r="AE897" s="100"/>
      <c r="AF897" s="100"/>
      <c r="AG897" s="100"/>
      <c r="AH897" s="41"/>
      <c r="AI897" s="47"/>
    </row>
    <row r="898" spans="1:35" ht="17.25" hidden="1" customHeight="1" outlineLevel="2">
      <c r="A898" s="414" t="s">
        <v>1700</v>
      </c>
      <c r="B898" s="78" t="s">
        <v>0</v>
      </c>
      <c r="C898" s="69"/>
      <c r="D898" s="70"/>
      <c r="E898" s="293"/>
      <c r="F898" s="300"/>
      <c r="G898" s="301"/>
      <c r="H898" s="301"/>
      <c r="I898" s="302"/>
      <c r="J898" s="699"/>
      <c r="K898" s="301"/>
      <c r="L898" s="699"/>
      <c r="M898" s="301"/>
      <c r="N898" s="699"/>
      <c r="O898" s="301"/>
      <c r="P898" s="699"/>
      <c r="Q898" s="301"/>
      <c r="R898" s="699"/>
      <c r="S898" s="301"/>
      <c r="T898" s="706"/>
      <c r="U898" s="301"/>
      <c r="V898" s="699"/>
      <c r="W898" s="293"/>
      <c r="X898" s="293"/>
      <c r="Y898" s="60"/>
      <c r="Z898" s="49"/>
      <c r="AA898" s="100"/>
      <c r="AB898" s="100"/>
      <c r="AC898" s="100"/>
      <c r="AD898" s="100"/>
      <c r="AE898" s="100"/>
      <c r="AF898" s="100"/>
      <c r="AG898" s="100"/>
      <c r="AH898" s="41"/>
      <c r="AI898" s="47"/>
    </row>
    <row r="899" spans="1:35" ht="17.25" hidden="1" customHeight="1" outlineLevel="1">
      <c r="A899" s="414" t="s">
        <v>1701</v>
      </c>
      <c r="B899" s="78" t="s">
        <v>0</v>
      </c>
      <c r="C899" s="69"/>
      <c r="D899" s="70"/>
      <c r="E899" s="293"/>
      <c r="F899" s="300"/>
      <c r="G899" s="301"/>
      <c r="H899" s="301"/>
      <c r="I899" s="302"/>
      <c r="J899" s="699"/>
      <c r="K899" s="301"/>
      <c r="L899" s="699"/>
      <c r="M899" s="301"/>
      <c r="N899" s="699"/>
      <c r="O899" s="301"/>
      <c r="P899" s="699"/>
      <c r="Q899" s="301"/>
      <c r="R899" s="699"/>
      <c r="S899" s="301"/>
      <c r="T899" s="706"/>
      <c r="U899" s="301"/>
      <c r="V899" s="699"/>
      <c r="W899" s="293"/>
      <c r="X899" s="293"/>
      <c r="Y899" s="296"/>
      <c r="Z899" s="293"/>
      <c r="AA899" s="293"/>
      <c r="AB899" s="293"/>
      <c r="AC899" s="293"/>
      <c r="AD899" s="293"/>
      <c r="AE899" s="293"/>
      <c r="AF899" s="293"/>
      <c r="AG899" s="293"/>
      <c r="AH899" s="41"/>
      <c r="AI899" s="47"/>
    </row>
    <row r="900" spans="1:35" ht="17.25" customHeight="1">
      <c r="A900" s="414" t="s">
        <v>1702</v>
      </c>
      <c r="B900" s="78" t="s">
        <v>0</v>
      </c>
      <c r="C900" s="69"/>
      <c r="D900" s="70"/>
      <c r="E900" s="293"/>
      <c r="F900" s="393" t="s">
        <v>658</v>
      </c>
      <c r="G900" s="62" t="str">
        <f t="shared" ref="G900:V900" si="251">G$14</f>
        <v>BM YTD</v>
      </c>
      <c r="H900" s="62" t="str">
        <f t="shared" si="251"/>
        <v>Med YTD</v>
      </c>
      <c r="I900" s="707" t="str">
        <f t="shared" si="251"/>
        <v>Dealer 1 FYTD</v>
      </c>
      <c r="J900" s="737" t="str">
        <f t="shared" si="251"/>
        <v>Dealer 1 TMRA</v>
      </c>
      <c r="K900" s="738" t="str">
        <f t="shared" si="251"/>
        <v>Dealer 2 FYTD</v>
      </c>
      <c r="L900" s="737" t="str">
        <f t="shared" si="251"/>
        <v>Dealer 2 TMRA</v>
      </c>
      <c r="M900" s="707" t="str">
        <f t="shared" si="251"/>
        <v>Dealer 3 FYTD</v>
      </c>
      <c r="N900" s="737" t="str">
        <f t="shared" si="251"/>
        <v>Dealer 3 TMRA</v>
      </c>
      <c r="O900" s="707" t="str">
        <f t="shared" si="251"/>
        <v>Dealer 4 FYTD</v>
      </c>
      <c r="P900" s="737" t="str">
        <f t="shared" si="251"/>
        <v>Dealer 4 TMRA</v>
      </c>
      <c r="Q900" s="707" t="str">
        <f t="shared" si="251"/>
        <v>Dealer 5 FYTD</v>
      </c>
      <c r="R900" s="737" t="str">
        <f t="shared" si="251"/>
        <v>Dealer 5 TMRA</v>
      </c>
      <c r="S900" s="707" t="str">
        <f t="shared" si="251"/>
        <v>Dealer 6 FYTD</v>
      </c>
      <c r="T900" s="737" t="str">
        <f t="shared" si="251"/>
        <v>Dealer 6 TMRA</v>
      </c>
      <c r="U900" s="707" t="str">
        <f t="shared" si="251"/>
        <v>Dealer 7 FYTD</v>
      </c>
      <c r="V900" s="739" t="str">
        <f t="shared" si="251"/>
        <v>Dealer TMRA</v>
      </c>
      <c r="W900" s="293"/>
      <c r="X900" s="293"/>
      <c r="Y900" s="296"/>
      <c r="Z900" s="293"/>
      <c r="AA900" s="293"/>
      <c r="AB900" s="293"/>
      <c r="AC900" s="293"/>
      <c r="AD900" s="293"/>
      <c r="AE900" s="293"/>
      <c r="AF900" s="293"/>
      <c r="AG900" s="293"/>
      <c r="AH900" s="41"/>
      <c r="AI900" s="47"/>
    </row>
    <row r="901" spans="1:35" ht="17.25" customHeight="1">
      <c r="A901" s="414" t="s">
        <v>1703</v>
      </c>
      <c r="B901" s="78" t="s">
        <v>2323</v>
      </c>
      <c r="C901" s="76" t="s">
        <v>355</v>
      </c>
      <c r="D901" s="70"/>
      <c r="E901" s="293"/>
      <c r="F901" s="323" t="s">
        <v>298</v>
      </c>
      <c r="G901" s="1071" t="str">
        <f>$C$7</f>
        <v>AUD</v>
      </c>
      <c r="H901" s="1072"/>
      <c r="I901" s="394" t="str">
        <f t="shared" ref="I901:V906" si="252">IFERROR(INDEX(ESOSDataset,MATCH($C901,Measure,0),MATCH(I$10,PeriodComposite,0))/I$6/I$5,"")</f>
        <v/>
      </c>
      <c r="J901" s="957" t="str">
        <f t="shared" si="252"/>
        <v/>
      </c>
      <c r="K901" s="959" t="str">
        <f t="shared" si="252"/>
        <v/>
      </c>
      <c r="L901" s="957" t="str">
        <f t="shared" si="252"/>
        <v/>
      </c>
      <c r="M901" s="394" t="str">
        <f t="shared" si="252"/>
        <v/>
      </c>
      <c r="N901" s="957" t="str">
        <f t="shared" si="252"/>
        <v/>
      </c>
      <c r="O901" s="394" t="str">
        <f t="shared" si="252"/>
        <v/>
      </c>
      <c r="P901" s="957" t="str">
        <f t="shared" si="252"/>
        <v/>
      </c>
      <c r="Q901" s="1017" t="str">
        <f t="shared" si="252"/>
        <v/>
      </c>
      <c r="R901" s="957">
        <f t="shared" si="252"/>
        <v>311778.21999999997</v>
      </c>
      <c r="S901" s="394" t="str">
        <f t="shared" si="252"/>
        <v/>
      </c>
      <c r="T901" s="957" t="str">
        <f t="shared" si="252"/>
        <v/>
      </c>
      <c r="U901" s="394" t="str">
        <f t="shared" si="252"/>
        <v/>
      </c>
      <c r="V901" s="711" t="str">
        <f t="shared" si="252"/>
        <v/>
      </c>
      <c r="W901" s="293"/>
      <c r="X901" s="293"/>
      <c r="Y901" s="296"/>
      <c r="Z901" s="293"/>
      <c r="AA901" s="293"/>
      <c r="AB901" s="293"/>
      <c r="AC901" s="293"/>
      <c r="AD901" s="293"/>
      <c r="AE901" s="293"/>
      <c r="AF901" s="293"/>
      <c r="AG901" s="293"/>
      <c r="AH901" s="41"/>
      <c r="AI901" s="47"/>
    </row>
    <row r="902" spans="1:35" ht="17.25" customHeight="1">
      <c r="A902" s="414" t="s">
        <v>1704</v>
      </c>
      <c r="B902" s="78" t="s">
        <v>2324</v>
      </c>
      <c r="C902" s="76" t="s">
        <v>362</v>
      </c>
      <c r="D902" s="70"/>
      <c r="E902" s="293"/>
      <c r="F902" s="255" t="s">
        <v>173</v>
      </c>
      <c r="G902" s="1073"/>
      <c r="H902" s="1074"/>
      <c r="I902" s="256" t="str">
        <f t="shared" si="252"/>
        <v/>
      </c>
      <c r="J902" s="729" t="str">
        <f t="shared" si="252"/>
        <v/>
      </c>
      <c r="K902" s="875" t="str">
        <f t="shared" si="252"/>
        <v/>
      </c>
      <c r="L902" s="729" t="str">
        <f t="shared" si="252"/>
        <v/>
      </c>
      <c r="M902" s="256" t="str">
        <f t="shared" si="252"/>
        <v/>
      </c>
      <c r="N902" s="729" t="str">
        <f t="shared" si="252"/>
        <v/>
      </c>
      <c r="O902" s="256" t="str">
        <f t="shared" si="252"/>
        <v/>
      </c>
      <c r="P902" s="729" t="str">
        <f t="shared" si="252"/>
        <v/>
      </c>
      <c r="Q902" s="999" t="str">
        <f t="shared" si="252"/>
        <v/>
      </c>
      <c r="R902" s="729">
        <f t="shared" si="252"/>
        <v>128474.37</v>
      </c>
      <c r="S902" s="256" t="str">
        <f t="shared" si="252"/>
        <v/>
      </c>
      <c r="T902" s="729" t="str">
        <f t="shared" si="252"/>
        <v/>
      </c>
      <c r="U902" s="256" t="str">
        <f t="shared" si="252"/>
        <v/>
      </c>
      <c r="V902" s="714" t="str">
        <f t="shared" si="252"/>
        <v/>
      </c>
      <c r="W902" s="293"/>
      <c r="X902" s="293"/>
      <c r="Y902" s="296"/>
      <c r="Z902" s="293"/>
      <c r="AA902" s="293"/>
      <c r="AB902" s="293"/>
      <c r="AC902" s="293"/>
      <c r="AD902" s="293"/>
      <c r="AE902" s="293"/>
      <c r="AF902" s="293"/>
      <c r="AG902" s="293"/>
      <c r="AH902" s="41"/>
      <c r="AI902" s="47"/>
    </row>
    <row r="903" spans="1:35" ht="17.25" customHeight="1">
      <c r="A903" s="414" t="s">
        <v>1705</v>
      </c>
      <c r="B903" s="78" t="s">
        <v>2325</v>
      </c>
      <c r="C903" s="76" t="s">
        <v>16</v>
      </c>
      <c r="D903" s="70"/>
      <c r="E903" s="293"/>
      <c r="F903" s="323" t="s">
        <v>223</v>
      </c>
      <c r="G903" s="395" t="str">
        <f>IFERROR(INDEX(ESOSDataset,MATCH($C903,Measure,0),MATCH(G$10,Period,0)),"")</f>
        <v/>
      </c>
      <c r="H903" s="396" t="str">
        <f>IFERROR(INDEX(ESOSDataset,MATCH($C903,Measure,0),MATCH(H$10,Period,0)),"")</f>
        <v/>
      </c>
      <c r="I903" s="397" t="str">
        <f t="shared" ref="I903:V907" si="253">IFERROR(INDEX(ESOSDataset,MATCH($C903,Measure,0),MATCH(I$10,PeriodComposite,0)),"")</f>
        <v/>
      </c>
      <c r="J903" s="734" t="str">
        <f t="shared" si="253"/>
        <v/>
      </c>
      <c r="K903" s="945" t="str">
        <f t="shared" si="253"/>
        <v/>
      </c>
      <c r="L903" s="734" t="str">
        <f t="shared" si="253"/>
        <v/>
      </c>
      <c r="M903" s="397" t="str">
        <f t="shared" si="253"/>
        <v/>
      </c>
      <c r="N903" s="734" t="str">
        <f t="shared" si="253"/>
        <v/>
      </c>
      <c r="O903" s="397" t="str">
        <f t="shared" si="253"/>
        <v/>
      </c>
      <c r="P903" s="734" t="str">
        <f t="shared" si="253"/>
        <v/>
      </c>
      <c r="Q903" s="1018" t="str">
        <f t="shared" si="253"/>
        <v/>
      </c>
      <c r="R903" s="734">
        <f t="shared" si="253"/>
        <v>0.41206973000000002</v>
      </c>
      <c r="S903" s="397" t="str">
        <f t="shared" si="253"/>
        <v/>
      </c>
      <c r="T903" s="734" t="str">
        <f t="shared" si="253"/>
        <v/>
      </c>
      <c r="U903" s="397" t="str">
        <f t="shared" si="253"/>
        <v/>
      </c>
      <c r="V903" s="719" t="str">
        <f t="shared" si="253"/>
        <v/>
      </c>
      <c r="W903" s="293"/>
      <c r="X903" s="293"/>
      <c r="Y903" s="296"/>
      <c r="Z903" s="293"/>
      <c r="AA903" s="293"/>
      <c r="AB903" s="293"/>
      <c r="AC903" s="293"/>
      <c r="AD903" s="293"/>
      <c r="AE903" s="293"/>
      <c r="AF903" s="293"/>
      <c r="AG903" s="293"/>
      <c r="AH903" s="41"/>
      <c r="AI903" s="47"/>
    </row>
    <row r="904" spans="1:35" ht="17.25" customHeight="1">
      <c r="A904" s="414" t="s">
        <v>1706</v>
      </c>
      <c r="B904" s="78" t="s">
        <v>2326</v>
      </c>
      <c r="C904" s="76" t="s">
        <v>457</v>
      </c>
      <c r="D904" s="70"/>
      <c r="E904" s="293"/>
      <c r="F904" s="255" t="s">
        <v>320</v>
      </c>
      <c r="G904" s="1069" t="str">
        <f>$C$7</f>
        <v>AUD</v>
      </c>
      <c r="H904" s="1070"/>
      <c r="I904" s="256" t="str">
        <f t="shared" si="252"/>
        <v/>
      </c>
      <c r="J904" s="729" t="str">
        <f t="shared" si="252"/>
        <v/>
      </c>
      <c r="K904" s="875" t="str">
        <f t="shared" si="252"/>
        <v/>
      </c>
      <c r="L904" s="729" t="str">
        <f t="shared" si="252"/>
        <v/>
      </c>
      <c r="M904" s="256" t="str">
        <f t="shared" si="252"/>
        <v/>
      </c>
      <c r="N904" s="729" t="str">
        <f t="shared" si="252"/>
        <v/>
      </c>
      <c r="O904" s="256" t="str">
        <f t="shared" si="252"/>
        <v/>
      </c>
      <c r="P904" s="729" t="str">
        <f t="shared" si="252"/>
        <v/>
      </c>
      <c r="Q904" s="999" t="str">
        <f t="shared" si="252"/>
        <v/>
      </c>
      <c r="R904" s="729">
        <f t="shared" si="252"/>
        <v>519214.17</v>
      </c>
      <c r="S904" s="256" t="str">
        <f t="shared" si="252"/>
        <v/>
      </c>
      <c r="T904" s="729" t="str">
        <f t="shared" si="252"/>
        <v/>
      </c>
      <c r="U904" s="256" t="str">
        <f t="shared" si="252"/>
        <v/>
      </c>
      <c r="V904" s="714" t="str">
        <f t="shared" si="252"/>
        <v/>
      </c>
      <c r="W904" s="293"/>
      <c r="X904" s="293"/>
      <c r="Y904" s="296"/>
      <c r="Z904" s="293"/>
      <c r="AA904" s="293"/>
      <c r="AB904" s="293"/>
      <c r="AC904" s="293"/>
      <c r="AD904" s="293"/>
      <c r="AE904" s="293"/>
      <c r="AF904" s="293"/>
      <c r="AG904" s="293"/>
      <c r="AH904" s="41"/>
      <c r="AI904" s="47"/>
    </row>
    <row r="905" spans="1:35" ht="17.25" customHeight="1">
      <c r="A905" s="414" t="s">
        <v>1707</v>
      </c>
      <c r="B905" s="78" t="s">
        <v>2327</v>
      </c>
      <c r="C905" s="76" t="s">
        <v>58</v>
      </c>
      <c r="D905" s="70"/>
      <c r="E905" s="293"/>
      <c r="F905" s="255" t="s">
        <v>321</v>
      </c>
      <c r="G905" s="395" t="str">
        <f>IFERROR(INDEX(ESOSDataset,MATCH($C905,Measure,0),MATCH(G$10,Period,0)),"")</f>
        <v/>
      </c>
      <c r="H905" s="396" t="str">
        <f>IFERROR(INDEX(ESOSDataset,MATCH($C905,Measure,0),MATCH(H$10,Period,0)),"")</f>
        <v/>
      </c>
      <c r="I905" s="397" t="str">
        <f t="shared" si="253"/>
        <v/>
      </c>
      <c r="J905" s="734" t="str">
        <f t="shared" si="253"/>
        <v/>
      </c>
      <c r="K905" s="945" t="str">
        <f t="shared" si="253"/>
        <v/>
      </c>
      <c r="L905" s="734" t="str">
        <f t="shared" si="253"/>
        <v/>
      </c>
      <c r="M905" s="397" t="str">
        <f t="shared" si="253"/>
        <v/>
      </c>
      <c r="N905" s="734" t="str">
        <f t="shared" si="253"/>
        <v/>
      </c>
      <c r="O905" s="397" t="str">
        <f t="shared" si="253"/>
        <v/>
      </c>
      <c r="P905" s="734" t="str">
        <f t="shared" si="253"/>
        <v/>
      </c>
      <c r="Q905" s="1018" t="str">
        <f t="shared" si="253"/>
        <v/>
      </c>
      <c r="R905" s="734">
        <f t="shared" si="253"/>
        <v>0.32145516000000002</v>
      </c>
      <c r="S905" s="397" t="str">
        <f t="shared" si="253"/>
        <v/>
      </c>
      <c r="T905" s="734" t="str">
        <f t="shared" si="253"/>
        <v/>
      </c>
      <c r="U905" s="397" t="str">
        <f t="shared" si="253"/>
        <v/>
      </c>
      <c r="V905" s="719" t="str">
        <f t="shared" si="253"/>
        <v/>
      </c>
      <c r="W905" s="293"/>
      <c r="X905" s="293"/>
      <c r="Y905" s="296"/>
      <c r="Z905" s="293"/>
      <c r="AA905" s="293"/>
      <c r="AB905" s="293"/>
      <c r="AC905" s="293"/>
      <c r="AD905" s="293"/>
      <c r="AE905" s="293"/>
      <c r="AF905" s="293"/>
      <c r="AG905" s="293"/>
      <c r="AH905" s="41"/>
      <c r="AI905" s="47"/>
    </row>
    <row r="906" spans="1:35" ht="17.25" customHeight="1">
      <c r="A906" s="414" t="s">
        <v>1708</v>
      </c>
      <c r="B906" s="78" t="s">
        <v>2328</v>
      </c>
      <c r="C906" s="76" t="s">
        <v>3416</v>
      </c>
      <c r="D906" s="70"/>
      <c r="E906" s="293"/>
      <c r="F906" s="255" t="s">
        <v>717</v>
      </c>
      <c r="G906" s="1069" t="str">
        <f>$C$7</f>
        <v>AUD</v>
      </c>
      <c r="H906" s="1070"/>
      <c r="I906" s="256" t="str">
        <f t="shared" si="252"/>
        <v/>
      </c>
      <c r="J906" s="729" t="str">
        <f t="shared" si="252"/>
        <v/>
      </c>
      <c r="K906" s="875" t="str">
        <f t="shared" si="252"/>
        <v/>
      </c>
      <c r="L906" s="729" t="str">
        <f t="shared" si="252"/>
        <v/>
      </c>
      <c r="M906" s="256" t="str">
        <f t="shared" si="252"/>
        <v/>
      </c>
      <c r="N906" s="729" t="str">
        <f t="shared" si="252"/>
        <v/>
      </c>
      <c r="O906" s="256" t="str">
        <f t="shared" si="252"/>
        <v/>
      </c>
      <c r="P906" s="729" t="str">
        <f t="shared" si="252"/>
        <v/>
      </c>
      <c r="Q906" s="999" t="str">
        <f t="shared" si="252"/>
        <v/>
      </c>
      <c r="R906" s="729">
        <f t="shared" si="252"/>
        <v>334154.81</v>
      </c>
      <c r="S906" s="256" t="str">
        <f t="shared" si="252"/>
        <v/>
      </c>
      <c r="T906" s="729" t="str">
        <f t="shared" si="252"/>
        <v/>
      </c>
      <c r="U906" s="256" t="str">
        <f t="shared" si="252"/>
        <v/>
      </c>
      <c r="V906" s="714" t="str">
        <f t="shared" si="252"/>
        <v/>
      </c>
      <c r="W906" s="293"/>
      <c r="X906" s="293"/>
      <c r="Y906" s="296"/>
      <c r="Z906" s="293"/>
      <c r="AA906" s="293"/>
      <c r="AB906" s="293"/>
      <c r="AC906" s="293"/>
      <c r="AD906" s="293"/>
      <c r="AE906" s="293"/>
      <c r="AF906" s="293"/>
      <c r="AG906" s="293"/>
      <c r="AH906" s="41"/>
      <c r="AI906" s="47"/>
    </row>
    <row r="907" spans="1:35" ht="17.25" customHeight="1">
      <c r="A907" s="414" t="s">
        <v>1709</v>
      </c>
      <c r="B907" s="78" t="s">
        <v>2329</v>
      </c>
      <c r="C907" s="76" t="s">
        <v>745</v>
      </c>
      <c r="D907" s="70"/>
      <c r="E907" s="293"/>
      <c r="F907" s="289" t="s">
        <v>613</v>
      </c>
      <c r="G907" s="398" t="str">
        <f>IFERROR(INDEX(ESOSDataset,MATCH($C907,Measure,0),MATCH(G$10,Period,0)),"")</f>
        <v/>
      </c>
      <c r="H907" s="399" t="str">
        <f>IFERROR(INDEX(ESOSDataset,MATCH($C907,Measure,0),MATCH(H$10,Period,0)),"")</f>
        <v/>
      </c>
      <c r="I907" s="400" t="str">
        <f t="shared" si="253"/>
        <v/>
      </c>
      <c r="J907" s="958" t="str">
        <f t="shared" si="253"/>
        <v/>
      </c>
      <c r="K907" s="960" t="str">
        <f t="shared" si="253"/>
        <v/>
      </c>
      <c r="L907" s="958" t="str">
        <f t="shared" si="253"/>
        <v/>
      </c>
      <c r="M907" s="400" t="str">
        <f t="shared" si="253"/>
        <v/>
      </c>
      <c r="N907" s="958" t="str">
        <f t="shared" si="253"/>
        <v/>
      </c>
      <c r="O907" s="400" t="str">
        <f t="shared" si="253"/>
        <v/>
      </c>
      <c r="P907" s="958" t="str">
        <f t="shared" si="253"/>
        <v/>
      </c>
      <c r="Q907" s="1019" t="str">
        <f t="shared" si="253"/>
        <v/>
      </c>
      <c r="R907" s="958">
        <f t="shared" si="253"/>
        <v>0.38447557999999998</v>
      </c>
      <c r="S907" s="400" t="str">
        <f t="shared" si="253"/>
        <v/>
      </c>
      <c r="T907" s="958" t="str">
        <f t="shared" si="253"/>
        <v/>
      </c>
      <c r="U907" s="400" t="str">
        <f t="shared" si="253"/>
        <v/>
      </c>
      <c r="V907" s="961" t="str">
        <f t="shared" si="253"/>
        <v/>
      </c>
      <c r="W907" s="293"/>
      <c r="X907" s="293"/>
      <c r="Y907" s="296"/>
      <c r="Z907" s="293"/>
      <c r="AA907" s="293"/>
      <c r="AB907" s="293"/>
      <c r="AC907" s="293"/>
      <c r="AD907" s="293"/>
      <c r="AE907" s="293"/>
      <c r="AF907" s="293"/>
      <c r="AG907" s="293"/>
      <c r="AH907" s="41"/>
      <c r="AI907" s="47"/>
    </row>
    <row r="908" spans="1:35" ht="17.25" customHeight="1">
      <c r="A908" s="414" t="s">
        <v>1710</v>
      </c>
      <c r="B908" s="78" t="s">
        <v>0</v>
      </c>
      <c r="C908" s="69"/>
      <c r="D908" s="70"/>
      <c r="E908" s="293"/>
      <c r="F908" s="72"/>
      <c r="G908" s="67"/>
      <c r="H908" s="67"/>
      <c r="I908" s="186"/>
      <c r="J908" s="697"/>
      <c r="K908" s="67"/>
      <c r="L908" s="697"/>
      <c r="M908" s="67"/>
      <c r="N908" s="697"/>
      <c r="O908" s="67"/>
      <c r="P908" s="697"/>
      <c r="Q908" s="67"/>
      <c r="R908" s="697"/>
      <c r="S908" s="67"/>
      <c r="T908" s="704"/>
      <c r="U908" s="67"/>
      <c r="V908" s="697"/>
      <c r="W908" s="293"/>
      <c r="X908" s="293"/>
      <c r="Y908" s="296"/>
      <c r="Z908" s="293"/>
      <c r="AA908" s="293"/>
      <c r="AB908" s="293"/>
      <c r="AC908" s="293"/>
      <c r="AD908" s="293"/>
      <c r="AE908" s="293"/>
      <c r="AF908" s="293"/>
      <c r="AG908" s="293"/>
      <c r="AH908" s="41"/>
      <c r="AI908" s="47"/>
    </row>
    <row r="909" spans="1:35" ht="17.25" customHeight="1">
      <c r="A909" s="414" t="s">
        <v>1711</v>
      </c>
      <c r="B909" s="78" t="s">
        <v>0</v>
      </c>
      <c r="C909" s="69"/>
      <c r="D909" s="70"/>
      <c r="E909" s="293"/>
      <c r="F909" s="300"/>
      <c r="G909" s="301"/>
      <c r="H909" s="301"/>
      <c r="I909" s="302"/>
      <c r="J909" s="699"/>
      <c r="K909" s="301"/>
      <c r="L909" s="699"/>
      <c r="M909" s="301"/>
      <c r="N909" s="699"/>
      <c r="O909" s="301"/>
      <c r="P909" s="699"/>
      <c r="Q909" s="301"/>
      <c r="R909" s="699"/>
      <c r="S909" s="301"/>
      <c r="T909" s="706"/>
      <c r="U909" s="301"/>
      <c r="V909" s="699"/>
      <c r="W909" s="303"/>
      <c r="X909" s="64" t="s">
        <v>714</v>
      </c>
      <c r="Y909" s="43"/>
      <c r="Z909" s="96" t="s">
        <v>321</v>
      </c>
      <c r="AA909" s="97"/>
      <c r="AB909" s="49"/>
      <c r="AC909" s="49"/>
      <c r="AD909" s="49"/>
      <c r="AE909" s="49"/>
      <c r="AF909" s="49"/>
      <c r="AG909" s="49"/>
      <c r="AH909" s="41"/>
      <c r="AI909" s="47"/>
    </row>
    <row r="910" spans="1:35" ht="17.25" customHeight="1">
      <c r="A910" s="414" t="s">
        <v>1712</v>
      </c>
      <c r="B910" s="78" t="s">
        <v>0</v>
      </c>
      <c r="C910" s="69"/>
      <c r="D910" s="70"/>
      <c r="E910" s="293"/>
      <c r="F910" s="300"/>
      <c r="G910" s="301"/>
      <c r="H910" s="301"/>
      <c r="I910" s="302"/>
      <c r="J910" s="699"/>
      <c r="K910" s="301"/>
      <c r="L910" s="699"/>
      <c r="M910" s="301"/>
      <c r="N910" s="699"/>
      <c r="O910" s="301"/>
      <c r="P910" s="699"/>
      <c r="Q910" s="301"/>
      <c r="R910" s="699"/>
      <c r="S910" s="301"/>
      <c r="T910" s="706"/>
      <c r="U910" s="301"/>
      <c r="V910" s="699"/>
      <c r="W910" s="293"/>
      <c r="X910" s="78" t="s">
        <v>2568</v>
      </c>
      <c r="Y910" s="98" t="s">
        <v>58</v>
      </c>
      <c r="Z910" s="49" t="s">
        <v>4303</v>
      </c>
      <c r="AA910" s="99" t="e">
        <f t="shared" ref="AA910:AG910" si="254">IFERROR(INDEX(ESOSDataset,MATCH($Y910,Measure,0),MATCH(AA$8,PeriodComposite,0)),NA())</f>
        <v>#N/A</v>
      </c>
      <c r="AB910" s="99" t="e">
        <f t="shared" si="254"/>
        <v>#N/A</v>
      </c>
      <c r="AC910" s="99" t="e">
        <f t="shared" si="254"/>
        <v>#N/A</v>
      </c>
      <c r="AD910" s="99" t="e">
        <f t="shared" si="254"/>
        <v>#N/A</v>
      </c>
      <c r="AE910" s="99" t="e">
        <f t="shared" si="254"/>
        <v>#N/A</v>
      </c>
      <c r="AF910" s="99" t="e">
        <f t="shared" si="254"/>
        <v>#N/A</v>
      </c>
      <c r="AG910" s="99" t="e">
        <f t="shared" si="254"/>
        <v>#N/A</v>
      </c>
      <c r="AH910" s="41"/>
      <c r="AI910" s="47"/>
    </row>
    <row r="911" spans="1:35" ht="17.25" customHeight="1">
      <c r="A911" s="414" t="s">
        <v>1713</v>
      </c>
      <c r="B911" s="78" t="s">
        <v>0</v>
      </c>
      <c r="C911" s="69"/>
      <c r="D911" s="70"/>
      <c r="E911" s="293"/>
      <c r="F911" s="300"/>
      <c r="G911" s="301"/>
      <c r="H911" s="301"/>
      <c r="I911" s="302"/>
      <c r="J911" s="699"/>
      <c r="K911" s="301"/>
      <c r="L911" s="699"/>
      <c r="M911" s="301"/>
      <c r="N911" s="699"/>
      <c r="O911" s="301"/>
      <c r="P911" s="699"/>
      <c r="Q911" s="301"/>
      <c r="R911" s="699"/>
      <c r="S911" s="301"/>
      <c r="T911" s="706"/>
      <c r="U911" s="301"/>
      <c r="V911" s="699"/>
      <c r="W911" s="293"/>
      <c r="X911" s="78" t="s">
        <v>2569</v>
      </c>
      <c r="Y911" s="98" t="s">
        <v>58</v>
      </c>
      <c r="Z911" s="49" t="s">
        <v>3402</v>
      </c>
      <c r="AA911" s="99" t="e">
        <f t="shared" ref="AA911:AG911" si="255">IFERROR(INDEX(ESOSDataset,MATCH($Y911,Measure,0),MATCH(AA$9,PeriodComposite,0)),NA())</f>
        <v>#N/A</v>
      </c>
      <c r="AB911" s="99" t="e">
        <f t="shared" si="255"/>
        <v>#N/A</v>
      </c>
      <c r="AC911" s="99" t="e">
        <f t="shared" si="255"/>
        <v>#N/A</v>
      </c>
      <c r="AD911" s="99" t="e">
        <f t="shared" si="255"/>
        <v>#N/A</v>
      </c>
      <c r="AE911" s="99">
        <f t="shared" si="255"/>
        <v>0.32145516000000002</v>
      </c>
      <c r="AF911" s="99" t="e">
        <f t="shared" si="255"/>
        <v>#N/A</v>
      </c>
      <c r="AG911" s="99" t="e">
        <f t="shared" si="255"/>
        <v>#N/A</v>
      </c>
      <c r="AH911" s="41"/>
      <c r="AI911" s="47"/>
    </row>
    <row r="912" spans="1:35" ht="17.25" customHeight="1">
      <c r="A912" s="414" t="s">
        <v>1714</v>
      </c>
      <c r="B912" s="78" t="s">
        <v>0</v>
      </c>
      <c r="C912" s="69"/>
      <c r="D912" s="70"/>
      <c r="E912" s="293"/>
      <c r="F912" s="300"/>
      <c r="G912" s="301"/>
      <c r="H912" s="301"/>
      <c r="I912" s="302"/>
      <c r="J912" s="699"/>
      <c r="K912" s="301"/>
      <c r="L912" s="699"/>
      <c r="M912" s="301"/>
      <c r="N912" s="699"/>
      <c r="O912" s="301"/>
      <c r="P912" s="699"/>
      <c r="Q912" s="301"/>
      <c r="R912" s="699"/>
      <c r="S912" s="301"/>
      <c r="T912" s="706"/>
      <c r="U912" s="301"/>
      <c r="V912" s="699"/>
      <c r="W912" s="293"/>
      <c r="X912" s="78" t="s">
        <v>2570</v>
      </c>
      <c r="Y912" s="98" t="s">
        <v>58</v>
      </c>
      <c r="Z912" s="49"/>
      <c r="AA912" s="99"/>
      <c r="AB912" s="99"/>
      <c r="AC912" s="99"/>
      <c r="AD912" s="99"/>
      <c r="AE912" s="99"/>
      <c r="AF912" s="99"/>
      <c r="AG912" s="99"/>
      <c r="AH912" s="41"/>
      <c r="AI912" s="47"/>
    </row>
    <row r="913" spans="1:35" ht="17.25" customHeight="1">
      <c r="A913" s="414" t="s">
        <v>1715</v>
      </c>
      <c r="B913" s="78" t="s">
        <v>0</v>
      </c>
      <c r="C913" s="69"/>
      <c r="D913" s="70"/>
      <c r="E913" s="293"/>
      <c r="F913" s="300"/>
      <c r="G913" s="301"/>
      <c r="H913" s="301"/>
      <c r="I913" s="302"/>
      <c r="J913" s="699"/>
      <c r="K913" s="301"/>
      <c r="L913" s="699"/>
      <c r="M913" s="301"/>
      <c r="N913" s="699"/>
      <c r="O913" s="301"/>
      <c r="P913" s="699"/>
      <c r="Q913" s="301"/>
      <c r="R913" s="699"/>
      <c r="S913" s="301"/>
      <c r="T913" s="706"/>
      <c r="U913" s="301"/>
      <c r="V913" s="699"/>
      <c r="W913" s="293"/>
      <c r="X913" s="293"/>
      <c r="Y913" s="60"/>
      <c r="Z913" s="49"/>
      <c r="AA913" s="100"/>
      <c r="AB913" s="100"/>
      <c r="AC913" s="100"/>
      <c r="AD913" s="100"/>
      <c r="AE913" s="100"/>
      <c r="AF913" s="100"/>
      <c r="AG913" s="100"/>
      <c r="AH913" s="41"/>
      <c r="AI913" s="47"/>
    </row>
    <row r="914" spans="1:35" ht="17.25" customHeight="1">
      <c r="A914" s="414" t="s">
        <v>1716</v>
      </c>
      <c r="B914" s="78" t="s">
        <v>0</v>
      </c>
      <c r="C914" s="69"/>
      <c r="D914" s="70"/>
      <c r="E914" s="293"/>
      <c r="F914" s="300"/>
      <c r="G914" s="301"/>
      <c r="H914" s="301"/>
      <c r="I914" s="302"/>
      <c r="J914" s="699"/>
      <c r="K914" s="301"/>
      <c r="L914" s="699"/>
      <c r="M914" s="301"/>
      <c r="N914" s="699"/>
      <c r="O914" s="301"/>
      <c r="P914" s="699"/>
      <c r="Q914" s="301"/>
      <c r="R914" s="699"/>
      <c r="S914" s="301"/>
      <c r="T914" s="706"/>
      <c r="U914" s="301"/>
      <c r="V914" s="699"/>
      <c r="W914" s="293"/>
      <c r="X914" s="293"/>
      <c r="Y914" s="296"/>
      <c r="Z914" s="293"/>
      <c r="AA914" s="293"/>
      <c r="AB914" s="293"/>
      <c r="AC914" s="293"/>
      <c r="AD914" s="293"/>
      <c r="AE914" s="293"/>
      <c r="AF914" s="293"/>
      <c r="AG914" s="293"/>
      <c r="AH914" s="41"/>
      <c r="AI914" s="47"/>
    </row>
    <row r="915" spans="1:35" ht="17.25" customHeight="1">
      <c r="A915" s="414" t="s">
        <v>1717</v>
      </c>
      <c r="B915" s="78" t="s">
        <v>0</v>
      </c>
      <c r="C915" s="69"/>
      <c r="D915" s="70"/>
      <c r="E915" s="293"/>
      <c r="F915" s="300"/>
      <c r="G915" s="301"/>
      <c r="H915" s="301"/>
      <c r="I915" s="302"/>
      <c r="J915" s="699"/>
      <c r="K915" s="301"/>
      <c r="L915" s="699"/>
      <c r="M915" s="301"/>
      <c r="N915" s="699"/>
      <c r="O915" s="301"/>
      <c r="P915" s="699"/>
      <c r="Q915" s="301"/>
      <c r="R915" s="699"/>
      <c r="S915" s="301"/>
      <c r="T915" s="706"/>
      <c r="U915" s="301"/>
      <c r="V915" s="699"/>
      <c r="W915" s="293"/>
      <c r="X915" s="293"/>
      <c r="Y915" s="296"/>
      <c r="Z915" s="293"/>
      <c r="AA915" s="293"/>
      <c r="AB915" s="293"/>
      <c r="AC915" s="293"/>
      <c r="AD915" s="293"/>
      <c r="AE915" s="293"/>
      <c r="AF915" s="293"/>
      <c r="AG915" s="293"/>
      <c r="AH915" s="41"/>
      <c r="AI915" s="47"/>
    </row>
    <row r="916" spans="1:35" ht="17.25" customHeight="1">
      <c r="A916" s="414" t="s">
        <v>1718</v>
      </c>
      <c r="B916" s="78" t="s">
        <v>0</v>
      </c>
      <c r="C916" s="69"/>
      <c r="D916" s="70"/>
      <c r="E916" s="293"/>
      <c r="F916" s="300"/>
      <c r="G916" s="301"/>
      <c r="H916" s="301"/>
      <c r="I916" s="302"/>
      <c r="J916" s="699"/>
      <c r="K916" s="301"/>
      <c r="L916" s="699"/>
      <c r="M916" s="301"/>
      <c r="N916" s="699"/>
      <c r="O916" s="301"/>
      <c r="P916" s="699"/>
      <c r="Q916" s="301"/>
      <c r="R916" s="699"/>
      <c r="S916" s="301"/>
      <c r="T916" s="706"/>
      <c r="U916" s="301"/>
      <c r="V916" s="699"/>
      <c r="W916" s="303"/>
      <c r="X916" s="64" t="s">
        <v>715</v>
      </c>
      <c r="Y916" s="43"/>
      <c r="Z916" s="96" t="s">
        <v>223</v>
      </c>
      <c r="AA916" s="97"/>
      <c r="AB916" s="49"/>
      <c r="AC916" s="49"/>
      <c r="AD916" s="49"/>
      <c r="AE916" s="49"/>
      <c r="AF916" s="49"/>
      <c r="AG916" s="49"/>
      <c r="AH916" s="41"/>
      <c r="AI916" s="47"/>
    </row>
    <row r="917" spans="1:35" ht="17.25" customHeight="1">
      <c r="A917" s="414" t="s">
        <v>1719</v>
      </c>
      <c r="B917" s="78" t="s">
        <v>0</v>
      </c>
      <c r="C917" s="69"/>
      <c r="D917" s="70"/>
      <c r="E917" s="293"/>
      <c r="F917" s="300"/>
      <c r="G917" s="301"/>
      <c r="H917" s="301"/>
      <c r="I917" s="302"/>
      <c r="J917" s="699"/>
      <c r="K917" s="301"/>
      <c r="L917" s="699"/>
      <c r="M917" s="301"/>
      <c r="N917" s="699"/>
      <c r="O917" s="301"/>
      <c r="P917" s="699"/>
      <c r="Q917" s="301"/>
      <c r="R917" s="699"/>
      <c r="S917" s="301"/>
      <c r="T917" s="706"/>
      <c r="U917" s="301"/>
      <c r="V917" s="699"/>
      <c r="W917" s="293"/>
      <c r="X917" s="78" t="s">
        <v>2571</v>
      </c>
      <c r="Y917" s="98" t="s">
        <v>16</v>
      </c>
      <c r="Z917" s="49" t="s">
        <v>4303</v>
      </c>
      <c r="AA917" s="99" t="e">
        <f t="shared" ref="AA917:AG917" si="256">IFERROR(INDEX(ESOSDataset,MATCH($Y917,Measure,0),MATCH(AA$8,PeriodComposite,0)),NA())</f>
        <v>#N/A</v>
      </c>
      <c r="AB917" s="99" t="e">
        <f t="shared" si="256"/>
        <v>#N/A</v>
      </c>
      <c r="AC917" s="99" t="e">
        <f t="shared" si="256"/>
        <v>#N/A</v>
      </c>
      <c r="AD917" s="99" t="e">
        <f t="shared" si="256"/>
        <v>#N/A</v>
      </c>
      <c r="AE917" s="99" t="e">
        <f t="shared" si="256"/>
        <v>#N/A</v>
      </c>
      <c r="AF917" s="99" t="e">
        <f t="shared" si="256"/>
        <v>#N/A</v>
      </c>
      <c r="AG917" s="99" t="e">
        <f t="shared" si="256"/>
        <v>#N/A</v>
      </c>
      <c r="AH917" s="41"/>
      <c r="AI917" s="47"/>
    </row>
    <row r="918" spans="1:35" ht="17.25" customHeight="1">
      <c r="A918" s="414" t="s">
        <v>1720</v>
      </c>
      <c r="B918" s="78" t="s">
        <v>0</v>
      </c>
      <c r="C918" s="69"/>
      <c r="D918" s="70"/>
      <c r="E918" s="293"/>
      <c r="F918" s="300"/>
      <c r="G918" s="301"/>
      <c r="H918" s="301"/>
      <c r="I918" s="302"/>
      <c r="J918" s="699"/>
      <c r="K918" s="301"/>
      <c r="L918" s="699"/>
      <c r="M918" s="301"/>
      <c r="N918" s="699"/>
      <c r="O918" s="301"/>
      <c r="P918" s="699"/>
      <c r="Q918" s="301"/>
      <c r="R918" s="699"/>
      <c r="S918" s="301"/>
      <c r="T918" s="706"/>
      <c r="U918" s="301"/>
      <c r="V918" s="699"/>
      <c r="W918" s="293"/>
      <c r="X918" s="78" t="s">
        <v>2572</v>
      </c>
      <c r="Y918" s="98" t="s">
        <v>16</v>
      </c>
      <c r="Z918" s="49" t="s">
        <v>3402</v>
      </c>
      <c r="AA918" s="99" t="e">
        <f t="shared" ref="AA918:AG918" si="257">IFERROR(INDEX(ESOSDataset,MATCH($Y918,Measure,0),MATCH(AA$9,PeriodComposite,0)),NA())</f>
        <v>#N/A</v>
      </c>
      <c r="AB918" s="99" t="e">
        <f t="shared" si="257"/>
        <v>#N/A</v>
      </c>
      <c r="AC918" s="99" t="e">
        <f t="shared" si="257"/>
        <v>#N/A</v>
      </c>
      <c r="AD918" s="99" t="e">
        <f t="shared" si="257"/>
        <v>#N/A</v>
      </c>
      <c r="AE918" s="99">
        <f t="shared" si="257"/>
        <v>0.41206973000000002</v>
      </c>
      <c r="AF918" s="99" t="e">
        <f t="shared" si="257"/>
        <v>#N/A</v>
      </c>
      <c r="AG918" s="99" t="e">
        <f t="shared" si="257"/>
        <v>#N/A</v>
      </c>
      <c r="AH918" s="41"/>
      <c r="AI918" s="47"/>
    </row>
    <row r="919" spans="1:35" ht="17.25" customHeight="1">
      <c r="A919" s="414" t="s">
        <v>1721</v>
      </c>
      <c r="B919" s="78" t="s">
        <v>0</v>
      </c>
      <c r="C919" s="69"/>
      <c r="D919" s="70"/>
      <c r="E919" s="293"/>
      <c r="F919" s="300"/>
      <c r="G919" s="301"/>
      <c r="H919" s="301"/>
      <c r="I919" s="302"/>
      <c r="J919" s="699"/>
      <c r="K919" s="301"/>
      <c r="L919" s="699"/>
      <c r="M919" s="301"/>
      <c r="N919" s="699"/>
      <c r="O919" s="301"/>
      <c r="P919" s="699"/>
      <c r="Q919" s="301"/>
      <c r="R919" s="699"/>
      <c r="S919" s="301"/>
      <c r="T919" s="706"/>
      <c r="U919" s="301"/>
      <c r="V919" s="699"/>
      <c r="W919" s="293"/>
      <c r="X919" s="78" t="s">
        <v>2573</v>
      </c>
      <c r="Y919" s="98" t="s">
        <v>16</v>
      </c>
      <c r="Z919" s="49"/>
      <c r="AA919" s="99"/>
      <c r="AB919" s="99"/>
      <c r="AC919" s="99"/>
      <c r="AD919" s="99"/>
      <c r="AE919" s="99"/>
      <c r="AF919" s="99"/>
      <c r="AG919" s="99"/>
      <c r="AH919" s="41"/>
      <c r="AI919" s="47"/>
    </row>
    <row r="920" spans="1:35" ht="17.25" customHeight="1">
      <c r="A920" s="414" t="s">
        <v>1722</v>
      </c>
      <c r="B920" s="78" t="s">
        <v>0</v>
      </c>
      <c r="C920" s="69"/>
      <c r="D920" s="70"/>
      <c r="E920" s="293"/>
      <c r="F920" s="300"/>
      <c r="G920" s="301"/>
      <c r="H920" s="301"/>
      <c r="I920" s="302"/>
      <c r="J920" s="699"/>
      <c r="K920" s="301"/>
      <c r="L920" s="699"/>
      <c r="M920" s="301"/>
      <c r="N920" s="699"/>
      <c r="O920" s="301"/>
      <c r="P920" s="699"/>
      <c r="Q920" s="301"/>
      <c r="R920" s="699"/>
      <c r="S920" s="301"/>
      <c r="T920" s="706"/>
      <c r="U920" s="301"/>
      <c r="V920" s="699"/>
      <c r="W920" s="293"/>
      <c r="X920" s="293"/>
      <c r="Y920" s="60"/>
      <c r="Z920" s="49"/>
      <c r="AA920" s="100"/>
      <c r="AB920" s="100"/>
      <c r="AC920" s="100"/>
      <c r="AD920" s="100"/>
      <c r="AE920" s="100"/>
      <c r="AF920" s="100"/>
      <c r="AG920" s="100"/>
      <c r="AH920" s="41"/>
      <c r="AI920" s="47"/>
    </row>
    <row r="921" spans="1:35" ht="17.25" customHeight="1">
      <c r="A921" s="414" t="s">
        <v>1723</v>
      </c>
      <c r="B921" s="78" t="s">
        <v>0</v>
      </c>
      <c r="C921" s="69"/>
      <c r="D921" s="70"/>
      <c r="E921" s="293"/>
      <c r="F921" s="300"/>
      <c r="G921" s="301"/>
      <c r="H921" s="301"/>
      <c r="I921" s="302"/>
      <c r="J921" s="699"/>
      <c r="K921" s="301"/>
      <c r="L921" s="699"/>
      <c r="M921" s="301"/>
      <c r="N921" s="699"/>
      <c r="O921" s="301"/>
      <c r="P921" s="699"/>
      <c r="Q921" s="301"/>
      <c r="R921" s="699"/>
      <c r="S921" s="301"/>
      <c r="T921" s="706"/>
      <c r="U921" s="301"/>
      <c r="V921" s="699"/>
      <c r="W921" s="293"/>
      <c r="X921" s="293"/>
      <c r="Y921" s="296"/>
      <c r="Z921" s="293"/>
      <c r="AA921" s="293"/>
      <c r="AB921" s="293"/>
      <c r="AC921" s="293"/>
      <c r="AD921" s="293"/>
      <c r="AE921" s="293"/>
      <c r="AF921" s="293"/>
      <c r="AG921" s="293"/>
      <c r="AH921" s="41"/>
      <c r="AI921" s="47"/>
    </row>
    <row r="922" spans="1:35" ht="17.25" customHeight="1">
      <c r="A922" s="414" t="s">
        <v>1916</v>
      </c>
      <c r="B922" s="78" t="s">
        <v>0</v>
      </c>
      <c r="C922" s="226"/>
      <c r="D922" s="401"/>
      <c r="E922" s="293"/>
      <c r="F922" s="72"/>
      <c r="G922" s="67"/>
      <c r="H922" s="67"/>
      <c r="I922" s="186"/>
      <c r="J922" s="697"/>
      <c r="K922" s="67"/>
      <c r="L922" s="697"/>
      <c r="M922" s="67"/>
      <c r="N922" s="697"/>
      <c r="O922" s="67"/>
      <c r="P922" s="697"/>
      <c r="Q922" s="67"/>
      <c r="R922" s="697"/>
      <c r="S922" s="67"/>
      <c r="T922" s="704"/>
      <c r="U922" s="67"/>
      <c r="V922" s="697"/>
      <c r="W922" s="293"/>
      <c r="X922" s="293"/>
      <c r="Y922" s="296"/>
      <c r="Z922" s="293"/>
      <c r="AA922" s="293"/>
      <c r="AB922" s="293"/>
      <c r="AC922" s="293"/>
      <c r="AD922" s="293"/>
      <c r="AE922" s="293"/>
      <c r="AF922" s="293"/>
      <c r="AG922" s="293"/>
      <c r="AH922" s="41"/>
      <c r="AI922" s="47"/>
    </row>
    <row r="923" spans="1:35" ht="17.25" customHeight="1">
      <c r="A923" s="414" t="s">
        <v>1724</v>
      </c>
      <c r="B923" s="78" t="s">
        <v>0</v>
      </c>
      <c r="C923" s="69"/>
      <c r="D923" s="70"/>
      <c r="E923" s="293"/>
      <c r="F923" s="1090" t="s">
        <v>344</v>
      </c>
      <c r="G923" s="1081" t="str">
        <f>G$13</f>
        <v>2015 FOA PG Group 1   :   March 2015</v>
      </c>
      <c r="H923" s="1082"/>
      <c r="I923" s="1082"/>
      <c r="J923" s="1082"/>
      <c r="K923" s="1082"/>
      <c r="L923" s="1082"/>
      <c r="M923" s="1082"/>
      <c r="N923" s="1082"/>
      <c r="O923" s="1082"/>
      <c r="P923" s="1082"/>
      <c r="Q923" s="1082"/>
      <c r="R923" s="1082"/>
      <c r="S923" s="1082"/>
      <c r="T923" s="1082"/>
      <c r="U923" s="1082">
        <f>U$13</f>
        <v>0</v>
      </c>
      <c r="V923" s="1083"/>
      <c r="W923" s="293"/>
      <c r="X923" s="293"/>
      <c r="Y923" s="296"/>
      <c r="Z923" s="293"/>
      <c r="AA923" s="293"/>
      <c r="AB923" s="293"/>
      <c r="AC923" s="293"/>
      <c r="AD923" s="293"/>
      <c r="AE923" s="293"/>
      <c r="AF923" s="293"/>
      <c r="AG923" s="293"/>
      <c r="AH923" s="41"/>
      <c r="AI923" s="47"/>
    </row>
    <row r="924" spans="1:35" ht="17.25" customHeight="1">
      <c r="A924" s="414" t="s">
        <v>1726</v>
      </c>
      <c r="B924" s="78" t="s">
        <v>0</v>
      </c>
      <c r="C924" s="69"/>
      <c r="D924" s="70"/>
      <c r="E924" s="293"/>
      <c r="F924" s="1091"/>
      <c r="G924" s="62" t="str">
        <f t="shared" ref="G924:V924" si="258">G$14</f>
        <v>BM YTD</v>
      </c>
      <c r="H924" s="62" t="str">
        <f t="shared" si="258"/>
        <v>Med YTD</v>
      </c>
      <c r="I924" s="707" t="str">
        <f t="shared" si="258"/>
        <v>Dealer 1 FYTD</v>
      </c>
      <c r="J924" s="737" t="str">
        <f t="shared" si="258"/>
        <v>Dealer 1 TMRA</v>
      </c>
      <c r="K924" s="738" t="str">
        <f t="shared" si="258"/>
        <v>Dealer 2 FYTD</v>
      </c>
      <c r="L924" s="737" t="str">
        <f t="shared" si="258"/>
        <v>Dealer 2 TMRA</v>
      </c>
      <c r="M924" s="707" t="str">
        <f t="shared" si="258"/>
        <v>Dealer 3 FYTD</v>
      </c>
      <c r="N924" s="737" t="str">
        <f t="shared" si="258"/>
        <v>Dealer 3 TMRA</v>
      </c>
      <c r="O924" s="707" t="str">
        <f t="shared" si="258"/>
        <v>Dealer 4 FYTD</v>
      </c>
      <c r="P924" s="737" t="str">
        <f t="shared" si="258"/>
        <v>Dealer 4 TMRA</v>
      </c>
      <c r="Q924" s="707" t="str">
        <f t="shared" si="258"/>
        <v>Dealer 5 FYTD</v>
      </c>
      <c r="R924" s="737" t="str">
        <f t="shared" si="258"/>
        <v>Dealer 5 TMRA</v>
      </c>
      <c r="S924" s="707" t="str">
        <f t="shared" si="258"/>
        <v>Dealer 6 FYTD</v>
      </c>
      <c r="T924" s="737" t="str">
        <f t="shared" si="258"/>
        <v>Dealer 6 TMRA</v>
      </c>
      <c r="U924" s="707" t="str">
        <f t="shared" si="258"/>
        <v>Dealer 7 FYTD</v>
      </c>
      <c r="V924" s="739" t="str">
        <f t="shared" si="258"/>
        <v>Dealer TMRA</v>
      </c>
      <c r="W924" s="293"/>
      <c r="X924" s="293"/>
      <c r="Y924" s="296"/>
      <c r="Z924" s="293"/>
      <c r="AA924" s="293"/>
      <c r="AB924" s="293"/>
      <c r="AC924" s="293"/>
      <c r="AD924" s="293"/>
      <c r="AE924" s="293"/>
      <c r="AF924" s="293"/>
      <c r="AG924" s="293"/>
      <c r="AH924" s="41"/>
      <c r="AI924" s="47"/>
    </row>
    <row r="925" spans="1:35" ht="17.25" customHeight="1">
      <c r="A925" s="414" t="s">
        <v>1727</v>
      </c>
      <c r="B925" s="78" t="s">
        <v>2330</v>
      </c>
      <c r="C925" s="76" t="s">
        <v>356</v>
      </c>
      <c r="D925" s="70"/>
      <c r="E925" s="49"/>
      <c r="F925" s="255" t="s">
        <v>276</v>
      </c>
      <c r="G925" s="1077" t="str">
        <f>$C$7</f>
        <v>AUD</v>
      </c>
      <c r="H925" s="1078"/>
      <c r="I925" s="379" t="str">
        <f t="shared" ref="I925:V934" si="259">IFERROR(INDEX(ESOSDataset,MATCH($C925,Measure,0),MATCH(I$10,PeriodComposite,0))/I$6/I$5,"")</f>
        <v/>
      </c>
      <c r="J925" s="728" t="str">
        <f t="shared" si="259"/>
        <v/>
      </c>
      <c r="K925" s="955" t="str">
        <f t="shared" si="259"/>
        <v/>
      </c>
      <c r="L925" s="728" t="str">
        <f t="shared" si="259"/>
        <v/>
      </c>
      <c r="M925" s="379" t="str">
        <f t="shared" si="259"/>
        <v/>
      </c>
      <c r="N925" s="728" t="str">
        <f t="shared" si="259"/>
        <v/>
      </c>
      <c r="O925" s="379" t="str">
        <f t="shared" si="259"/>
        <v/>
      </c>
      <c r="P925" s="728" t="str">
        <f t="shared" si="259"/>
        <v/>
      </c>
      <c r="Q925" s="996" t="str">
        <f t="shared" si="259"/>
        <v/>
      </c>
      <c r="R925" s="728">
        <f t="shared" si="259"/>
        <v>86794.27</v>
      </c>
      <c r="S925" s="379" t="str">
        <f t="shared" si="259"/>
        <v/>
      </c>
      <c r="T925" s="728" t="str">
        <f t="shared" si="259"/>
        <v/>
      </c>
      <c r="U925" s="379" t="str">
        <f t="shared" si="259"/>
        <v/>
      </c>
      <c r="V925" s="713" t="str">
        <f t="shared" si="259"/>
        <v/>
      </c>
      <c r="W925" s="49"/>
      <c r="X925" s="49"/>
      <c r="Y925" s="60"/>
      <c r="Z925" s="49"/>
      <c r="AA925" s="49"/>
      <c r="AB925" s="49"/>
      <c r="AC925" s="49"/>
      <c r="AD925" s="49"/>
      <c r="AE925" s="49"/>
      <c r="AF925" s="49"/>
      <c r="AG925" s="49"/>
      <c r="AH925" s="41"/>
      <c r="AI925" s="47"/>
    </row>
    <row r="926" spans="1:35" ht="17.25" customHeight="1">
      <c r="A926" s="414" t="s">
        <v>1728</v>
      </c>
      <c r="B926" s="78" t="s">
        <v>2331</v>
      </c>
      <c r="C926" s="76" t="s">
        <v>363</v>
      </c>
      <c r="D926" s="70"/>
      <c r="E926" s="49"/>
      <c r="F926" s="255" t="s">
        <v>224</v>
      </c>
      <c r="G926" s="1077"/>
      <c r="H926" s="1078"/>
      <c r="I926" s="256" t="str">
        <f t="shared" si="259"/>
        <v/>
      </c>
      <c r="J926" s="729" t="str">
        <f t="shared" si="259"/>
        <v/>
      </c>
      <c r="K926" s="875" t="str">
        <f t="shared" si="259"/>
        <v/>
      </c>
      <c r="L926" s="729" t="str">
        <f t="shared" si="259"/>
        <v/>
      </c>
      <c r="M926" s="256" t="str">
        <f t="shared" si="259"/>
        <v/>
      </c>
      <c r="N926" s="729" t="str">
        <f t="shared" si="259"/>
        <v/>
      </c>
      <c r="O926" s="256" t="str">
        <f t="shared" si="259"/>
        <v/>
      </c>
      <c r="P926" s="729" t="str">
        <f t="shared" si="259"/>
        <v/>
      </c>
      <c r="Q926" s="999" t="str">
        <f t="shared" si="259"/>
        <v/>
      </c>
      <c r="R926" s="729">
        <f t="shared" si="259"/>
        <v>13997.41</v>
      </c>
      <c r="S926" s="256" t="str">
        <f t="shared" si="259"/>
        <v/>
      </c>
      <c r="T926" s="729" t="str">
        <f t="shared" si="259"/>
        <v/>
      </c>
      <c r="U926" s="256" t="str">
        <f t="shared" si="259"/>
        <v/>
      </c>
      <c r="V926" s="714" t="str">
        <f t="shared" si="259"/>
        <v/>
      </c>
      <c r="W926" s="49"/>
      <c r="X926" s="49"/>
      <c r="Y926" s="60"/>
      <c r="Z926" s="49"/>
      <c r="AA926" s="49"/>
      <c r="AB926" s="49"/>
      <c r="AC926" s="49"/>
      <c r="AD926" s="49"/>
      <c r="AE926" s="49"/>
      <c r="AF926" s="49"/>
      <c r="AG926" s="49"/>
      <c r="AH926" s="41"/>
      <c r="AI926" s="47"/>
    </row>
    <row r="927" spans="1:35" ht="17.25" customHeight="1">
      <c r="A927" s="414" t="s">
        <v>1729</v>
      </c>
      <c r="B927" s="78" t="s">
        <v>2332</v>
      </c>
      <c r="C927" s="76" t="s">
        <v>458</v>
      </c>
      <c r="D927" s="70"/>
      <c r="E927" s="49"/>
      <c r="F927" s="388" t="s">
        <v>225</v>
      </c>
      <c r="G927" s="1077"/>
      <c r="H927" s="1078"/>
      <c r="I927" s="282" t="str">
        <f t="shared" si="259"/>
        <v/>
      </c>
      <c r="J927" s="729" t="str">
        <f t="shared" si="259"/>
        <v/>
      </c>
      <c r="K927" s="898" t="str">
        <f t="shared" si="259"/>
        <v/>
      </c>
      <c r="L927" s="729" t="str">
        <f t="shared" si="259"/>
        <v/>
      </c>
      <c r="M927" s="282" t="str">
        <f t="shared" si="259"/>
        <v/>
      </c>
      <c r="N927" s="729" t="str">
        <f t="shared" si="259"/>
        <v/>
      </c>
      <c r="O927" s="282" t="str">
        <f t="shared" si="259"/>
        <v/>
      </c>
      <c r="P927" s="729" t="str">
        <f t="shared" si="259"/>
        <v/>
      </c>
      <c r="Q927" s="997" t="str">
        <f t="shared" si="259"/>
        <v/>
      </c>
      <c r="R927" s="729">
        <f t="shared" si="259"/>
        <v>100</v>
      </c>
      <c r="S927" s="282" t="str">
        <f t="shared" si="259"/>
        <v/>
      </c>
      <c r="T927" s="729" t="str">
        <f t="shared" si="259"/>
        <v/>
      </c>
      <c r="U927" s="282" t="str">
        <f t="shared" si="259"/>
        <v/>
      </c>
      <c r="V927" s="714" t="str">
        <f t="shared" si="259"/>
        <v/>
      </c>
      <c r="W927" s="49"/>
      <c r="X927" s="49"/>
      <c r="Y927" s="60"/>
      <c r="Z927" s="49"/>
      <c r="AA927" s="49"/>
      <c r="AB927" s="49"/>
      <c r="AC927" s="49"/>
      <c r="AD927" s="49"/>
      <c r="AE927" s="49"/>
      <c r="AF927" s="49"/>
      <c r="AG927" s="49"/>
      <c r="AH927" s="41"/>
      <c r="AI927" s="47"/>
    </row>
    <row r="928" spans="1:35" ht="17.25" customHeight="1">
      <c r="A928" s="414" t="s">
        <v>1730</v>
      </c>
      <c r="B928" s="78" t="s">
        <v>2333</v>
      </c>
      <c r="C928" s="76" t="s">
        <v>459</v>
      </c>
      <c r="D928" s="70"/>
      <c r="E928" s="49"/>
      <c r="F928" s="388" t="s">
        <v>226</v>
      </c>
      <c r="G928" s="1077"/>
      <c r="H928" s="1078"/>
      <c r="I928" s="282" t="str">
        <f t="shared" si="259"/>
        <v/>
      </c>
      <c r="J928" s="729" t="str">
        <f t="shared" si="259"/>
        <v/>
      </c>
      <c r="K928" s="898" t="str">
        <f t="shared" si="259"/>
        <v/>
      </c>
      <c r="L928" s="729" t="str">
        <f t="shared" si="259"/>
        <v/>
      </c>
      <c r="M928" s="282" t="str">
        <f t="shared" si="259"/>
        <v/>
      </c>
      <c r="N928" s="729" t="str">
        <f t="shared" si="259"/>
        <v/>
      </c>
      <c r="O928" s="282" t="str">
        <f t="shared" si="259"/>
        <v/>
      </c>
      <c r="P928" s="729" t="str">
        <f t="shared" si="259"/>
        <v/>
      </c>
      <c r="Q928" s="997" t="str">
        <f t="shared" si="259"/>
        <v/>
      </c>
      <c r="R928" s="729">
        <f t="shared" si="259"/>
        <v>4387.47</v>
      </c>
      <c r="S928" s="282" t="str">
        <f t="shared" si="259"/>
        <v/>
      </c>
      <c r="T928" s="729" t="str">
        <f t="shared" si="259"/>
        <v/>
      </c>
      <c r="U928" s="282" t="str">
        <f t="shared" si="259"/>
        <v/>
      </c>
      <c r="V928" s="714" t="str">
        <f t="shared" si="259"/>
        <v/>
      </c>
      <c r="W928" s="49"/>
      <c r="X928" s="49"/>
      <c r="Y928" s="60"/>
      <c r="Z928" s="49"/>
      <c r="AA928" s="49"/>
      <c r="AB928" s="49"/>
      <c r="AC928" s="49"/>
      <c r="AD928" s="49"/>
      <c r="AE928" s="49"/>
      <c r="AF928" s="49"/>
      <c r="AG928" s="49"/>
      <c r="AH928" s="41"/>
      <c r="AI928" s="47"/>
    </row>
    <row r="929" spans="1:35" ht="17.25" customHeight="1">
      <c r="A929" s="414" t="s">
        <v>1725</v>
      </c>
      <c r="B929" s="78" t="s">
        <v>2334</v>
      </c>
      <c r="C929" s="76" t="s">
        <v>460</v>
      </c>
      <c r="D929" s="70"/>
      <c r="E929" s="49"/>
      <c r="F929" s="388" t="s">
        <v>227</v>
      </c>
      <c r="G929" s="1077"/>
      <c r="H929" s="1078"/>
      <c r="I929" s="282" t="str">
        <f t="shared" si="259"/>
        <v/>
      </c>
      <c r="J929" s="729" t="str">
        <f t="shared" si="259"/>
        <v/>
      </c>
      <c r="K929" s="898" t="str">
        <f t="shared" si="259"/>
        <v/>
      </c>
      <c r="L929" s="729" t="str">
        <f t="shared" si="259"/>
        <v/>
      </c>
      <c r="M929" s="282" t="str">
        <f t="shared" si="259"/>
        <v/>
      </c>
      <c r="N929" s="729" t="str">
        <f t="shared" si="259"/>
        <v/>
      </c>
      <c r="O929" s="282" t="str">
        <f t="shared" si="259"/>
        <v/>
      </c>
      <c r="P929" s="729" t="str">
        <f t="shared" si="259"/>
        <v/>
      </c>
      <c r="Q929" s="997" t="str">
        <f t="shared" si="259"/>
        <v/>
      </c>
      <c r="R929" s="729">
        <f t="shared" si="259"/>
        <v>771.28</v>
      </c>
      <c r="S929" s="282" t="str">
        <f t="shared" si="259"/>
        <v/>
      </c>
      <c r="T929" s="729" t="str">
        <f t="shared" si="259"/>
        <v/>
      </c>
      <c r="U929" s="282" t="str">
        <f t="shared" si="259"/>
        <v/>
      </c>
      <c r="V929" s="714" t="str">
        <f t="shared" si="259"/>
        <v/>
      </c>
      <c r="W929" s="49"/>
      <c r="X929" s="49"/>
      <c r="Y929" s="60"/>
      <c r="Z929" s="49"/>
      <c r="AA929" s="49"/>
      <c r="AB929" s="49"/>
      <c r="AC929" s="49"/>
      <c r="AD929" s="49"/>
      <c r="AE929" s="49"/>
      <c r="AF929" s="49"/>
      <c r="AG929" s="49"/>
      <c r="AH929" s="41"/>
      <c r="AI929" s="47"/>
    </row>
    <row r="930" spans="1:35" ht="17.25" customHeight="1">
      <c r="A930" s="414" t="s">
        <v>1731</v>
      </c>
      <c r="B930" s="78" t="s">
        <v>2335</v>
      </c>
      <c r="C930" s="76" t="s">
        <v>461</v>
      </c>
      <c r="D930" s="70"/>
      <c r="E930" s="49"/>
      <c r="F930" s="388" t="s">
        <v>228</v>
      </c>
      <c r="G930" s="1077"/>
      <c r="H930" s="1078"/>
      <c r="I930" s="282" t="str">
        <f t="shared" si="259"/>
        <v/>
      </c>
      <c r="J930" s="729" t="str">
        <f t="shared" si="259"/>
        <v/>
      </c>
      <c r="K930" s="898" t="str">
        <f t="shared" si="259"/>
        <v/>
      </c>
      <c r="L930" s="729" t="str">
        <f t="shared" si="259"/>
        <v/>
      </c>
      <c r="M930" s="282" t="str">
        <f t="shared" si="259"/>
        <v/>
      </c>
      <c r="N930" s="729" t="str">
        <f t="shared" si="259"/>
        <v/>
      </c>
      <c r="O930" s="282" t="str">
        <f t="shared" si="259"/>
        <v/>
      </c>
      <c r="P930" s="729" t="str">
        <f t="shared" si="259"/>
        <v/>
      </c>
      <c r="Q930" s="282" t="str">
        <f t="shared" si="259"/>
        <v/>
      </c>
      <c r="R930" s="729">
        <f t="shared" si="259"/>
        <v>0</v>
      </c>
      <c r="S930" s="282" t="str">
        <f t="shared" si="259"/>
        <v/>
      </c>
      <c r="T930" s="729" t="str">
        <f t="shared" si="259"/>
        <v/>
      </c>
      <c r="U930" s="282" t="str">
        <f t="shared" si="259"/>
        <v/>
      </c>
      <c r="V930" s="714" t="str">
        <f t="shared" si="259"/>
        <v/>
      </c>
      <c r="W930" s="49"/>
      <c r="X930" s="49"/>
      <c r="Y930" s="60"/>
      <c r="Z930" s="49"/>
      <c r="AA930" s="49"/>
      <c r="AB930" s="49"/>
      <c r="AC930" s="49"/>
      <c r="AD930" s="49"/>
      <c r="AE930" s="49"/>
      <c r="AF930" s="49"/>
      <c r="AG930" s="49"/>
      <c r="AH930" s="41"/>
      <c r="AI930" s="47"/>
    </row>
    <row r="931" spans="1:35" ht="17.25" customHeight="1">
      <c r="A931" s="414" t="s">
        <v>1732</v>
      </c>
      <c r="B931" s="78" t="s">
        <v>2336</v>
      </c>
      <c r="C931" s="76" t="s">
        <v>462</v>
      </c>
      <c r="D931" s="70"/>
      <c r="E931" s="49"/>
      <c r="F931" s="388" t="s">
        <v>281</v>
      </c>
      <c r="G931" s="1077"/>
      <c r="H931" s="1078"/>
      <c r="I931" s="282" t="str">
        <f t="shared" si="259"/>
        <v/>
      </c>
      <c r="J931" s="729" t="str">
        <f t="shared" si="259"/>
        <v/>
      </c>
      <c r="K931" s="898" t="str">
        <f t="shared" si="259"/>
        <v/>
      </c>
      <c r="L931" s="729" t="str">
        <f t="shared" si="259"/>
        <v/>
      </c>
      <c r="M931" s="282" t="str">
        <f t="shared" si="259"/>
        <v/>
      </c>
      <c r="N931" s="729" t="str">
        <f t="shared" si="259"/>
        <v/>
      </c>
      <c r="O931" s="282" t="str">
        <f t="shared" si="259"/>
        <v/>
      </c>
      <c r="P931" s="729" t="str">
        <f t="shared" si="259"/>
        <v/>
      </c>
      <c r="Q931" s="997" t="str">
        <f t="shared" si="259"/>
        <v/>
      </c>
      <c r="R931" s="729">
        <f t="shared" si="259"/>
        <v>229.12</v>
      </c>
      <c r="S931" s="282" t="str">
        <f t="shared" si="259"/>
        <v/>
      </c>
      <c r="T931" s="729" t="str">
        <f t="shared" si="259"/>
        <v/>
      </c>
      <c r="U931" s="282" t="str">
        <f t="shared" si="259"/>
        <v/>
      </c>
      <c r="V931" s="714" t="str">
        <f t="shared" si="259"/>
        <v/>
      </c>
      <c r="W931" s="49"/>
      <c r="X931" s="49"/>
      <c r="Y931" s="60"/>
      <c r="Z931" s="49"/>
      <c r="AA931" s="49"/>
      <c r="AB931" s="49"/>
      <c r="AC931" s="49"/>
      <c r="AD931" s="49"/>
      <c r="AE931" s="49"/>
      <c r="AF931" s="49"/>
      <c r="AG931" s="49"/>
      <c r="AH931" s="41"/>
      <c r="AI931" s="47"/>
    </row>
    <row r="932" spans="1:35" ht="17.25" customHeight="1">
      <c r="A932" s="414" t="s">
        <v>1733</v>
      </c>
      <c r="B932" s="78" t="s">
        <v>2337</v>
      </c>
      <c r="C932" s="76" t="s">
        <v>491</v>
      </c>
      <c r="D932" s="70"/>
      <c r="E932" s="49"/>
      <c r="F932" s="388" t="s">
        <v>283</v>
      </c>
      <c r="G932" s="1077"/>
      <c r="H932" s="1078"/>
      <c r="I932" s="282" t="str">
        <f t="shared" si="259"/>
        <v/>
      </c>
      <c r="J932" s="729" t="str">
        <f t="shared" si="259"/>
        <v/>
      </c>
      <c r="K932" s="898" t="str">
        <f t="shared" si="259"/>
        <v/>
      </c>
      <c r="L932" s="729" t="str">
        <f t="shared" si="259"/>
        <v/>
      </c>
      <c r="M932" s="282" t="str">
        <f t="shared" si="259"/>
        <v/>
      </c>
      <c r="N932" s="729" t="str">
        <f t="shared" si="259"/>
        <v/>
      </c>
      <c r="O932" s="282" t="str">
        <f t="shared" si="259"/>
        <v/>
      </c>
      <c r="P932" s="729" t="str">
        <f t="shared" si="259"/>
        <v/>
      </c>
      <c r="Q932" s="997" t="str">
        <f t="shared" si="259"/>
        <v/>
      </c>
      <c r="R932" s="729">
        <f t="shared" si="259"/>
        <v>4451.0200000000004</v>
      </c>
      <c r="S932" s="282" t="str">
        <f t="shared" si="259"/>
        <v/>
      </c>
      <c r="T932" s="729" t="str">
        <f t="shared" si="259"/>
        <v/>
      </c>
      <c r="U932" s="282" t="str">
        <f t="shared" si="259"/>
        <v/>
      </c>
      <c r="V932" s="714" t="str">
        <f t="shared" si="259"/>
        <v/>
      </c>
      <c r="W932" s="49"/>
      <c r="X932" s="49"/>
      <c r="Y932" s="60"/>
      <c r="Z932" s="49"/>
      <c r="AA932" s="49"/>
      <c r="AB932" s="49"/>
      <c r="AC932" s="49"/>
      <c r="AD932" s="49"/>
      <c r="AE932" s="49"/>
      <c r="AF932" s="49"/>
      <c r="AG932" s="49"/>
      <c r="AH932" s="41"/>
      <c r="AI932" s="47"/>
    </row>
    <row r="933" spans="1:35" ht="17.25" customHeight="1">
      <c r="A933" s="414" t="s">
        <v>1734</v>
      </c>
      <c r="B933" s="78" t="s">
        <v>2338</v>
      </c>
      <c r="C933" s="76" t="s">
        <v>465</v>
      </c>
      <c r="D933" s="70"/>
      <c r="E933" s="49"/>
      <c r="F933" s="255" t="s">
        <v>167</v>
      </c>
      <c r="G933" s="1077"/>
      <c r="H933" s="1078"/>
      <c r="I933" s="256" t="str">
        <f t="shared" si="259"/>
        <v/>
      </c>
      <c r="J933" s="729" t="str">
        <f t="shared" si="259"/>
        <v/>
      </c>
      <c r="K933" s="875" t="str">
        <f t="shared" si="259"/>
        <v/>
      </c>
      <c r="L933" s="729" t="str">
        <f t="shared" si="259"/>
        <v/>
      </c>
      <c r="M933" s="256" t="str">
        <f t="shared" si="259"/>
        <v/>
      </c>
      <c r="N933" s="729" t="str">
        <f t="shared" si="259"/>
        <v/>
      </c>
      <c r="O933" s="256" t="str">
        <f t="shared" si="259"/>
        <v/>
      </c>
      <c r="P933" s="729" t="str">
        <f t="shared" si="259"/>
        <v/>
      </c>
      <c r="Q933" s="999" t="str">
        <f t="shared" si="259"/>
        <v/>
      </c>
      <c r="R933" s="729">
        <f t="shared" si="259"/>
        <v>9938.9</v>
      </c>
      <c r="S933" s="256" t="str">
        <f t="shared" si="259"/>
        <v/>
      </c>
      <c r="T933" s="729" t="str">
        <f t="shared" si="259"/>
        <v/>
      </c>
      <c r="U933" s="256" t="str">
        <f t="shared" si="259"/>
        <v/>
      </c>
      <c r="V933" s="714" t="str">
        <f t="shared" si="259"/>
        <v/>
      </c>
      <c r="W933" s="49"/>
      <c r="X933" s="49"/>
      <c r="Y933" s="60"/>
      <c r="Z933" s="49"/>
      <c r="AA933" s="49"/>
      <c r="AB933" s="49"/>
      <c r="AC933" s="49"/>
      <c r="AD933" s="49"/>
      <c r="AE933" s="49"/>
      <c r="AF933" s="49"/>
      <c r="AG933" s="49"/>
      <c r="AH933" s="41"/>
      <c r="AI933" s="47"/>
    </row>
    <row r="934" spans="1:35" ht="17.25" customHeight="1">
      <c r="A934" s="414" t="s">
        <v>1735</v>
      </c>
      <c r="B934" s="78" t="s">
        <v>2339</v>
      </c>
      <c r="C934" s="76" t="s">
        <v>466</v>
      </c>
      <c r="D934" s="70"/>
      <c r="E934" s="49"/>
      <c r="F934" s="289" t="s">
        <v>285</v>
      </c>
      <c r="G934" s="1079"/>
      <c r="H934" s="1080"/>
      <c r="I934" s="308" t="str">
        <f t="shared" si="259"/>
        <v/>
      </c>
      <c r="J934" s="886" t="str">
        <f t="shared" si="259"/>
        <v/>
      </c>
      <c r="K934" s="916" t="str">
        <f t="shared" si="259"/>
        <v/>
      </c>
      <c r="L934" s="886" t="str">
        <f t="shared" si="259"/>
        <v/>
      </c>
      <c r="M934" s="308" t="str">
        <f t="shared" si="259"/>
        <v/>
      </c>
      <c r="N934" s="886" t="str">
        <f t="shared" si="259"/>
        <v/>
      </c>
      <c r="O934" s="308" t="str">
        <f t="shared" si="259"/>
        <v/>
      </c>
      <c r="P934" s="886" t="str">
        <f t="shared" si="259"/>
        <v/>
      </c>
      <c r="Q934" s="1002" t="str">
        <f t="shared" si="259"/>
        <v/>
      </c>
      <c r="R934" s="886">
        <f t="shared" si="259"/>
        <v>4058.51</v>
      </c>
      <c r="S934" s="308" t="str">
        <f t="shared" si="259"/>
        <v/>
      </c>
      <c r="T934" s="886" t="str">
        <f t="shared" si="259"/>
        <v/>
      </c>
      <c r="U934" s="308" t="str">
        <f t="shared" si="259"/>
        <v/>
      </c>
      <c r="V934" s="887" t="str">
        <f t="shared" si="259"/>
        <v/>
      </c>
      <c r="W934" s="49"/>
      <c r="X934" s="49"/>
      <c r="Y934" s="60"/>
      <c r="Z934" s="49"/>
      <c r="AA934" s="49"/>
      <c r="AB934" s="49"/>
      <c r="AC934" s="49"/>
      <c r="AD934" s="49"/>
      <c r="AE934" s="49"/>
      <c r="AF934" s="49"/>
      <c r="AG934" s="49"/>
      <c r="AH934" s="41"/>
      <c r="AI934" s="47"/>
    </row>
    <row r="935" spans="1:35" ht="17.25" customHeight="1">
      <c r="A935" s="414" t="s">
        <v>1736</v>
      </c>
      <c r="B935" s="78" t="s">
        <v>2340</v>
      </c>
      <c r="C935" s="76" t="s">
        <v>23</v>
      </c>
      <c r="D935" s="70"/>
      <c r="E935" s="49"/>
      <c r="F935" s="255" t="s">
        <v>277</v>
      </c>
      <c r="G935" s="309" t="str">
        <f t="shared" ref="G935:H943" si="260">IFERROR(INDEX(ESOSDataset,MATCH($C935,Measure,0),MATCH(G$10,Period,0)),"")</f>
        <v/>
      </c>
      <c r="H935" s="310" t="str">
        <f t="shared" si="260"/>
        <v/>
      </c>
      <c r="I935" s="311" t="str">
        <f t="shared" ref="I935:V943" si="261">IFERROR(INDEX(ESOSDataset,MATCH($C935,Measure,0),MATCH(I$10,PeriodComposite,0)),"")</f>
        <v/>
      </c>
      <c r="J935" s="913" t="str">
        <f t="shared" si="261"/>
        <v/>
      </c>
      <c r="K935" s="917" t="str">
        <f t="shared" si="261"/>
        <v/>
      </c>
      <c r="L935" s="913" t="str">
        <f t="shared" si="261"/>
        <v/>
      </c>
      <c r="M935" s="311" t="str">
        <f t="shared" si="261"/>
        <v/>
      </c>
      <c r="N935" s="913" t="str">
        <f t="shared" si="261"/>
        <v/>
      </c>
      <c r="O935" s="311" t="str">
        <f t="shared" si="261"/>
        <v/>
      </c>
      <c r="P935" s="913" t="str">
        <f t="shared" si="261"/>
        <v/>
      </c>
      <c r="Q935" s="1004" t="str">
        <f t="shared" si="261"/>
        <v/>
      </c>
      <c r="R935" s="913">
        <f t="shared" si="261"/>
        <v>0.1612711</v>
      </c>
      <c r="S935" s="311" t="str">
        <f t="shared" si="261"/>
        <v/>
      </c>
      <c r="T935" s="913" t="str">
        <f t="shared" si="261"/>
        <v/>
      </c>
      <c r="U935" s="311" t="str">
        <f t="shared" si="261"/>
        <v/>
      </c>
      <c r="V935" s="918" t="str">
        <f t="shared" si="261"/>
        <v/>
      </c>
      <c r="W935" s="49"/>
      <c r="X935" s="49"/>
      <c r="Y935" s="60"/>
      <c r="Z935" s="49"/>
      <c r="AA935" s="49"/>
      <c r="AB935" s="49"/>
      <c r="AC935" s="49"/>
      <c r="AD935" s="49"/>
      <c r="AE935" s="49"/>
      <c r="AF935" s="49"/>
      <c r="AG935" s="49"/>
      <c r="AH935" s="41"/>
      <c r="AI935" s="47"/>
    </row>
    <row r="936" spans="1:35" ht="17.25" customHeight="1">
      <c r="A936" s="414" t="s">
        <v>1737</v>
      </c>
      <c r="B936" s="78" t="s">
        <v>2341</v>
      </c>
      <c r="C936" s="76" t="s">
        <v>129</v>
      </c>
      <c r="D936" s="70"/>
      <c r="E936" s="49"/>
      <c r="F936" s="388" t="s">
        <v>191</v>
      </c>
      <c r="G936" s="470" t="str">
        <f t="shared" si="260"/>
        <v/>
      </c>
      <c r="H936" s="471" t="str">
        <f t="shared" si="260"/>
        <v/>
      </c>
      <c r="I936" s="472" t="str">
        <f t="shared" si="261"/>
        <v/>
      </c>
      <c r="J936" s="914" t="str">
        <f t="shared" si="261"/>
        <v/>
      </c>
      <c r="K936" s="919" t="str">
        <f t="shared" si="261"/>
        <v/>
      </c>
      <c r="L936" s="914" t="str">
        <f t="shared" si="261"/>
        <v/>
      </c>
      <c r="M936" s="472" t="str">
        <f t="shared" si="261"/>
        <v/>
      </c>
      <c r="N936" s="914" t="str">
        <f t="shared" si="261"/>
        <v/>
      </c>
      <c r="O936" s="472" t="str">
        <f t="shared" si="261"/>
        <v/>
      </c>
      <c r="P936" s="914" t="str">
        <f t="shared" si="261"/>
        <v/>
      </c>
      <c r="Q936" s="1005" t="str">
        <f t="shared" si="261"/>
        <v/>
      </c>
      <c r="R936" s="914">
        <f t="shared" si="261"/>
        <v>7.1444200000000003E-3</v>
      </c>
      <c r="S936" s="472" t="str">
        <f t="shared" si="261"/>
        <v/>
      </c>
      <c r="T936" s="914" t="str">
        <f t="shared" si="261"/>
        <v/>
      </c>
      <c r="U936" s="472" t="str">
        <f t="shared" si="261"/>
        <v/>
      </c>
      <c r="V936" s="920" t="str">
        <f t="shared" si="261"/>
        <v/>
      </c>
      <c r="W936" s="49"/>
      <c r="X936" s="49"/>
      <c r="Y936" s="60"/>
      <c r="Z936" s="49"/>
      <c r="AA936" s="49"/>
      <c r="AB936" s="49"/>
      <c r="AC936" s="49"/>
      <c r="AD936" s="49"/>
      <c r="AE936" s="49"/>
      <c r="AF936" s="49"/>
      <c r="AG936" s="49"/>
      <c r="AH936" s="41"/>
      <c r="AI936" s="47"/>
    </row>
    <row r="937" spans="1:35" ht="17.25" customHeight="1">
      <c r="A937" s="414" t="s">
        <v>1738</v>
      </c>
      <c r="B937" s="78" t="s">
        <v>2342</v>
      </c>
      <c r="C937" s="76" t="s">
        <v>55</v>
      </c>
      <c r="D937" s="70"/>
      <c r="E937" s="49"/>
      <c r="F937" s="388" t="s">
        <v>278</v>
      </c>
      <c r="G937" s="470" t="str">
        <f t="shared" si="260"/>
        <v/>
      </c>
      <c r="H937" s="471" t="str">
        <f t="shared" si="260"/>
        <v/>
      </c>
      <c r="I937" s="472" t="str">
        <f t="shared" si="261"/>
        <v/>
      </c>
      <c r="J937" s="914" t="str">
        <f t="shared" si="261"/>
        <v/>
      </c>
      <c r="K937" s="919" t="str">
        <f t="shared" si="261"/>
        <v/>
      </c>
      <c r="L937" s="914" t="str">
        <f t="shared" si="261"/>
        <v/>
      </c>
      <c r="M937" s="472" t="str">
        <f t="shared" si="261"/>
        <v/>
      </c>
      <c r="N937" s="914" t="str">
        <f t="shared" si="261"/>
        <v/>
      </c>
      <c r="O937" s="472" t="str">
        <f t="shared" si="261"/>
        <v/>
      </c>
      <c r="P937" s="914" t="str">
        <f t="shared" si="261"/>
        <v/>
      </c>
      <c r="Q937" s="1005" t="str">
        <f t="shared" si="261"/>
        <v/>
      </c>
      <c r="R937" s="914">
        <f t="shared" si="261"/>
        <v>0.31344877999999998</v>
      </c>
      <c r="S937" s="472" t="str">
        <f t="shared" si="261"/>
        <v/>
      </c>
      <c r="T937" s="914" t="str">
        <f t="shared" si="261"/>
        <v/>
      </c>
      <c r="U937" s="472" t="str">
        <f t="shared" si="261"/>
        <v/>
      </c>
      <c r="V937" s="920" t="str">
        <f t="shared" si="261"/>
        <v/>
      </c>
      <c r="W937" s="49"/>
      <c r="X937" s="49"/>
      <c r="Y937" s="60"/>
      <c r="Z937" s="49"/>
      <c r="AA937" s="49"/>
      <c r="AB937" s="49"/>
      <c r="AC937" s="49"/>
      <c r="AD937" s="49"/>
      <c r="AE937" s="49"/>
      <c r="AF937" s="49"/>
      <c r="AG937" s="49"/>
      <c r="AH937" s="41"/>
      <c r="AI937" s="47"/>
    </row>
    <row r="938" spans="1:35" ht="17.25" customHeight="1">
      <c r="A938" s="414" t="s">
        <v>1739</v>
      </c>
      <c r="B938" s="78" t="s">
        <v>2343</v>
      </c>
      <c r="C938" s="76" t="s">
        <v>105</v>
      </c>
      <c r="D938" s="70"/>
      <c r="E938" s="49"/>
      <c r="F938" s="388" t="s">
        <v>279</v>
      </c>
      <c r="G938" s="470" t="str">
        <f t="shared" si="260"/>
        <v/>
      </c>
      <c r="H938" s="471" t="str">
        <f t="shared" si="260"/>
        <v/>
      </c>
      <c r="I938" s="472" t="str">
        <f t="shared" si="261"/>
        <v/>
      </c>
      <c r="J938" s="914" t="str">
        <f t="shared" si="261"/>
        <v/>
      </c>
      <c r="K938" s="919" t="str">
        <f t="shared" si="261"/>
        <v/>
      </c>
      <c r="L938" s="914" t="str">
        <f t="shared" si="261"/>
        <v/>
      </c>
      <c r="M938" s="472" t="str">
        <f t="shared" si="261"/>
        <v/>
      </c>
      <c r="N938" s="914" t="str">
        <f t="shared" si="261"/>
        <v/>
      </c>
      <c r="O938" s="472" t="str">
        <f t="shared" si="261"/>
        <v/>
      </c>
      <c r="P938" s="914" t="str">
        <f t="shared" si="261"/>
        <v/>
      </c>
      <c r="Q938" s="1005" t="str">
        <f t="shared" si="261"/>
        <v/>
      </c>
      <c r="R938" s="914">
        <f t="shared" si="261"/>
        <v>5.510164E-2</v>
      </c>
      <c r="S938" s="472" t="str">
        <f t="shared" si="261"/>
        <v/>
      </c>
      <c r="T938" s="914" t="str">
        <f t="shared" si="261"/>
        <v/>
      </c>
      <c r="U938" s="472" t="str">
        <f t="shared" si="261"/>
        <v/>
      </c>
      <c r="V938" s="920" t="str">
        <f t="shared" si="261"/>
        <v/>
      </c>
      <c r="W938" s="49"/>
      <c r="X938" s="49"/>
      <c r="Y938" s="60"/>
      <c r="Z938" s="49"/>
      <c r="AA938" s="49"/>
      <c r="AB938" s="49"/>
      <c r="AC938" s="49"/>
      <c r="AD938" s="49"/>
      <c r="AE938" s="49"/>
      <c r="AF938" s="49"/>
      <c r="AG938" s="49"/>
      <c r="AH938" s="41"/>
      <c r="AI938" s="47"/>
    </row>
    <row r="939" spans="1:35" ht="17.25" customHeight="1">
      <c r="A939" s="414" t="s">
        <v>1740</v>
      </c>
      <c r="B939" s="78" t="s">
        <v>2344</v>
      </c>
      <c r="C939" s="76" t="s">
        <v>9</v>
      </c>
      <c r="D939" s="70"/>
      <c r="E939" s="49"/>
      <c r="F939" s="388" t="s">
        <v>280</v>
      </c>
      <c r="G939" s="470" t="str">
        <f t="shared" si="260"/>
        <v/>
      </c>
      <c r="H939" s="471" t="str">
        <f t="shared" si="260"/>
        <v/>
      </c>
      <c r="I939" s="472" t="str">
        <f t="shared" si="261"/>
        <v/>
      </c>
      <c r="J939" s="914" t="str">
        <f t="shared" si="261"/>
        <v/>
      </c>
      <c r="K939" s="919" t="str">
        <f t="shared" si="261"/>
        <v/>
      </c>
      <c r="L939" s="914" t="str">
        <f t="shared" si="261"/>
        <v/>
      </c>
      <c r="M939" s="472" t="str">
        <f t="shared" si="261"/>
        <v/>
      </c>
      <c r="N939" s="914" t="str">
        <f t="shared" si="261"/>
        <v/>
      </c>
      <c r="O939" s="472" t="str">
        <f t="shared" si="261"/>
        <v/>
      </c>
      <c r="P939" s="914" t="str">
        <f t="shared" si="261"/>
        <v/>
      </c>
      <c r="Q939" s="1005" t="str">
        <f t="shared" si="261"/>
        <v/>
      </c>
      <c r="R939" s="914">
        <f t="shared" si="261"/>
        <v>0</v>
      </c>
      <c r="S939" s="472" t="str">
        <f t="shared" si="261"/>
        <v/>
      </c>
      <c r="T939" s="914" t="str">
        <f t="shared" si="261"/>
        <v/>
      </c>
      <c r="U939" s="472" t="str">
        <f t="shared" si="261"/>
        <v/>
      </c>
      <c r="V939" s="920" t="str">
        <f t="shared" si="261"/>
        <v/>
      </c>
      <c r="W939" s="49"/>
      <c r="X939" s="49"/>
      <c r="Y939" s="60"/>
      <c r="Z939" s="49"/>
      <c r="AA939" s="49"/>
      <c r="AB939" s="49"/>
      <c r="AC939" s="49"/>
      <c r="AD939" s="49"/>
      <c r="AE939" s="49"/>
      <c r="AF939" s="49"/>
      <c r="AG939" s="49"/>
      <c r="AH939" s="41"/>
      <c r="AI939" s="47"/>
    </row>
    <row r="940" spans="1:35" ht="17.25" customHeight="1">
      <c r="A940" s="414" t="s">
        <v>1741</v>
      </c>
      <c r="B940" s="78" t="s">
        <v>2345</v>
      </c>
      <c r="C940" s="76" t="s">
        <v>463</v>
      </c>
      <c r="D940" s="70"/>
      <c r="E940" s="49"/>
      <c r="F940" s="388" t="s">
        <v>282</v>
      </c>
      <c r="G940" s="470" t="str">
        <f t="shared" si="260"/>
        <v/>
      </c>
      <c r="H940" s="471" t="str">
        <f t="shared" si="260"/>
        <v/>
      </c>
      <c r="I940" s="472" t="str">
        <f t="shared" si="261"/>
        <v/>
      </c>
      <c r="J940" s="914" t="str">
        <f t="shared" si="261"/>
        <v/>
      </c>
      <c r="K940" s="919" t="str">
        <f t="shared" si="261"/>
        <v/>
      </c>
      <c r="L940" s="914" t="str">
        <f t="shared" si="261"/>
        <v/>
      </c>
      <c r="M940" s="472" t="str">
        <f t="shared" si="261"/>
        <v/>
      </c>
      <c r="N940" s="914" t="str">
        <f t="shared" si="261"/>
        <v/>
      </c>
      <c r="O940" s="472" t="str">
        <f t="shared" si="261"/>
        <v/>
      </c>
      <c r="P940" s="914" t="str">
        <f t="shared" si="261"/>
        <v/>
      </c>
      <c r="Q940" s="1005" t="str">
        <f t="shared" si="261"/>
        <v/>
      </c>
      <c r="R940" s="914">
        <f t="shared" si="261"/>
        <v>1.6368980000000002E-2</v>
      </c>
      <c r="S940" s="472" t="str">
        <f t="shared" si="261"/>
        <v/>
      </c>
      <c r="T940" s="914" t="str">
        <f t="shared" si="261"/>
        <v/>
      </c>
      <c r="U940" s="472" t="str">
        <f t="shared" si="261"/>
        <v/>
      </c>
      <c r="V940" s="920" t="str">
        <f t="shared" si="261"/>
        <v/>
      </c>
      <c r="W940" s="49"/>
      <c r="X940" s="49"/>
      <c r="Y940" s="60"/>
      <c r="Z940" s="49"/>
      <c r="AA940" s="49"/>
      <c r="AB940" s="49"/>
      <c r="AC940" s="49"/>
      <c r="AD940" s="49"/>
      <c r="AE940" s="49"/>
      <c r="AF940" s="49"/>
      <c r="AG940" s="49"/>
      <c r="AH940" s="41"/>
      <c r="AI940" s="47"/>
    </row>
    <row r="941" spans="1:35" ht="17.25" customHeight="1">
      <c r="A941" s="414" t="s">
        <v>1742</v>
      </c>
      <c r="B941" s="78" t="s">
        <v>2346</v>
      </c>
      <c r="C941" s="76" t="s">
        <v>464</v>
      </c>
      <c r="D941" s="70"/>
      <c r="E941" s="49"/>
      <c r="F941" s="388" t="s">
        <v>284</v>
      </c>
      <c r="G941" s="470" t="str">
        <f t="shared" si="260"/>
        <v/>
      </c>
      <c r="H941" s="471" t="str">
        <f t="shared" si="260"/>
        <v/>
      </c>
      <c r="I941" s="472" t="str">
        <f t="shared" si="261"/>
        <v/>
      </c>
      <c r="J941" s="914" t="str">
        <f t="shared" si="261"/>
        <v/>
      </c>
      <c r="K941" s="919" t="str">
        <f t="shared" si="261"/>
        <v/>
      </c>
      <c r="L941" s="914" t="str">
        <f t="shared" si="261"/>
        <v/>
      </c>
      <c r="M941" s="472" t="str">
        <f t="shared" si="261"/>
        <v/>
      </c>
      <c r="N941" s="914" t="str">
        <f t="shared" si="261"/>
        <v/>
      </c>
      <c r="O941" s="472" t="str">
        <f t="shared" si="261"/>
        <v/>
      </c>
      <c r="P941" s="914" t="str">
        <f t="shared" si="261"/>
        <v/>
      </c>
      <c r="Q941" s="1005" t="str">
        <f t="shared" si="261"/>
        <v/>
      </c>
      <c r="R941" s="914">
        <f t="shared" si="261"/>
        <v>-0.31798881000000001</v>
      </c>
      <c r="S941" s="472" t="str">
        <f t="shared" si="261"/>
        <v/>
      </c>
      <c r="T941" s="914" t="str">
        <f t="shared" si="261"/>
        <v/>
      </c>
      <c r="U941" s="472" t="str">
        <f t="shared" si="261"/>
        <v/>
      </c>
      <c r="V941" s="920" t="str">
        <f t="shared" si="261"/>
        <v/>
      </c>
      <c r="W941" s="49"/>
      <c r="X941" s="49"/>
      <c r="Y941" s="60"/>
      <c r="Z941" s="49"/>
      <c r="AA941" s="49"/>
      <c r="AB941" s="49"/>
      <c r="AC941" s="49"/>
      <c r="AD941" s="49"/>
      <c r="AE941" s="49"/>
      <c r="AF941" s="49"/>
      <c r="AG941" s="49"/>
      <c r="AH941" s="41"/>
      <c r="AI941" s="47"/>
    </row>
    <row r="942" spans="1:35" ht="17.25" customHeight="1">
      <c r="A942" s="414" t="s">
        <v>1743</v>
      </c>
      <c r="B942" s="78" t="s">
        <v>2347</v>
      </c>
      <c r="C942" s="76" t="s">
        <v>111</v>
      </c>
      <c r="D942" s="70"/>
      <c r="E942" s="49"/>
      <c r="F942" s="255" t="s">
        <v>718</v>
      </c>
      <c r="G942" s="312" t="str">
        <f t="shared" si="260"/>
        <v/>
      </c>
      <c r="H942" s="313" t="str">
        <f t="shared" si="260"/>
        <v/>
      </c>
      <c r="I942" s="314" t="str">
        <f t="shared" si="261"/>
        <v/>
      </c>
      <c r="J942" s="914" t="str">
        <f t="shared" si="261"/>
        <v/>
      </c>
      <c r="K942" s="921" t="str">
        <f t="shared" si="261"/>
        <v/>
      </c>
      <c r="L942" s="914" t="str">
        <f t="shared" si="261"/>
        <v/>
      </c>
      <c r="M942" s="314" t="str">
        <f t="shared" si="261"/>
        <v/>
      </c>
      <c r="N942" s="914" t="str">
        <f t="shared" si="261"/>
        <v/>
      </c>
      <c r="O942" s="314" t="str">
        <f t="shared" si="261"/>
        <v/>
      </c>
      <c r="P942" s="914" t="str">
        <f t="shared" si="261"/>
        <v/>
      </c>
      <c r="Q942" s="1006" t="str">
        <f t="shared" si="261"/>
        <v/>
      </c>
      <c r="R942" s="914">
        <f t="shared" si="261"/>
        <v>0.71005262000000002</v>
      </c>
      <c r="S942" s="314" t="str">
        <f t="shared" si="261"/>
        <v/>
      </c>
      <c r="T942" s="914" t="str">
        <f t="shared" si="261"/>
        <v/>
      </c>
      <c r="U942" s="314" t="str">
        <f t="shared" si="261"/>
        <v/>
      </c>
      <c r="V942" s="920" t="str">
        <f t="shared" si="261"/>
        <v/>
      </c>
      <c r="W942" s="49"/>
      <c r="X942" s="49"/>
      <c r="Y942" s="60"/>
      <c r="Z942" s="49"/>
      <c r="AA942" s="49"/>
      <c r="AB942" s="49"/>
      <c r="AC942" s="49"/>
      <c r="AD942" s="49"/>
      <c r="AE942" s="49"/>
      <c r="AF942" s="49"/>
      <c r="AG942" s="49"/>
      <c r="AH942" s="41"/>
      <c r="AI942" s="47"/>
    </row>
    <row r="943" spans="1:35" ht="17.25" customHeight="1">
      <c r="A943" s="414" t="s">
        <v>1744</v>
      </c>
      <c r="B943" s="78" t="s">
        <v>2348</v>
      </c>
      <c r="C943" s="76" t="s">
        <v>46</v>
      </c>
      <c r="D943" s="70"/>
      <c r="E943" s="49"/>
      <c r="F943" s="289" t="s">
        <v>134</v>
      </c>
      <c r="G943" s="315" t="str">
        <f t="shared" si="260"/>
        <v/>
      </c>
      <c r="H943" s="316" t="str">
        <f t="shared" si="260"/>
        <v/>
      </c>
      <c r="I943" s="317" t="str">
        <f t="shared" si="261"/>
        <v/>
      </c>
      <c r="J943" s="915" t="str">
        <f t="shared" si="261"/>
        <v/>
      </c>
      <c r="K943" s="922" t="str">
        <f t="shared" si="261"/>
        <v/>
      </c>
      <c r="L943" s="915" t="str">
        <f t="shared" si="261"/>
        <v/>
      </c>
      <c r="M943" s="317" t="str">
        <f t="shared" si="261"/>
        <v/>
      </c>
      <c r="N943" s="915" t="str">
        <f t="shared" si="261"/>
        <v/>
      </c>
      <c r="O943" s="317" t="str">
        <f t="shared" si="261"/>
        <v/>
      </c>
      <c r="P943" s="915" t="str">
        <f t="shared" si="261"/>
        <v/>
      </c>
      <c r="Q943" s="1003" t="str">
        <f t="shared" si="261"/>
        <v/>
      </c>
      <c r="R943" s="915">
        <f t="shared" si="261"/>
        <v>4.6760129999999997E-2</v>
      </c>
      <c r="S943" s="317" t="str">
        <f t="shared" si="261"/>
        <v/>
      </c>
      <c r="T943" s="915" t="str">
        <f t="shared" si="261"/>
        <v/>
      </c>
      <c r="U943" s="317" t="str">
        <f t="shared" si="261"/>
        <v/>
      </c>
      <c r="V943" s="923" t="str">
        <f t="shared" si="261"/>
        <v/>
      </c>
      <c r="W943" s="49"/>
      <c r="X943" s="49"/>
      <c r="Y943" s="60"/>
      <c r="Z943" s="49"/>
      <c r="AA943" s="49"/>
      <c r="AB943" s="49"/>
      <c r="AC943" s="49"/>
      <c r="AD943" s="49"/>
      <c r="AE943" s="49"/>
      <c r="AF943" s="49"/>
      <c r="AG943" s="49"/>
      <c r="AH943" s="41"/>
      <c r="AI943" s="47"/>
    </row>
    <row r="944" spans="1:35" ht="17.25" customHeight="1">
      <c r="A944" s="414" t="s">
        <v>1745</v>
      </c>
      <c r="B944" s="78" t="s">
        <v>0</v>
      </c>
      <c r="C944" s="69"/>
      <c r="D944" s="70"/>
      <c r="E944" s="49"/>
      <c r="F944" s="1090" t="s">
        <v>345</v>
      </c>
      <c r="G944" s="1081" t="str">
        <f>G$13</f>
        <v>2015 FOA PG Group 1   :   March 2015</v>
      </c>
      <c r="H944" s="1082"/>
      <c r="I944" s="1082"/>
      <c r="J944" s="1082"/>
      <c r="K944" s="1082"/>
      <c r="L944" s="1082"/>
      <c r="M944" s="1082"/>
      <c r="N944" s="1082"/>
      <c r="O944" s="1082"/>
      <c r="P944" s="1082"/>
      <c r="Q944" s="1082"/>
      <c r="R944" s="1082"/>
      <c r="S944" s="1082"/>
      <c r="T944" s="1082"/>
      <c r="U944" s="1082">
        <f>U$13</f>
        <v>0</v>
      </c>
      <c r="V944" s="1083"/>
      <c r="W944" s="49"/>
      <c r="X944" s="49"/>
      <c r="Y944" s="60"/>
      <c r="Z944" s="49"/>
      <c r="AA944" s="49"/>
      <c r="AB944" s="49"/>
      <c r="AC944" s="49"/>
      <c r="AD944" s="49"/>
      <c r="AE944" s="49"/>
      <c r="AF944" s="49"/>
      <c r="AG944" s="49"/>
      <c r="AH944" s="41"/>
      <c r="AI944" s="47"/>
    </row>
    <row r="945" spans="1:35" ht="17.25" customHeight="1">
      <c r="A945" s="414" t="s">
        <v>1746</v>
      </c>
      <c r="B945" s="78" t="s">
        <v>0</v>
      </c>
      <c r="C945" s="69"/>
      <c r="D945" s="70"/>
      <c r="E945" s="49"/>
      <c r="F945" s="1091"/>
      <c r="G945" s="62" t="str">
        <f t="shared" ref="G945:V945" si="262">G$14</f>
        <v>BM YTD</v>
      </c>
      <c r="H945" s="62" t="str">
        <f t="shared" si="262"/>
        <v>Med YTD</v>
      </c>
      <c r="I945" s="707" t="str">
        <f t="shared" si="262"/>
        <v>Dealer 1 FYTD</v>
      </c>
      <c r="J945" s="737" t="str">
        <f t="shared" si="262"/>
        <v>Dealer 1 TMRA</v>
      </c>
      <c r="K945" s="738" t="str">
        <f t="shared" si="262"/>
        <v>Dealer 2 FYTD</v>
      </c>
      <c r="L945" s="737" t="str">
        <f t="shared" si="262"/>
        <v>Dealer 2 TMRA</v>
      </c>
      <c r="M945" s="707" t="str">
        <f t="shared" si="262"/>
        <v>Dealer 3 FYTD</v>
      </c>
      <c r="N945" s="737" t="str">
        <f t="shared" si="262"/>
        <v>Dealer 3 TMRA</v>
      </c>
      <c r="O945" s="707" t="str">
        <f t="shared" si="262"/>
        <v>Dealer 4 FYTD</v>
      </c>
      <c r="P945" s="737" t="str">
        <f t="shared" si="262"/>
        <v>Dealer 4 TMRA</v>
      </c>
      <c r="Q945" s="707" t="str">
        <f t="shared" si="262"/>
        <v>Dealer 5 FYTD</v>
      </c>
      <c r="R945" s="737" t="str">
        <f t="shared" si="262"/>
        <v>Dealer 5 TMRA</v>
      </c>
      <c r="S945" s="707" t="str">
        <f t="shared" si="262"/>
        <v>Dealer 6 FYTD</v>
      </c>
      <c r="T945" s="737" t="str">
        <f t="shared" si="262"/>
        <v>Dealer 6 TMRA</v>
      </c>
      <c r="U945" s="707" t="str">
        <f t="shared" si="262"/>
        <v>Dealer 7 FYTD</v>
      </c>
      <c r="V945" s="739" t="str">
        <f t="shared" si="262"/>
        <v>Dealer TMRA</v>
      </c>
      <c r="W945" s="49"/>
      <c r="X945" s="49"/>
      <c r="Y945" s="60"/>
      <c r="Z945" s="49"/>
      <c r="AA945" s="49"/>
      <c r="AB945" s="49"/>
      <c r="AC945" s="49"/>
      <c r="AD945" s="49"/>
      <c r="AE945" s="49"/>
      <c r="AF945" s="49"/>
      <c r="AG945" s="49"/>
      <c r="AH945" s="41"/>
      <c r="AI945" s="47"/>
    </row>
    <row r="946" spans="1:35" ht="17.25" customHeight="1">
      <c r="A946" s="414" t="s">
        <v>1747</v>
      </c>
      <c r="B946" s="78" t="s">
        <v>2349</v>
      </c>
      <c r="C946" s="76" t="s">
        <v>357</v>
      </c>
      <c r="D946" s="70"/>
      <c r="E946" s="49"/>
      <c r="F946" s="255" t="s">
        <v>276</v>
      </c>
      <c r="G946" s="1077" t="str">
        <f>$C$7</f>
        <v>AUD</v>
      </c>
      <c r="H946" s="1078"/>
      <c r="I946" s="379" t="str">
        <f t="shared" ref="I946:V955" si="263">IFERROR(INDEX(ESOSDataset,MATCH($C946,Measure,0),MATCH(I$10,PeriodComposite,0))/I$6/I$5,"")</f>
        <v/>
      </c>
      <c r="J946" s="728" t="str">
        <f t="shared" si="263"/>
        <v/>
      </c>
      <c r="K946" s="955" t="str">
        <f t="shared" si="263"/>
        <v/>
      </c>
      <c r="L946" s="728" t="str">
        <f t="shared" si="263"/>
        <v/>
      </c>
      <c r="M946" s="379" t="str">
        <f t="shared" si="263"/>
        <v/>
      </c>
      <c r="N946" s="728" t="str">
        <f t="shared" si="263"/>
        <v/>
      </c>
      <c r="O946" s="379" t="str">
        <f t="shared" si="263"/>
        <v/>
      </c>
      <c r="P946" s="728" t="str">
        <f t="shared" si="263"/>
        <v/>
      </c>
      <c r="Q946" s="996" t="str">
        <f t="shared" si="263"/>
        <v/>
      </c>
      <c r="R946" s="728">
        <f t="shared" si="263"/>
        <v>224983.95</v>
      </c>
      <c r="S946" s="379" t="str">
        <f t="shared" si="263"/>
        <v/>
      </c>
      <c r="T946" s="728" t="str">
        <f t="shared" si="263"/>
        <v/>
      </c>
      <c r="U946" s="379" t="str">
        <f t="shared" si="263"/>
        <v/>
      </c>
      <c r="V946" s="713" t="str">
        <f t="shared" si="263"/>
        <v/>
      </c>
      <c r="W946" s="49"/>
      <c r="X946" s="49"/>
      <c r="Y946" s="60"/>
      <c r="Z946" s="49"/>
      <c r="AA946" s="49"/>
      <c r="AB946" s="49"/>
      <c r="AC946" s="49"/>
      <c r="AD946" s="49"/>
      <c r="AE946" s="49"/>
      <c r="AF946" s="49"/>
      <c r="AG946" s="49"/>
      <c r="AH946" s="41"/>
      <c r="AI946" s="47"/>
    </row>
    <row r="947" spans="1:35" ht="17.25" customHeight="1">
      <c r="A947" s="414" t="s">
        <v>1748</v>
      </c>
      <c r="B947" s="78" t="s">
        <v>2350</v>
      </c>
      <c r="C947" s="76" t="s">
        <v>364</v>
      </c>
      <c r="D947" s="70"/>
      <c r="E947" s="49"/>
      <c r="F947" s="255" t="s">
        <v>224</v>
      </c>
      <c r="G947" s="1077"/>
      <c r="H947" s="1078"/>
      <c r="I947" s="256" t="str">
        <f t="shared" si="263"/>
        <v/>
      </c>
      <c r="J947" s="729" t="str">
        <f t="shared" si="263"/>
        <v/>
      </c>
      <c r="K947" s="875" t="str">
        <f t="shared" si="263"/>
        <v/>
      </c>
      <c r="L947" s="729" t="str">
        <f t="shared" si="263"/>
        <v/>
      </c>
      <c r="M947" s="256" t="str">
        <f t="shared" si="263"/>
        <v/>
      </c>
      <c r="N947" s="729" t="str">
        <f t="shared" si="263"/>
        <v/>
      </c>
      <c r="O947" s="256" t="str">
        <f t="shared" si="263"/>
        <v/>
      </c>
      <c r="P947" s="729" t="str">
        <f t="shared" si="263"/>
        <v/>
      </c>
      <c r="Q947" s="999" t="str">
        <f t="shared" si="263"/>
        <v/>
      </c>
      <c r="R947" s="729">
        <f t="shared" si="263"/>
        <v>114476.96</v>
      </c>
      <c r="S947" s="256" t="str">
        <f t="shared" si="263"/>
        <v/>
      </c>
      <c r="T947" s="729" t="str">
        <f t="shared" si="263"/>
        <v/>
      </c>
      <c r="U947" s="256" t="str">
        <f t="shared" si="263"/>
        <v/>
      </c>
      <c r="V947" s="714" t="str">
        <f t="shared" si="263"/>
        <v/>
      </c>
      <c r="W947" s="49"/>
      <c r="X947" s="49"/>
      <c r="Y947" s="60"/>
      <c r="Z947" s="49"/>
      <c r="AA947" s="49"/>
      <c r="AB947" s="49"/>
      <c r="AC947" s="49"/>
      <c r="AD947" s="49"/>
      <c r="AE947" s="49"/>
      <c r="AF947" s="49"/>
      <c r="AG947" s="49"/>
      <c r="AH947" s="41"/>
      <c r="AI947" s="47"/>
    </row>
    <row r="948" spans="1:35" ht="17.25" customHeight="1">
      <c r="A948" s="414" t="s">
        <v>1749</v>
      </c>
      <c r="B948" s="78" t="s">
        <v>2351</v>
      </c>
      <c r="C948" s="76" t="s">
        <v>467</v>
      </c>
      <c r="D948" s="70"/>
      <c r="E948" s="49"/>
      <c r="F948" s="388" t="s">
        <v>225</v>
      </c>
      <c r="G948" s="1077"/>
      <c r="H948" s="1078"/>
      <c r="I948" s="282" t="str">
        <f t="shared" si="263"/>
        <v/>
      </c>
      <c r="J948" s="729" t="str">
        <f t="shared" si="263"/>
        <v/>
      </c>
      <c r="K948" s="898" t="str">
        <f t="shared" si="263"/>
        <v/>
      </c>
      <c r="L948" s="729" t="str">
        <f t="shared" si="263"/>
        <v/>
      </c>
      <c r="M948" s="282" t="str">
        <f t="shared" si="263"/>
        <v/>
      </c>
      <c r="N948" s="729" t="str">
        <f t="shared" si="263"/>
        <v/>
      </c>
      <c r="O948" s="282" t="str">
        <f t="shared" si="263"/>
        <v/>
      </c>
      <c r="P948" s="729" t="str">
        <f t="shared" si="263"/>
        <v/>
      </c>
      <c r="Q948" s="997" t="str">
        <f t="shared" si="263"/>
        <v/>
      </c>
      <c r="R948" s="729">
        <f t="shared" si="263"/>
        <v>0</v>
      </c>
      <c r="S948" s="282" t="str">
        <f t="shared" si="263"/>
        <v/>
      </c>
      <c r="T948" s="729" t="str">
        <f t="shared" si="263"/>
        <v/>
      </c>
      <c r="U948" s="282" t="str">
        <f t="shared" si="263"/>
        <v/>
      </c>
      <c r="V948" s="714" t="str">
        <f t="shared" si="263"/>
        <v/>
      </c>
      <c r="W948" s="49"/>
      <c r="X948" s="49"/>
      <c r="Y948" s="60"/>
      <c r="Z948" s="49"/>
      <c r="AA948" s="49"/>
      <c r="AB948" s="49"/>
      <c r="AC948" s="49"/>
      <c r="AD948" s="49"/>
      <c r="AE948" s="49"/>
      <c r="AF948" s="49"/>
      <c r="AG948" s="49"/>
      <c r="AH948" s="41"/>
      <c r="AI948" s="47"/>
    </row>
    <row r="949" spans="1:35" ht="17.25" customHeight="1">
      <c r="A949" s="414" t="s">
        <v>1750</v>
      </c>
      <c r="B949" s="78" t="s">
        <v>2352</v>
      </c>
      <c r="C949" s="76" t="s">
        <v>468</v>
      </c>
      <c r="D949" s="70"/>
      <c r="E949" s="49"/>
      <c r="F949" s="388" t="s">
        <v>226</v>
      </c>
      <c r="G949" s="1077"/>
      <c r="H949" s="1078"/>
      <c r="I949" s="282" t="str">
        <f t="shared" si="263"/>
        <v/>
      </c>
      <c r="J949" s="729" t="str">
        <f t="shared" si="263"/>
        <v/>
      </c>
      <c r="K949" s="898" t="str">
        <f t="shared" si="263"/>
        <v/>
      </c>
      <c r="L949" s="729" t="str">
        <f t="shared" si="263"/>
        <v/>
      </c>
      <c r="M949" s="282" t="str">
        <f t="shared" si="263"/>
        <v/>
      </c>
      <c r="N949" s="729" t="str">
        <f t="shared" si="263"/>
        <v/>
      </c>
      <c r="O949" s="282" t="str">
        <f t="shared" si="263"/>
        <v/>
      </c>
      <c r="P949" s="729" t="str">
        <f t="shared" si="263"/>
        <v/>
      </c>
      <c r="Q949" s="997" t="str">
        <f t="shared" si="263"/>
        <v/>
      </c>
      <c r="R949" s="729">
        <f t="shared" si="263"/>
        <v>59645.4</v>
      </c>
      <c r="S949" s="282" t="str">
        <f t="shared" si="263"/>
        <v/>
      </c>
      <c r="T949" s="729" t="str">
        <f t="shared" si="263"/>
        <v/>
      </c>
      <c r="U949" s="282" t="str">
        <f t="shared" si="263"/>
        <v/>
      </c>
      <c r="V949" s="714" t="str">
        <f t="shared" si="263"/>
        <v/>
      </c>
      <c r="W949" s="49"/>
      <c r="X949" s="49"/>
      <c r="Y949" s="60"/>
      <c r="Z949" s="49"/>
      <c r="AA949" s="49"/>
      <c r="AB949" s="49"/>
      <c r="AC949" s="49"/>
      <c r="AD949" s="49"/>
      <c r="AE949" s="49"/>
      <c r="AF949" s="49"/>
      <c r="AG949" s="49"/>
      <c r="AH949" s="41"/>
      <c r="AI949" s="47"/>
    </row>
    <row r="950" spans="1:35" ht="17.25" customHeight="1">
      <c r="A950" s="414" t="s">
        <v>1751</v>
      </c>
      <c r="B950" s="78" t="s">
        <v>2353</v>
      </c>
      <c r="C950" s="76" t="s">
        <v>469</v>
      </c>
      <c r="D950" s="70"/>
      <c r="E950" s="49"/>
      <c r="F950" s="388" t="s">
        <v>227</v>
      </c>
      <c r="G950" s="1077"/>
      <c r="H950" s="1078"/>
      <c r="I950" s="282" t="str">
        <f t="shared" si="263"/>
        <v/>
      </c>
      <c r="J950" s="729" t="str">
        <f t="shared" si="263"/>
        <v/>
      </c>
      <c r="K950" s="898" t="str">
        <f t="shared" si="263"/>
        <v/>
      </c>
      <c r="L950" s="729" t="str">
        <f t="shared" si="263"/>
        <v/>
      </c>
      <c r="M950" s="282" t="str">
        <f t="shared" si="263"/>
        <v/>
      </c>
      <c r="N950" s="729" t="str">
        <f t="shared" si="263"/>
        <v/>
      </c>
      <c r="O950" s="282" t="str">
        <f t="shared" si="263"/>
        <v/>
      </c>
      <c r="P950" s="729" t="str">
        <f t="shared" si="263"/>
        <v/>
      </c>
      <c r="Q950" s="997" t="str">
        <f t="shared" si="263"/>
        <v/>
      </c>
      <c r="R950" s="729">
        <f t="shared" si="263"/>
        <v>16249.38</v>
      </c>
      <c r="S950" s="282" t="str">
        <f t="shared" si="263"/>
        <v/>
      </c>
      <c r="T950" s="729" t="str">
        <f t="shared" si="263"/>
        <v/>
      </c>
      <c r="U950" s="282" t="str">
        <f t="shared" si="263"/>
        <v/>
      </c>
      <c r="V950" s="714" t="str">
        <f t="shared" si="263"/>
        <v/>
      </c>
      <c r="W950" s="49"/>
      <c r="X950" s="49"/>
      <c r="Y950" s="60"/>
      <c r="Z950" s="49"/>
      <c r="AA950" s="49"/>
      <c r="AB950" s="49"/>
      <c r="AC950" s="49"/>
      <c r="AD950" s="49"/>
      <c r="AE950" s="49"/>
      <c r="AF950" s="49"/>
      <c r="AG950" s="49"/>
      <c r="AH950" s="41"/>
      <c r="AI950" s="47"/>
    </row>
    <row r="951" spans="1:35" ht="17.25" customHeight="1">
      <c r="A951" s="414" t="s">
        <v>1752</v>
      </c>
      <c r="B951" s="78" t="s">
        <v>2354</v>
      </c>
      <c r="C951" s="76" t="s">
        <v>470</v>
      </c>
      <c r="D951" s="70"/>
      <c r="E951" s="49"/>
      <c r="F951" s="388" t="s">
        <v>228</v>
      </c>
      <c r="G951" s="1077"/>
      <c r="H951" s="1078"/>
      <c r="I951" s="282" t="str">
        <f t="shared" si="263"/>
        <v/>
      </c>
      <c r="J951" s="729" t="str">
        <f t="shared" si="263"/>
        <v/>
      </c>
      <c r="K951" s="898" t="str">
        <f t="shared" si="263"/>
        <v/>
      </c>
      <c r="L951" s="729" t="str">
        <f t="shared" si="263"/>
        <v/>
      </c>
      <c r="M951" s="282" t="str">
        <f t="shared" si="263"/>
        <v/>
      </c>
      <c r="N951" s="729" t="str">
        <f t="shared" si="263"/>
        <v/>
      </c>
      <c r="O951" s="282" t="str">
        <f t="shared" si="263"/>
        <v/>
      </c>
      <c r="P951" s="729" t="str">
        <f t="shared" si="263"/>
        <v/>
      </c>
      <c r="Q951" s="997" t="str">
        <f t="shared" si="263"/>
        <v/>
      </c>
      <c r="R951" s="729">
        <f t="shared" si="263"/>
        <v>1301.18</v>
      </c>
      <c r="S951" s="282" t="str">
        <f t="shared" si="263"/>
        <v/>
      </c>
      <c r="T951" s="729" t="str">
        <f t="shared" si="263"/>
        <v/>
      </c>
      <c r="U951" s="282" t="str">
        <f t="shared" si="263"/>
        <v/>
      </c>
      <c r="V951" s="714" t="str">
        <f t="shared" si="263"/>
        <v/>
      </c>
      <c r="W951" s="49"/>
      <c r="X951" s="49"/>
      <c r="Y951" s="60"/>
      <c r="Z951" s="49"/>
      <c r="AA951" s="49"/>
      <c r="AB951" s="49"/>
      <c r="AC951" s="49"/>
      <c r="AD951" s="49"/>
      <c r="AE951" s="49"/>
      <c r="AF951" s="49"/>
      <c r="AG951" s="49"/>
      <c r="AH951" s="41"/>
      <c r="AI951" s="47"/>
    </row>
    <row r="952" spans="1:35" ht="17.25" customHeight="1">
      <c r="A952" s="414" t="s">
        <v>1753</v>
      </c>
      <c r="B952" s="78" t="s">
        <v>2355</v>
      </c>
      <c r="C952" s="76" t="s">
        <v>471</v>
      </c>
      <c r="D952" s="70"/>
      <c r="E952" s="49"/>
      <c r="F952" s="388" t="s">
        <v>281</v>
      </c>
      <c r="G952" s="1077"/>
      <c r="H952" s="1078"/>
      <c r="I952" s="282" t="str">
        <f t="shared" si="263"/>
        <v/>
      </c>
      <c r="J952" s="729" t="str">
        <f t="shared" si="263"/>
        <v/>
      </c>
      <c r="K952" s="898" t="str">
        <f t="shared" si="263"/>
        <v/>
      </c>
      <c r="L952" s="729" t="str">
        <f t="shared" si="263"/>
        <v/>
      </c>
      <c r="M952" s="282" t="str">
        <f t="shared" si="263"/>
        <v/>
      </c>
      <c r="N952" s="729" t="str">
        <f t="shared" si="263"/>
        <v/>
      </c>
      <c r="O952" s="282" t="str">
        <f t="shared" si="263"/>
        <v/>
      </c>
      <c r="P952" s="729" t="str">
        <f t="shared" si="263"/>
        <v/>
      </c>
      <c r="Q952" s="997" t="str">
        <f t="shared" si="263"/>
        <v/>
      </c>
      <c r="R952" s="729">
        <f t="shared" si="263"/>
        <v>0</v>
      </c>
      <c r="S952" s="282" t="str">
        <f t="shared" si="263"/>
        <v/>
      </c>
      <c r="T952" s="729" t="str">
        <f t="shared" si="263"/>
        <v/>
      </c>
      <c r="U952" s="282" t="str">
        <f t="shared" si="263"/>
        <v/>
      </c>
      <c r="V952" s="714" t="str">
        <f t="shared" si="263"/>
        <v/>
      </c>
      <c r="W952" s="49"/>
      <c r="X952" s="49"/>
      <c r="Y952" s="60"/>
      <c r="Z952" s="49"/>
      <c r="AA952" s="49"/>
      <c r="AB952" s="49"/>
      <c r="AC952" s="49"/>
      <c r="AD952" s="49"/>
      <c r="AE952" s="49"/>
      <c r="AF952" s="49"/>
      <c r="AG952" s="49"/>
      <c r="AH952" s="41"/>
      <c r="AI952" s="47"/>
    </row>
    <row r="953" spans="1:35" ht="17.25" customHeight="1">
      <c r="A953" s="414" t="s">
        <v>1754</v>
      </c>
      <c r="B953" s="78" t="s">
        <v>2356</v>
      </c>
      <c r="C953" s="76" t="s">
        <v>492</v>
      </c>
      <c r="D953" s="70"/>
      <c r="E953" s="49"/>
      <c r="F953" s="388" t="s">
        <v>283</v>
      </c>
      <c r="G953" s="1077"/>
      <c r="H953" s="1078"/>
      <c r="I953" s="282" t="str">
        <f t="shared" si="263"/>
        <v/>
      </c>
      <c r="J953" s="729" t="str">
        <f t="shared" si="263"/>
        <v/>
      </c>
      <c r="K953" s="898" t="str">
        <f t="shared" si="263"/>
        <v/>
      </c>
      <c r="L953" s="729" t="str">
        <f t="shared" si="263"/>
        <v/>
      </c>
      <c r="M953" s="282" t="str">
        <f t="shared" si="263"/>
        <v/>
      </c>
      <c r="N953" s="729" t="str">
        <f t="shared" si="263"/>
        <v/>
      </c>
      <c r="O953" s="282" t="str">
        <f t="shared" si="263"/>
        <v/>
      </c>
      <c r="P953" s="729" t="str">
        <f t="shared" si="263"/>
        <v/>
      </c>
      <c r="Q953" s="997" t="str">
        <f t="shared" si="263"/>
        <v/>
      </c>
      <c r="R953" s="729">
        <f t="shared" si="263"/>
        <v>36505.93</v>
      </c>
      <c r="S953" s="282" t="str">
        <f t="shared" si="263"/>
        <v/>
      </c>
      <c r="T953" s="729" t="str">
        <f t="shared" si="263"/>
        <v/>
      </c>
      <c r="U953" s="282" t="str">
        <f t="shared" si="263"/>
        <v/>
      </c>
      <c r="V953" s="714" t="str">
        <f t="shared" si="263"/>
        <v/>
      </c>
      <c r="W953" s="49"/>
      <c r="X953" s="49"/>
      <c r="Y953" s="60"/>
      <c r="Z953" s="49"/>
      <c r="AA953" s="49"/>
      <c r="AB953" s="49"/>
      <c r="AC953" s="49"/>
      <c r="AD953" s="49"/>
      <c r="AE953" s="49"/>
      <c r="AF953" s="49"/>
      <c r="AG953" s="49"/>
      <c r="AH953" s="41"/>
      <c r="AI953" s="47"/>
    </row>
    <row r="954" spans="1:35" ht="17.25" customHeight="1">
      <c r="A954" s="414" t="s">
        <v>1755</v>
      </c>
      <c r="B954" s="78" t="s">
        <v>2357</v>
      </c>
      <c r="C954" s="76" t="s">
        <v>474</v>
      </c>
      <c r="D954" s="70"/>
      <c r="E954" s="49"/>
      <c r="F954" s="255" t="s">
        <v>167</v>
      </c>
      <c r="G954" s="1077"/>
      <c r="H954" s="1078"/>
      <c r="I954" s="256" t="str">
        <f t="shared" si="263"/>
        <v/>
      </c>
      <c r="J954" s="729" t="str">
        <f t="shared" si="263"/>
        <v/>
      </c>
      <c r="K954" s="875" t="str">
        <f t="shared" si="263"/>
        <v/>
      </c>
      <c r="L954" s="729" t="str">
        <f t="shared" si="263"/>
        <v/>
      </c>
      <c r="M954" s="256" t="str">
        <f t="shared" si="263"/>
        <v/>
      </c>
      <c r="N954" s="729" t="str">
        <f t="shared" si="263"/>
        <v/>
      </c>
      <c r="O954" s="256" t="str">
        <f t="shared" si="263"/>
        <v/>
      </c>
      <c r="P954" s="729" t="str">
        <f t="shared" si="263"/>
        <v/>
      </c>
      <c r="Q954" s="999" t="str">
        <f t="shared" si="263"/>
        <v/>
      </c>
      <c r="R954" s="729">
        <f t="shared" si="263"/>
        <v>113701.89</v>
      </c>
      <c r="S954" s="256" t="str">
        <f t="shared" si="263"/>
        <v/>
      </c>
      <c r="T954" s="729" t="str">
        <f t="shared" si="263"/>
        <v/>
      </c>
      <c r="U954" s="256" t="str">
        <f t="shared" si="263"/>
        <v/>
      </c>
      <c r="V954" s="714" t="str">
        <f t="shared" si="263"/>
        <v/>
      </c>
      <c r="W954" s="49"/>
      <c r="X954" s="49"/>
      <c r="Y954" s="60"/>
      <c r="Z954" s="49"/>
      <c r="AA954" s="49"/>
      <c r="AB954" s="49"/>
      <c r="AC954" s="49"/>
      <c r="AD954" s="49"/>
      <c r="AE954" s="49"/>
      <c r="AF954" s="49"/>
      <c r="AG954" s="49"/>
      <c r="AH954" s="41"/>
      <c r="AI954" s="47"/>
    </row>
    <row r="955" spans="1:35" ht="17.25" customHeight="1">
      <c r="A955" s="414" t="s">
        <v>1756</v>
      </c>
      <c r="B955" s="78" t="s">
        <v>2358</v>
      </c>
      <c r="C955" s="76" t="s">
        <v>475</v>
      </c>
      <c r="D955" s="70"/>
      <c r="E955" s="49"/>
      <c r="F955" s="289" t="s">
        <v>285</v>
      </c>
      <c r="G955" s="1079"/>
      <c r="H955" s="1080"/>
      <c r="I955" s="308" t="str">
        <f t="shared" si="263"/>
        <v/>
      </c>
      <c r="J955" s="886" t="str">
        <f t="shared" si="263"/>
        <v/>
      </c>
      <c r="K955" s="916" t="str">
        <f t="shared" si="263"/>
        <v/>
      </c>
      <c r="L955" s="886" t="str">
        <f t="shared" si="263"/>
        <v/>
      </c>
      <c r="M955" s="308" t="str">
        <f t="shared" si="263"/>
        <v/>
      </c>
      <c r="N955" s="886" t="str">
        <f t="shared" si="263"/>
        <v/>
      </c>
      <c r="O955" s="308" t="str">
        <f t="shared" si="263"/>
        <v/>
      </c>
      <c r="P955" s="886" t="str">
        <f t="shared" si="263"/>
        <v/>
      </c>
      <c r="Q955" s="1002" t="str">
        <f t="shared" si="263"/>
        <v/>
      </c>
      <c r="R955" s="886">
        <f t="shared" si="263"/>
        <v>775.07</v>
      </c>
      <c r="S955" s="308" t="str">
        <f t="shared" si="263"/>
        <v/>
      </c>
      <c r="T955" s="886" t="str">
        <f t="shared" si="263"/>
        <v/>
      </c>
      <c r="U955" s="308" t="str">
        <f t="shared" si="263"/>
        <v/>
      </c>
      <c r="V955" s="887" t="str">
        <f t="shared" si="263"/>
        <v/>
      </c>
      <c r="W955" s="49"/>
      <c r="X955" s="49"/>
      <c r="Y955" s="60"/>
      <c r="Z955" s="49"/>
      <c r="AA955" s="49"/>
      <c r="AB955" s="49"/>
      <c r="AC955" s="49"/>
      <c r="AD955" s="49"/>
      <c r="AE955" s="49"/>
      <c r="AF955" s="49"/>
      <c r="AG955" s="49"/>
      <c r="AH955" s="41"/>
      <c r="AI955" s="47"/>
    </row>
    <row r="956" spans="1:35" ht="17.25" customHeight="1">
      <c r="A956" s="414" t="s">
        <v>1757</v>
      </c>
      <c r="B956" s="78" t="s">
        <v>2359</v>
      </c>
      <c r="C956" s="76" t="s">
        <v>24</v>
      </c>
      <c r="D956" s="70"/>
      <c r="E956" s="49"/>
      <c r="F956" s="255" t="s">
        <v>277</v>
      </c>
      <c r="G956" s="309" t="str">
        <f t="shared" ref="G956:H964" si="264">IFERROR(INDEX(ESOSDataset,MATCH($C956,Measure,0),MATCH(G$10,Period,0)),"")</f>
        <v/>
      </c>
      <c r="H956" s="310" t="str">
        <f t="shared" si="264"/>
        <v/>
      </c>
      <c r="I956" s="311" t="str">
        <f t="shared" ref="I956:V964" si="265">IFERROR(INDEX(ESOSDataset,MATCH($C956,Measure,0),MATCH(I$10,PeriodComposite,0)),"")</f>
        <v/>
      </c>
      <c r="J956" s="913" t="str">
        <f t="shared" si="265"/>
        <v/>
      </c>
      <c r="K956" s="917" t="str">
        <f t="shared" si="265"/>
        <v/>
      </c>
      <c r="L956" s="913" t="str">
        <f t="shared" si="265"/>
        <v/>
      </c>
      <c r="M956" s="311" t="str">
        <f t="shared" si="265"/>
        <v/>
      </c>
      <c r="N956" s="913" t="str">
        <f t="shared" si="265"/>
        <v/>
      </c>
      <c r="O956" s="311" t="str">
        <f t="shared" si="265"/>
        <v/>
      </c>
      <c r="P956" s="913" t="str">
        <f t="shared" si="265"/>
        <v/>
      </c>
      <c r="Q956" s="1004" t="str">
        <f t="shared" si="265"/>
        <v/>
      </c>
      <c r="R956" s="913">
        <f t="shared" si="265"/>
        <v>0.50882278000000003</v>
      </c>
      <c r="S956" s="311" t="str">
        <f t="shared" si="265"/>
        <v/>
      </c>
      <c r="T956" s="913" t="str">
        <f t="shared" si="265"/>
        <v/>
      </c>
      <c r="U956" s="311" t="str">
        <f t="shared" si="265"/>
        <v/>
      </c>
      <c r="V956" s="918" t="str">
        <f t="shared" si="265"/>
        <v/>
      </c>
      <c r="W956" s="49"/>
      <c r="X956" s="49"/>
      <c r="Y956" s="60"/>
      <c r="Z956" s="49"/>
      <c r="AA956" s="49"/>
      <c r="AB956" s="49"/>
      <c r="AC956" s="49"/>
      <c r="AD956" s="49"/>
      <c r="AE956" s="49"/>
      <c r="AF956" s="49"/>
      <c r="AG956" s="49"/>
      <c r="AH956" s="41"/>
      <c r="AI956" s="47"/>
    </row>
    <row r="957" spans="1:35" ht="17.25" customHeight="1">
      <c r="A957" s="414" t="s">
        <v>1758</v>
      </c>
      <c r="B957" s="78" t="s">
        <v>2360</v>
      </c>
      <c r="C957" s="76" t="s">
        <v>130</v>
      </c>
      <c r="D957" s="70"/>
      <c r="E957" s="49"/>
      <c r="F957" s="388" t="s">
        <v>191</v>
      </c>
      <c r="G957" s="470" t="str">
        <f t="shared" si="264"/>
        <v/>
      </c>
      <c r="H957" s="471" t="str">
        <f t="shared" si="264"/>
        <v/>
      </c>
      <c r="I957" s="472" t="str">
        <f t="shared" si="265"/>
        <v/>
      </c>
      <c r="J957" s="914" t="str">
        <f t="shared" si="265"/>
        <v/>
      </c>
      <c r="K957" s="919" t="str">
        <f t="shared" si="265"/>
        <v/>
      </c>
      <c r="L957" s="914" t="str">
        <f t="shared" si="265"/>
        <v/>
      </c>
      <c r="M957" s="472" t="str">
        <f t="shared" si="265"/>
        <v/>
      </c>
      <c r="N957" s="914" t="str">
        <f t="shared" si="265"/>
        <v/>
      </c>
      <c r="O957" s="472" t="str">
        <f t="shared" si="265"/>
        <v/>
      </c>
      <c r="P957" s="914" t="str">
        <f t="shared" si="265"/>
        <v/>
      </c>
      <c r="Q957" s="1005" t="str">
        <f t="shared" si="265"/>
        <v/>
      </c>
      <c r="R957" s="914">
        <f t="shared" si="265"/>
        <v>0</v>
      </c>
      <c r="S957" s="472" t="str">
        <f t="shared" si="265"/>
        <v/>
      </c>
      <c r="T957" s="914" t="str">
        <f t="shared" si="265"/>
        <v/>
      </c>
      <c r="U957" s="472" t="str">
        <f t="shared" si="265"/>
        <v/>
      </c>
      <c r="V957" s="920" t="str">
        <f t="shared" si="265"/>
        <v/>
      </c>
      <c r="W957" s="49"/>
      <c r="X957" s="49"/>
      <c r="Y957" s="60"/>
      <c r="Z957" s="49"/>
      <c r="AA957" s="49"/>
      <c r="AB957" s="49"/>
      <c r="AC957" s="49"/>
      <c r="AD957" s="49"/>
      <c r="AE957" s="49"/>
      <c r="AF957" s="49"/>
      <c r="AG957" s="49"/>
      <c r="AH957" s="41"/>
      <c r="AI957" s="47"/>
    </row>
    <row r="958" spans="1:35" ht="17.25" customHeight="1">
      <c r="A958" s="414" t="s">
        <v>1759</v>
      </c>
      <c r="B958" s="78" t="s">
        <v>2361</v>
      </c>
      <c r="C958" s="76" t="s">
        <v>56</v>
      </c>
      <c r="D958" s="70"/>
      <c r="E958" s="49"/>
      <c r="F958" s="388" t="s">
        <v>278</v>
      </c>
      <c r="G958" s="470" t="str">
        <f t="shared" si="264"/>
        <v/>
      </c>
      <c r="H958" s="471" t="str">
        <f t="shared" si="264"/>
        <v/>
      </c>
      <c r="I958" s="472" t="str">
        <f t="shared" si="265"/>
        <v/>
      </c>
      <c r="J958" s="914" t="str">
        <f t="shared" si="265"/>
        <v/>
      </c>
      <c r="K958" s="919" t="str">
        <f t="shared" si="265"/>
        <v/>
      </c>
      <c r="L958" s="914" t="str">
        <f t="shared" si="265"/>
        <v/>
      </c>
      <c r="M958" s="472" t="str">
        <f t="shared" si="265"/>
        <v/>
      </c>
      <c r="N958" s="914" t="str">
        <f t="shared" si="265"/>
        <v/>
      </c>
      <c r="O958" s="472" t="str">
        <f t="shared" si="265"/>
        <v/>
      </c>
      <c r="P958" s="914" t="str">
        <f t="shared" si="265"/>
        <v/>
      </c>
      <c r="Q958" s="1005" t="str">
        <f t="shared" si="265"/>
        <v/>
      </c>
      <c r="R958" s="914">
        <f t="shared" si="265"/>
        <v>0.52102539999999997</v>
      </c>
      <c r="S958" s="472" t="str">
        <f t="shared" si="265"/>
        <v/>
      </c>
      <c r="T958" s="914" t="str">
        <f t="shared" si="265"/>
        <v/>
      </c>
      <c r="U958" s="472" t="str">
        <f t="shared" si="265"/>
        <v/>
      </c>
      <c r="V958" s="920" t="str">
        <f t="shared" si="265"/>
        <v/>
      </c>
      <c r="W958" s="49"/>
      <c r="X958" s="49"/>
      <c r="Y958" s="60"/>
      <c r="Z958" s="49"/>
      <c r="AA958" s="49"/>
      <c r="AB958" s="49"/>
      <c r="AC958" s="49"/>
      <c r="AD958" s="49"/>
      <c r="AE958" s="49"/>
      <c r="AF958" s="49"/>
      <c r="AG958" s="49"/>
      <c r="AH958" s="41"/>
      <c r="AI958" s="47"/>
    </row>
    <row r="959" spans="1:35" ht="17.25" customHeight="1">
      <c r="A959" s="414" t="s">
        <v>1760</v>
      </c>
      <c r="B959" s="78" t="s">
        <v>2362</v>
      </c>
      <c r="C959" s="76" t="s">
        <v>106</v>
      </c>
      <c r="D959" s="70"/>
      <c r="E959" s="49"/>
      <c r="F959" s="388" t="s">
        <v>279</v>
      </c>
      <c r="G959" s="470" t="str">
        <f t="shared" si="264"/>
        <v/>
      </c>
      <c r="H959" s="471" t="str">
        <f t="shared" si="264"/>
        <v/>
      </c>
      <c r="I959" s="472" t="str">
        <f t="shared" si="265"/>
        <v/>
      </c>
      <c r="J959" s="914" t="str">
        <f t="shared" si="265"/>
        <v/>
      </c>
      <c r="K959" s="919" t="str">
        <f t="shared" si="265"/>
        <v/>
      </c>
      <c r="L959" s="914" t="str">
        <f t="shared" si="265"/>
        <v/>
      </c>
      <c r="M959" s="472" t="str">
        <f t="shared" si="265"/>
        <v/>
      </c>
      <c r="N959" s="914" t="str">
        <f t="shared" si="265"/>
        <v/>
      </c>
      <c r="O959" s="472" t="str">
        <f t="shared" si="265"/>
        <v/>
      </c>
      <c r="P959" s="914" t="str">
        <f t="shared" si="265"/>
        <v/>
      </c>
      <c r="Q959" s="1005" t="str">
        <f t="shared" si="265"/>
        <v/>
      </c>
      <c r="R959" s="914">
        <f t="shared" si="265"/>
        <v>0.14194454000000001</v>
      </c>
      <c r="S959" s="472" t="str">
        <f t="shared" si="265"/>
        <v/>
      </c>
      <c r="T959" s="914" t="str">
        <f t="shared" si="265"/>
        <v/>
      </c>
      <c r="U959" s="472" t="str">
        <f t="shared" si="265"/>
        <v/>
      </c>
      <c r="V959" s="920" t="str">
        <f t="shared" si="265"/>
        <v/>
      </c>
      <c r="W959" s="49"/>
      <c r="X959" s="49"/>
      <c r="Y959" s="60"/>
      <c r="Z959" s="49"/>
      <c r="AA959" s="49"/>
      <c r="AB959" s="49"/>
      <c r="AC959" s="49"/>
      <c r="AD959" s="49"/>
      <c r="AE959" s="49"/>
      <c r="AF959" s="49"/>
      <c r="AG959" s="49"/>
      <c r="AH959" s="41"/>
      <c r="AI959" s="47"/>
    </row>
    <row r="960" spans="1:35" ht="17.25" customHeight="1">
      <c r="A960" s="414" t="s">
        <v>1761</v>
      </c>
      <c r="B960" s="78" t="s">
        <v>2363</v>
      </c>
      <c r="C960" s="76" t="s">
        <v>10</v>
      </c>
      <c r="D960" s="70"/>
      <c r="E960" s="49"/>
      <c r="F960" s="388" t="s">
        <v>280</v>
      </c>
      <c r="G960" s="470" t="str">
        <f t="shared" si="264"/>
        <v/>
      </c>
      <c r="H960" s="471" t="str">
        <f t="shared" si="264"/>
        <v/>
      </c>
      <c r="I960" s="472" t="str">
        <f t="shared" si="265"/>
        <v/>
      </c>
      <c r="J960" s="914" t="str">
        <f t="shared" si="265"/>
        <v/>
      </c>
      <c r="K960" s="919" t="str">
        <f t="shared" si="265"/>
        <v/>
      </c>
      <c r="L960" s="914" t="str">
        <f t="shared" si="265"/>
        <v/>
      </c>
      <c r="M960" s="472" t="str">
        <f t="shared" si="265"/>
        <v/>
      </c>
      <c r="N960" s="914" t="str">
        <f t="shared" si="265"/>
        <v/>
      </c>
      <c r="O960" s="472" t="str">
        <f t="shared" si="265"/>
        <v/>
      </c>
      <c r="P960" s="914" t="str">
        <f t="shared" si="265"/>
        <v/>
      </c>
      <c r="Q960" s="1005" t="str">
        <f t="shared" si="265"/>
        <v/>
      </c>
      <c r="R960" s="914">
        <f t="shared" si="265"/>
        <v>1.1366279999999999E-2</v>
      </c>
      <c r="S960" s="472" t="str">
        <f t="shared" si="265"/>
        <v/>
      </c>
      <c r="T960" s="914" t="str">
        <f t="shared" si="265"/>
        <v/>
      </c>
      <c r="U960" s="472" t="str">
        <f t="shared" si="265"/>
        <v/>
      </c>
      <c r="V960" s="920" t="str">
        <f t="shared" si="265"/>
        <v/>
      </c>
      <c r="W960" s="49"/>
      <c r="X960" s="49"/>
      <c r="Y960" s="60"/>
      <c r="Z960" s="49"/>
      <c r="AA960" s="49"/>
      <c r="AB960" s="49"/>
      <c r="AC960" s="49"/>
      <c r="AD960" s="49"/>
      <c r="AE960" s="49"/>
      <c r="AF960" s="49"/>
      <c r="AG960" s="49"/>
      <c r="AH960" s="41"/>
      <c r="AI960" s="47"/>
    </row>
    <row r="961" spans="1:35" ht="17.25" customHeight="1">
      <c r="A961" s="414" t="s">
        <v>1762</v>
      </c>
      <c r="B961" s="78" t="s">
        <v>2364</v>
      </c>
      <c r="C961" s="76" t="s">
        <v>472</v>
      </c>
      <c r="D961" s="70"/>
      <c r="E961" s="49"/>
      <c r="F961" s="388" t="s">
        <v>282</v>
      </c>
      <c r="G961" s="470" t="str">
        <f t="shared" si="264"/>
        <v/>
      </c>
      <c r="H961" s="471" t="str">
        <f t="shared" si="264"/>
        <v/>
      </c>
      <c r="I961" s="472" t="str">
        <f t="shared" si="265"/>
        <v/>
      </c>
      <c r="J961" s="914" t="str">
        <f t="shared" si="265"/>
        <v/>
      </c>
      <c r="K961" s="919" t="str">
        <f t="shared" si="265"/>
        <v/>
      </c>
      <c r="L961" s="914" t="str">
        <f t="shared" si="265"/>
        <v/>
      </c>
      <c r="M961" s="472" t="str">
        <f t="shared" si="265"/>
        <v/>
      </c>
      <c r="N961" s="914" t="str">
        <f t="shared" si="265"/>
        <v/>
      </c>
      <c r="O961" s="472" t="str">
        <f t="shared" si="265"/>
        <v/>
      </c>
      <c r="P961" s="914" t="str">
        <f t="shared" si="265"/>
        <v/>
      </c>
      <c r="Q961" s="1005" t="str">
        <f t="shared" si="265"/>
        <v/>
      </c>
      <c r="R961" s="914">
        <f t="shared" si="265"/>
        <v>0</v>
      </c>
      <c r="S961" s="472" t="str">
        <f t="shared" si="265"/>
        <v/>
      </c>
      <c r="T961" s="914" t="str">
        <f t="shared" si="265"/>
        <v/>
      </c>
      <c r="U961" s="472" t="str">
        <f t="shared" si="265"/>
        <v/>
      </c>
      <c r="V961" s="920" t="str">
        <f t="shared" si="265"/>
        <v/>
      </c>
      <c r="W961" s="49"/>
      <c r="X961" s="49"/>
      <c r="Y961" s="60"/>
      <c r="Z961" s="49"/>
      <c r="AA961" s="49"/>
      <c r="AB961" s="49"/>
      <c r="AC961" s="49"/>
      <c r="AD961" s="49"/>
      <c r="AE961" s="49"/>
      <c r="AF961" s="49"/>
      <c r="AG961" s="49"/>
      <c r="AH961" s="41"/>
      <c r="AI961" s="47"/>
    </row>
    <row r="962" spans="1:35" ht="17.25" customHeight="1">
      <c r="A962" s="414" t="s">
        <v>1763</v>
      </c>
      <c r="B962" s="78" t="s">
        <v>2365</v>
      </c>
      <c r="C962" s="76" t="s">
        <v>473</v>
      </c>
      <c r="D962" s="70"/>
      <c r="E962" s="49"/>
      <c r="F962" s="388" t="s">
        <v>284</v>
      </c>
      <c r="G962" s="470" t="str">
        <f t="shared" si="264"/>
        <v/>
      </c>
      <c r="H962" s="471" t="str">
        <f t="shared" si="264"/>
        <v/>
      </c>
      <c r="I962" s="472" t="str">
        <f t="shared" si="265"/>
        <v/>
      </c>
      <c r="J962" s="914" t="str">
        <f t="shared" si="265"/>
        <v/>
      </c>
      <c r="K962" s="919" t="str">
        <f t="shared" si="265"/>
        <v/>
      </c>
      <c r="L962" s="914" t="str">
        <f t="shared" si="265"/>
        <v/>
      </c>
      <c r="M962" s="472" t="str">
        <f t="shared" si="265"/>
        <v/>
      </c>
      <c r="N962" s="914" t="str">
        <f t="shared" si="265"/>
        <v/>
      </c>
      <c r="O962" s="472" t="str">
        <f t="shared" si="265"/>
        <v/>
      </c>
      <c r="P962" s="914" t="str">
        <f t="shared" si="265"/>
        <v/>
      </c>
      <c r="Q962" s="1005" t="str">
        <f t="shared" si="265"/>
        <v/>
      </c>
      <c r="R962" s="914">
        <f t="shared" si="265"/>
        <v>-0.31889320999999998</v>
      </c>
      <c r="S962" s="472" t="str">
        <f t="shared" si="265"/>
        <v/>
      </c>
      <c r="T962" s="914" t="str">
        <f t="shared" si="265"/>
        <v/>
      </c>
      <c r="U962" s="472" t="str">
        <f t="shared" si="265"/>
        <v/>
      </c>
      <c r="V962" s="920" t="str">
        <f t="shared" si="265"/>
        <v/>
      </c>
      <c r="W962" s="49"/>
      <c r="X962" s="49"/>
      <c r="Y962" s="60"/>
      <c r="Z962" s="49"/>
      <c r="AA962" s="49"/>
      <c r="AB962" s="49"/>
      <c r="AC962" s="49"/>
      <c r="AD962" s="49"/>
      <c r="AE962" s="49"/>
      <c r="AF962" s="49"/>
      <c r="AG962" s="49"/>
      <c r="AH962" s="41"/>
      <c r="AI962" s="47"/>
    </row>
    <row r="963" spans="1:35" ht="17.25" customHeight="1">
      <c r="A963" s="414" t="s">
        <v>1764</v>
      </c>
      <c r="B963" s="78" t="s">
        <v>2366</v>
      </c>
      <c r="C963" s="76" t="s">
        <v>112</v>
      </c>
      <c r="D963" s="70"/>
      <c r="E963" s="49"/>
      <c r="F963" s="255" t="s">
        <v>718</v>
      </c>
      <c r="G963" s="312" t="str">
        <f t="shared" si="264"/>
        <v/>
      </c>
      <c r="H963" s="313" t="str">
        <f t="shared" si="264"/>
        <v/>
      </c>
      <c r="I963" s="314" t="str">
        <f t="shared" si="265"/>
        <v/>
      </c>
      <c r="J963" s="914" t="str">
        <f t="shared" si="265"/>
        <v/>
      </c>
      <c r="K963" s="921" t="str">
        <f t="shared" si="265"/>
        <v/>
      </c>
      <c r="L963" s="914" t="str">
        <f t="shared" si="265"/>
        <v/>
      </c>
      <c r="M963" s="314" t="str">
        <f t="shared" si="265"/>
        <v/>
      </c>
      <c r="N963" s="914" t="str">
        <f t="shared" si="265"/>
        <v/>
      </c>
      <c r="O963" s="314" t="str">
        <f t="shared" si="265"/>
        <v/>
      </c>
      <c r="P963" s="914" t="str">
        <f t="shared" si="265"/>
        <v/>
      </c>
      <c r="Q963" s="1006" t="str">
        <f t="shared" si="265"/>
        <v/>
      </c>
      <c r="R963" s="914">
        <f t="shared" si="265"/>
        <v>0.99322942000000003</v>
      </c>
      <c r="S963" s="314" t="str">
        <f t="shared" si="265"/>
        <v/>
      </c>
      <c r="T963" s="914" t="str">
        <f t="shared" si="265"/>
        <v/>
      </c>
      <c r="U963" s="314" t="str">
        <f t="shared" si="265"/>
        <v/>
      </c>
      <c r="V963" s="920" t="str">
        <f t="shared" si="265"/>
        <v/>
      </c>
      <c r="W963" s="49"/>
      <c r="X963" s="49"/>
      <c r="Y963" s="60"/>
      <c r="Z963" s="49"/>
      <c r="AA963" s="49"/>
      <c r="AB963" s="49"/>
      <c r="AC963" s="49"/>
      <c r="AD963" s="49"/>
      <c r="AE963" s="49"/>
      <c r="AF963" s="49"/>
      <c r="AG963" s="49"/>
      <c r="AH963" s="41"/>
      <c r="AI963" s="47"/>
    </row>
    <row r="964" spans="1:35" ht="17.25" customHeight="1" collapsed="1">
      <c r="A964" s="414" t="s">
        <v>1765</v>
      </c>
      <c r="B964" s="78" t="s">
        <v>2367</v>
      </c>
      <c r="C964" s="76" t="s">
        <v>47</v>
      </c>
      <c r="D964" s="70"/>
      <c r="E964" s="49"/>
      <c r="F964" s="289" t="s">
        <v>134</v>
      </c>
      <c r="G964" s="315" t="str">
        <f t="shared" si="264"/>
        <v/>
      </c>
      <c r="H964" s="316" t="str">
        <f t="shared" si="264"/>
        <v/>
      </c>
      <c r="I964" s="317" t="str">
        <f t="shared" si="265"/>
        <v/>
      </c>
      <c r="J964" s="915" t="str">
        <f t="shared" si="265"/>
        <v/>
      </c>
      <c r="K964" s="922" t="str">
        <f t="shared" si="265"/>
        <v/>
      </c>
      <c r="L964" s="915" t="str">
        <f t="shared" si="265"/>
        <v/>
      </c>
      <c r="M964" s="317" t="str">
        <f t="shared" si="265"/>
        <v/>
      </c>
      <c r="N964" s="915" t="str">
        <f t="shared" si="265"/>
        <v/>
      </c>
      <c r="O964" s="317" t="str">
        <f t="shared" si="265"/>
        <v/>
      </c>
      <c r="P964" s="915" t="str">
        <f t="shared" si="265"/>
        <v/>
      </c>
      <c r="Q964" s="1003" t="str">
        <f t="shared" si="265"/>
        <v/>
      </c>
      <c r="R964" s="915">
        <f t="shared" si="265"/>
        <v>3.44502E-3</v>
      </c>
      <c r="S964" s="317" t="str">
        <f t="shared" si="265"/>
        <v/>
      </c>
      <c r="T964" s="915" t="str">
        <f t="shared" si="265"/>
        <v/>
      </c>
      <c r="U964" s="317" t="str">
        <f t="shared" si="265"/>
        <v/>
      </c>
      <c r="V964" s="923" t="str">
        <f t="shared" si="265"/>
        <v/>
      </c>
      <c r="W964" s="49"/>
      <c r="X964" s="49"/>
      <c r="Y964" s="60"/>
      <c r="Z964" s="49"/>
      <c r="AA964" s="49"/>
      <c r="AB964" s="49"/>
      <c r="AC964" s="49"/>
      <c r="AD964" s="49"/>
      <c r="AE964" s="49"/>
      <c r="AF964" s="49"/>
      <c r="AG964" s="49"/>
      <c r="AH964" s="41"/>
      <c r="AI964" s="47"/>
    </row>
    <row r="965" spans="1:35" ht="17.25" hidden="1" customHeight="1" outlineLevel="1">
      <c r="A965" s="414" t="s">
        <v>1766</v>
      </c>
      <c r="B965" s="78" t="s">
        <v>0</v>
      </c>
      <c r="C965" s="69"/>
      <c r="D965" s="70"/>
      <c r="E965" s="49"/>
      <c r="F965" s="1090" t="s">
        <v>203</v>
      </c>
      <c r="G965" s="1081" t="str">
        <f>G$13</f>
        <v>2015 FOA PG Group 1   :   March 2015</v>
      </c>
      <c r="H965" s="1082"/>
      <c r="I965" s="1082"/>
      <c r="J965" s="1082"/>
      <c r="K965" s="1082"/>
      <c r="L965" s="1082"/>
      <c r="M965" s="1082"/>
      <c r="N965" s="1082"/>
      <c r="O965" s="1082"/>
      <c r="P965" s="1082"/>
      <c r="Q965" s="1082"/>
      <c r="R965" s="1082"/>
      <c r="S965" s="1082"/>
      <c r="T965" s="1082"/>
      <c r="U965" s="1082">
        <f>U$13</f>
        <v>0</v>
      </c>
      <c r="V965" s="1083"/>
      <c r="W965" s="49"/>
      <c r="X965" s="49"/>
      <c r="Y965" s="60"/>
      <c r="Z965" s="49"/>
      <c r="AA965" s="49"/>
      <c r="AB965" s="49"/>
      <c r="AC965" s="49"/>
      <c r="AD965" s="49"/>
      <c r="AE965" s="49"/>
      <c r="AF965" s="49"/>
      <c r="AG965" s="49"/>
      <c r="AH965" s="41"/>
      <c r="AI965" s="47"/>
    </row>
    <row r="966" spans="1:35" ht="17.25" hidden="1" customHeight="1" outlineLevel="1">
      <c r="A966" s="414" t="s">
        <v>1767</v>
      </c>
      <c r="B966" s="78" t="s">
        <v>0</v>
      </c>
      <c r="C966" s="69"/>
      <c r="D966" s="70"/>
      <c r="E966" s="49"/>
      <c r="F966" s="1091"/>
      <c r="G966" s="62" t="str">
        <f t="shared" ref="G966:V966" si="266">G$14</f>
        <v>BM YTD</v>
      </c>
      <c r="H966" s="62" t="str">
        <f t="shared" si="266"/>
        <v>Med YTD</v>
      </c>
      <c r="I966" s="707" t="str">
        <f t="shared" si="266"/>
        <v>Dealer 1 FYTD</v>
      </c>
      <c r="J966" s="737" t="str">
        <f t="shared" si="266"/>
        <v>Dealer 1 TMRA</v>
      </c>
      <c r="K966" s="738" t="str">
        <f t="shared" si="266"/>
        <v>Dealer 2 FYTD</v>
      </c>
      <c r="L966" s="737" t="str">
        <f t="shared" si="266"/>
        <v>Dealer 2 TMRA</v>
      </c>
      <c r="M966" s="707" t="str">
        <f t="shared" si="266"/>
        <v>Dealer 3 FYTD</v>
      </c>
      <c r="N966" s="737" t="str">
        <f t="shared" si="266"/>
        <v>Dealer 3 TMRA</v>
      </c>
      <c r="O966" s="707" t="str">
        <f t="shared" si="266"/>
        <v>Dealer 4 FYTD</v>
      </c>
      <c r="P966" s="737" t="str">
        <f t="shared" si="266"/>
        <v>Dealer 4 TMRA</v>
      </c>
      <c r="Q966" s="707" t="str">
        <f t="shared" si="266"/>
        <v>Dealer 5 FYTD</v>
      </c>
      <c r="R966" s="737" t="str">
        <f t="shared" si="266"/>
        <v>Dealer 5 TMRA</v>
      </c>
      <c r="S966" s="707" t="str">
        <f t="shared" si="266"/>
        <v>Dealer 6 FYTD</v>
      </c>
      <c r="T966" s="737" t="str">
        <f t="shared" si="266"/>
        <v>Dealer 6 TMRA</v>
      </c>
      <c r="U966" s="707" t="str">
        <f t="shared" si="266"/>
        <v>Dealer 7 FYTD</v>
      </c>
      <c r="V966" s="739" t="str">
        <f t="shared" si="266"/>
        <v>Dealer TMRA</v>
      </c>
      <c r="W966" s="49"/>
      <c r="X966" s="49"/>
      <c r="Y966" s="60"/>
      <c r="Z966" s="49"/>
      <c r="AA966" s="49"/>
      <c r="AB966" s="49"/>
      <c r="AC966" s="49"/>
      <c r="AD966" s="49"/>
      <c r="AE966" s="49"/>
      <c r="AF966" s="49"/>
      <c r="AG966" s="49"/>
      <c r="AH966" s="41"/>
      <c r="AI966" s="47"/>
    </row>
    <row r="967" spans="1:35" ht="17.25" hidden="1" customHeight="1" outlineLevel="1">
      <c r="A967" s="414" t="s">
        <v>1768</v>
      </c>
      <c r="B967" s="78" t="s">
        <v>2368</v>
      </c>
      <c r="C967" s="76" t="s">
        <v>446</v>
      </c>
      <c r="D967" s="70"/>
      <c r="E967" s="49"/>
      <c r="F967" s="255" t="s">
        <v>276</v>
      </c>
      <c r="G967" s="1077" t="str">
        <f>$C$7</f>
        <v>AUD</v>
      </c>
      <c r="H967" s="1078"/>
      <c r="I967" s="379" t="str">
        <f t="shared" ref="I967:V976" si="267">IFERROR(INDEX(ESOSDataset,MATCH($C967,Measure,0),MATCH(I$10,PeriodComposite,0))/I$6/I$5,"")</f>
        <v/>
      </c>
      <c r="J967" s="728" t="str">
        <f t="shared" si="267"/>
        <v/>
      </c>
      <c r="K967" s="955" t="str">
        <f t="shared" si="267"/>
        <v/>
      </c>
      <c r="L967" s="728" t="str">
        <f t="shared" si="267"/>
        <v/>
      </c>
      <c r="M967" s="379" t="str">
        <f t="shared" si="267"/>
        <v/>
      </c>
      <c r="N967" s="728" t="str">
        <f t="shared" si="267"/>
        <v/>
      </c>
      <c r="O967" s="379" t="str">
        <f t="shared" si="267"/>
        <v/>
      </c>
      <c r="P967" s="728" t="str">
        <f t="shared" si="267"/>
        <v/>
      </c>
      <c r="Q967" s="379" t="str">
        <f t="shared" si="267"/>
        <v/>
      </c>
      <c r="R967" s="728">
        <f t="shared" si="267"/>
        <v>0</v>
      </c>
      <c r="S967" s="379" t="str">
        <f t="shared" si="267"/>
        <v/>
      </c>
      <c r="T967" s="728" t="str">
        <f t="shared" si="267"/>
        <v/>
      </c>
      <c r="U967" s="379" t="str">
        <f t="shared" si="267"/>
        <v/>
      </c>
      <c r="V967" s="713" t="str">
        <f t="shared" si="267"/>
        <v/>
      </c>
      <c r="W967" s="49"/>
      <c r="X967" s="49"/>
      <c r="Y967" s="60"/>
      <c r="Z967" s="49"/>
      <c r="AA967" s="49"/>
      <c r="AB967" s="49"/>
      <c r="AC967" s="49"/>
      <c r="AD967" s="49"/>
      <c r="AE967" s="49"/>
      <c r="AF967" s="49"/>
      <c r="AG967" s="49"/>
      <c r="AH967" s="41"/>
      <c r="AI967" s="47"/>
    </row>
    <row r="968" spans="1:35" ht="17.25" hidden="1" customHeight="1" outlineLevel="1">
      <c r="A968" s="414" t="s">
        <v>1769</v>
      </c>
      <c r="B968" s="78" t="s">
        <v>2369</v>
      </c>
      <c r="C968" s="76" t="s">
        <v>365</v>
      </c>
      <c r="D968" s="70"/>
      <c r="E968" s="49"/>
      <c r="F968" s="255" t="s">
        <v>224</v>
      </c>
      <c r="G968" s="1077"/>
      <c r="H968" s="1078"/>
      <c r="I968" s="256" t="str">
        <f t="shared" si="267"/>
        <v/>
      </c>
      <c r="J968" s="729" t="str">
        <f t="shared" si="267"/>
        <v/>
      </c>
      <c r="K968" s="875" t="str">
        <f t="shared" si="267"/>
        <v/>
      </c>
      <c r="L968" s="729" t="str">
        <f t="shared" si="267"/>
        <v/>
      </c>
      <c r="M968" s="256" t="str">
        <f t="shared" si="267"/>
        <v/>
      </c>
      <c r="N968" s="729" t="str">
        <f t="shared" si="267"/>
        <v/>
      </c>
      <c r="O968" s="256" t="str">
        <f t="shared" si="267"/>
        <v/>
      </c>
      <c r="P968" s="729" t="str">
        <f t="shared" si="267"/>
        <v/>
      </c>
      <c r="Q968" s="256" t="str">
        <f t="shared" si="267"/>
        <v/>
      </c>
      <c r="R968" s="729">
        <f t="shared" si="267"/>
        <v>0</v>
      </c>
      <c r="S968" s="256" t="str">
        <f t="shared" si="267"/>
        <v/>
      </c>
      <c r="T968" s="729" t="str">
        <f t="shared" si="267"/>
        <v/>
      </c>
      <c r="U968" s="256" t="str">
        <f t="shared" si="267"/>
        <v/>
      </c>
      <c r="V968" s="714" t="str">
        <f t="shared" si="267"/>
        <v/>
      </c>
      <c r="W968" s="49"/>
      <c r="X968" s="49"/>
      <c r="Y968" s="60"/>
      <c r="Z968" s="49"/>
      <c r="AA968" s="49"/>
      <c r="AB968" s="49"/>
      <c r="AC968" s="49"/>
      <c r="AD968" s="49"/>
      <c r="AE968" s="49"/>
      <c r="AF968" s="49"/>
      <c r="AG968" s="49"/>
      <c r="AH968" s="41"/>
      <c r="AI968" s="47"/>
    </row>
    <row r="969" spans="1:35" ht="17.25" hidden="1" customHeight="1" outlineLevel="1">
      <c r="A969" s="414" t="s">
        <v>1770</v>
      </c>
      <c r="B969" s="78" t="s">
        <v>2370</v>
      </c>
      <c r="C969" s="76" t="s">
        <v>476</v>
      </c>
      <c r="D969" s="70"/>
      <c r="E969" s="49"/>
      <c r="F969" s="388" t="s">
        <v>225</v>
      </c>
      <c r="G969" s="1077"/>
      <c r="H969" s="1078"/>
      <c r="I969" s="282" t="str">
        <f t="shared" si="267"/>
        <v/>
      </c>
      <c r="J969" s="729" t="str">
        <f t="shared" si="267"/>
        <v/>
      </c>
      <c r="K969" s="898" t="str">
        <f t="shared" si="267"/>
        <v/>
      </c>
      <c r="L969" s="729" t="str">
        <f t="shared" si="267"/>
        <v/>
      </c>
      <c r="M969" s="282" t="str">
        <f t="shared" si="267"/>
        <v/>
      </c>
      <c r="N969" s="729" t="str">
        <f t="shared" si="267"/>
        <v/>
      </c>
      <c r="O969" s="282" t="str">
        <f t="shared" si="267"/>
        <v/>
      </c>
      <c r="P969" s="729" t="str">
        <f t="shared" si="267"/>
        <v/>
      </c>
      <c r="Q969" s="282" t="str">
        <f t="shared" si="267"/>
        <v/>
      </c>
      <c r="R969" s="729">
        <f t="shared" si="267"/>
        <v>0</v>
      </c>
      <c r="S969" s="282" t="str">
        <f t="shared" si="267"/>
        <v/>
      </c>
      <c r="T969" s="729" t="str">
        <f t="shared" si="267"/>
        <v/>
      </c>
      <c r="U969" s="282" t="str">
        <f t="shared" si="267"/>
        <v/>
      </c>
      <c r="V969" s="714" t="str">
        <f t="shared" si="267"/>
        <v/>
      </c>
      <c r="W969" s="49"/>
      <c r="X969" s="49"/>
      <c r="Y969" s="60"/>
      <c r="Z969" s="49"/>
      <c r="AA969" s="49"/>
      <c r="AB969" s="49"/>
      <c r="AC969" s="49"/>
      <c r="AD969" s="49"/>
      <c r="AE969" s="49"/>
      <c r="AF969" s="49"/>
      <c r="AG969" s="49"/>
      <c r="AH969" s="41"/>
      <c r="AI969" s="47"/>
    </row>
    <row r="970" spans="1:35" ht="17.25" hidden="1" customHeight="1" outlineLevel="1">
      <c r="A970" s="414" t="s">
        <v>1771</v>
      </c>
      <c r="B970" s="78" t="s">
        <v>2371</v>
      </c>
      <c r="C970" s="76" t="s">
        <v>477</v>
      </c>
      <c r="D970" s="70"/>
      <c r="E970" s="49"/>
      <c r="F970" s="388" t="s">
        <v>226</v>
      </c>
      <c r="G970" s="1077"/>
      <c r="H970" s="1078"/>
      <c r="I970" s="282" t="str">
        <f t="shared" si="267"/>
        <v/>
      </c>
      <c r="J970" s="729" t="str">
        <f t="shared" si="267"/>
        <v/>
      </c>
      <c r="K970" s="898" t="str">
        <f t="shared" si="267"/>
        <v/>
      </c>
      <c r="L970" s="729" t="str">
        <f t="shared" si="267"/>
        <v/>
      </c>
      <c r="M970" s="282" t="str">
        <f t="shared" si="267"/>
        <v/>
      </c>
      <c r="N970" s="729" t="str">
        <f t="shared" si="267"/>
        <v/>
      </c>
      <c r="O970" s="282" t="str">
        <f t="shared" si="267"/>
        <v/>
      </c>
      <c r="P970" s="729" t="str">
        <f t="shared" si="267"/>
        <v/>
      </c>
      <c r="Q970" s="282" t="str">
        <f t="shared" si="267"/>
        <v/>
      </c>
      <c r="R970" s="729">
        <f t="shared" si="267"/>
        <v>0</v>
      </c>
      <c r="S970" s="282" t="str">
        <f t="shared" si="267"/>
        <v/>
      </c>
      <c r="T970" s="729" t="str">
        <f t="shared" si="267"/>
        <v/>
      </c>
      <c r="U970" s="282" t="str">
        <f t="shared" si="267"/>
        <v/>
      </c>
      <c r="V970" s="714" t="str">
        <f t="shared" si="267"/>
        <v/>
      </c>
      <c r="W970" s="49"/>
      <c r="X970" s="49"/>
      <c r="Y970" s="60"/>
      <c r="Z970" s="49"/>
      <c r="AA970" s="49"/>
      <c r="AB970" s="49"/>
      <c r="AC970" s="49"/>
      <c r="AD970" s="49"/>
      <c r="AE970" s="49"/>
      <c r="AF970" s="49"/>
      <c r="AG970" s="49"/>
      <c r="AH970" s="41"/>
      <c r="AI970" s="47"/>
    </row>
    <row r="971" spans="1:35" ht="17.25" hidden="1" customHeight="1" outlineLevel="1">
      <c r="A971" s="414" t="s">
        <v>1772</v>
      </c>
      <c r="B971" s="78" t="s">
        <v>2372</v>
      </c>
      <c r="C971" s="76" t="s">
        <v>478</v>
      </c>
      <c r="D971" s="70"/>
      <c r="E971" s="49"/>
      <c r="F971" s="388" t="s">
        <v>227</v>
      </c>
      <c r="G971" s="1077"/>
      <c r="H971" s="1078"/>
      <c r="I971" s="282" t="str">
        <f t="shared" si="267"/>
        <v/>
      </c>
      <c r="J971" s="729" t="str">
        <f t="shared" si="267"/>
        <v/>
      </c>
      <c r="K971" s="898" t="str">
        <f t="shared" si="267"/>
        <v/>
      </c>
      <c r="L971" s="729" t="str">
        <f t="shared" si="267"/>
        <v/>
      </c>
      <c r="M971" s="282" t="str">
        <f t="shared" si="267"/>
        <v/>
      </c>
      <c r="N971" s="729" t="str">
        <f t="shared" si="267"/>
        <v/>
      </c>
      <c r="O971" s="282" t="str">
        <f t="shared" si="267"/>
        <v/>
      </c>
      <c r="P971" s="729" t="str">
        <f t="shared" si="267"/>
        <v/>
      </c>
      <c r="Q971" s="282" t="str">
        <f t="shared" si="267"/>
        <v/>
      </c>
      <c r="R971" s="729">
        <f t="shared" si="267"/>
        <v>0</v>
      </c>
      <c r="S971" s="282" t="str">
        <f t="shared" si="267"/>
        <v/>
      </c>
      <c r="T971" s="729" t="str">
        <f t="shared" si="267"/>
        <v/>
      </c>
      <c r="U971" s="282" t="str">
        <f t="shared" si="267"/>
        <v/>
      </c>
      <c r="V971" s="714" t="str">
        <f t="shared" si="267"/>
        <v/>
      </c>
      <c r="W971" s="49"/>
      <c r="X971" s="49"/>
      <c r="Y971" s="60"/>
      <c r="Z971" s="49"/>
      <c r="AA971" s="49"/>
      <c r="AB971" s="49"/>
      <c r="AC971" s="49"/>
      <c r="AD971" s="49"/>
      <c r="AE971" s="49"/>
      <c r="AF971" s="49"/>
      <c r="AG971" s="49"/>
      <c r="AH971" s="41"/>
      <c r="AI971" s="47"/>
    </row>
    <row r="972" spans="1:35" ht="17.25" hidden="1" customHeight="1" outlineLevel="1">
      <c r="A972" s="414" t="s">
        <v>1773</v>
      </c>
      <c r="B972" s="78" t="s">
        <v>2373</v>
      </c>
      <c r="C972" s="76" t="s">
        <v>479</v>
      </c>
      <c r="D972" s="70"/>
      <c r="E972" s="49"/>
      <c r="F972" s="388" t="s">
        <v>228</v>
      </c>
      <c r="G972" s="1077"/>
      <c r="H972" s="1078"/>
      <c r="I972" s="282" t="str">
        <f t="shared" si="267"/>
        <v/>
      </c>
      <c r="J972" s="729" t="str">
        <f t="shared" si="267"/>
        <v/>
      </c>
      <c r="K972" s="898" t="str">
        <f t="shared" si="267"/>
        <v/>
      </c>
      <c r="L972" s="729" t="str">
        <f t="shared" si="267"/>
        <v/>
      </c>
      <c r="M972" s="282" t="str">
        <f t="shared" si="267"/>
        <v/>
      </c>
      <c r="N972" s="729" t="str">
        <f t="shared" si="267"/>
        <v/>
      </c>
      <c r="O972" s="282" t="str">
        <f t="shared" si="267"/>
        <v/>
      </c>
      <c r="P972" s="729" t="str">
        <f t="shared" si="267"/>
        <v/>
      </c>
      <c r="Q972" s="282" t="str">
        <f t="shared" si="267"/>
        <v/>
      </c>
      <c r="R972" s="729">
        <f t="shared" si="267"/>
        <v>0</v>
      </c>
      <c r="S972" s="282" t="str">
        <f t="shared" si="267"/>
        <v/>
      </c>
      <c r="T972" s="729" t="str">
        <f t="shared" si="267"/>
        <v/>
      </c>
      <c r="U972" s="282" t="str">
        <f t="shared" si="267"/>
        <v/>
      </c>
      <c r="V972" s="714" t="str">
        <f t="shared" si="267"/>
        <v/>
      </c>
      <c r="W972" s="49"/>
      <c r="X972" s="49"/>
      <c r="Y972" s="60"/>
      <c r="Z972" s="49"/>
      <c r="AA972" s="49"/>
      <c r="AB972" s="49"/>
      <c r="AC972" s="49"/>
      <c r="AD972" s="49"/>
      <c r="AE972" s="49"/>
      <c r="AF972" s="49"/>
      <c r="AG972" s="49"/>
      <c r="AH972" s="41"/>
      <c r="AI972" s="47"/>
    </row>
    <row r="973" spans="1:35" ht="17.25" hidden="1" customHeight="1" outlineLevel="1">
      <c r="A973" s="414" t="s">
        <v>1774</v>
      </c>
      <c r="B973" s="78" t="s">
        <v>2374</v>
      </c>
      <c r="C973" s="76" t="s">
        <v>480</v>
      </c>
      <c r="D973" s="70"/>
      <c r="E973" s="49"/>
      <c r="F973" s="388" t="s">
        <v>281</v>
      </c>
      <c r="G973" s="1077"/>
      <c r="H973" s="1078"/>
      <c r="I973" s="282" t="str">
        <f t="shared" si="267"/>
        <v/>
      </c>
      <c r="J973" s="729" t="str">
        <f t="shared" si="267"/>
        <v/>
      </c>
      <c r="K973" s="898" t="str">
        <f t="shared" si="267"/>
        <v/>
      </c>
      <c r="L973" s="729" t="str">
        <f t="shared" si="267"/>
        <v/>
      </c>
      <c r="M973" s="282" t="str">
        <f t="shared" si="267"/>
        <v/>
      </c>
      <c r="N973" s="729" t="str">
        <f t="shared" si="267"/>
        <v/>
      </c>
      <c r="O973" s="282" t="str">
        <f t="shared" si="267"/>
        <v/>
      </c>
      <c r="P973" s="729" t="str">
        <f t="shared" si="267"/>
        <v/>
      </c>
      <c r="Q973" s="282" t="str">
        <f t="shared" si="267"/>
        <v/>
      </c>
      <c r="R973" s="729">
        <f t="shared" si="267"/>
        <v>0</v>
      </c>
      <c r="S973" s="282" t="str">
        <f t="shared" si="267"/>
        <v/>
      </c>
      <c r="T973" s="729" t="str">
        <f t="shared" si="267"/>
        <v/>
      </c>
      <c r="U973" s="282" t="str">
        <f t="shared" si="267"/>
        <v/>
      </c>
      <c r="V973" s="714" t="str">
        <f t="shared" si="267"/>
        <v/>
      </c>
      <c r="W973" s="49"/>
      <c r="X973" s="49"/>
      <c r="Y973" s="60"/>
      <c r="Z973" s="49"/>
      <c r="AA973" s="49"/>
      <c r="AB973" s="49"/>
      <c r="AC973" s="49"/>
      <c r="AD973" s="49"/>
      <c r="AE973" s="49"/>
      <c r="AF973" s="49"/>
      <c r="AG973" s="49"/>
      <c r="AH973" s="41"/>
      <c r="AI973" s="47"/>
    </row>
    <row r="974" spans="1:35" ht="17.25" hidden="1" customHeight="1" outlineLevel="1">
      <c r="A974" s="414" t="s">
        <v>1775</v>
      </c>
      <c r="B974" s="78" t="s">
        <v>2375</v>
      </c>
      <c r="C974" s="76" t="s">
        <v>488</v>
      </c>
      <c r="D974" s="70"/>
      <c r="E974" s="49"/>
      <c r="F974" s="388" t="s">
        <v>283</v>
      </c>
      <c r="G974" s="1077"/>
      <c r="H974" s="1078"/>
      <c r="I974" s="282" t="str">
        <f t="shared" si="267"/>
        <v/>
      </c>
      <c r="J974" s="729" t="str">
        <f t="shared" si="267"/>
        <v/>
      </c>
      <c r="K974" s="898" t="str">
        <f t="shared" si="267"/>
        <v/>
      </c>
      <c r="L974" s="729" t="str">
        <f t="shared" si="267"/>
        <v/>
      </c>
      <c r="M974" s="282" t="str">
        <f t="shared" si="267"/>
        <v/>
      </c>
      <c r="N974" s="729" t="str">
        <f t="shared" si="267"/>
        <v/>
      </c>
      <c r="O974" s="282" t="str">
        <f t="shared" si="267"/>
        <v/>
      </c>
      <c r="P974" s="729" t="str">
        <f t="shared" si="267"/>
        <v/>
      </c>
      <c r="Q974" s="282" t="str">
        <f t="shared" si="267"/>
        <v/>
      </c>
      <c r="R974" s="729">
        <f t="shared" si="267"/>
        <v>0</v>
      </c>
      <c r="S974" s="282" t="str">
        <f t="shared" si="267"/>
        <v/>
      </c>
      <c r="T974" s="729" t="str">
        <f t="shared" si="267"/>
        <v/>
      </c>
      <c r="U974" s="282" t="str">
        <f t="shared" si="267"/>
        <v/>
      </c>
      <c r="V974" s="714" t="str">
        <f t="shared" si="267"/>
        <v/>
      </c>
      <c r="W974" s="49"/>
      <c r="X974" s="49"/>
      <c r="Y974" s="60"/>
      <c r="Z974" s="49"/>
      <c r="AA974" s="49"/>
      <c r="AB974" s="49"/>
      <c r="AC974" s="49"/>
      <c r="AD974" s="49"/>
      <c r="AE974" s="49"/>
      <c r="AF974" s="49"/>
      <c r="AG974" s="49"/>
      <c r="AH974" s="41"/>
      <c r="AI974" s="47"/>
    </row>
    <row r="975" spans="1:35" ht="17.25" hidden="1" customHeight="1" outlineLevel="1">
      <c r="A975" s="414" t="s">
        <v>1776</v>
      </c>
      <c r="B975" s="78" t="s">
        <v>2376</v>
      </c>
      <c r="C975" s="76" t="s">
        <v>483</v>
      </c>
      <c r="D975" s="70"/>
      <c r="E975" s="49"/>
      <c r="F975" s="255" t="s">
        <v>167</v>
      </c>
      <c r="G975" s="1077"/>
      <c r="H975" s="1078"/>
      <c r="I975" s="256" t="str">
        <f t="shared" si="267"/>
        <v/>
      </c>
      <c r="J975" s="729" t="str">
        <f t="shared" si="267"/>
        <v/>
      </c>
      <c r="K975" s="875" t="str">
        <f t="shared" si="267"/>
        <v/>
      </c>
      <c r="L975" s="729" t="str">
        <f t="shared" si="267"/>
        <v/>
      </c>
      <c r="M975" s="256" t="str">
        <f t="shared" si="267"/>
        <v/>
      </c>
      <c r="N975" s="729" t="str">
        <f t="shared" si="267"/>
        <v/>
      </c>
      <c r="O975" s="256" t="str">
        <f t="shared" si="267"/>
        <v/>
      </c>
      <c r="P975" s="729" t="str">
        <f t="shared" si="267"/>
        <v/>
      </c>
      <c r="Q975" s="256" t="str">
        <f t="shared" si="267"/>
        <v/>
      </c>
      <c r="R975" s="729">
        <f t="shared" si="267"/>
        <v>0</v>
      </c>
      <c r="S975" s="256" t="str">
        <f t="shared" si="267"/>
        <v/>
      </c>
      <c r="T975" s="729" t="str">
        <f t="shared" si="267"/>
        <v/>
      </c>
      <c r="U975" s="256" t="str">
        <f t="shared" si="267"/>
        <v/>
      </c>
      <c r="V975" s="714" t="str">
        <f t="shared" si="267"/>
        <v/>
      </c>
      <c r="W975" s="49"/>
      <c r="X975" s="49"/>
      <c r="Y975" s="60"/>
      <c r="Z975" s="49"/>
      <c r="AA975" s="49"/>
      <c r="AB975" s="49"/>
      <c r="AC975" s="49"/>
      <c r="AD975" s="49"/>
      <c r="AE975" s="49"/>
      <c r="AF975" s="49"/>
      <c r="AG975" s="49"/>
      <c r="AH975" s="41"/>
      <c r="AI975" s="47"/>
    </row>
    <row r="976" spans="1:35" ht="17.25" hidden="1" customHeight="1" outlineLevel="1">
      <c r="A976" s="414" t="s">
        <v>1777</v>
      </c>
      <c r="B976" s="78" t="s">
        <v>2377</v>
      </c>
      <c r="C976" s="76" t="s">
        <v>484</v>
      </c>
      <c r="D976" s="70"/>
      <c r="E976" s="49"/>
      <c r="F976" s="289" t="s">
        <v>285</v>
      </c>
      <c r="G976" s="1079"/>
      <c r="H976" s="1080"/>
      <c r="I976" s="308" t="str">
        <f t="shared" si="267"/>
        <v/>
      </c>
      <c r="J976" s="886" t="str">
        <f t="shared" si="267"/>
        <v/>
      </c>
      <c r="K976" s="916" t="str">
        <f t="shared" si="267"/>
        <v/>
      </c>
      <c r="L976" s="886" t="str">
        <f t="shared" si="267"/>
        <v/>
      </c>
      <c r="M976" s="308" t="str">
        <f t="shared" si="267"/>
        <v/>
      </c>
      <c r="N976" s="886" t="str">
        <f t="shared" si="267"/>
        <v/>
      </c>
      <c r="O976" s="308" t="str">
        <f t="shared" si="267"/>
        <v/>
      </c>
      <c r="P976" s="886" t="str">
        <f t="shared" si="267"/>
        <v/>
      </c>
      <c r="Q976" s="308" t="str">
        <f t="shared" si="267"/>
        <v/>
      </c>
      <c r="R976" s="886">
        <f t="shared" si="267"/>
        <v>0</v>
      </c>
      <c r="S976" s="308" t="str">
        <f t="shared" si="267"/>
        <v/>
      </c>
      <c r="T976" s="886" t="str">
        <f t="shared" si="267"/>
        <v/>
      </c>
      <c r="U976" s="308" t="str">
        <f t="shared" si="267"/>
        <v/>
      </c>
      <c r="V976" s="887" t="str">
        <f t="shared" si="267"/>
        <v/>
      </c>
      <c r="W976" s="49"/>
      <c r="X976" s="49"/>
      <c r="Y976" s="60"/>
      <c r="Z976" s="49"/>
      <c r="AA976" s="49"/>
      <c r="AB976" s="49"/>
      <c r="AC976" s="49"/>
      <c r="AD976" s="49"/>
      <c r="AE976" s="49"/>
      <c r="AF976" s="49"/>
      <c r="AG976" s="49"/>
      <c r="AH976" s="41"/>
      <c r="AI976" s="47"/>
    </row>
    <row r="977" spans="1:35" ht="17.25" hidden="1" customHeight="1" outlineLevel="1">
      <c r="A977" s="414" t="s">
        <v>1778</v>
      </c>
      <c r="B977" s="78" t="s">
        <v>2378</v>
      </c>
      <c r="C977" s="76" t="s">
        <v>18</v>
      </c>
      <c r="D977" s="70"/>
      <c r="E977" s="49"/>
      <c r="F977" s="255" t="s">
        <v>277</v>
      </c>
      <c r="G977" s="309" t="str">
        <f t="shared" ref="G977:H985" si="268">IFERROR(INDEX(ESOSDataset,MATCH($C977,Measure,0),MATCH(G$10,Period,0)),"")</f>
        <v/>
      </c>
      <c r="H977" s="310" t="str">
        <f t="shared" si="268"/>
        <v/>
      </c>
      <c r="I977" s="311" t="str">
        <f t="shared" ref="I977:V985" si="269">IFERROR(INDEX(ESOSDataset,MATCH($C977,Measure,0),MATCH(I$10,PeriodComposite,0)),"")</f>
        <v/>
      </c>
      <c r="J977" s="913" t="str">
        <f t="shared" si="269"/>
        <v/>
      </c>
      <c r="K977" s="917" t="str">
        <f t="shared" si="269"/>
        <v/>
      </c>
      <c r="L977" s="913" t="str">
        <f t="shared" si="269"/>
        <v/>
      </c>
      <c r="M977" s="311" t="str">
        <f t="shared" si="269"/>
        <v/>
      </c>
      <c r="N977" s="913" t="str">
        <f t="shared" si="269"/>
        <v/>
      </c>
      <c r="O977" s="311" t="str">
        <f t="shared" si="269"/>
        <v/>
      </c>
      <c r="P977" s="913" t="str">
        <f t="shared" si="269"/>
        <v/>
      </c>
      <c r="Q977" s="311" t="str">
        <f t="shared" si="269"/>
        <v/>
      </c>
      <c r="R977" s="913">
        <f t="shared" si="269"/>
        <v>0</v>
      </c>
      <c r="S977" s="311" t="str">
        <f t="shared" si="269"/>
        <v/>
      </c>
      <c r="T977" s="913" t="str">
        <f t="shared" si="269"/>
        <v/>
      </c>
      <c r="U977" s="311" t="str">
        <f t="shared" si="269"/>
        <v/>
      </c>
      <c r="V977" s="918" t="str">
        <f t="shared" si="269"/>
        <v/>
      </c>
      <c r="W977" s="49"/>
      <c r="X977" s="49"/>
      <c r="Y977" s="60"/>
      <c r="Z977" s="49"/>
      <c r="AA977" s="49"/>
      <c r="AB977" s="49"/>
      <c r="AC977" s="49"/>
      <c r="AD977" s="49"/>
      <c r="AE977" s="49"/>
      <c r="AF977" s="49"/>
      <c r="AG977" s="49"/>
      <c r="AH977" s="41"/>
      <c r="AI977" s="47"/>
    </row>
    <row r="978" spans="1:35" ht="17.25" hidden="1" customHeight="1" outlineLevel="1">
      <c r="A978" s="414" t="s">
        <v>1779</v>
      </c>
      <c r="B978" s="78" t="s">
        <v>2379</v>
      </c>
      <c r="C978" s="76" t="s">
        <v>126</v>
      </c>
      <c r="D978" s="70"/>
      <c r="E978" s="49"/>
      <c r="F978" s="388" t="s">
        <v>191</v>
      </c>
      <c r="G978" s="470" t="str">
        <f t="shared" si="268"/>
        <v/>
      </c>
      <c r="H978" s="471" t="str">
        <f t="shared" si="268"/>
        <v/>
      </c>
      <c r="I978" s="472" t="str">
        <f t="shared" si="269"/>
        <v/>
      </c>
      <c r="J978" s="914" t="str">
        <f t="shared" si="269"/>
        <v/>
      </c>
      <c r="K978" s="919" t="str">
        <f t="shared" si="269"/>
        <v/>
      </c>
      <c r="L978" s="914" t="str">
        <f t="shared" si="269"/>
        <v/>
      </c>
      <c r="M978" s="472" t="str">
        <f t="shared" si="269"/>
        <v/>
      </c>
      <c r="N978" s="914" t="str">
        <f t="shared" si="269"/>
        <v/>
      </c>
      <c r="O978" s="472" t="str">
        <f t="shared" si="269"/>
        <v/>
      </c>
      <c r="P978" s="914" t="str">
        <f t="shared" si="269"/>
        <v/>
      </c>
      <c r="Q978" s="472" t="str">
        <f t="shared" si="269"/>
        <v/>
      </c>
      <c r="R978" s="914">
        <f t="shared" si="269"/>
        <v>0</v>
      </c>
      <c r="S978" s="472" t="str">
        <f t="shared" si="269"/>
        <v/>
      </c>
      <c r="T978" s="914" t="str">
        <f t="shared" si="269"/>
        <v/>
      </c>
      <c r="U978" s="472" t="str">
        <f t="shared" si="269"/>
        <v/>
      </c>
      <c r="V978" s="920" t="str">
        <f t="shared" si="269"/>
        <v/>
      </c>
      <c r="W978" s="49"/>
      <c r="X978" s="49"/>
      <c r="Y978" s="60"/>
      <c r="Z978" s="49"/>
      <c r="AA978" s="49"/>
      <c r="AB978" s="49"/>
      <c r="AC978" s="49"/>
      <c r="AD978" s="49"/>
      <c r="AE978" s="49"/>
      <c r="AF978" s="49"/>
      <c r="AG978" s="49"/>
      <c r="AH978" s="41"/>
      <c r="AI978" s="47"/>
    </row>
    <row r="979" spans="1:35" ht="17.25" hidden="1" customHeight="1" outlineLevel="1">
      <c r="A979" s="414" t="s">
        <v>1780</v>
      </c>
      <c r="B979" s="78" t="s">
        <v>2380</v>
      </c>
      <c r="C979" s="76" t="s">
        <v>52</v>
      </c>
      <c r="D979" s="70"/>
      <c r="E979" s="49"/>
      <c r="F979" s="388" t="s">
        <v>278</v>
      </c>
      <c r="G979" s="470" t="str">
        <f t="shared" si="268"/>
        <v/>
      </c>
      <c r="H979" s="471" t="str">
        <f t="shared" si="268"/>
        <v/>
      </c>
      <c r="I979" s="472" t="str">
        <f t="shared" si="269"/>
        <v/>
      </c>
      <c r="J979" s="914" t="str">
        <f t="shared" si="269"/>
        <v/>
      </c>
      <c r="K979" s="919" t="str">
        <f t="shared" si="269"/>
        <v/>
      </c>
      <c r="L979" s="914" t="str">
        <f t="shared" si="269"/>
        <v/>
      </c>
      <c r="M979" s="472" t="str">
        <f t="shared" si="269"/>
        <v/>
      </c>
      <c r="N979" s="914" t="str">
        <f t="shared" si="269"/>
        <v/>
      </c>
      <c r="O979" s="472" t="str">
        <f t="shared" si="269"/>
        <v/>
      </c>
      <c r="P979" s="914" t="str">
        <f t="shared" si="269"/>
        <v/>
      </c>
      <c r="Q979" s="472" t="str">
        <f t="shared" si="269"/>
        <v/>
      </c>
      <c r="R979" s="914">
        <f t="shared" si="269"/>
        <v>0</v>
      </c>
      <c r="S979" s="472" t="str">
        <f t="shared" si="269"/>
        <v/>
      </c>
      <c r="T979" s="914" t="str">
        <f t="shared" si="269"/>
        <v/>
      </c>
      <c r="U979" s="472" t="str">
        <f t="shared" si="269"/>
        <v/>
      </c>
      <c r="V979" s="920" t="str">
        <f t="shared" si="269"/>
        <v/>
      </c>
      <c r="W979" s="49"/>
      <c r="X979" s="49"/>
      <c r="Y979" s="60"/>
      <c r="Z979" s="49"/>
      <c r="AA979" s="49"/>
      <c r="AB979" s="49"/>
      <c r="AC979" s="49"/>
      <c r="AD979" s="49"/>
      <c r="AE979" s="49"/>
      <c r="AF979" s="49"/>
      <c r="AG979" s="49"/>
      <c r="AH979" s="41"/>
      <c r="AI979" s="47"/>
    </row>
    <row r="980" spans="1:35" ht="17.25" hidden="1" customHeight="1" outlineLevel="1">
      <c r="A980" s="414" t="s">
        <v>1781</v>
      </c>
      <c r="B980" s="78" t="s">
        <v>2381</v>
      </c>
      <c r="C980" s="76" t="s">
        <v>102</v>
      </c>
      <c r="D980" s="70"/>
      <c r="E980" s="49"/>
      <c r="F980" s="388" t="s">
        <v>279</v>
      </c>
      <c r="G980" s="470" t="str">
        <f t="shared" si="268"/>
        <v/>
      </c>
      <c r="H980" s="471" t="str">
        <f t="shared" si="268"/>
        <v/>
      </c>
      <c r="I980" s="472" t="str">
        <f t="shared" si="269"/>
        <v/>
      </c>
      <c r="J980" s="914" t="str">
        <f t="shared" si="269"/>
        <v/>
      </c>
      <c r="K980" s="919" t="str">
        <f t="shared" si="269"/>
        <v/>
      </c>
      <c r="L980" s="914" t="str">
        <f t="shared" si="269"/>
        <v/>
      </c>
      <c r="M980" s="472" t="str">
        <f t="shared" si="269"/>
        <v/>
      </c>
      <c r="N980" s="914" t="str">
        <f t="shared" si="269"/>
        <v/>
      </c>
      <c r="O980" s="472" t="str">
        <f t="shared" si="269"/>
        <v/>
      </c>
      <c r="P980" s="914" t="str">
        <f t="shared" si="269"/>
        <v/>
      </c>
      <c r="Q980" s="472" t="str">
        <f t="shared" si="269"/>
        <v/>
      </c>
      <c r="R980" s="914">
        <f t="shared" si="269"/>
        <v>0</v>
      </c>
      <c r="S980" s="472" t="str">
        <f t="shared" si="269"/>
        <v/>
      </c>
      <c r="T980" s="914" t="str">
        <f t="shared" si="269"/>
        <v/>
      </c>
      <c r="U980" s="472" t="str">
        <f t="shared" si="269"/>
        <v/>
      </c>
      <c r="V980" s="920" t="str">
        <f t="shared" si="269"/>
        <v/>
      </c>
      <c r="W980" s="49"/>
      <c r="X980" s="49"/>
      <c r="Y980" s="60"/>
      <c r="Z980" s="49"/>
      <c r="AA980" s="49"/>
      <c r="AB980" s="49"/>
      <c r="AC980" s="49"/>
      <c r="AD980" s="49"/>
      <c r="AE980" s="49"/>
      <c r="AF980" s="49"/>
      <c r="AG980" s="49"/>
      <c r="AH980" s="41"/>
      <c r="AI980" s="47"/>
    </row>
    <row r="981" spans="1:35" ht="17.25" hidden="1" customHeight="1" outlineLevel="1">
      <c r="A981" s="414" t="s">
        <v>1782</v>
      </c>
      <c r="B981" s="78" t="s">
        <v>2382</v>
      </c>
      <c r="C981" s="76" t="s">
        <v>6</v>
      </c>
      <c r="D981" s="70"/>
      <c r="E981" s="49"/>
      <c r="F981" s="388" t="s">
        <v>280</v>
      </c>
      <c r="G981" s="470" t="str">
        <f t="shared" si="268"/>
        <v/>
      </c>
      <c r="H981" s="471" t="str">
        <f t="shared" si="268"/>
        <v/>
      </c>
      <c r="I981" s="472" t="str">
        <f t="shared" si="269"/>
        <v/>
      </c>
      <c r="J981" s="914" t="str">
        <f t="shared" si="269"/>
        <v/>
      </c>
      <c r="K981" s="919" t="str">
        <f t="shared" si="269"/>
        <v/>
      </c>
      <c r="L981" s="914" t="str">
        <f t="shared" si="269"/>
        <v/>
      </c>
      <c r="M981" s="472" t="str">
        <f t="shared" si="269"/>
        <v/>
      </c>
      <c r="N981" s="914" t="str">
        <f t="shared" si="269"/>
        <v/>
      </c>
      <c r="O981" s="472" t="str">
        <f t="shared" si="269"/>
        <v/>
      </c>
      <c r="P981" s="914" t="str">
        <f t="shared" si="269"/>
        <v/>
      </c>
      <c r="Q981" s="472" t="str">
        <f t="shared" si="269"/>
        <v/>
      </c>
      <c r="R981" s="914">
        <f t="shared" si="269"/>
        <v>0</v>
      </c>
      <c r="S981" s="472" t="str">
        <f t="shared" si="269"/>
        <v/>
      </c>
      <c r="T981" s="914" t="str">
        <f t="shared" si="269"/>
        <v/>
      </c>
      <c r="U981" s="472" t="str">
        <f t="shared" si="269"/>
        <v/>
      </c>
      <c r="V981" s="920" t="str">
        <f t="shared" si="269"/>
        <v/>
      </c>
      <c r="W981" s="49"/>
      <c r="X981" s="49"/>
      <c r="Y981" s="60"/>
      <c r="Z981" s="49"/>
      <c r="AA981" s="49"/>
      <c r="AB981" s="49"/>
      <c r="AC981" s="49"/>
      <c r="AD981" s="49"/>
      <c r="AE981" s="49"/>
      <c r="AF981" s="49"/>
      <c r="AG981" s="49"/>
      <c r="AH981" s="41"/>
      <c r="AI981" s="47"/>
    </row>
    <row r="982" spans="1:35" ht="17.25" hidden="1" customHeight="1" outlineLevel="1">
      <c r="A982" s="414" t="s">
        <v>1783</v>
      </c>
      <c r="B982" s="78" t="s">
        <v>2383</v>
      </c>
      <c r="C982" s="76" t="s">
        <v>481</v>
      </c>
      <c r="D982" s="70"/>
      <c r="E982" s="49"/>
      <c r="F982" s="388" t="s">
        <v>282</v>
      </c>
      <c r="G982" s="470" t="str">
        <f t="shared" si="268"/>
        <v/>
      </c>
      <c r="H982" s="471" t="str">
        <f t="shared" si="268"/>
        <v/>
      </c>
      <c r="I982" s="472" t="str">
        <f t="shared" si="269"/>
        <v/>
      </c>
      <c r="J982" s="914" t="str">
        <f t="shared" si="269"/>
        <v/>
      </c>
      <c r="K982" s="919" t="str">
        <f t="shared" si="269"/>
        <v/>
      </c>
      <c r="L982" s="914" t="str">
        <f t="shared" si="269"/>
        <v/>
      </c>
      <c r="M982" s="472" t="str">
        <f t="shared" si="269"/>
        <v/>
      </c>
      <c r="N982" s="914" t="str">
        <f t="shared" si="269"/>
        <v/>
      </c>
      <c r="O982" s="472" t="str">
        <f t="shared" si="269"/>
        <v/>
      </c>
      <c r="P982" s="914" t="str">
        <f t="shared" si="269"/>
        <v/>
      </c>
      <c r="Q982" s="472" t="str">
        <f t="shared" si="269"/>
        <v/>
      </c>
      <c r="R982" s="914">
        <f t="shared" si="269"/>
        <v>0</v>
      </c>
      <c r="S982" s="472" t="str">
        <f t="shared" si="269"/>
        <v/>
      </c>
      <c r="T982" s="914" t="str">
        <f t="shared" si="269"/>
        <v/>
      </c>
      <c r="U982" s="472" t="str">
        <f t="shared" si="269"/>
        <v/>
      </c>
      <c r="V982" s="920" t="str">
        <f t="shared" si="269"/>
        <v/>
      </c>
      <c r="W982" s="49"/>
      <c r="X982" s="49"/>
      <c r="Y982" s="60"/>
      <c r="Z982" s="49"/>
      <c r="AA982" s="49"/>
      <c r="AB982" s="49"/>
      <c r="AC982" s="49"/>
      <c r="AD982" s="49"/>
      <c r="AE982" s="49"/>
      <c r="AF982" s="49"/>
      <c r="AG982" s="49"/>
      <c r="AH982" s="41"/>
      <c r="AI982" s="47"/>
    </row>
    <row r="983" spans="1:35" ht="17.25" hidden="1" customHeight="1" outlineLevel="1">
      <c r="A983" s="414" t="s">
        <v>1784</v>
      </c>
      <c r="B983" s="78" t="s">
        <v>2384</v>
      </c>
      <c r="C983" s="76" t="s">
        <v>482</v>
      </c>
      <c r="D983" s="70"/>
      <c r="E983" s="49"/>
      <c r="F983" s="388" t="s">
        <v>284</v>
      </c>
      <c r="G983" s="470" t="str">
        <f t="shared" si="268"/>
        <v/>
      </c>
      <c r="H983" s="471" t="str">
        <f t="shared" si="268"/>
        <v/>
      </c>
      <c r="I983" s="472" t="str">
        <f t="shared" si="269"/>
        <v/>
      </c>
      <c r="J983" s="914" t="str">
        <f t="shared" si="269"/>
        <v/>
      </c>
      <c r="K983" s="919" t="str">
        <f t="shared" si="269"/>
        <v/>
      </c>
      <c r="L983" s="914" t="str">
        <f t="shared" si="269"/>
        <v/>
      </c>
      <c r="M983" s="472" t="str">
        <f t="shared" si="269"/>
        <v/>
      </c>
      <c r="N983" s="914" t="str">
        <f t="shared" si="269"/>
        <v/>
      </c>
      <c r="O983" s="472" t="str">
        <f t="shared" si="269"/>
        <v/>
      </c>
      <c r="P983" s="914" t="str">
        <f t="shared" si="269"/>
        <v/>
      </c>
      <c r="Q983" s="472" t="str">
        <f t="shared" si="269"/>
        <v/>
      </c>
      <c r="R983" s="914">
        <f t="shared" si="269"/>
        <v>0</v>
      </c>
      <c r="S983" s="472" t="str">
        <f t="shared" si="269"/>
        <v/>
      </c>
      <c r="T983" s="914" t="str">
        <f t="shared" si="269"/>
        <v/>
      </c>
      <c r="U983" s="472" t="str">
        <f t="shared" si="269"/>
        <v/>
      </c>
      <c r="V983" s="920" t="str">
        <f t="shared" si="269"/>
        <v/>
      </c>
      <c r="W983" s="49"/>
      <c r="X983" s="49"/>
      <c r="Y983" s="60"/>
      <c r="Z983" s="49"/>
      <c r="AA983" s="49"/>
      <c r="AB983" s="49"/>
      <c r="AC983" s="49"/>
      <c r="AD983" s="49"/>
      <c r="AE983" s="49"/>
      <c r="AF983" s="49"/>
      <c r="AG983" s="49"/>
      <c r="AH983" s="41"/>
      <c r="AI983" s="47"/>
    </row>
    <row r="984" spans="1:35" ht="17.25" hidden="1" customHeight="1" outlineLevel="1">
      <c r="A984" s="414" t="s">
        <v>1785</v>
      </c>
      <c r="B984" s="78" t="s">
        <v>2385</v>
      </c>
      <c r="C984" s="76" t="s">
        <v>108</v>
      </c>
      <c r="D984" s="70"/>
      <c r="E984" s="49"/>
      <c r="F984" s="255" t="s">
        <v>718</v>
      </c>
      <c r="G984" s="312" t="str">
        <f t="shared" si="268"/>
        <v/>
      </c>
      <c r="H984" s="313" t="str">
        <f t="shared" si="268"/>
        <v/>
      </c>
      <c r="I984" s="314" t="str">
        <f t="shared" si="269"/>
        <v/>
      </c>
      <c r="J984" s="914" t="str">
        <f t="shared" si="269"/>
        <v/>
      </c>
      <c r="K984" s="921" t="str">
        <f t="shared" si="269"/>
        <v/>
      </c>
      <c r="L984" s="914" t="str">
        <f t="shared" si="269"/>
        <v/>
      </c>
      <c r="M984" s="314" t="str">
        <f t="shared" si="269"/>
        <v/>
      </c>
      <c r="N984" s="914" t="str">
        <f t="shared" si="269"/>
        <v/>
      </c>
      <c r="O984" s="314" t="str">
        <f t="shared" si="269"/>
        <v/>
      </c>
      <c r="P984" s="914" t="str">
        <f t="shared" si="269"/>
        <v/>
      </c>
      <c r="Q984" s="314" t="str">
        <f t="shared" si="269"/>
        <v/>
      </c>
      <c r="R984" s="914">
        <f t="shared" si="269"/>
        <v>0</v>
      </c>
      <c r="S984" s="314" t="str">
        <f t="shared" si="269"/>
        <v/>
      </c>
      <c r="T984" s="914" t="str">
        <f t="shared" si="269"/>
        <v/>
      </c>
      <c r="U984" s="314" t="str">
        <f t="shared" si="269"/>
        <v/>
      </c>
      <c r="V984" s="920" t="str">
        <f t="shared" si="269"/>
        <v/>
      </c>
      <c r="W984" s="49"/>
      <c r="X984" s="49"/>
      <c r="Y984" s="60"/>
      <c r="Z984" s="49"/>
      <c r="AA984" s="49"/>
      <c r="AB984" s="49"/>
      <c r="AC984" s="49"/>
      <c r="AD984" s="49"/>
      <c r="AE984" s="49"/>
      <c r="AF984" s="49"/>
      <c r="AG984" s="49"/>
      <c r="AH984" s="41"/>
      <c r="AI984" s="47"/>
    </row>
    <row r="985" spans="1:35" ht="17.25" hidden="1" customHeight="1" outlineLevel="1">
      <c r="A985" s="414" t="s">
        <v>1786</v>
      </c>
      <c r="B985" s="78" t="s">
        <v>2386</v>
      </c>
      <c r="C985" s="76" t="s">
        <v>43</v>
      </c>
      <c r="D985" s="70"/>
      <c r="E985" s="49"/>
      <c r="F985" s="289" t="s">
        <v>134</v>
      </c>
      <c r="G985" s="315" t="str">
        <f t="shared" si="268"/>
        <v/>
      </c>
      <c r="H985" s="316" t="str">
        <f t="shared" si="268"/>
        <v/>
      </c>
      <c r="I985" s="317" t="str">
        <f t="shared" si="269"/>
        <v/>
      </c>
      <c r="J985" s="915" t="str">
        <f t="shared" si="269"/>
        <v/>
      </c>
      <c r="K985" s="922" t="str">
        <f t="shared" si="269"/>
        <v/>
      </c>
      <c r="L985" s="915" t="str">
        <f t="shared" si="269"/>
        <v/>
      </c>
      <c r="M985" s="317" t="str">
        <f t="shared" si="269"/>
        <v/>
      </c>
      <c r="N985" s="915" t="str">
        <f t="shared" si="269"/>
        <v/>
      </c>
      <c r="O985" s="317" t="str">
        <f t="shared" si="269"/>
        <v/>
      </c>
      <c r="P985" s="915" t="str">
        <f t="shared" si="269"/>
        <v/>
      </c>
      <c r="Q985" s="317" t="str">
        <f t="shared" si="269"/>
        <v/>
      </c>
      <c r="R985" s="915">
        <f t="shared" si="269"/>
        <v>0</v>
      </c>
      <c r="S985" s="317" t="str">
        <f t="shared" si="269"/>
        <v/>
      </c>
      <c r="T985" s="915" t="str">
        <f t="shared" si="269"/>
        <v/>
      </c>
      <c r="U985" s="317" t="str">
        <f t="shared" si="269"/>
        <v/>
      </c>
      <c r="V985" s="923" t="str">
        <f t="shared" si="269"/>
        <v/>
      </c>
      <c r="W985" s="49"/>
      <c r="X985" s="49"/>
      <c r="Y985" s="60"/>
      <c r="Z985" s="49"/>
      <c r="AA985" s="49"/>
      <c r="AB985" s="49"/>
      <c r="AC985" s="49"/>
      <c r="AD985" s="49"/>
      <c r="AE985" s="49"/>
      <c r="AF985" s="49"/>
      <c r="AG985" s="49"/>
      <c r="AH985" s="41"/>
      <c r="AI985" s="47"/>
    </row>
    <row r="986" spans="1:35" ht="17.25" customHeight="1">
      <c r="A986" s="414" t="s">
        <v>1787</v>
      </c>
      <c r="B986" s="78" t="s">
        <v>0</v>
      </c>
      <c r="C986" s="69"/>
      <c r="D986" s="70"/>
      <c r="E986" s="49"/>
      <c r="F986" s="1090" t="s">
        <v>295</v>
      </c>
      <c r="G986" s="1081" t="str">
        <f>G$13</f>
        <v>2015 FOA PG Group 1   :   March 2015</v>
      </c>
      <c r="H986" s="1082"/>
      <c r="I986" s="1082"/>
      <c r="J986" s="1082"/>
      <c r="K986" s="1082"/>
      <c r="L986" s="1082"/>
      <c r="M986" s="1082"/>
      <c r="N986" s="1082"/>
      <c r="O986" s="1082"/>
      <c r="P986" s="1082"/>
      <c r="Q986" s="1082"/>
      <c r="R986" s="1082"/>
      <c r="S986" s="1082"/>
      <c r="T986" s="1082"/>
      <c r="U986" s="1082">
        <f>U$13</f>
        <v>0</v>
      </c>
      <c r="V986" s="1083"/>
      <c r="W986" s="49"/>
      <c r="X986" s="49"/>
      <c r="Y986" s="60"/>
      <c r="Z986" s="49"/>
      <c r="AA986" s="49"/>
      <c r="AB986" s="49"/>
      <c r="AC986" s="49"/>
      <c r="AD986" s="49"/>
      <c r="AE986" s="49"/>
      <c r="AF986" s="49"/>
      <c r="AG986" s="49"/>
      <c r="AH986" s="41"/>
      <c r="AI986" s="47"/>
    </row>
    <row r="987" spans="1:35" ht="17.25" customHeight="1">
      <c r="A987" s="414" t="s">
        <v>1788</v>
      </c>
      <c r="B987" s="78" t="s">
        <v>0</v>
      </c>
      <c r="C987" s="69"/>
      <c r="D987" s="402"/>
      <c r="E987" s="49"/>
      <c r="F987" s="1091"/>
      <c r="G987" s="62" t="str">
        <f t="shared" ref="G987:V987" si="270">G$14</f>
        <v>BM YTD</v>
      </c>
      <c r="H987" s="62" t="str">
        <f t="shared" si="270"/>
        <v>Med YTD</v>
      </c>
      <c r="I987" s="707" t="str">
        <f t="shared" si="270"/>
        <v>Dealer 1 FYTD</v>
      </c>
      <c r="J987" s="737" t="str">
        <f t="shared" si="270"/>
        <v>Dealer 1 TMRA</v>
      </c>
      <c r="K987" s="738" t="str">
        <f t="shared" si="270"/>
        <v>Dealer 2 FYTD</v>
      </c>
      <c r="L987" s="737" t="str">
        <f t="shared" si="270"/>
        <v>Dealer 2 TMRA</v>
      </c>
      <c r="M987" s="707" t="str">
        <f t="shared" si="270"/>
        <v>Dealer 3 FYTD</v>
      </c>
      <c r="N987" s="737" t="str">
        <f t="shared" si="270"/>
        <v>Dealer 3 TMRA</v>
      </c>
      <c r="O987" s="707" t="str">
        <f t="shared" si="270"/>
        <v>Dealer 4 FYTD</v>
      </c>
      <c r="P987" s="737" t="str">
        <f t="shared" si="270"/>
        <v>Dealer 4 TMRA</v>
      </c>
      <c r="Q987" s="707" t="str">
        <f t="shared" si="270"/>
        <v>Dealer 5 FYTD</v>
      </c>
      <c r="R987" s="737" t="str">
        <f t="shared" si="270"/>
        <v>Dealer 5 TMRA</v>
      </c>
      <c r="S987" s="707" t="str">
        <f t="shared" si="270"/>
        <v>Dealer 6 FYTD</v>
      </c>
      <c r="T987" s="737" t="str">
        <f t="shared" si="270"/>
        <v>Dealer 6 TMRA</v>
      </c>
      <c r="U987" s="707" t="str">
        <f t="shared" si="270"/>
        <v>Dealer 7 FYTD</v>
      </c>
      <c r="V987" s="739" t="str">
        <f t="shared" si="270"/>
        <v>Dealer TMRA</v>
      </c>
      <c r="W987" s="49"/>
      <c r="X987" s="49"/>
      <c r="Y987" s="60"/>
      <c r="Z987" s="49"/>
      <c r="AA987" s="49"/>
      <c r="AB987" s="49"/>
      <c r="AC987" s="49"/>
      <c r="AD987" s="49"/>
      <c r="AE987" s="49"/>
      <c r="AF987" s="49"/>
      <c r="AG987" s="49"/>
      <c r="AH987" s="41"/>
      <c r="AI987" s="47"/>
    </row>
    <row r="988" spans="1:35" ht="17.25" customHeight="1">
      <c r="A988" s="414" t="s">
        <v>1789</v>
      </c>
      <c r="B988" s="78" t="s">
        <v>2387</v>
      </c>
      <c r="C988" s="76" t="s">
        <v>346</v>
      </c>
      <c r="D988" s="402"/>
      <c r="E988" s="49"/>
      <c r="F988" s="255" t="s">
        <v>276</v>
      </c>
      <c r="G988" s="1084" t="str">
        <f>$C$7</f>
        <v>AUD</v>
      </c>
      <c r="H988" s="1085"/>
      <c r="I988" s="379" t="str">
        <f t="shared" ref="I988:V999" si="271">IFERROR(INDEX(ESOSDataset,MATCH($C988,Measure,0),MATCH(I$10,PeriodComposite,0))/I$6/I$5,"")</f>
        <v/>
      </c>
      <c r="J988" s="728" t="str">
        <f t="shared" si="271"/>
        <v/>
      </c>
      <c r="K988" s="955" t="str">
        <f t="shared" si="271"/>
        <v/>
      </c>
      <c r="L988" s="728" t="str">
        <f t="shared" si="271"/>
        <v/>
      </c>
      <c r="M988" s="379" t="str">
        <f t="shared" si="271"/>
        <v/>
      </c>
      <c r="N988" s="728" t="str">
        <f t="shared" si="271"/>
        <v/>
      </c>
      <c r="O988" s="379" t="str">
        <f t="shared" si="271"/>
        <v/>
      </c>
      <c r="P988" s="728" t="str">
        <f t="shared" si="271"/>
        <v/>
      </c>
      <c r="Q988" s="996" t="str">
        <f t="shared" si="271"/>
        <v/>
      </c>
      <c r="R988" s="728">
        <f t="shared" si="271"/>
        <v>3313692.87</v>
      </c>
      <c r="S988" s="379" t="str">
        <f t="shared" si="271"/>
        <v/>
      </c>
      <c r="T988" s="728" t="str">
        <f t="shared" si="271"/>
        <v/>
      </c>
      <c r="U988" s="379" t="str">
        <f t="shared" si="271"/>
        <v/>
      </c>
      <c r="V988" s="713" t="str">
        <f t="shared" si="271"/>
        <v/>
      </c>
      <c r="W988" s="49"/>
      <c r="X988" s="49"/>
      <c r="Y988" s="60"/>
      <c r="Z988" s="49"/>
      <c r="AA988" s="49"/>
      <c r="AB988" s="49"/>
      <c r="AC988" s="49"/>
      <c r="AD988" s="49"/>
      <c r="AE988" s="49"/>
      <c r="AF988" s="49"/>
      <c r="AG988" s="49"/>
      <c r="AH988" s="41"/>
      <c r="AI988" s="47"/>
    </row>
    <row r="989" spans="1:35" ht="17.25" customHeight="1">
      <c r="A989" s="414" t="s">
        <v>1790</v>
      </c>
      <c r="B989" s="78" t="s">
        <v>2388</v>
      </c>
      <c r="C989" s="76" t="s">
        <v>347</v>
      </c>
      <c r="D989" s="402"/>
      <c r="E989" s="49"/>
      <c r="F989" s="255" t="s">
        <v>224</v>
      </c>
      <c r="G989" s="1086"/>
      <c r="H989" s="1087"/>
      <c r="I989" s="256" t="str">
        <f t="shared" si="271"/>
        <v/>
      </c>
      <c r="J989" s="729" t="str">
        <f t="shared" si="271"/>
        <v/>
      </c>
      <c r="K989" s="875" t="str">
        <f t="shared" si="271"/>
        <v/>
      </c>
      <c r="L989" s="729" t="str">
        <f t="shared" si="271"/>
        <v/>
      </c>
      <c r="M989" s="256" t="str">
        <f t="shared" si="271"/>
        <v/>
      </c>
      <c r="N989" s="729" t="str">
        <f t="shared" si="271"/>
        <v/>
      </c>
      <c r="O989" s="256" t="str">
        <f t="shared" si="271"/>
        <v/>
      </c>
      <c r="P989" s="729" t="str">
        <f t="shared" si="271"/>
        <v/>
      </c>
      <c r="Q989" s="999" t="str">
        <f t="shared" si="271"/>
        <v/>
      </c>
      <c r="R989" s="729">
        <f t="shared" si="271"/>
        <v>532409.31000000006</v>
      </c>
      <c r="S989" s="256" t="str">
        <f t="shared" si="271"/>
        <v/>
      </c>
      <c r="T989" s="729" t="str">
        <f t="shared" si="271"/>
        <v/>
      </c>
      <c r="U989" s="256" t="str">
        <f t="shared" si="271"/>
        <v/>
      </c>
      <c r="V989" s="714" t="str">
        <f t="shared" si="271"/>
        <v/>
      </c>
      <c r="W989" s="49"/>
      <c r="X989" s="49"/>
      <c r="Y989" s="60"/>
      <c r="Z989" s="49"/>
      <c r="AA989" s="49"/>
      <c r="AB989" s="49"/>
      <c r="AC989" s="49"/>
      <c r="AD989" s="49"/>
      <c r="AE989" s="49"/>
      <c r="AF989" s="49"/>
      <c r="AG989" s="49"/>
      <c r="AH989" s="41"/>
      <c r="AI989" s="47"/>
    </row>
    <row r="990" spans="1:35" ht="17.25" customHeight="1">
      <c r="A990" s="414" t="s">
        <v>1791</v>
      </c>
      <c r="B990" s="78" t="s">
        <v>2389</v>
      </c>
      <c r="C990" s="76" t="s">
        <v>367</v>
      </c>
      <c r="D990" s="402"/>
      <c r="E990" s="49"/>
      <c r="F990" s="388" t="s">
        <v>225</v>
      </c>
      <c r="G990" s="1086"/>
      <c r="H990" s="1087"/>
      <c r="I990" s="282" t="str">
        <f t="shared" si="271"/>
        <v/>
      </c>
      <c r="J990" s="729" t="str">
        <f t="shared" si="271"/>
        <v/>
      </c>
      <c r="K990" s="898" t="str">
        <f t="shared" si="271"/>
        <v/>
      </c>
      <c r="L990" s="729" t="str">
        <f t="shared" si="271"/>
        <v/>
      </c>
      <c r="M990" s="282" t="str">
        <f t="shared" si="271"/>
        <v/>
      </c>
      <c r="N990" s="729" t="str">
        <f t="shared" si="271"/>
        <v/>
      </c>
      <c r="O990" s="282" t="str">
        <f t="shared" si="271"/>
        <v/>
      </c>
      <c r="P990" s="729" t="str">
        <f t="shared" si="271"/>
        <v/>
      </c>
      <c r="Q990" s="997" t="str">
        <f t="shared" si="271"/>
        <v/>
      </c>
      <c r="R990" s="729">
        <f t="shared" si="271"/>
        <v>86324.2</v>
      </c>
      <c r="S990" s="282" t="str">
        <f t="shared" si="271"/>
        <v/>
      </c>
      <c r="T990" s="729" t="str">
        <f t="shared" si="271"/>
        <v/>
      </c>
      <c r="U990" s="282" t="str">
        <f t="shared" si="271"/>
        <v/>
      </c>
      <c r="V990" s="714" t="str">
        <f t="shared" si="271"/>
        <v/>
      </c>
      <c r="W990" s="49"/>
      <c r="X990" s="49"/>
      <c r="Y990" s="60"/>
      <c r="Z990" s="49"/>
      <c r="AA990" s="49"/>
      <c r="AB990" s="49"/>
      <c r="AC990" s="49"/>
      <c r="AD990" s="49"/>
      <c r="AE990" s="49"/>
      <c r="AF990" s="49"/>
      <c r="AG990" s="49"/>
      <c r="AH990" s="41"/>
      <c r="AI990" s="47"/>
    </row>
    <row r="991" spans="1:35" ht="17.25" customHeight="1">
      <c r="A991" s="414" t="s">
        <v>1792</v>
      </c>
      <c r="B991" s="78" t="s">
        <v>2390</v>
      </c>
      <c r="C991" s="76" t="s">
        <v>368</v>
      </c>
      <c r="D991" s="402"/>
      <c r="E991" s="49"/>
      <c r="F991" s="388" t="s">
        <v>226</v>
      </c>
      <c r="G991" s="1086"/>
      <c r="H991" s="1087"/>
      <c r="I991" s="282" t="str">
        <f t="shared" si="271"/>
        <v/>
      </c>
      <c r="J991" s="729" t="str">
        <f t="shared" si="271"/>
        <v/>
      </c>
      <c r="K991" s="898" t="str">
        <f t="shared" si="271"/>
        <v/>
      </c>
      <c r="L991" s="729" t="str">
        <f t="shared" si="271"/>
        <v/>
      </c>
      <c r="M991" s="282" t="str">
        <f t="shared" si="271"/>
        <v/>
      </c>
      <c r="N991" s="729" t="str">
        <f t="shared" si="271"/>
        <v/>
      </c>
      <c r="O991" s="282" t="str">
        <f t="shared" si="271"/>
        <v/>
      </c>
      <c r="P991" s="729" t="str">
        <f t="shared" si="271"/>
        <v/>
      </c>
      <c r="Q991" s="997" t="str">
        <f t="shared" si="271"/>
        <v/>
      </c>
      <c r="R991" s="729">
        <f t="shared" si="271"/>
        <v>189234.71</v>
      </c>
      <c r="S991" s="282" t="str">
        <f t="shared" si="271"/>
        <v/>
      </c>
      <c r="T991" s="729" t="str">
        <f t="shared" si="271"/>
        <v/>
      </c>
      <c r="U991" s="282" t="str">
        <f t="shared" si="271"/>
        <v/>
      </c>
      <c r="V991" s="714" t="str">
        <f t="shared" si="271"/>
        <v/>
      </c>
      <c r="W991" s="49"/>
      <c r="X991" s="49"/>
      <c r="Y991" s="60"/>
      <c r="Z991" s="49"/>
      <c r="AA991" s="49"/>
      <c r="AB991" s="49"/>
      <c r="AC991" s="49"/>
      <c r="AD991" s="49"/>
      <c r="AE991" s="49"/>
      <c r="AF991" s="49"/>
      <c r="AG991" s="49"/>
      <c r="AH991" s="41"/>
      <c r="AI991" s="47"/>
    </row>
    <row r="992" spans="1:35" ht="17.25" customHeight="1">
      <c r="A992" s="414" t="s">
        <v>1793</v>
      </c>
      <c r="B992" s="78" t="s">
        <v>2391</v>
      </c>
      <c r="C992" s="76" t="s">
        <v>369</v>
      </c>
      <c r="D992" s="402"/>
      <c r="E992" s="49"/>
      <c r="F992" s="388" t="s">
        <v>227</v>
      </c>
      <c r="G992" s="1086"/>
      <c r="H992" s="1087"/>
      <c r="I992" s="282" t="str">
        <f t="shared" si="271"/>
        <v/>
      </c>
      <c r="J992" s="729" t="str">
        <f t="shared" si="271"/>
        <v/>
      </c>
      <c r="K992" s="898" t="str">
        <f t="shared" si="271"/>
        <v/>
      </c>
      <c r="L992" s="729" t="str">
        <f t="shared" si="271"/>
        <v/>
      </c>
      <c r="M992" s="282" t="str">
        <f t="shared" si="271"/>
        <v/>
      </c>
      <c r="N992" s="729" t="str">
        <f t="shared" si="271"/>
        <v/>
      </c>
      <c r="O992" s="282" t="str">
        <f t="shared" si="271"/>
        <v/>
      </c>
      <c r="P992" s="729" t="str">
        <f t="shared" si="271"/>
        <v/>
      </c>
      <c r="Q992" s="997" t="str">
        <f t="shared" si="271"/>
        <v/>
      </c>
      <c r="R992" s="729">
        <f t="shared" si="271"/>
        <v>87203.23</v>
      </c>
      <c r="S992" s="282" t="str">
        <f t="shared" si="271"/>
        <v/>
      </c>
      <c r="T992" s="729" t="str">
        <f t="shared" si="271"/>
        <v/>
      </c>
      <c r="U992" s="282" t="str">
        <f t="shared" si="271"/>
        <v/>
      </c>
      <c r="V992" s="714" t="str">
        <f t="shared" si="271"/>
        <v/>
      </c>
      <c r="W992" s="49"/>
      <c r="X992" s="49"/>
      <c r="Y992" s="60"/>
      <c r="Z992" s="49"/>
      <c r="AA992" s="49"/>
      <c r="AB992" s="49"/>
      <c r="AC992" s="49"/>
      <c r="AD992" s="49"/>
      <c r="AE992" s="49"/>
      <c r="AF992" s="49"/>
      <c r="AG992" s="49"/>
      <c r="AH992" s="41"/>
      <c r="AI992" s="47"/>
    </row>
    <row r="993" spans="1:35" ht="17.25" customHeight="1">
      <c r="A993" s="414" t="s">
        <v>1794</v>
      </c>
      <c r="B993" s="78" t="s">
        <v>2392</v>
      </c>
      <c r="C993" s="76" t="s">
        <v>370</v>
      </c>
      <c r="D993" s="402"/>
      <c r="E993" s="49"/>
      <c r="F993" s="388" t="s">
        <v>605</v>
      </c>
      <c r="G993" s="1086"/>
      <c r="H993" s="1087"/>
      <c r="I993" s="282" t="str">
        <f t="shared" si="271"/>
        <v/>
      </c>
      <c r="J993" s="729" t="str">
        <f t="shared" si="271"/>
        <v/>
      </c>
      <c r="K993" s="898" t="str">
        <f t="shared" si="271"/>
        <v/>
      </c>
      <c r="L993" s="729" t="str">
        <f t="shared" si="271"/>
        <v/>
      </c>
      <c r="M993" s="282" t="str">
        <f t="shared" si="271"/>
        <v/>
      </c>
      <c r="N993" s="729" t="str">
        <f t="shared" si="271"/>
        <v/>
      </c>
      <c r="O993" s="282" t="str">
        <f t="shared" si="271"/>
        <v/>
      </c>
      <c r="P993" s="729" t="str">
        <f t="shared" si="271"/>
        <v/>
      </c>
      <c r="Q993" s="997" t="str">
        <f t="shared" si="271"/>
        <v/>
      </c>
      <c r="R993" s="729">
        <f t="shared" si="271"/>
        <v>99873.48</v>
      </c>
      <c r="S993" s="282" t="str">
        <f t="shared" si="271"/>
        <v/>
      </c>
      <c r="T993" s="729" t="str">
        <f t="shared" si="271"/>
        <v/>
      </c>
      <c r="U993" s="282" t="str">
        <f t="shared" si="271"/>
        <v/>
      </c>
      <c r="V993" s="714" t="str">
        <f t="shared" si="271"/>
        <v/>
      </c>
      <c r="W993" s="49"/>
      <c r="X993" s="49"/>
      <c r="Y993" s="60"/>
      <c r="Z993" s="49"/>
      <c r="AA993" s="49"/>
      <c r="AB993" s="49"/>
      <c r="AC993" s="49"/>
      <c r="AD993" s="49"/>
      <c r="AE993" s="49"/>
      <c r="AF993" s="49"/>
      <c r="AG993" s="49"/>
      <c r="AH993" s="41"/>
      <c r="AI993" s="47"/>
    </row>
    <row r="994" spans="1:35" ht="17.25" customHeight="1">
      <c r="A994" s="414" t="s">
        <v>1795</v>
      </c>
      <c r="B994" s="78" t="s">
        <v>2393</v>
      </c>
      <c r="C994" s="76" t="s">
        <v>371</v>
      </c>
      <c r="D994" s="402"/>
      <c r="E994" s="49"/>
      <c r="F994" s="388" t="s">
        <v>152</v>
      </c>
      <c r="G994" s="1086"/>
      <c r="H994" s="1087"/>
      <c r="I994" s="282" t="str">
        <f t="shared" si="271"/>
        <v/>
      </c>
      <c r="J994" s="729" t="str">
        <f t="shared" si="271"/>
        <v/>
      </c>
      <c r="K994" s="898" t="str">
        <f t="shared" si="271"/>
        <v/>
      </c>
      <c r="L994" s="729" t="str">
        <f t="shared" si="271"/>
        <v/>
      </c>
      <c r="M994" s="282" t="str">
        <f t="shared" si="271"/>
        <v/>
      </c>
      <c r="N994" s="729" t="str">
        <f t="shared" si="271"/>
        <v/>
      </c>
      <c r="O994" s="282" t="str">
        <f t="shared" si="271"/>
        <v/>
      </c>
      <c r="P994" s="729" t="str">
        <f t="shared" si="271"/>
        <v/>
      </c>
      <c r="Q994" s="997" t="str">
        <f t="shared" si="271"/>
        <v/>
      </c>
      <c r="R994" s="729">
        <f t="shared" si="271"/>
        <v>23353.55</v>
      </c>
      <c r="S994" s="282" t="str">
        <f t="shared" si="271"/>
        <v/>
      </c>
      <c r="T994" s="729" t="str">
        <f t="shared" si="271"/>
        <v/>
      </c>
      <c r="U994" s="282" t="str">
        <f t="shared" si="271"/>
        <v/>
      </c>
      <c r="V994" s="714" t="str">
        <f t="shared" si="271"/>
        <v/>
      </c>
      <c r="W994" s="49"/>
      <c r="X994" s="49"/>
      <c r="Y994" s="60"/>
      <c r="Z994" s="49"/>
      <c r="AA994" s="49"/>
      <c r="AB994" s="49"/>
      <c r="AC994" s="49"/>
      <c r="AD994" s="49"/>
      <c r="AE994" s="49"/>
      <c r="AF994" s="49"/>
      <c r="AG994" s="49"/>
      <c r="AH994" s="41"/>
      <c r="AI994" s="47"/>
    </row>
    <row r="995" spans="1:35" ht="17.25" customHeight="1">
      <c r="A995" s="414" t="s">
        <v>1796</v>
      </c>
      <c r="B995" s="78" t="s">
        <v>2394</v>
      </c>
      <c r="C995" s="76" t="s">
        <v>372</v>
      </c>
      <c r="D995" s="403"/>
      <c r="E995" s="49"/>
      <c r="F995" s="388" t="s">
        <v>2635</v>
      </c>
      <c r="G995" s="1086"/>
      <c r="H995" s="1087"/>
      <c r="I995" s="282" t="str">
        <f t="shared" si="271"/>
        <v/>
      </c>
      <c r="J995" s="729" t="str">
        <f t="shared" si="271"/>
        <v/>
      </c>
      <c r="K995" s="898" t="str">
        <f t="shared" si="271"/>
        <v/>
      </c>
      <c r="L995" s="729" t="str">
        <f t="shared" si="271"/>
        <v/>
      </c>
      <c r="M995" s="282" t="str">
        <f t="shared" si="271"/>
        <v/>
      </c>
      <c r="N995" s="729" t="str">
        <f t="shared" si="271"/>
        <v/>
      </c>
      <c r="O995" s="282" t="str">
        <f t="shared" si="271"/>
        <v/>
      </c>
      <c r="P995" s="729" t="str">
        <f t="shared" si="271"/>
        <v/>
      </c>
      <c r="Q995" s="997" t="str">
        <f t="shared" si="271"/>
        <v/>
      </c>
      <c r="R995" s="729">
        <f t="shared" si="271"/>
        <v>33225</v>
      </c>
      <c r="S995" s="282" t="str">
        <f t="shared" si="271"/>
        <v/>
      </c>
      <c r="T995" s="729" t="str">
        <f t="shared" si="271"/>
        <v/>
      </c>
      <c r="U995" s="282" t="str">
        <f t="shared" si="271"/>
        <v/>
      </c>
      <c r="V995" s="714" t="str">
        <f t="shared" si="271"/>
        <v/>
      </c>
      <c r="W995" s="49"/>
      <c r="X995" s="49"/>
      <c r="Y995" s="60"/>
      <c r="Z995" s="49"/>
      <c r="AA995" s="49"/>
      <c r="AB995" s="49"/>
      <c r="AC995" s="49"/>
      <c r="AD995" s="49"/>
      <c r="AE995" s="49"/>
      <c r="AF995" s="49"/>
      <c r="AG995" s="49"/>
      <c r="AH995" s="41"/>
      <c r="AI995" s="47"/>
    </row>
    <row r="996" spans="1:35" ht="17.25" customHeight="1">
      <c r="A996" s="414" t="s">
        <v>1797</v>
      </c>
      <c r="B996" s="78" t="s">
        <v>2395</v>
      </c>
      <c r="C996" s="76" t="s">
        <v>374</v>
      </c>
      <c r="D996" s="403"/>
      <c r="E996" s="49"/>
      <c r="F996" s="388" t="s">
        <v>2579</v>
      </c>
      <c r="G996" s="1086"/>
      <c r="H996" s="1087"/>
      <c r="I996" s="282" t="str">
        <f t="shared" si="271"/>
        <v/>
      </c>
      <c r="J996" s="729" t="str">
        <f t="shared" si="271"/>
        <v/>
      </c>
      <c r="K996" s="898" t="str">
        <f t="shared" si="271"/>
        <v/>
      </c>
      <c r="L996" s="729" t="str">
        <f t="shared" si="271"/>
        <v/>
      </c>
      <c r="M996" s="282" t="str">
        <f t="shared" si="271"/>
        <v/>
      </c>
      <c r="N996" s="729" t="str">
        <f t="shared" si="271"/>
        <v/>
      </c>
      <c r="O996" s="282" t="str">
        <f t="shared" si="271"/>
        <v/>
      </c>
      <c r="P996" s="729" t="str">
        <f t="shared" si="271"/>
        <v/>
      </c>
      <c r="Q996" s="997" t="str">
        <f t="shared" si="271"/>
        <v/>
      </c>
      <c r="R996" s="729">
        <f t="shared" si="271"/>
        <v>14565.19</v>
      </c>
      <c r="S996" s="282" t="str">
        <f t="shared" si="271"/>
        <v/>
      </c>
      <c r="T996" s="729" t="str">
        <f t="shared" si="271"/>
        <v/>
      </c>
      <c r="U996" s="282" t="str">
        <f t="shared" si="271"/>
        <v/>
      </c>
      <c r="V996" s="714" t="str">
        <f t="shared" si="271"/>
        <v/>
      </c>
      <c r="W996" s="49"/>
      <c r="X996" s="49"/>
      <c r="Y996" s="60"/>
      <c r="Z996" s="49"/>
      <c r="AA996" s="49"/>
      <c r="AB996" s="49"/>
      <c r="AC996" s="49"/>
      <c r="AD996" s="49"/>
      <c r="AE996" s="49"/>
      <c r="AF996" s="49"/>
      <c r="AG996" s="49"/>
      <c r="AH996" s="41"/>
      <c r="AI996" s="47"/>
    </row>
    <row r="997" spans="1:35" ht="17.25" customHeight="1">
      <c r="A997" s="414" t="s">
        <v>1798</v>
      </c>
      <c r="B997" s="78" t="s">
        <v>2396</v>
      </c>
      <c r="C997" s="76" t="s">
        <v>373</v>
      </c>
      <c r="D997" s="403"/>
      <c r="E997" s="49"/>
      <c r="F997" s="388" t="s">
        <v>2578</v>
      </c>
      <c r="G997" s="1086"/>
      <c r="H997" s="1087"/>
      <c r="I997" s="282" t="str">
        <f t="shared" si="271"/>
        <v/>
      </c>
      <c r="J997" s="729" t="str">
        <f t="shared" si="271"/>
        <v/>
      </c>
      <c r="K997" s="898" t="str">
        <f t="shared" si="271"/>
        <v/>
      </c>
      <c r="L997" s="729" t="str">
        <f t="shared" si="271"/>
        <v/>
      </c>
      <c r="M997" s="282" t="str">
        <f t="shared" si="271"/>
        <v/>
      </c>
      <c r="N997" s="729" t="str">
        <f t="shared" si="271"/>
        <v/>
      </c>
      <c r="O997" s="282" t="str">
        <f t="shared" si="271"/>
        <v/>
      </c>
      <c r="P997" s="729" t="str">
        <f t="shared" si="271"/>
        <v/>
      </c>
      <c r="Q997" s="282" t="str">
        <f t="shared" si="271"/>
        <v/>
      </c>
      <c r="R997" s="729">
        <f t="shared" si="271"/>
        <v>0</v>
      </c>
      <c r="S997" s="282" t="str">
        <f t="shared" si="271"/>
        <v/>
      </c>
      <c r="T997" s="729" t="str">
        <f t="shared" si="271"/>
        <v/>
      </c>
      <c r="U997" s="282" t="str">
        <f t="shared" si="271"/>
        <v/>
      </c>
      <c r="V997" s="714" t="str">
        <f t="shared" si="271"/>
        <v/>
      </c>
      <c r="W997" s="49"/>
      <c r="X997" s="49"/>
      <c r="Y997" s="60"/>
      <c r="Z997" s="49"/>
      <c r="AA997" s="49"/>
      <c r="AB997" s="49"/>
      <c r="AC997" s="49"/>
      <c r="AD997" s="49"/>
      <c r="AE997" s="49"/>
      <c r="AF997" s="49"/>
      <c r="AG997" s="49"/>
      <c r="AH997" s="41"/>
      <c r="AI997" s="47"/>
    </row>
    <row r="998" spans="1:35" ht="17.25" customHeight="1">
      <c r="A998" s="414" t="s">
        <v>1799</v>
      </c>
      <c r="B998" s="78" t="s">
        <v>2397</v>
      </c>
      <c r="C998" s="76" t="s">
        <v>348</v>
      </c>
      <c r="D998" s="403"/>
      <c r="E998" s="49"/>
      <c r="F998" s="255" t="s">
        <v>167</v>
      </c>
      <c r="G998" s="1086"/>
      <c r="H998" s="1087"/>
      <c r="I998" s="256" t="str">
        <f t="shared" si="271"/>
        <v/>
      </c>
      <c r="J998" s="729" t="str">
        <f t="shared" si="271"/>
        <v/>
      </c>
      <c r="K998" s="875" t="str">
        <f t="shared" si="271"/>
        <v/>
      </c>
      <c r="L998" s="729" t="str">
        <f t="shared" si="271"/>
        <v/>
      </c>
      <c r="M998" s="256" t="str">
        <f t="shared" si="271"/>
        <v/>
      </c>
      <c r="N998" s="729" t="str">
        <f t="shared" si="271"/>
        <v/>
      </c>
      <c r="O998" s="256" t="str">
        <f t="shared" si="271"/>
        <v/>
      </c>
      <c r="P998" s="729" t="str">
        <f t="shared" si="271"/>
        <v/>
      </c>
      <c r="Q998" s="999" t="str">
        <f t="shared" si="271"/>
        <v/>
      </c>
      <c r="R998" s="729">
        <f t="shared" si="271"/>
        <v>504648.98</v>
      </c>
      <c r="S998" s="256" t="str">
        <f t="shared" si="271"/>
        <v/>
      </c>
      <c r="T998" s="729" t="str">
        <f t="shared" si="271"/>
        <v/>
      </c>
      <c r="U998" s="256" t="str">
        <f t="shared" si="271"/>
        <v/>
      </c>
      <c r="V998" s="714" t="str">
        <f t="shared" si="271"/>
        <v/>
      </c>
      <c r="W998" s="49"/>
      <c r="X998" s="49"/>
      <c r="Y998" s="60"/>
      <c r="Z998" s="49"/>
      <c r="AA998" s="49"/>
      <c r="AB998" s="49"/>
      <c r="AC998" s="49"/>
      <c r="AD998" s="49"/>
      <c r="AE998" s="49"/>
      <c r="AF998" s="49"/>
      <c r="AG998" s="49"/>
      <c r="AH998" s="41"/>
      <c r="AI998" s="47"/>
    </row>
    <row r="999" spans="1:35" ht="17.25" customHeight="1">
      <c r="A999" s="414" t="s">
        <v>1800</v>
      </c>
      <c r="B999" s="78" t="s">
        <v>2398</v>
      </c>
      <c r="C999" s="76" t="s">
        <v>349</v>
      </c>
      <c r="D999" s="403"/>
      <c r="E999" s="49"/>
      <c r="F999" s="289" t="s">
        <v>2636</v>
      </c>
      <c r="G999" s="1088"/>
      <c r="H999" s="1089"/>
      <c r="I999" s="308" t="str">
        <f t="shared" si="271"/>
        <v/>
      </c>
      <c r="J999" s="886" t="str">
        <f t="shared" si="271"/>
        <v/>
      </c>
      <c r="K999" s="916" t="str">
        <f t="shared" si="271"/>
        <v/>
      </c>
      <c r="L999" s="886" t="str">
        <f t="shared" si="271"/>
        <v/>
      </c>
      <c r="M999" s="308" t="str">
        <f t="shared" si="271"/>
        <v/>
      </c>
      <c r="N999" s="886" t="str">
        <f t="shared" si="271"/>
        <v/>
      </c>
      <c r="O999" s="308" t="str">
        <f t="shared" si="271"/>
        <v/>
      </c>
      <c r="P999" s="886" t="str">
        <f t="shared" si="271"/>
        <v/>
      </c>
      <c r="Q999" s="1002" t="str">
        <f t="shared" si="271"/>
        <v/>
      </c>
      <c r="R999" s="886">
        <f t="shared" si="271"/>
        <v>27760.33</v>
      </c>
      <c r="S999" s="308" t="str">
        <f t="shared" si="271"/>
        <v/>
      </c>
      <c r="T999" s="886" t="str">
        <f t="shared" si="271"/>
        <v/>
      </c>
      <c r="U999" s="308" t="str">
        <f t="shared" si="271"/>
        <v/>
      </c>
      <c r="V999" s="887" t="str">
        <f t="shared" si="271"/>
        <v/>
      </c>
      <c r="W999" s="49"/>
      <c r="X999" s="49"/>
      <c r="Y999" s="60"/>
      <c r="Z999" s="49"/>
      <c r="AA999" s="49"/>
      <c r="AB999" s="49"/>
      <c r="AC999" s="49"/>
      <c r="AD999" s="49"/>
      <c r="AE999" s="49"/>
      <c r="AF999" s="49"/>
      <c r="AG999" s="49"/>
      <c r="AH999" s="41"/>
      <c r="AI999" s="47"/>
    </row>
    <row r="1000" spans="1:35" ht="17.25" customHeight="1">
      <c r="A1000" s="414" t="s">
        <v>1801</v>
      </c>
      <c r="B1000" s="78" t="s">
        <v>2399</v>
      </c>
      <c r="C1000" s="76" t="s">
        <v>17</v>
      </c>
      <c r="D1000" s="403"/>
      <c r="E1000" s="49"/>
      <c r="F1000" s="255" t="s">
        <v>277</v>
      </c>
      <c r="G1000" s="309" t="str">
        <f t="shared" ref="G1000:H1009" si="272">IFERROR(INDEX(ESOSDataset,MATCH($C1000,Measure,0),MATCH(G$10,Period,0)),"")</f>
        <v/>
      </c>
      <c r="H1000" s="310" t="str">
        <f t="shared" si="272"/>
        <v/>
      </c>
      <c r="I1000" s="311" t="str">
        <f t="shared" ref="I1000:V1009" si="273">IFERROR(INDEX(ESOSDataset,MATCH($C1000,Measure,0),MATCH(I$10,PeriodComposite,0)),"")</f>
        <v/>
      </c>
      <c r="J1000" s="913" t="str">
        <f t="shared" si="273"/>
        <v/>
      </c>
      <c r="K1000" s="917" t="str">
        <f t="shared" si="273"/>
        <v/>
      </c>
      <c r="L1000" s="913" t="str">
        <f t="shared" si="273"/>
        <v/>
      </c>
      <c r="M1000" s="311" t="str">
        <f t="shared" si="273"/>
        <v/>
      </c>
      <c r="N1000" s="913" t="str">
        <f t="shared" si="273"/>
        <v/>
      </c>
      <c r="O1000" s="311" t="str">
        <f t="shared" si="273"/>
        <v/>
      </c>
      <c r="P1000" s="913" t="str">
        <f t="shared" si="273"/>
        <v/>
      </c>
      <c r="Q1000" s="1004" t="str">
        <f t="shared" si="273"/>
        <v/>
      </c>
      <c r="R1000" s="913">
        <f t="shared" si="273"/>
        <v>0.16066948</v>
      </c>
      <c r="S1000" s="311" t="str">
        <f t="shared" si="273"/>
        <v/>
      </c>
      <c r="T1000" s="913" t="str">
        <f t="shared" si="273"/>
        <v/>
      </c>
      <c r="U1000" s="311" t="str">
        <f t="shared" si="273"/>
        <v/>
      </c>
      <c r="V1000" s="918" t="str">
        <f t="shared" si="273"/>
        <v/>
      </c>
      <c r="W1000" s="49"/>
      <c r="X1000" s="49"/>
      <c r="Y1000" s="60"/>
      <c r="Z1000" s="49"/>
      <c r="AA1000" s="49"/>
      <c r="AB1000" s="49"/>
      <c r="AC1000" s="49"/>
      <c r="AD1000" s="49"/>
      <c r="AE1000" s="49"/>
      <c r="AF1000" s="49"/>
      <c r="AG1000" s="49"/>
      <c r="AH1000" s="41"/>
      <c r="AI1000" s="47"/>
    </row>
    <row r="1001" spans="1:35" ht="17.25" customHeight="1">
      <c r="A1001" s="414" t="s">
        <v>1802</v>
      </c>
      <c r="B1001" s="78" t="s">
        <v>2400</v>
      </c>
      <c r="C1001" s="76" t="s">
        <v>125</v>
      </c>
      <c r="D1001" s="403"/>
      <c r="E1001" s="49"/>
      <c r="F1001" s="388" t="s">
        <v>191</v>
      </c>
      <c r="G1001" s="312" t="str">
        <f t="shared" si="272"/>
        <v/>
      </c>
      <c r="H1001" s="313" t="str">
        <f t="shared" si="272"/>
        <v/>
      </c>
      <c r="I1001" s="314" t="str">
        <f t="shared" si="273"/>
        <v/>
      </c>
      <c r="J1001" s="914" t="str">
        <f t="shared" si="273"/>
        <v/>
      </c>
      <c r="K1001" s="921" t="str">
        <f t="shared" si="273"/>
        <v/>
      </c>
      <c r="L1001" s="914" t="str">
        <f t="shared" si="273"/>
        <v/>
      </c>
      <c r="M1001" s="314" t="str">
        <f t="shared" si="273"/>
        <v/>
      </c>
      <c r="N1001" s="914" t="str">
        <f t="shared" si="273"/>
        <v/>
      </c>
      <c r="O1001" s="314" t="str">
        <f t="shared" si="273"/>
        <v/>
      </c>
      <c r="P1001" s="914" t="str">
        <f t="shared" si="273"/>
        <v/>
      </c>
      <c r="Q1001" s="1006" t="str">
        <f t="shared" si="273"/>
        <v/>
      </c>
      <c r="R1001" s="914">
        <f t="shared" si="273"/>
        <v>0.16213879</v>
      </c>
      <c r="S1001" s="314" t="str">
        <f t="shared" si="273"/>
        <v/>
      </c>
      <c r="T1001" s="914" t="str">
        <f t="shared" si="273"/>
        <v/>
      </c>
      <c r="U1001" s="314" t="str">
        <f t="shared" si="273"/>
        <v/>
      </c>
      <c r="V1001" s="920" t="str">
        <f t="shared" si="273"/>
        <v/>
      </c>
      <c r="W1001" s="49"/>
      <c r="X1001" s="49"/>
      <c r="Y1001" s="60"/>
      <c r="Z1001" s="49"/>
      <c r="AA1001" s="49"/>
      <c r="AB1001" s="49"/>
      <c r="AC1001" s="49"/>
      <c r="AD1001" s="49"/>
      <c r="AE1001" s="49"/>
      <c r="AF1001" s="49"/>
      <c r="AG1001" s="49"/>
      <c r="AH1001" s="41"/>
      <c r="AI1001" s="47"/>
    </row>
    <row r="1002" spans="1:35" ht="17.25" customHeight="1">
      <c r="A1002" s="414" t="s">
        <v>1803</v>
      </c>
      <c r="B1002" s="78" t="s">
        <v>2401</v>
      </c>
      <c r="C1002" s="76" t="s">
        <v>51</v>
      </c>
      <c r="D1002" s="403"/>
      <c r="E1002" s="49"/>
      <c r="F1002" s="388" t="s">
        <v>649</v>
      </c>
      <c r="G1002" s="312" t="str">
        <f t="shared" si="272"/>
        <v/>
      </c>
      <c r="H1002" s="313" t="str">
        <f t="shared" si="272"/>
        <v/>
      </c>
      <c r="I1002" s="314" t="str">
        <f t="shared" si="273"/>
        <v/>
      </c>
      <c r="J1002" s="914" t="str">
        <f t="shared" si="273"/>
        <v/>
      </c>
      <c r="K1002" s="921" t="str">
        <f t="shared" si="273"/>
        <v/>
      </c>
      <c r="L1002" s="914" t="str">
        <f t="shared" si="273"/>
        <v/>
      </c>
      <c r="M1002" s="314" t="str">
        <f t="shared" si="273"/>
        <v/>
      </c>
      <c r="N1002" s="914" t="str">
        <f t="shared" si="273"/>
        <v/>
      </c>
      <c r="O1002" s="314" t="str">
        <f t="shared" si="273"/>
        <v/>
      </c>
      <c r="P1002" s="914" t="str">
        <f t="shared" si="273"/>
        <v/>
      </c>
      <c r="Q1002" s="1006" t="str">
        <f t="shared" si="273"/>
        <v/>
      </c>
      <c r="R1002" s="914">
        <f t="shared" si="273"/>
        <v>0.35543088</v>
      </c>
      <c r="S1002" s="314" t="str">
        <f t="shared" si="273"/>
        <v/>
      </c>
      <c r="T1002" s="914" t="str">
        <f t="shared" si="273"/>
        <v/>
      </c>
      <c r="U1002" s="314" t="str">
        <f t="shared" si="273"/>
        <v/>
      </c>
      <c r="V1002" s="920" t="str">
        <f t="shared" si="273"/>
        <v/>
      </c>
      <c r="W1002" s="49"/>
      <c r="X1002" s="49"/>
      <c r="Y1002" s="60"/>
      <c r="Z1002" s="49"/>
      <c r="AA1002" s="49"/>
      <c r="AB1002" s="49"/>
      <c r="AC1002" s="49"/>
      <c r="AD1002" s="49"/>
      <c r="AE1002" s="49"/>
      <c r="AF1002" s="49"/>
      <c r="AG1002" s="49"/>
      <c r="AH1002" s="41"/>
      <c r="AI1002" s="47"/>
    </row>
    <row r="1003" spans="1:35" ht="17.25" customHeight="1">
      <c r="A1003" s="414" t="s">
        <v>1804</v>
      </c>
      <c r="B1003" s="78" t="s">
        <v>2402</v>
      </c>
      <c r="C1003" s="76" t="s">
        <v>101</v>
      </c>
      <c r="D1003" s="403"/>
      <c r="E1003" s="49"/>
      <c r="F1003" s="388" t="s">
        <v>648</v>
      </c>
      <c r="G1003" s="312" t="str">
        <f t="shared" si="272"/>
        <v/>
      </c>
      <c r="H1003" s="313" t="str">
        <f t="shared" si="272"/>
        <v/>
      </c>
      <c r="I1003" s="314" t="str">
        <f t="shared" si="273"/>
        <v/>
      </c>
      <c r="J1003" s="914" t="str">
        <f t="shared" si="273"/>
        <v/>
      </c>
      <c r="K1003" s="921" t="str">
        <f t="shared" si="273"/>
        <v/>
      </c>
      <c r="L1003" s="914" t="str">
        <f t="shared" si="273"/>
        <v/>
      </c>
      <c r="M1003" s="314" t="str">
        <f t="shared" si="273"/>
        <v/>
      </c>
      <c r="N1003" s="914" t="str">
        <f t="shared" si="273"/>
        <v/>
      </c>
      <c r="O1003" s="314" t="str">
        <f t="shared" si="273"/>
        <v/>
      </c>
      <c r="P1003" s="914" t="str">
        <f t="shared" si="273"/>
        <v/>
      </c>
      <c r="Q1003" s="1006" t="str">
        <f t="shared" si="273"/>
        <v/>
      </c>
      <c r="R1003" s="914">
        <f t="shared" si="273"/>
        <v>0.16378982</v>
      </c>
      <c r="S1003" s="314" t="str">
        <f t="shared" si="273"/>
        <v/>
      </c>
      <c r="T1003" s="914" t="str">
        <f t="shared" si="273"/>
        <v/>
      </c>
      <c r="U1003" s="314" t="str">
        <f t="shared" si="273"/>
        <v/>
      </c>
      <c r="V1003" s="920" t="str">
        <f t="shared" si="273"/>
        <v/>
      </c>
      <c r="W1003" s="49"/>
      <c r="X1003" s="49"/>
      <c r="Y1003" s="60"/>
      <c r="Z1003" s="49"/>
      <c r="AA1003" s="49"/>
      <c r="AB1003" s="49"/>
      <c r="AC1003" s="49"/>
      <c r="AD1003" s="49"/>
      <c r="AE1003" s="49"/>
      <c r="AF1003" s="49"/>
      <c r="AG1003" s="49"/>
      <c r="AH1003" s="41"/>
      <c r="AI1003" s="47"/>
    </row>
    <row r="1004" spans="1:35" ht="17.25" customHeight="1">
      <c r="A1004" s="414" t="s">
        <v>1805</v>
      </c>
      <c r="B1004" s="78" t="s">
        <v>2403</v>
      </c>
      <c r="C1004" s="76" t="s">
        <v>5</v>
      </c>
      <c r="D1004" s="403"/>
      <c r="E1004" s="49"/>
      <c r="F1004" s="388" t="s">
        <v>606</v>
      </c>
      <c r="G1004" s="312" t="str">
        <f t="shared" si="272"/>
        <v/>
      </c>
      <c r="H1004" s="313" t="str">
        <f t="shared" si="272"/>
        <v/>
      </c>
      <c r="I1004" s="314" t="str">
        <f t="shared" si="273"/>
        <v/>
      </c>
      <c r="J1004" s="914" t="str">
        <f t="shared" si="273"/>
        <v/>
      </c>
      <c r="K1004" s="921" t="str">
        <f t="shared" si="273"/>
        <v/>
      </c>
      <c r="L1004" s="914" t="str">
        <f t="shared" si="273"/>
        <v/>
      </c>
      <c r="M1004" s="314" t="str">
        <f t="shared" si="273"/>
        <v/>
      </c>
      <c r="N1004" s="914" t="str">
        <f t="shared" si="273"/>
        <v/>
      </c>
      <c r="O1004" s="314" t="str">
        <f t="shared" si="273"/>
        <v/>
      </c>
      <c r="P1004" s="914" t="str">
        <f t="shared" si="273"/>
        <v/>
      </c>
      <c r="Q1004" s="1006" t="str">
        <f t="shared" si="273"/>
        <v/>
      </c>
      <c r="R1004" s="914">
        <f t="shared" si="273"/>
        <v>0.18758778000000001</v>
      </c>
      <c r="S1004" s="314" t="str">
        <f t="shared" si="273"/>
        <v/>
      </c>
      <c r="T1004" s="914" t="str">
        <f t="shared" si="273"/>
        <v/>
      </c>
      <c r="U1004" s="314" t="str">
        <f t="shared" si="273"/>
        <v/>
      </c>
      <c r="V1004" s="920" t="str">
        <f t="shared" si="273"/>
        <v/>
      </c>
      <c r="W1004" s="49"/>
      <c r="X1004" s="49"/>
      <c r="Y1004" s="60"/>
      <c r="Z1004" s="49"/>
      <c r="AA1004" s="49"/>
      <c r="AB1004" s="49"/>
      <c r="AC1004" s="49"/>
      <c r="AD1004" s="49"/>
      <c r="AE1004" s="49"/>
      <c r="AF1004" s="49"/>
      <c r="AG1004" s="49"/>
      <c r="AH1004" s="41"/>
      <c r="AI1004" s="47"/>
    </row>
    <row r="1005" spans="1:35" ht="17.25" customHeight="1">
      <c r="A1005" s="414" t="s">
        <v>1806</v>
      </c>
      <c r="B1005" s="78" t="s">
        <v>2404</v>
      </c>
      <c r="C1005" s="76" t="s">
        <v>40</v>
      </c>
      <c r="D1005" s="403"/>
      <c r="E1005" s="49"/>
      <c r="F1005" s="388" t="s">
        <v>695</v>
      </c>
      <c r="G1005" s="312" t="str">
        <f t="shared" si="272"/>
        <v/>
      </c>
      <c r="H1005" s="313" t="str">
        <f t="shared" si="272"/>
        <v/>
      </c>
      <c r="I1005" s="314" t="str">
        <f t="shared" si="273"/>
        <v/>
      </c>
      <c r="J1005" s="914" t="str">
        <f t="shared" si="273"/>
        <v/>
      </c>
      <c r="K1005" s="921" t="str">
        <f t="shared" si="273"/>
        <v/>
      </c>
      <c r="L1005" s="914" t="str">
        <f t="shared" si="273"/>
        <v/>
      </c>
      <c r="M1005" s="314" t="str">
        <f t="shared" si="273"/>
        <v/>
      </c>
      <c r="N1005" s="914" t="str">
        <f t="shared" si="273"/>
        <v/>
      </c>
      <c r="O1005" s="314" t="str">
        <f t="shared" si="273"/>
        <v/>
      </c>
      <c r="P1005" s="914" t="str">
        <f t="shared" si="273"/>
        <v/>
      </c>
      <c r="Q1005" s="1006" t="str">
        <f t="shared" si="273"/>
        <v/>
      </c>
      <c r="R1005" s="914">
        <f t="shared" si="273"/>
        <v>4.3863909999999999E-2</v>
      </c>
      <c r="S1005" s="314" t="str">
        <f t="shared" si="273"/>
        <v/>
      </c>
      <c r="T1005" s="914" t="str">
        <f t="shared" si="273"/>
        <v/>
      </c>
      <c r="U1005" s="314" t="str">
        <f t="shared" si="273"/>
        <v/>
      </c>
      <c r="V1005" s="920" t="str">
        <f t="shared" si="273"/>
        <v/>
      </c>
      <c r="W1005" s="49"/>
      <c r="X1005" s="49"/>
      <c r="Y1005" s="60"/>
      <c r="Z1005" s="49"/>
      <c r="AA1005" s="49"/>
      <c r="AB1005" s="49"/>
      <c r="AC1005" s="49"/>
      <c r="AD1005" s="49"/>
      <c r="AE1005" s="49"/>
      <c r="AF1005" s="49"/>
      <c r="AG1005" s="49"/>
      <c r="AH1005" s="41"/>
      <c r="AI1005" s="47"/>
    </row>
    <row r="1006" spans="1:35" ht="17.25" customHeight="1">
      <c r="A1006" s="414" t="s">
        <v>1807</v>
      </c>
      <c r="B1006" s="78" t="s">
        <v>2405</v>
      </c>
      <c r="C1006" s="76" t="s">
        <v>2</v>
      </c>
      <c r="D1006" s="403"/>
      <c r="E1006" s="49"/>
      <c r="F1006" s="388" t="s">
        <v>2637</v>
      </c>
      <c r="G1006" s="312" t="str">
        <f t="shared" si="272"/>
        <v/>
      </c>
      <c r="H1006" s="313" t="str">
        <f t="shared" si="272"/>
        <v/>
      </c>
      <c r="I1006" s="314" t="str">
        <f t="shared" si="273"/>
        <v/>
      </c>
      <c r="J1006" s="914" t="str">
        <f t="shared" si="273"/>
        <v/>
      </c>
      <c r="K1006" s="921" t="str">
        <f t="shared" si="273"/>
        <v/>
      </c>
      <c r="L1006" s="914" t="str">
        <f t="shared" si="273"/>
        <v/>
      </c>
      <c r="M1006" s="314" t="str">
        <f t="shared" si="273"/>
        <v/>
      </c>
      <c r="N1006" s="914" t="str">
        <f t="shared" si="273"/>
        <v/>
      </c>
      <c r="O1006" s="314" t="str">
        <f t="shared" si="273"/>
        <v/>
      </c>
      <c r="P1006" s="914" t="str">
        <f t="shared" si="273"/>
        <v/>
      </c>
      <c r="Q1006" s="1006" t="str">
        <f t="shared" si="273"/>
        <v/>
      </c>
      <c r="R1006" s="914">
        <f t="shared" si="273"/>
        <v>6.240499E-2</v>
      </c>
      <c r="S1006" s="314" t="str">
        <f t="shared" si="273"/>
        <v/>
      </c>
      <c r="T1006" s="914" t="str">
        <f t="shared" si="273"/>
        <v/>
      </c>
      <c r="U1006" s="314" t="str">
        <f t="shared" si="273"/>
        <v/>
      </c>
      <c r="V1006" s="920" t="str">
        <f t="shared" si="273"/>
        <v/>
      </c>
      <c r="W1006" s="49"/>
      <c r="X1006" s="49"/>
      <c r="Y1006" s="60"/>
      <c r="Z1006" s="49"/>
      <c r="AA1006" s="49"/>
      <c r="AB1006" s="49"/>
      <c r="AC1006" s="49"/>
      <c r="AD1006" s="49"/>
      <c r="AE1006" s="49"/>
      <c r="AF1006" s="49"/>
      <c r="AG1006" s="49"/>
      <c r="AH1006" s="41"/>
      <c r="AI1006" s="47"/>
    </row>
    <row r="1007" spans="1:35" ht="17.25" customHeight="1">
      <c r="A1007" s="414" t="s">
        <v>1808</v>
      </c>
      <c r="B1007" s="78" t="s">
        <v>2406</v>
      </c>
      <c r="C1007" s="76" t="s">
        <v>380</v>
      </c>
      <c r="D1007" s="403"/>
      <c r="E1007" s="49"/>
      <c r="F1007" s="388" t="s">
        <v>612</v>
      </c>
      <c r="G1007" s="312" t="str">
        <f t="shared" si="272"/>
        <v/>
      </c>
      <c r="H1007" s="313" t="str">
        <f t="shared" si="272"/>
        <v/>
      </c>
      <c r="I1007" s="314" t="str">
        <f t="shared" si="273"/>
        <v/>
      </c>
      <c r="J1007" s="914" t="str">
        <f t="shared" si="273"/>
        <v/>
      </c>
      <c r="K1007" s="921" t="str">
        <f t="shared" si="273"/>
        <v/>
      </c>
      <c r="L1007" s="914" t="str">
        <f t="shared" si="273"/>
        <v/>
      </c>
      <c r="M1007" s="314" t="str">
        <f t="shared" si="273"/>
        <v/>
      </c>
      <c r="N1007" s="914" t="str">
        <f t="shared" si="273"/>
        <v/>
      </c>
      <c r="O1007" s="314" t="str">
        <f t="shared" si="273"/>
        <v/>
      </c>
      <c r="P1007" s="914" t="str">
        <f t="shared" si="273"/>
        <v/>
      </c>
      <c r="Q1007" s="1006" t="str">
        <f t="shared" si="273"/>
        <v/>
      </c>
      <c r="R1007" s="914">
        <f t="shared" si="273"/>
        <v>2.8862019999999999E-2</v>
      </c>
      <c r="S1007" s="314" t="str">
        <f t="shared" si="273"/>
        <v/>
      </c>
      <c r="T1007" s="914" t="str">
        <f t="shared" si="273"/>
        <v/>
      </c>
      <c r="U1007" s="314" t="str">
        <f t="shared" si="273"/>
        <v/>
      </c>
      <c r="V1007" s="920" t="str">
        <f t="shared" si="273"/>
        <v/>
      </c>
      <c r="W1007" s="49"/>
      <c r="X1007" s="49"/>
      <c r="Y1007" s="60"/>
      <c r="Z1007" s="49"/>
      <c r="AA1007" s="49"/>
      <c r="AB1007" s="49"/>
      <c r="AC1007" s="49"/>
      <c r="AD1007" s="49"/>
      <c r="AE1007" s="49"/>
      <c r="AF1007" s="49"/>
      <c r="AG1007" s="49"/>
      <c r="AH1007" s="41"/>
      <c r="AI1007" s="47"/>
    </row>
    <row r="1008" spans="1:35" ht="17.25" customHeight="1">
      <c r="A1008" s="414" t="s">
        <v>1809</v>
      </c>
      <c r="B1008" s="78" t="s">
        <v>2407</v>
      </c>
      <c r="C1008" s="76" t="s">
        <v>511</v>
      </c>
      <c r="D1008" s="403"/>
      <c r="E1008" s="49"/>
      <c r="F1008" s="255" t="s">
        <v>510</v>
      </c>
      <c r="G1008" s="312" t="str">
        <f t="shared" si="272"/>
        <v/>
      </c>
      <c r="H1008" s="313" t="str">
        <f t="shared" si="272"/>
        <v/>
      </c>
      <c r="I1008" s="314" t="str">
        <f t="shared" si="273"/>
        <v/>
      </c>
      <c r="J1008" s="914" t="str">
        <f t="shared" si="273"/>
        <v/>
      </c>
      <c r="K1008" s="921" t="str">
        <f t="shared" si="273"/>
        <v/>
      </c>
      <c r="L1008" s="914" t="str">
        <f t="shared" si="273"/>
        <v/>
      </c>
      <c r="M1008" s="314" t="str">
        <f t="shared" si="273"/>
        <v/>
      </c>
      <c r="N1008" s="914" t="str">
        <f t="shared" si="273"/>
        <v/>
      </c>
      <c r="O1008" s="314" t="str">
        <f t="shared" si="273"/>
        <v/>
      </c>
      <c r="P1008" s="914" t="str">
        <f t="shared" si="273"/>
        <v/>
      </c>
      <c r="Q1008" s="1006" t="str">
        <f t="shared" si="273"/>
        <v/>
      </c>
      <c r="R1008" s="914">
        <f t="shared" si="273"/>
        <v>0.94785905000000004</v>
      </c>
      <c r="S1008" s="314" t="str">
        <f t="shared" si="273"/>
        <v/>
      </c>
      <c r="T1008" s="914" t="str">
        <f t="shared" si="273"/>
        <v/>
      </c>
      <c r="U1008" s="314" t="str">
        <f t="shared" si="273"/>
        <v/>
      </c>
      <c r="V1008" s="920" t="str">
        <f t="shared" si="273"/>
        <v/>
      </c>
      <c r="W1008" s="49"/>
      <c r="X1008" s="49"/>
      <c r="Y1008" s="60"/>
      <c r="Z1008" s="49"/>
      <c r="AA1008" s="49"/>
      <c r="AB1008" s="49"/>
      <c r="AC1008" s="49"/>
      <c r="AD1008" s="49"/>
      <c r="AE1008" s="49"/>
      <c r="AF1008" s="49"/>
      <c r="AG1008" s="49"/>
      <c r="AH1008" s="41"/>
      <c r="AI1008" s="47"/>
    </row>
    <row r="1009" spans="1:35" ht="17.25" customHeight="1">
      <c r="A1009" s="414" t="s">
        <v>1810</v>
      </c>
      <c r="B1009" s="78" t="s">
        <v>2408</v>
      </c>
      <c r="C1009" s="76" t="s">
        <v>42</v>
      </c>
      <c r="D1009" s="403"/>
      <c r="E1009" s="49"/>
      <c r="F1009" s="404" t="s">
        <v>134</v>
      </c>
      <c r="G1009" s="315" t="str">
        <f t="shared" si="272"/>
        <v/>
      </c>
      <c r="H1009" s="316" t="str">
        <f t="shared" si="272"/>
        <v/>
      </c>
      <c r="I1009" s="317" t="str">
        <f t="shared" si="273"/>
        <v/>
      </c>
      <c r="J1009" s="915" t="str">
        <f t="shared" si="273"/>
        <v/>
      </c>
      <c r="K1009" s="922" t="str">
        <f t="shared" si="273"/>
        <v/>
      </c>
      <c r="L1009" s="915" t="str">
        <f t="shared" si="273"/>
        <v/>
      </c>
      <c r="M1009" s="317" t="str">
        <f t="shared" si="273"/>
        <v/>
      </c>
      <c r="N1009" s="915" t="str">
        <f t="shared" si="273"/>
        <v/>
      </c>
      <c r="O1009" s="317" t="str">
        <f t="shared" si="273"/>
        <v/>
      </c>
      <c r="P1009" s="915" t="str">
        <f t="shared" si="273"/>
        <v/>
      </c>
      <c r="Q1009" s="1003" t="str">
        <f t="shared" si="273"/>
        <v/>
      </c>
      <c r="R1009" s="915">
        <f t="shared" si="273"/>
        <v>8.3774599999999998E-3</v>
      </c>
      <c r="S1009" s="317" t="str">
        <f t="shared" si="273"/>
        <v/>
      </c>
      <c r="T1009" s="915" t="str">
        <f t="shared" si="273"/>
        <v/>
      </c>
      <c r="U1009" s="317" t="str">
        <f t="shared" si="273"/>
        <v/>
      </c>
      <c r="V1009" s="923" t="str">
        <f t="shared" si="273"/>
        <v/>
      </c>
      <c r="W1009" s="49"/>
      <c r="X1009" s="49"/>
      <c r="Y1009" s="60"/>
      <c r="Z1009" s="49"/>
      <c r="AA1009" s="49"/>
      <c r="AB1009" s="49"/>
      <c r="AC1009" s="49"/>
      <c r="AD1009" s="49"/>
      <c r="AE1009" s="49"/>
      <c r="AF1009" s="49"/>
      <c r="AG1009" s="49"/>
      <c r="AH1009" s="41"/>
      <c r="AI1009" s="47"/>
    </row>
    <row r="1010" spans="1:35" ht="17.25" customHeight="1">
      <c r="A1010" s="414" t="s">
        <v>1811</v>
      </c>
      <c r="B1010" s="78" t="s">
        <v>0</v>
      </c>
      <c r="C1010" s="94"/>
      <c r="D1010" s="403"/>
      <c r="E1010" s="49"/>
      <c r="F1010" s="1090" t="s">
        <v>615</v>
      </c>
      <c r="G1010" s="1081" t="str">
        <f>G$13</f>
        <v>2015 FOA PG Group 1   :   March 2015</v>
      </c>
      <c r="H1010" s="1082"/>
      <c r="I1010" s="1082"/>
      <c r="J1010" s="1082"/>
      <c r="K1010" s="1082"/>
      <c r="L1010" s="1082"/>
      <c r="M1010" s="1082"/>
      <c r="N1010" s="1082"/>
      <c r="O1010" s="1082"/>
      <c r="P1010" s="1082"/>
      <c r="Q1010" s="1082"/>
      <c r="R1010" s="1082"/>
      <c r="S1010" s="1082"/>
      <c r="T1010" s="1082"/>
      <c r="U1010" s="1082">
        <f>U$13</f>
        <v>0</v>
      </c>
      <c r="V1010" s="1083"/>
      <c r="W1010" s="49"/>
      <c r="X1010" s="49"/>
      <c r="Y1010" s="60"/>
      <c r="Z1010" s="49"/>
      <c r="AA1010" s="49"/>
      <c r="AB1010" s="49"/>
      <c r="AC1010" s="49"/>
      <c r="AD1010" s="49"/>
      <c r="AE1010" s="49"/>
      <c r="AF1010" s="49"/>
      <c r="AG1010" s="49"/>
      <c r="AH1010" s="41"/>
      <c r="AI1010" s="47"/>
    </row>
    <row r="1011" spans="1:35" ht="17.25" customHeight="1">
      <c r="A1011" s="414" t="s">
        <v>1812</v>
      </c>
      <c r="B1011" s="78" t="s">
        <v>0</v>
      </c>
      <c r="C1011" s="94"/>
      <c r="D1011" s="403"/>
      <c r="E1011" s="49"/>
      <c r="F1011" s="1091"/>
      <c r="G1011" s="62" t="str">
        <f t="shared" ref="G1011:V1011" si="274">G$14</f>
        <v>BM YTD</v>
      </c>
      <c r="H1011" s="62" t="str">
        <f t="shared" si="274"/>
        <v>Med YTD</v>
      </c>
      <c r="I1011" s="707" t="str">
        <f t="shared" si="274"/>
        <v>Dealer 1 FYTD</v>
      </c>
      <c r="J1011" s="737" t="str">
        <f t="shared" si="274"/>
        <v>Dealer 1 TMRA</v>
      </c>
      <c r="K1011" s="738" t="str">
        <f t="shared" si="274"/>
        <v>Dealer 2 FYTD</v>
      </c>
      <c r="L1011" s="737" t="str">
        <f t="shared" si="274"/>
        <v>Dealer 2 TMRA</v>
      </c>
      <c r="M1011" s="707" t="str">
        <f t="shared" si="274"/>
        <v>Dealer 3 FYTD</v>
      </c>
      <c r="N1011" s="737" t="str">
        <f t="shared" si="274"/>
        <v>Dealer 3 TMRA</v>
      </c>
      <c r="O1011" s="707" t="str">
        <f t="shared" si="274"/>
        <v>Dealer 4 FYTD</v>
      </c>
      <c r="P1011" s="737" t="str">
        <f t="shared" si="274"/>
        <v>Dealer 4 TMRA</v>
      </c>
      <c r="Q1011" s="707" t="str">
        <f t="shared" si="274"/>
        <v>Dealer 5 FYTD</v>
      </c>
      <c r="R1011" s="737" t="str">
        <f t="shared" si="274"/>
        <v>Dealer 5 TMRA</v>
      </c>
      <c r="S1011" s="707" t="str">
        <f t="shared" si="274"/>
        <v>Dealer 6 FYTD</v>
      </c>
      <c r="T1011" s="737" t="str">
        <f t="shared" si="274"/>
        <v>Dealer 6 TMRA</v>
      </c>
      <c r="U1011" s="707" t="str">
        <f t="shared" si="274"/>
        <v>Dealer 7 FYTD</v>
      </c>
      <c r="V1011" s="739" t="str">
        <f t="shared" si="274"/>
        <v>Dealer TMRA</v>
      </c>
      <c r="W1011" s="49"/>
      <c r="X1011" s="49"/>
      <c r="Y1011" s="60"/>
      <c r="Z1011" s="49"/>
      <c r="AA1011" s="49"/>
      <c r="AB1011" s="49"/>
      <c r="AC1011" s="49"/>
      <c r="AD1011" s="49"/>
      <c r="AE1011" s="49"/>
      <c r="AF1011" s="49"/>
      <c r="AG1011" s="49"/>
      <c r="AH1011" s="41"/>
      <c r="AI1011" s="47"/>
    </row>
    <row r="1012" spans="1:35" ht="17.25" customHeight="1">
      <c r="A1012" s="414" t="s">
        <v>1813</v>
      </c>
      <c r="B1012" s="78" t="s">
        <v>2409</v>
      </c>
      <c r="C1012" s="76" t="s">
        <v>668</v>
      </c>
      <c r="D1012" s="403"/>
      <c r="E1012" s="49"/>
      <c r="F1012" s="405" t="s">
        <v>618</v>
      </c>
      <c r="G1012" s="1092" t="str">
        <f>$C$7</f>
        <v>AUD</v>
      </c>
      <c r="H1012" s="1093"/>
      <c r="I1012" s="406" t="str">
        <f t="shared" ref="I1012:V1030" si="275">IFERROR(INDEX(ESOSDataset,MATCH($C1012,Measure,0),MATCH(I$10,PeriodComposite,0))/I$6/I$5,"")</f>
        <v/>
      </c>
      <c r="J1012" s="729" t="str">
        <f t="shared" si="275"/>
        <v/>
      </c>
      <c r="K1012" s="966" t="str">
        <f t="shared" si="275"/>
        <v/>
      </c>
      <c r="L1012" s="729" t="str">
        <f t="shared" si="275"/>
        <v/>
      </c>
      <c r="M1012" s="406" t="str">
        <f t="shared" si="275"/>
        <v/>
      </c>
      <c r="N1012" s="729" t="str">
        <f t="shared" si="275"/>
        <v/>
      </c>
      <c r="O1012" s="406" t="str">
        <f t="shared" si="275"/>
        <v/>
      </c>
      <c r="P1012" s="729" t="str">
        <f t="shared" si="275"/>
        <v/>
      </c>
      <c r="Q1012" s="1013" t="str">
        <f t="shared" si="275"/>
        <v/>
      </c>
      <c r="R1012" s="729">
        <f t="shared" si="275"/>
        <v>6131265.4800000004</v>
      </c>
      <c r="S1012" s="406" t="str">
        <f t="shared" si="275"/>
        <v/>
      </c>
      <c r="T1012" s="729" t="str">
        <f t="shared" si="275"/>
        <v/>
      </c>
      <c r="U1012" s="406" t="str">
        <f t="shared" si="275"/>
        <v/>
      </c>
      <c r="V1012" s="714" t="str">
        <f t="shared" si="275"/>
        <v/>
      </c>
      <c r="W1012" s="49"/>
      <c r="X1012" s="49"/>
      <c r="Y1012" s="60"/>
      <c r="Z1012" s="49"/>
      <c r="AA1012" s="49"/>
      <c r="AB1012" s="49"/>
      <c r="AC1012" s="49"/>
      <c r="AD1012" s="49"/>
      <c r="AE1012" s="49"/>
      <c r="AF1012" s="49"/>
      <c r="AG1012" s="49"/>
      <c r="AH1012" s="41"/>
      <c r="AI1012" s="47"/>
    </row>
    <row r="1013" spans="1:35" ht="17.25" customHeight="1">
      <c r="A1013" s="414" t="s">
        <v>1814</v>
      </c>
      <c r="B1013" s="78" t="s">
        <v>2410</v>
      </c>
      <c r="C1013" s="76" t="s">
        <v>385</v>
      </c>
      <c r="D1013" s="403"/>
      <c r="E1013" s="49"/>
      <c r="F1013" s="407" t="s">
        <v>651</v>
      </c>
      <c r="G1013" s="1092"/>
      <c r="H1013" s="1093"/>
      <c r="I1013" s="406" t="str">
        <f t="shared" si="275"/>
        <v/>
      </c>
      <c r="J1013" s="729" t="str">
        <f t="shared" si="275"/>
        <v/>
      </c>
      <c r="K1013" s="966" t="str">
        <f t="shared" si="275"/>
        <v/>
      </c>
      <c r="L1013" s="729" t="str">
        <f t="shared" si="275"/>
        <v/>
      </c>
      <c r="M1013" s="406" t="str">
        <f t="shared" si="275"/>
        <v/>
      </c>
      <c r="N1013" s="729" t="str">
        <f t="shared" si="275"/>
        <v/>
      </c>
      <c r="O1013" s="406" t="str">
        <f t="shared" si="275"/>
        <v/>
      </c>
      <c r="P1013" s="729" t="str">
        <f t="shared" si="275"/>
        <v/>
      </c>
      <c r="Q1013" s="1013" t="str">
        <f t="shared" si="275"/>
        <v/>
      </c>
      <c r="R1013" s="729">
        <f t="shared" si="275"/>
        <v>1200</v>
      </c>
      <c r="S1013" s="406" t="str">
        <f t="shared" si="275"/>
        <v/>
      </c>
      <c r="T1013" s="729" t="str">
        <f t="shared" si="275"/>
        <v/>
      </c>
      <c r="U1013" s="406" t="str">
        <f t="shared" si="275"/>
        <v/>
      </c>
      <c r="V1013" s="714" t="str">
        <f t="shared" si="275"/>
        <v/>
      </c>
      <c r="W1013" s="49"/>
      <c r="X1013" s="49"/>
      <c r="Y1013" s="60"/>
      <c r="Z1013" s="49"/>
      <c r="AA1013" s="49"/>
      <c r="AB1013" s="49"/>
      <c r="AC1013" s="49"/>
      <c r="AD1013" s="49"/>
      <c r="AE1013" s="49"/>
      <c r="AF1013" s="49"/>
      <c r="AG1013" s="49"/>
      <c r="AH1013" s="41"/>
      <c r="AI1013" s="47"/>
    </row>
    <row r="1014" spans="1:35" ht="17.25" customHeight="1">
      <c r="A1014" s="414" t="s">
        <v>1815</v>
      </c>
      <c r="B1014" s="78" t="s">
        <v>2411</v>
      </c>
      <c r="C1014" s="76" t="s">
        <v>384</v>
      </c>
      <c r="D1014" s="403"/>
      <c r="E1014" s="49"/>
      <c r="F1014" s="407" t="s">
        <v>765</v>
      </c>
      <c r="G1014" s="1092"/>
      <c r="H1014" s="1093"/>
      <c r="I1014" s="406" t="str">
        <f t="shared" si="275"/>
        <v/>
      </c>
      <c r="J1014" s="729" t="str">
        <f t="shared" si="275"/>
        <v/>
      </c>
      <c r="K1014" s="966" t="str">
        <f t="shared" si="275"/>
        <v/>
      </c>
      <c r="L1014" s="729" t="str">
        <f t="shared" si="275"/>
        <v/>
      </c>
      <c r="M1014" s="406" t="str">
        <f t="shared" si="275"/>
        <v/>
      </c>
      <c r="N1014" s="729" t="str">
        <f t="shared" si="275"/>
        <v/>
      </c>
      <c r="O1014" s="406" t="str">
        <f t="shared" si="275"/>
        <v/>
      </c>
      <c r="P1014" s="729" t="str">
        <f t="shared" si="275"/>
        <v/>
      </c>
      <c r="Q1014" s="1013" t="str">
        <f t="shared" si="275"/>
        <v/>
      </c>
      <c r="R1014" s="729">
        <f t="shared" si="275"/>
        <v>1173841.99</v>
      </c>
      <c r="S1014" s="406" t="str">
        <f t="shared" si="275"/>
        <v/>
      </c>
      <c r="T1014" s="729" t="str">
        <f t="shared" si="275"/>
        <v/>
      </c>
      <c r="U1014" s="406" t="str">
        <f t="shared" si="275"/>
        <v/>
      </c>
      <c r="V1014" s="714" t="str">
        <f t="shared" si="275"/>
        <v/>
      </c>
      <c r="W1014" s="49"/>
      <c r="X1014" s="49"/>
      <c r="Y1014" s="60"/>
      <c r="Z1014" s="49"/>
      <c r="AA1014" s="49"/>
      <c r="AB1014" s="49"/>
      <c r="AC1014" s="49"/>
      <c r="AD1014" s="49"/>
      <c r="AE1014" s="49"/>
      <c r="AF1014" s="49"/>
      <c r="AG1014" s="49"/>
      <c r="AH1014" s="41"/>
      <c r="AI1014" s="47"/>
    </row>
    <row r="1015" spans="1:35" ht="17.25" customHeight="1">
      <c r="A1015" s="414" t="s">
        <v>1816</v>
      </c>
      <c r="B1015" s="78" t="s">
        <v>2412</v>
      </c>
      <c r="C1015" s="76" t="s">
        <v>3411</v>
      </c>
      <c r="D1015" s="403"/>
      <c r="E1015" s="49"/>
      <c r="F1015" s="477" t="s">
        <v>652</v>
      </c>
      <c r="G1015" s="1092"/>
      <c r="H1015" s="1093"/>
      <c r="I1015" s="478" t="str">
        <f t="shared" si="275"/>
        <v/>
      </c>
      <c r="J1015" s="729" t="str">
        <f t="shared" si="275"/>
        <v/>
      </c>
      <c r="K1015" s="967" t="str">
        <f t="shared" si="275"/>
        <v/>
      </c>
      <c r="L1015" s="729" t="str">
        <f t="shared" si="275"/>
        <v/>
      </c>
      <c r="M1015" s="478" t="str">
        <f t="shared" si="275"/>
        <v/>
      </c>
      <c r="N1015" s="729" t="str">
        <f t="shared" si="275"/>
        <v/>
      </c>
      <c r="O1015" s="478" t="str">
        <f t="shared" si="275"/>
        <v/>
      </c>
      <c r="P1015" s="729" t="str">
        <f t="shared" si="275"/>
        <v/>
      </c>
      <c r="Q1015" s="1015" t="str">
        <f t="shared" si="275"/>
        <v/>
      </c>
      <c r="R1015" s="729">
        <f t="shared" si="275"/>
        <v>336586.46</v>
      </c>
      <c r="S1015" s="478" t="str">
        <f t="shared" si="275"/>
        <v/>
      </c>
      <c r="T1015" s="729" t="str">
        <f t="shared" si="275"/>
        <v/>
      </c>
      <c r="U1015" s="478" t="str">
        <f t="shared" si="275"/>
        <v/>
      </c>
      <c r="V1015" s="714" t="str">
        <f t="shared" si="275"/>
        <v/>
      </c>
      <c r="W1015" s="49"/>
      <c r="X1015" s="49"/>
      <c r="Y1015" s="60"/>
      <c r="Z1015" s="49"/>
      <c r="AA1015" s="49"/>
      <c r="AB1015" s="49"/>
      <c r="AC1015" s="49"/>
      <c r="AD1015" s="49"/>
      <c r="AE1015" s="49"/>
      <c r="AF1015" s="49"/>
      <c r="AG1015" s="49"/>
      <c r="AH1015" s="41"/>
      <c r="AI1015" s="47"/>
    </row>
    <row r="1016" spans="1:35" ht="17.25" customHeight="1">
      <c r="A1016" s="414" t="s">
        <v>1817</v>
      </c>
      <c r="B1016" s="78" t="s">
        <v>2413</v>
      </c>
      <c r="C1016" s="76" t="s">
        <v>670</v>
      </c>
      <c r="D1016" s="403"/>
      <c r="E1016" s="49"/>
      <c r="F1016" s="477" t="s">
        <v>653</v>
      </c>
      <c r="G1016" s="1092"/>
      <c r="H1016" s="1093"/>
      <c r="I1016" s="478" t="str">
        <f t="shared" si="275"/>
        <v/>
      </c>
      <c r="J1016" s="729" t="str">
        <f t="shared" si="275"/>
        <v/>
      </c>
      <c r="K1016" s="967" t="str">
        <f t="shared" si="275"/>
        <v/>
      </c>
      <c r="L1016" s="729" t="str">
        <f t="shared" si="275"/>
        <v/>
      </c>
      <c r="M1016" s="478" t="str">
        <f t="shared" si="275"/>
        <v/>
      </c>
      <c r="N1016" s="729" t="str">
        <f t="shared" si="275"/>
        <v/>
      </c>
      <c r="O1016" s="478" t="str">
        <f t="shared" si="275"/>
        <v/>
      </c>
      <c r="P1016" s="729" t="str">
        <f t="shared" si="275"/>
        <v/>
      </c>
      <c r="Q1016" s="1015" t="str">
        <f t="shared" si="275"/>
        <v/>
      </c>
      <c r="R1016" s="729">
        <f t="shared" si="275"/>
        <v>834313.95</v>
      </c>
      <c r="S1016" s="478" t="str">
        <f t="shared" si="275"/>
        <v/>
      </c>
      <c r="T1016" s="729" t="str">
        <f t="shared" si="275"/>
        <v/>
      </c>
      <c r="U1016" s="478" t="str">
        <f t="shared" si="275"/>
        <v/>
      </c>
      <c r="V1016" s="714" t="str">
        <f t="shared" si="275"/>
        <v/>
      </c>
      <c r="W1016" s="49"/>
      <c r="X1016" s="49"/>
      <c r="Y1016" s="60"/>
      <c r="Z1016" s="49"/>
      <c r="AA1016" s="49"/>
      <c r="AB1016" s="49"/>
      <c r="AC1016" s="49"/>
      <c r="AD1016" s="49"/>
      <c r="AE1016" s="49"/>
      <c r="AF1016" s="49"/>
      <c r="AG1016" s="49"/>
      <c r="AH1016" s="41"/>
      <c r="AI1016" s="47"/>
    </row>
    <row r="1017" spans="1:35" ht="17.25" customHeight="1">
      <c r="A1017" s="414" t="s">
        <v>1818</v>
      </c>
      <c r="B1017" s="78" t="s">
        <v>2414</v>
      </c>
      <c r="C1017" s="76" t="s">
        <v>669</v>
      </c>
      <c r="D1017" s="403"/>
      <c r="E1017" s="49"/>
      <c r="F1017" s="477" t="s">
        <v>654</v>
      </c>
      <c r="G1017" s="1092"/>
      <c r="H1017" s="1093"/>
      <c r="I1017" s="478" t="str">
        <f t="shared" si="275"/>
        <v/>
      </c>
      <c r="J1017" s="729" t="str">
        <f t="shared" si="275"/>
        <v/>
      </c>
      <c r="K1017" s="967" t="str">
        <f t="shared" si="275"/>
        <v/>
      </c>
      <c r="L1017" s="729" t="str">
        <f t="shared" si="275"/>
        <v/>
      </c>
      <c r="M1017" s="478" t="str">
        <f t="shared" si="275"/>
        <v/>
      </c>
      <c r="N1017" s="729" t="str">
        <f t="shared" si="275"/>
        <v/>
      </c>
      <c r="O1017" s="478" t="str">
        <f t="shared" si="275"/>
        <v/>
      </c>
      <c r="P1017" s="729" t="str">
        <f t="shared" si="275"/>
        <v/>
      </c>
      <c r="Q1017" s="1015" t="str">
        <f t="shared" si="275"/>
        <v/>
      </c>
      <c r="R1017" s="729">
        <f t="shared" si="275"/>
        <v>2941.58</v>
      </c>
      <c r="S1017" s="478" t="str">
        <f t="shared" si="275"/>
        <v/>
      </c>
      <c r="T1017" s="729" t="str">
        <f t="shared" si="275"/>
        <v/>
      </c>
      <c r="U1017" s="478" t="str">
        <f t="shared" si="275"/>
        <v/>
      </c>
      <c r="V1017" s="714" t="str">
        <f t="shared" si="275"/>
        <v/>
      </c>
      <c r="W1017" s="49"/>
      <c r="X1017" s="49"/>
      <c r="Y1017" s="60"/>
      <c r="Z1017" s="49"/>
      <c r="AA1017" s="49"/>
      <c r="AB1017" s="49"/>
      <c r="AC1017" s="49"/>
      <c r="AD1017" s="49"/>
      <c r="AE1017" s="49"/>
      <c r="AF1017" s="49"/>
      <c r="AG1017" s="49"/>
      <c r="AH1017" s="41"/>
      <c r="AI1017" s="47"/>
    </row>
    <row r="1018" spans="1:35" ht="17.25" customHeight="1">
      <c r="A1018" s="414" t="s">
        <v>1819</v>
      </c>
      <c r="B1018" s="78" t="s">
        <v>2415</v>
      </c>
      <c r="C1018" s="76" t="s">
        <v>383</v>
      </c>
      <c r="D1018" s="403"/>
      <c r="E1018" s="49"/>
      <c r="F1018" s="407" t="s">
        <v>655</v>
      </c>
      <c r="G1018" s="1092"/>
      <c r="H1018" s="1093"/>
      <c r="I1018" s="406" t="str">
        <f t="shared" si="275"/>
        <v/>
      </c>
      <c r="J1018" s="729" t="str">
        <f t="shared" si="275"/>
        <v/>
      </c>
      <c r="K1018" s="966" t="str">
        <f t="shared" si="275"/>
        <v/>
      </c>
      <c r="L1018" s="729" t="str">
        <f t="shared" si="275"/>
        <v/>
      </c>
      <c r="M1018" s="406" t="str">
        <f t="shared" si="275"/>
        <v/>
      </c>
      <c r="N1018" s="729" t="str">
        <f t="shared" si="275"/>
        <v/>
      </c>
      <c r="O1018" s="406" t="str">
        <f t="shared" si="275"/>
        <v/>
      </c>
      <c r="P1018" s="729" t="str">
        <f t="shared" si="275"/>
        <v/>
      </c>
      <c r="Q1018" s="1013" t="str">
        <f t="shared" si="275"/>
        <v/>
      </c>
      <c r="R1018" s="729">
        <f t="shared" si="275"/>
        <v>4809534.5599999996</v>
      </c>
      <c r="S1018" s="406" t="str">
        <f t="shared" si="275"/>
        <v/>
      </c>
      <c r="T1018" s="729" t="str">
        <f t="shared" si="275"/>
        <v/>
      </c>
      <c r="U1018" s="406" t="str">
        <f t="shared" si="275"/>
        <v/>
      </c>
      <c r="V1018" s="714" t="str">
        <f t="shared" si="275"/>
        <v/>
      </c>
      <c r="W1018" s="49"/>
      <c r="X1018" s="49"/>
      <c r="Y1018" s="60"/>
      <c r="Z1018" s="49"/>
      <c r="AA1018" s="49"/>
      <c r="AB1018" s="49"/>
      <c r="AC1018" s="49"/>
      <c r="AD1018" s="49"/>
      <c r="AE1018" s="49"/>
      <c r="AF1018" s="49"/>
      <c r="AG1018" s="49"/>
      <c r="AH1018" s="41"/>
      <c r="AI1018" s="47"/>
    </row>
    <row r="1019" spans="1:35" ht="17.25" customHeight="1">
      <c r="A1019" s="414" t="s">
        <v>1820</v>
      </c>
      <c r="B1019" s="78" t="s">
        <v>2416</v>
      </c>
      <c r="C1019" s="76" t="s">
        <v>386</v>
      </c>
      <c r="D1019" s="403"/>
      <c r="E1019" s="49"/>
      <c r="F1019" s="407" t="s">
        <v>766</v>
      </c>
      <c r="G1019" s="1092"/>
      <c r="H1019" s="1093"/>
      <c r="I1019" s="406" t="str">
        <f t="shared" si="275"/>
        <v/>
      </c>
      <c r="J1019" s="729" t="str">
        <f t="shared" si="275"/>
        <v/>
      </c>
      <c r="K1019" s="966" t="str">
        <f t="shared" si="275"/>
        <v/>
      </c>
      <c r="L1019" s="729" t="str">
        <f t="shared" si="275"/>
        <v/>
      </c>
      <c r="M1019" s="406" t="str">
        <f t="shared" si="275"/>
        <v/>
      </c>
      <c r="N1019" s="729" t="str">
        <f t="shared" si="275"/>
        <v/>
      </c>
      <c r="O1019" s="406" t="str">
        <f t="shared" si="275"/>
        <v/>
      </c>
      <c r="P1019" s="729" t="str">
        <f t="shared" si="275"/>
        <v/>
      </c>
      <c r="Q1019" s="1013" t="str">
        <f t="shared" si="275"/>
        <v/>
      </c>
      <c r="R1019" s="729">
        <f t="shared" si="275"/>
        <v>146688.93</v>
      </c>
      <c r="S1019" s="406" t="str">
        <f t="shared" si="275"/>
        <v/>
      </c>
      <c r="T1019" s="729" t="str">
        <f t="shared" si="275"/>
        <v/>
      </c>
      <c r="U1019" s="406" t="str">
        <f t="shared" si="275"/>
        <v/>
      </c>
      <c r="V1019" s="714" t="str">
        <f t="shared" si="275"/>
        <v/>
      </c>
      <c r="W1019" s="49"/>
      <c r="X1019" s="49"/>
      <c r="Y1019" s="60"/>
      <c r="Z1019" s="49"/>
      <c r="AA1019" s="49"/>
      <c r="AB1019" s="49"/>
      <c r="AC1019" s="49"/>
      <c r="AD1019" s="49"/>
      <c r="AE1019" s="49"/>
      <c r="AF1019" s="49"/>
      <c r="AG1019" s="49"/>
      <c r="AH1019" s="41"/>
      <c r="AI1019" s="47"/>
    </row>
    <row r="1020" spans="1:35" ht="17.25" customHeight="1">
      <c r="A1020" s="414" t="s">
        <v>1821</v>
      </c>
      <c r="B1020" s="78" t="s">
        <v>2417</v>
      </c>
      <c r="C1020" s="76" t="s">
        <v>674</v>
      </c>
      <c r="D1020" s="403"/>
      <c r="E1020" s="49"/>
      <c r="F1020" s="405" t="s">
        <v>619</v>
      </c>
      <c r="G1020" s="1092"/>
      <c r="H1020" s="1093"/>
      <c r="I1020" s="406" t="str">
        <f t="shared" si="275"/>
        <v/>
      </c>
      <c r="J1020" s="729" t="str">
        <f t="shared" si="275"/>
        <v/>
      </c>
      <c r="K1020" s="966" t="str">
        <f t="shared" si="275"/>
        <v/>
      </c>
      <c r="L1020" s="729" t="str">
        <f t="shared" si="275"/>
        <v/>
      </c>
      <c r="M1020" s="406" t="str">
        <f t="shared" si="275"/>
        <v/>
      </c>
      <c r="N1020" s="729" t="str">
        <f t="shared" si="275"/>
        <v/>
      </c>
      <c r="O1020" s="406" t="str">
        <f t="shared" si="275"/>
        <v/>
      </c>
      <c r="P1020" s="729" t="str">
        <f t="shared" si="275"/>
        <v/>
      </c>
      <c r="Q1020" s="1013" t="str">
        <f t="shared" si="275"/>
        <v/>
      </c>
      <c r="R1020" s="729">
        <f t="shared" si="275"/>
        <v>73238.22</v>
      </c>
      <c r="S1020" s="406" t="str">
        <f t="shared" si="275"/>
        <v/>
      </c>
      <c r="T1020" s="729" t="str">
        <f t="shared" si="275"/>
        <v/>
      </c>
      <c r="U1020" s="406" t="str">
        <f t="shared" si="275"/>
        <v/>
      </c>
      <c r="V1020" s="714" t="str">
        <f t="shared" si="275"/>
        <v/>
      </c>
      <c r="W1020" s="49"/>
      <c r="X1020" s="49"/>
      <c r="Y1020" s="60"/>
      <c r="Z1020" s="49"/>
      <c r="AA1020" s="49"/>
      <c r="AB1020" s="49"/>
      <c r="AC1020" s="49"/>
      <c r="AD1020" s="49"/>
      <c r="AE1020" s="49"/>
      <c r="AF1020" s="49"/>
      <c r="AG1020" s="49"/>
      <c r="AH1020" s="41"/>
      <c r="AI1020" s="47"/>
    </row>
    <row r="1021" spans="1:35" ht="17.25" customHeight="1">
      <c r="A1021" s="414" t="s">
        <v>1822</v>
      </c>
      <c r="B1021" s="78" t="s">
        <v>2418</v>
      </c>
      <c r="C1021" s="76" t="s">
        <v>673</v>
      </c>
      <c r="D1021" s="403"/>
      <c r="E1021" s="49"/>
      <c r="F1021" s="407" t="s">
        <v>620</v>
      </c>
      <c r="G1021" s="1092"/>
      <c r="H1021" s="1093"/>
      <c r="I1021" s="406" t="str">
        <f t="shared" si="275"/>
        <v/>
      </c>
      <c r="J1021" s="729" t="str">
        <f t="shared" si="275"/>
        <v/>
      </c>
      <c r="K1021" s="966" t="str">
        <f t="shared" si="275"/>
        <v/>
      </c>
      <c r="L1021" s="729" t="str">
        <f t="shared" si="275"/>
        <v/>
      </c>
      <c r="M1021" s="406" t="str">
        <f t="shared" si="275"/>
        <v/>
      </c>
      <c r="N1021" s="729" t="str">
        <f t="shared" si="275"/>
        <v/>
      </c>
      <c r="O1021" s="406" t="str">
        <f t="shared" si="275"/>
        <v/>
      </c>
      <c r="P1021" s="729" t="str">
        <f t="shared" si="275"/>
        <v/>
      </c>
      <c r="Q1021" s="1013" t="str">
        <f t="shared" si="275"/>
        <v/>
      </c>
      <c r="R1021" s="729">
        <f t="shared" si="275"/>
        <v>9068.08</v>
      </c>
      <c r="S1021" s="406" t="str">
        <f t="shared" si="275"/>
        <v/>
      </c>
      <c r="T1021" s="729" t="str">
        <f t="shared" si="275"/>
        <v/>
      </c>
      <c r="U1021" s="406" t="str">
        <f t="shared" si="275"/>
        <v/>
      </c>
      <c r="V1021" s="714" t="str">
        <f t="shared" si="275"/>
        <v/>
      </c>
      <c r="W1021" s="49"/>
      <c r="X1021" s="49"/>
      <c r="Y1021" s="60"/>
      <c r="Z1021" s="49"/>
      <c r="AA1021" s="49"/>
      <c r="AB1021" s="49"/>
      <c r="AC1021" s="49"/>
      <c r="AD1021" s="49"/>
      <c r="AE1021" s="49"/>
      <c r="AF1021" s="49"/>
      <c r="AG1021" s="49"/>
      <c r="AH1021" s="41"/>
      <c r="AI1021" s="47"/>
    </row>
    <row r="1022" spans="1:35" ht="17.25" customHeight="1">
      <c r="A1022" s="414" t="s">
        <v>1823</v>
      </c>
      <c r="B1022" s="78" t="s">
        <v>2419</v>
      </c>
      <c r="C1022" s="76" t="s">
        <v>387</v>
      </c>
      <c r="D1022" s="403"/>
      <c r="E1022" s="49"/>
      <c r="F1022" s="407" t="s">
        <v>650</v>
      </c>
      <c r="G1022" s="1092"/>
      <c r="H1022" s="1093"/>
      <c r="I1022" s="406" t="str">
        <f t="shared" si="275"/>
        <v/>
      </c>
      <c r="J1022" s="729" t="str">
        <f t="shared" si="275"/>
        <v/>
      </c>
      <c r="K1022" s="966" t="str">
        <f t="shared" si="275"/>
        <v/>
      </c>
      <c r="L1022" s="729" t="str">
        <f t="shared" si="275"/>
        <v/>
      </c>
      <c r="M1022" s="406" t="str">
        <f t="shared" si="275"/>
        <v/>
      </c>
      <c r="N1022" s="729" t="str">
        <f t="shared" si="275"/>
        <v/>
      </c>
      <c r="O1022" s="406" t="str">
        <f t="shared" si="275"/>
        <v/>
      </c>
      <c r="P1022" s="729" t="str">
        <f t="shared" si="275"/>
        <v/>
      </c>
      <c r="Q1022" s="1013" t="str">
        <f t="shared" si="275"/>
        <v/>
      </c>
      <c r="R1022" s="729">
        <f t="shared" si="275"/>
        <v>64170.14</v>
      </c>
      <c r="S1022" s="406" t="str">
        <f t="shared" si="275"/>
        <v/>
      </c>
      <c r="T1022" s="729" t="str">
        <f t="shared" si="275"/>
        <v/>
      </c>
      <c r="U1022" s="406" t="str">
        <f t="shared" si="275"/>
        <v/>
      </c>
      <c r="V1022" s="714" t="str">
        <f t="shared" si="275"/>
        <v/>
      </c>
      <c r="W1022" s="49"/>
      <c r="X1022" s="49"/>
      <c r="Y1022" s="60"/>
      <c r="Z1022" s="49"/>
      <c r="AA1022" s="49"/>
      <c r="AB1022" s="49"/>
      <c r="AC1022" s="49"/>
      <c r="AD1022" s="49"/>
      <c r="AE1022" s="49"/>
      <c r="AF1022" s="49"/>
      <c r="AG1022" s="49"/>
      <c r="AH1022" s="41"/>
      <c r="AI1022" s="47"/>
    </row>
    <row r="1023" spans="1:35" ht="17.25" customHeight="1">
      <c r="A1023" s="414" t="s">
        <v>1824</v>
      </c>
      <c r="B1023" s="78" t="s">
        <v>2420</v>
      </c>
      <c r="C1023" s="76" t="s">
        <v>671</v>
      </c>
      <c r="D1023" s="403"/>
      <c r="E1023" s="49"/>
      <c r="F1023" s="407" t="s">
        <v>593</v>
      </c>
      <c r="G1023" s="1092"/>
      <c r="H1023" s="1093"/>
      <c r="I1023" s="406" t="str">
        <f t="shared" si="275"/>
        <v/>
      </c>
      <c r="J1023" s="729" t="str">
        <f t="shared" si="275"/>
        <v/>
      </c>
      <c r="K1023" s="966" t="str">
        <f t="shared" si="275"/>
        <v/>
      </c>
      <c r="L1023" s="729" t="str">
        <f t="shared" si="275"/>
        <v/>
      </c>
      <c r="M1023" s="406" t="str">
        <f t="shared" si="275"/>
        <v/>
      </c>
      <c r="N1023" s="729" t="str">
        <f t="shared" si="275"/>
        <v/>
      </c>
      <c r="O1023" s="406" t="str">
        <f t="shared" si="275"/>
        <v/>
      </c>
      <c r="P1023" s="729" t="str">
        <f t="shared" si="275"/>
        <v/>
      </c>
      <c r="Q1023" s="406" t="str">
        <f t="shared" si="275"/>
        <v/>
      </c>
      <c r="R1023" s="729">
        <f t="shared" si="275"/>
        <v>0</v>
      </c>
      <c r="S1023" s="406" t="str">
        <f t="shared" si="275"/>
        <v/>
      </c>
      <c r="T1023" s="729" t="str">
        <f t="shared" si="275"/>
        <v/>
      </c>
      <c r="U1023" s="406" t="str">
        <f t="shared" si="275"/>
        <v/>
      </c>
      <c r="V1023" s="714" t="str">
        <f t="shared" si="275"/>
        <v/>
      </c>
      <c r="W1023" s="49"/>
      <c r="X1023" s="49"/>
      <c r="Y1023" s="60"/>
      <c r="Z1023" s="49"/>
      <c r="AA1023" s="49"/>
      <c r="AB1023" s="49"/>
      <c r="AC1023" s="49"/>
      <c r="AD1023" s="49"/>
      <c r="AE1023" s="49"/>
      <c r="AF1023" s="49"/>
      <c r="AG1023" s="49"/>
      <c r="AH1023" s="41"/>
      <c r="AI1023" s="47"/>
    </row>
    <row r="1024" spans="1:35" ht="17.25" customHeight="1">
      <c r="A1024" s="414" t="s">
        <v>1825</v>
      </c>
      <c r="B1024" s="78" t="s">
        <v>2421</v>
      </c>
      <c r="C1024" s="76" t="s">
        <v>672</v>
      </c>
      <c r="D1024" s="403"/>
      <c r="E1024" s="49"/>
      <c r="F1024" s="407" t="s">
        <v>621</v>
      </c>
      <c r="G1024" s="1092"/>
      <c r="H1024" s="1093"/>
      <c r="I1024" s="406" t="str">
        <f t="shared" si="275"/>
        <v/>
      </c>
      <c r="J1024" s="729" t="str">
        <f t="shared" si="275"/>
        <v/>
      </c>
      <c r="K1024" s="966" t="str">
        <f t="shared" si="275"/>
        <v/>
      </c>
      <c r="L1024" s="729" t="str">
        <f t="shared" si="275"/>
        <v/>
      </c>
      <c r="M1024" s="406" t="str">
        <f t="shared" si="275"/>
        <v/>
      </c>
      <c r="N1024" s="729" t="str">
        <f t="shared" si="275"/>
        <v/>
      </c>
      <c r="O1024" s="406" t="str">
        <f t="shared" si="275"/>
        <v/>
      </c>
      <c r="P1024" s="729" t="str">
        <f t="shared" si="275"/>
        <v/>
      </c>
      <c r="Q1024" s="406" t="str">
        <f t="shared" si="275"/>
        <v/>
      </c>
      <c r="R1024" s="729">
        <f t="shared" si="275"/>
        <v>0</v>
      </c>
      <c r="S1024" s="406" t="str">
        <f t="shared" si="275"/>
        <v/>
      </c>
      <c r="T1024" s="729" t="str">
        <f t="shared" si="275"/>
        <v/>
      </c>
      <c r="U1024" s="406" t="str">
        <f t="shared" si="275"/>
        <v/>
      </c>
      <c r="V1024" s="714" t="str">
        <f t="shared" si="275"/>
        <v/>
      </c>
      <c r="W1024" s="49"/>
      <c r="X1024" s="49"/>
      <c r="Y1024" s="60"/>
      <c r="Z1024" s="49"/>
      <c r="AA1024" s="49"/>
      <c r="AB1024" s="49"/>
      <c r="AC1024" s="49"/>
      <c r="AD1024" s="49"/>
      <c r="AE1024" s="49"/>
      <c r="AF1024" s="49"/>
      <c r="AG1024" s="49"/>
      <c r="AH1024" s="41"/>
      <c r="AI1024" s="47"/>
    </row>
    <row r="1025" spans="1:35" ht="17.25" customHeight="1">
      <c r="A1025" s="414" t="s">
        <v>1826</v>
      </c>
      <c r="B1025" s="78" t="s">
        <v>2422</v>
      </c>
      <c r="C1025" s="76" t="s">
        <v>1306</v>
      </c>
      <c r="D1025" s="403"/>
      <c r="E1025" s="49"/>
      <c r="F1025" s="407" t="s">
        <v>2576</v>
      </c>
      <c r="G1025" s="1092"/>
      <c r="H1025" s="1093"/>
      <c r="I1025" s="406" t="str">
        <f t="shared" si="275"/>
        <v/>
      </c>
      <c r="J1025" s="729" t="str">
        <f t="shared" si="275"/>
        <v/>
      </c>
      <c r="K1025" s="966" t="str">
        <f t="shared" si="275"/>
        <v/>
      </c>
      <c r="L1025" s="729" t="str">
        <f t="shared" si="275"/>
        <v/>
      </c>
      <c r="M1025" s="406" t="str">
        <f t="shared" si="275"/>
        <v/>
      </c>
      <c r="N1025" s="729" t="str">
        <f t="shared" si="275"/>
        <v/>
      </c>
      <c r="O1025" s="406" t="str">
        <f t="shared" si="275"/>
        <v/>
      </c>
      <c r="P1025" s="729" t="str">
        <f t="shared" si="275"/>
        <v/>
      </c>
      <c r="Q1025" s="406" t="str">
        <f t="shared" si="275"/>
        <v/>
      </c>
      <c r="R1025" s="729" t="str">
        <f t="shared" si="275"/>
        <v/>
      </c>
      <c r="S1025" s="406" t="str">
        <f t="shared" si="275"/>
        <v/>
      </c>
      <c r="T1025" s="729" t="str">
        <f t="shared" si="275"/>
        <v/>
      </c>
      <c r="U1025" s="406" t="str">
        <f t="shared" si="275"/>
        <v/>
      </c>
      <c r="V1025" s="714" t="str">
        <f t="shared" si="275"/>
        <v/>
      </c>
      <c r="W1025" s="49"/>
      <c r="X1025" s="49"/>
      <c r="Y1025" s="60"/>
      <c r="Z1025" s="49"/>
      <c r="AA1025" s="49"/>
      <c r="AB1025" s="49"/>
      <c r="AC1025" s="49"/>
      <c r="AD1025" s="49"/>
      <c r="AE1025" s="49"/>
      <c r="AF1025" s="49"/>
      <c r="AG1025" s="49"/>
      <c r="AH1025" s="41"/>
      <c r="AI1025" s="47"/>
    </row>
    <row r="1026" spans="1:35" ht="17.25" customHeight="1" thickBot="1">
      <c r="A1026" s="414" t="s">
        <v>1827</v>
      </c>
      <c r="B1026" s="78" t="s">
        <v>2423</v>
      </c>
      <c r="C1026" s="76" t="s">
        <v>667</v>
      </c>
      <c r="D1026" s="403"/>
      <c r="E1026" s="49"/>
      <c r="F1026" s="479" t="s">
        <v>622</v>
      </c>
      <c r="G1026" s="1092"/>
      <c r="H1026" s="1093"/>
      <c r="I1026" s="480" t="str">
        <f t="shared" si="275"/>
        <v/>
      </c>
      <c r="J1026" s="962" t="str">
        <f t="shared" si="275"/>
        <v/>
      </c>
      <c r="K1026" s="968" t="str">
        <f t="shared" si="275"/>
        <v/>
      </c>
      <c r="L1026" s="962" t="str">
        <f t="shared" si="275"/>
        <v/>
      </c>
      <c r="M1026" s="480" t="str">
        <f t="shared" si="275"/>
        <v/>
      </c>
      <c r="N1026" s="962" t="str">
        <f t="shared" si="275"/>
        <v/>
      </c>
      <c r="O1026" s="480" t="str">
        <f t="shared" si="275"/>
        <v/>
      </c>
      <c r="P1026" s="962" t="str">
        <f t="shared" si="275"/>
        <v/>
      </c>
      <c r="Q1026" s="1016" t="str">
        <f t="shared" si="275"/>
        <v/>
      </c>
      <c r="R1026" s="962">
        <f t="shared" si="275"/>
        <v>6204503.7000000002</v>
      </c>
      <c r="S1026" s="480" t="str">
        <f t="shared" si="275"/>
        <v/>
      </c>
      <c r="T1026" s="962" t="str">
        <f t="shared" si="275"/>
        <v/>
      </c>
      <c r="U1026" s="480" t="str">
        <f t="shared" si="275"/>
        <v/>
      </c>
      <c r="V1026" s="969" t="str">
        <f t="shared" si="275"/>
        <v/>
      </c>
      <c r="W1026" s="49"/>
      <c r="X1026" s="49"/>
      <c r="Y1026" s="60"/>
      <c r="Z1026" s="49"/>
      <c r="AA1026" s="49"/>
      <c r="AB1026" s="49"/>
      <c r="AC1026" s="49"/>
      <c r="AD1026" s="49"/>
      <c r="AE1026" s="49"/>
      <c r="AF1026" s="49"/>
      <c r="AG1026" s="49"/>
      <c r="AH1026" s="41"/>
      <c r="AI1026" s="47"/>
    </row>
    <row r="1027" spans="1:35" ht="17.25" customHeight="1" thickTop="1">
      <c r="A1027" s="414" t="s">
        <v>1828</v>
      </c>
      <c r="B1027" s="78" t="s">
        <v>0</v>
      </c>
      <c r="C1027" s="94"/>
      <c r="D1027" s="403"/>
      <c r="E1027" s="49"/>
      <c r="F1027" s="405" t="s">
        <v>761</v>
      </c>
      <c r="G1027" s="1092"/>
      <c r="H1027" s="1093"/>
      <c r="I1027" s="440"/>
      <c r="J1027" s="913"/>
      <c r="K1027" s="970"/>
      <c r="L1027" s="913"/>
      <c r="M1027" s="440"/>
      <c r="N1027" s="913"/>
      <c r="O1027" s="440"/>
      <c r="P1027" s="913"/>
      <c r="Q1027" s="440"/>
      <c r="R1027" s="913"/>
      <c r="S1027" s="440"/>
      <c r="T1027" s="913"/>
      <c r="U1027" s="440"/>
      <c r="V1027" s="918"/>
      <c r="W1027" s="49"/>
      <c r="X1027" s="49"/>
      <c r="Y1027" s="60"/>
      <c r="Z1027" s="49"/>
      <c r="AA1027" s="49"/>
      <c r="AB1027" s="49"/>
      <c r="AC1027" s="49"/>
      <c r="AD1027" s="49"/>
      <c r="AE1027" s="49"/>
      <c r="AF1027" s="49"/>
      <c r="AG1027" s="49"/>
      <c r="AH1027" s="41"/>
      <c r="AI1027" s="47"/>
    </row>
    <row r="1028" spans="1:35" ht="17.25" customHeight="1">
      <c r="A1028" s="414" t="s">
        <v>1829</v>
      </c>
      <c r="B1028" s="78" t="s">
        <v>2424</v>
      </c>
      <c r="C1028" s="76" t="s">
        <v>688</v>
      </c>
      <c r="D1028" s="403"/>
      <c r="E1028" s="49"/>
      <c r="F1028" s="407" t="s">
        <v>623</v>
      </c>
      <c r="G1028" s="1092"/>
      <c r="H1028" s="1093"/>
      <c r="I1028" s="406" t="str">
        <f t="shared" si="275"/>
        <v/>
      </c>
      <c r="J1028" s="729" t="str">
        <f t="shared" si="275"/>
        <v/>
      </c>
      <c r="K1028" s="966" t="str">
        <f t="shared" si="275"/>
        <v/>
      </c>
      <c r="L1028" s="729" t="str">
        <f t="shared" si="275"/>
        <v/>
      </c>
      <c r="M1028" s="406" t="str">
        <f t="shared" si="275"/>
        <v/>
      </c>
      <c r="N1028" s="729" t="str">
        <f t="shared" si="275"/>
        <v/>
      </c>
      <c r="O1028" s="406" t="str">
        <f t="shared" si="275"/>
        <v/>
      </c>
      <c r="P1028" s="729" t="str">
        <f t="shared" si="275"/>
        <v/>
      </c>
      <c r="Q1028" s="406" t="str">
        <f t="shared" si="275"/>
        <v/>
      </c>
      <c r="R1028" s="729">
        <f t="shared" si="275"/>
        <v>0</v>
      </c>
      <c r="S1028" s="406" t="str">
        <f t="shared" si="275"/>
        <v/>
      </c>
      <c r="T1028" s="729" t="str">
        <f t="shared" si="275"/>
        <v/>
      </c>
      <c r="U1028" s="406" t="str">
        <f t="shared" si="275"/>
        <v/>
      </c>
      <c r="V1028" s="714" t="str">
        <f t="shared" si="275"/>
        <v/>
      </c>
      <c r="W1028" s="49"/>
      <c r="X1028" s="49"/>
      <c r="Y1028" s="60"/>
      <c r="Z1028" s="49"/>
      <c r="AA1028" s="49"/>
      <c r="AB1028" s="49"/>
      <c r="AC1028" s="49"/>
      <c r="AD1028" s="49"/>
      <c r="AE1028" s="49"/>
      <c r="AF1028" s="49"/>
      <c r="AG1028" s="49"/>
      <c r="AH1028" s="41"/>
      <c r="AI1028" s="47"/>
    </row>
    <row r="1029" spans="1:35" ht="17.25" customHeight="1">
      <c r="A1029" s="414" t="s">
        <v>1830</v>
      </c>
      <c r="B1029" s="78" t="s">
        <v>2425</v>
      </c>
      <c r="C1029" s="76" t="s">
        <v>687</v>
      </c>
      <c r="D1029" s="403"/>
      <c r="E1029" s="49"/>
      <c r="F1029" s="407" t="s">
        <v>742</v>
      </c>
      <c r="G1029" s="1092"/>
      <c r="H1029" s="1093"/>
      <c r="I1029" s="406" t="str">
        <f t="shared" si="275"/>
        <v/>
      </c>
      <c r="J1029" s="729" t="str">
        <f t="shared" si="275"/>
        <v/>
      </c>
      <c r="K1029" s="966" t="str">
        <f t="shared" si="275"/>
        <v/>
      </c>
      <c r="L1029" s="729" t="str">
        <f t="shared" si="275"/>
        <v/>
      </c>
      <c r="M1029" s="406" t="str">
        <f t="shared" si="275"/>
        <v/>
      </c>
      <c r="N1029" s="729" t="str">
        <f t="shared" si="275"/>
        <v/>
      </c>
      <c r="O1029" s="406" t="str">
        <f t="shared" si="275"/>
        <v/>
      </c>
      <c r="P1029" s="729" t="str">
        <f t="shared" si="275"/>
        <v/>
      </c>
      <c r="Q1029" s="1013" t="str">
        <f t="shared" si="275"/>
        <v/>
      </c>
      <c r="R1029" s="729">
        <f t="shared" si="275"/>
        <v>124987.37</v>
      </c>
      <c r="S1029" s="406" t="str">
        <f t="shared" si="275"/>
        <v/>
      </c>
      <c r="T1029" s="729" t="str">
        <f t="shared" si="275"/>
        <v/>
      </c>
      <c r="U1029" s="406" t="str">
        <f t="shared" si="275"/>
        <v/>
      </c>
      <c r="V1029" s="714" t="str">
        <f t="shared" si="275"/>
        <v/>
      </c>
      <c r="W1029" s="49"/>
      <c r="X1029" s="49"/>
      <c r="Y1029" s="60"/>
      <c r="Z1029" s="49"/>
      <c r="AA1029" s="49"/>
      <c r="AB1029" s="49"/>
      <c r="AC1029" s="49"/>
      <c r="AD1029" s="49"/>
      <c r="AE1029" s="49"/>
      <c r="AF1029" s="49"/>
      <c r="AG1029" s="49"/>
      <c r="AH1029" s="41"/>
      <c r="AI1029" s="47"/>
    </row>
    <row r="1030" spans="1:35" ht="17.25" customHeight="1">
      <c r="A1030" s="414" t="s">
        <v>1831</v>
      </c>
      <c r="B1030" s="78" t="s">
        <v>2426</v>
      </c>
      <c r="C1030" s="76" t="s">
        <v>683</v>
      </c>
      <c r="D1030" s="403"/>
      <c r="E1030" s="49"/>
      <c r="F1030" s="477" t="s">
        <v>625</v>
      </c>
      <c r="G1030" s="1092"/>
      <c r="H1030" s="1093"/>
      <c r="I1030" s="478" t="str">
        <f t="shared" si="275"/>
        <v/>
      </c>
      <c r="J1030" s="729" t="str">
        <f t="shared" si="275"/>
        <v/>
      </c>
      <c r="K1030" s="967" t="str">
        <f t="shared" si="275"/>
        <v/>
      </c>
      <c r="L1030" s="729" t="str">
        <f t="shared" ref="I1030:V1048" si="276">IFERROR(INDEX(ESOSDataset,MATCH($C1030,Measure,0),MATCH(L$10,PeriodComposite,0))/L$6/L$5,"")</f>
        <v/>
      </c>
      <c r="M1030" s="478" t="str">
        <f t="shared" si="276"/>
        <v/>
      </c>
      <c r="N1030" s="729" t="str">
        <f t="shared" si="276"/>
        <v/>
      </c>
      <c r="O1030" s="478" t="str">
        <f t="shared" si="276"/>
        <v/>
      </c>
      <c r="P1030" s="729" t="str">
        <f t="shared" si="276"/>
        <v/>
      </c>
      <c r="Q1030" s="478" t="str">
        <f t="shared" si="276"/>
        <v/>
      </c>
      <c r="R1030" s="729">
        <f t="shared" si="276"/>
        <v>0</v>
      </c>
      <c r="S1030" s="478" t="str">
        <f t="shared" si="276"/>
        <v/>
      </c>
      <c r="T1030" s="729" t="str">
        <f t="shared" si="276"/>
        <v/>
      </c>
      <c r="U1030" s="478" t="str">
        <f t="shared" si="276"/>
        <v/>
      </c>
      <c r="V1030" s="714" t="str">
        <f t="shared" si="276"/>
        <v/>
      </c>
      <c r="W1030" s="49"/>
      <c r="X1030" s="49"/>
      <c r="Y1030" s="60"/>
      <c r="Z1030" s="49"/>
      <c r="AA1030" s="49"/>
      <c r="AB1030" s="49"/>
      <c r="AC1030" s="49"/>
      <c r="AD1030" s="49"/>
      <c r="AE1030" s="49"/>
      <c r="AF1030" s="49"/>
      <c r="AG1030" s="49"/>
      <c r="AH1030" s="41"/>
      <c r="AI1030" s="47"/>
    </row>
    <row r="1031" spans="1:35" ht="17.25" customHeight="1">
      <c r="A1031" s="414" t="s">
        <v>1832</v>
      </c>
      <c r="B1031" s="78" t="s">
        <v>2427</v>
      </c>
      <c r="C1031" s="76" t="s">
        <v>689</v>
      </c>
      <c r="D1031" s="403"/>
      <c r="E1031" s="49"/>
      <c r="F1031" s="477" t="s">
        <v>624</v>
      </c>
      <c r="G1031" s="1092"/>
      <c r="H1031" s="1093"/>
      <c r="I1031" s="478" t="str">
        <f t="shared" si="276"/>
        <v/>
      </c>
      <c r="J1031" s="729" t="str">
        <f t="shared" si="276"/>
        <v/>
      </c>
      <c r="K1031" s="967" t="str">
        <f t="shared" si="276"/>
        <v/>
      </c>
      <c r="L1031" s="729" t="str">
        <f t="shared" si="276"/>
        <v/>
      </c>
      <c r="M1031" s="478" t="str">
        <f t="shared" si="276"/>
        <v/>
      </c>
      <c r="N1031" s="729" t="str">
        <f t="shared" si="276"/>
        <v/>
      </c>
      <c r="O1031" s="478" t="str">
        <f t="shared" si="276"/>
        <v/>
      </c>
      <c r="P1031" s="729" t="str">
        <f t="shared" si="276"/>
        <v/>
      </c>
      <c r="Q1031" s="478" t="str">
        <f t="shared" si="276"/>
        <v/>
      </c>
      <c r="R1031" s="729">
        <f t="shared" si="276"/>
        <v>0</v>
      </c>
      <c r="S1031" s="478" t="str">
        <f t="shared" si="276"/>
        <v/>
      </c>
      <c r="T1031" s="729" t="str">
        <f t="shared" si="276"/>
        <v/>
      </c>
      <c r="U1031" s="478" t="str">
        <f t="shared" si="276"/>
        <v/>
      </c>
      <c r="V1031" s="714" t="str">
        <f t="shared" si="276"/>
        <v/>
      </c>
      <c r="W1031" s="49"/>
      <c r="X1031" s="49"/>
      <c r="Y1031" s="60"/>
      <c r="Z1031" s="49"/>
      <c r="AA1031" s="49"/>
      <c r="AB1031" s="49"/>
      <c r="AC1031" s="49"/>
      <c r="AD1031" s="49"/>
      <c r="AE1031" s="49"/>
      <c r="AF1031" s="49"/>
      <c r="AG1031" s="49"/>
      <c r="AH1031" s="41"/>
      <c r="AI1031" s="47"/>
    </row>
    <row r="1032" spans="1:35" ht="17.25" customHeight="1">
      <c r="A1032" s="414" t="s">
        <v>1833</v>
      </c>
      <c r="B1032" s="78" t="s">
        <v>2428</v>
      </c>
      <c r="C1032" s="76" t="s">
        <v>690</v>
      </c>
      <c r="D1032" s="403"/>
      <c r="E1032" s="49"/>
      <c r="F1032" s="477" t="s">
        <v>626</v>
      </c>
      <c r="G1032" s="1092"/>
      <c r="H1032" s="1093"/>
      <c r="I1032" s="478" t="str">
        <f t="shared" si="276"/>
        <v/>
      </c>
      <c r="J1032" s="729" t="str">
        <f t="shared" si="276"/>
        <v/>
      </c>
      <c r="K1032" s="967" t="str">
        <f t="shared" si="276"/>
        <v/>
      </c>
      <c r="L1032" s="729" t="str">
        <f t="shared" si="276"/>
        <v/>
      </c>
      <c r="M1032" s="478" t="str">
        <f t="shared" si="276"/>
        <v/>
      </c>
      <c r="N1032" s="729" t="str">
        <f t="shared" si="276"/>
        <v/>
      </c>
      <c r="O1032" s="478" t="str">
        <f t="shared" si="276"/>
        <v/>
      </c>
      <c r="P1032" s="729" t="str">
        <f t="shared" si="276"/>
        <v/>
      </c>
      <c r="Q1032" s="478" t="str">
        <f t="shared" si="276"/>
        <v/>
      </c>
      <c r="R1032" s="729">
        <f t="shared" si="276"/>
        <v>0</v>
      </c>
      <c r="S1032" s="478" t="str">
        <f t="shared" si="276"/>
        <v/>
      </c>
      <c r="T1032" s="729" t="str">
        <f t="shared" si="276"/>
        <v/>
      </c>
      <c r="U1032" s="478" t="str">
        <f t="shared" si="276"/>
        <v/>
      </c>
      <c r="V1032" s="714" t="str">
        <f t="shared" si="276"/>
        <v/>
      </c>
      <c r="W1032" s="49"/>
      <c r="X1032" s="49"/>
      <c r="Y1032" s="60"/>
      <c r="Z1032" s="49"/>
      <c r="AA1032" s="49"/>
      <c r="AB1032" s="49"/>
      <c r="AC1032" s="49"/>
      <c r="AD1032" s="49"/>
      <c r="AE1032" s="49"/>
      <c r="AF1032" s="49"/>
      <c r="AG1032" s="49"/>
      <c r="AH1032" s="41"/>
      <c r="AI1032" s="47"/>
    </row>
    <row r="1033" spans="1:35" ht="17.25" customHeight="1">
      <c r="A1033" s="414" t="s">
        <v>1834</v>
      </c>
      <c r="B1033" s="78" t="s">
        <v>2429</v>
      </c>
      <c r="C1033" s="76" t="s">
        <v>691</v>
      </c>
      <c r="D1033" s="403"/>
      <c r="E1033" s="49"/>
      <c r="F1033" s="407" t="s">
        <v>627</v>
      </c>
      <c r="G1033" s="1092"/>
      <c r="H1033" s="1093"/>
      <c r="I1033" s="406" t="str">
        <f t="shared" si="276"/>
        <v/>
      </c>
      <c r="J1033" s="729" t="str">
        <f t="shared" si="276"/>
        <v/>
      </c>
      <c r="K1033" s="966" t="str">
        <f t="shared" si="276"/>
        <v/>
      </c>
      <c r="L1033" s="729" t="str">
        <f t="shared" si="276"/>
        <v/>
      </c>
      <c r="M1033" s="406" t="str">
        <f t="shared" si="276"/>
        <v/>
      </c>
      <c r="N1033" s="729" t="str">
        <f t="shared" si="276"/>
        <v/>
      </c>
      <c r="O1033" s="406" t="str">
        <f t="shared" si="276"/>
        <v/>
      </c>
      <c r="P1033" s="729" t="str">
        <f t="shared" si="276"/>
        <v/>
      </c>
      <c r="Q1033" s="406" t="str">
        <f t="shared" si="276"/>
        <v/>
      </c>
      <c r="R1033" s="729">
        <f t="shared" si="276"/>
        <v>124987.37</v>
      </c>
      <c r="S1033" s="406" t="str">
        <f t="shared" si="276"/>
        <v/>
      </c>
      <c r="T1033" s="729" t="str">
        <f t="shared" si="276"/>
        <v/>
      </c>
      <c r="U1033" s="406" t="str">
        <f t="shared" si="276"/>
        <v/>
      </c>
      <c r="V1033" s="714" t="str">
        <f t="shared" si="276"/>
        <v/>
      </c>
      <c r="W1033" s="49"/>
      <c r="X1033" s="49"/>
      <c r="Y1033" s="60"/>
      <c r="Z1033" s="49"/>
      <c r="AA1033" s="49"/>
      <c r="AB1033" s="49"/>
      <c r="AC1033" s="49"/>
      <c r="AD1033" s="49"/>
      <c r="AE1033" s="49"/>
      <c r="AF1033" s="49"/>
      <c r="AG1033" s="49"/>
      <c r="AH1033" s="41"/>
      <c r="AI1033" s="47"/>
    </row>
    <row r="1034" spans="1:35" ht="17.25" customHeight="1">
      <c r="A1034" s="414" t="s">
        <v>1835</v>
      </c>
      <c r="B1034" s="78" t="s">
        <v>2430</v>
      </c>
      <c r="C1034" s="76" t="s">
        <v>692</v>
      </c>
      <c r="D1034" s="403"/>
      <c r="E1034" s="49"/>
      <c r="F1034" s="407" t="s">
        <v>628</v>
      </c>
      <c r="G1034" s="1092"/>
      <c r="H1034" s="1093"/>
      <c r="I1034" s="406" t="str">
        <f t="shared" si="276"/>
        <v/>
      </c>
      <c r="J1034" s="729" t="str">
        <f t="shared" si="276"/>
        <v/>
      </c>
      <c r="K1034" s="966" t="str">
        <f t="shared" si="276"/>
        <v/>
      </c>
      <c r="L1034" s="729" t="str">
        <f t="shared" si="276"/>
        <v/>
      </c>
      <c r="M1034" s="406" t="str">
        <f t="shared" si="276"/>
        <v/>
      </c>
      <c r="N1034" s="729" t="str">
        <f t="shared" si="276"/>
        <v/>
      </c>
      <c r="O1034" s="406" t="str">
        <f t="shared" si="276"/>
        <v/>
      </c>
      <c r="P1034" s="729" t="str">
        <f t="shared" si="276"/>
        <v/>
      </c>
      <c r="Q1034" s="406" t="str">
        <f t="shared" si="276"/>
        <v/>
      </c>
      <c r="R1034" s="729">
        <f t="shared" si="276"/>
        <v>0</v>
      </c>
      <c r="S1034" s="406" t="str">
        <f t="shared" si="276"/>
        <v/>
      </c>
      <c r="T1034" s="729" t="str">
        <f t="shared" si="276"/>
        <v/>
      </c>
      <c r="U1034" s="406" t="str">
        <f t="shared" si="276"/>
        <v/>
      </c>
      <c r="V1034" s="714" t="str">
        <f t="shared" si="276"/>
        <v/>
      </c>
      <c r="W1034" s="49"/>
      <c r="X1034" s="49"/>
      <c r="Y1034" s="60"/>
      <c r="Z1034" s="49"/>
      <c r="AA1034" s="49"/>
      <c r="AB1034" s="49"/>
      <c r="AC1034" s="49"/>
      <c r="AD1034" s="49"/>
      <c r="AE1034" s="49"/>
      <c r="AF1034" s="49"/>
      <c r="AG1034" s="49"/>
      <c r="AH1034" s="41"/>
      <c r="AI1034" s="47"/>
    </row>
    <row r="1035" spans="1:35" ht="17.25" customHeight="1">
      <c r="A1035" s="414" t="s">
        <v>1836</v>
      </c>
      <c r="B1035" s="78" t="s">
        <v>2431</v>
      </c>
      <c r="C1035" s="76" t="s">
        <v>684</v>
      </c>
      <c r="D1035" s="403"/>
      <c r="E1035" s="49"/>
      <c r="F1035" s="407" t="s">
        <v>629</v>
      </c>
      <c r="G1035" s="1092"/>
      <c r="H1035" s="1093"/>
      <c r="I1035" s="406" t="str">
        <f t="shared" si="276"/>
        <v/>
      </c>
      <c r="J1035" s="729" t="str">
        <f t="shared" si="276"/>
        <v/>
      </c>
      <c r="K1035" s="966" t="str">
        <f t="shared" si="276"/>
        <v/>
      </c>
      <c r="L1035" s="729" t="str">
        <f t="shared" si="276"/>
        <v/>
      </c>
      <c r="M1035" s="406" t="str">
        <f t="shared" si="276"/>
        <v/>
      </c>
      <c r="N1035" s="729" t="str">
        <f t="shared" si="276"/>
        <v/>
      </c>
      <c r="O1035" s="406" t="str">
        <f t="shared" si="276"/>
        <v/>
      </c>
      <c r="P1035" s="729" t="str">
        <f t="shared" si="276"/>
        <v/>
      </c>
      <c r="Q1035" s="406" t="str">
        <f t="shared" si="276"/>
        <v/>
      </c>
      <c r="R1035" s="729">
        <f t="shared" si="276"/>
        <v>0</v>
      </c>
      <c r="S1035" s="406" t="str">
        <f t="shared" si="276"/>
        <v/>
      </c>
      <c r="T1035" s="729" t="str">
        <f t="shared" si="276"/>
        <v/>
      </c>
      <c r="U1035" s="406" t="str">
        <f t="shared" si="276"/>
        <v/>
      </c>
      <c r="V1035" s="714" t="str">
        <f t="shared" si="276"/>
        <v/>
      </c>
      <c r="W1035" s="49"/>
      <c r="X1035" s="49"/>
      <c r="Y1035" s="60"/>
      <c r="Z1035" s="49"/>
      <c r="AA1035" s="49"/>
      <c r="AB1035" s="49"/>
      <c r="AC1035" s="49"/>
      <c r="AD1035" s="49"/>
      <c r="AE1035" s="49"/>
      <c r="AF1035" s="49"/>
      <c r="AG1035" s="49"/>
      <c r="AH1035" s="41"/>
      <c r="AI1035" s="47"/>
    </row>
    <row r="1036" spans="1:35" ht="17.25" customHeight="1">
      <c r="A1036" s="414" t="s">
        <v>1837</v>
      </c>
      <c r="B1036" s="78" t="s">
        <v>2432</v>
      </c>
      <c r="C1036" s="76" t="s">
        <v>685</v>
      </c>
      <c r="D1036" s="403"/>
      <c r="E1036" s="49"/>
      <c r="F1036" s="405" t="s">
        <v>762</v>
      </c>
      <c r="G1036" s="1092"/>
      <c r="H1036" s="1093"/>
      <c r="I1036" s="406" t="str">
        <f t="shared" si="276"/>
        <v/>
      </c>
      <c r="J1036" s="729" t="str">
        <f t="shared" si="276"/>
        <v/>
      </c>
      <c r="K1036" s="966" t="str">
        <f t="shared" si="276"/>
        <v/>
      </c>
      <c r="L1036" s="729" t="str">
        <f t="shared" si="276"/>
        <v/>
      </c>
      <c r="M1036" s="406" t="str">
        <f t="shared" si="276"/>
        <v/>
      </c>
      <c r="N1036" s="729" t="str">
        <f t="shared" si="276"/>
        <v/>
      </c>
      <c r="O1036" s="406" t="str">
        <f t="shared" si="276"/>
        <v/>
      </c>
      <c r="P1036" s="729" t="str">
        <f t="shared" si="276"/>
        <v/>
      </c>
      <c r="Q1036" s="406" t="str">
        <f t="shared" si="276"/>
        <v/>
      </c>
      <c r="R1036" s="729">
        <f t="shared" si="276"/>
        <v>0</v>
      </c>
      <c r="S1036" s="406" t="str">
        <f t="shared" si="276"/>
        <v/>
      </c>
      <c r="T1036" s="729" t="str">
        <f t="shared" si="276"/>
        <v/>
      </c>
      <c r="U1036" s="406" t="str">
        <f t="shared" si="276"/>
        <v/>
      </c>
      <c r="V1036" s="714" t="str">
        <f t="shared" si="276"/>
        <v/>
      </c>
      <c r="W1036" s="49"/>
      <c r="X1036" s="49"/>
      <c r="Y1036" s="60"/>
      <c r="Z1036" s="49"/>
      <c r="AA1036" s="49"/>
      <c r="AB1036" s="49"/>
      <c r="AC1036" s="49"/>
      <c r="AD1036" s="49"/>
      <c r="AE1036" s="49"/>
      <c r="AF1036" s="49"/>
      <c r="AG1036" s="49"/>
      <c r="AH1036" s="41"/>
      <c r="AI1036" s="47"/>
    </row>
    <row r="1037" spans="1:35" ht="17.25" customHeight="1">
      <c r="A1037" s="414" t="s">
        <v>1838</v>
      </c>
      <c r="B1037" s="78" t="s">
        <v>0</v>
      </c>
      <c r="C1037" s="94"/>
      <c r="D1037" s="403"/>
      <c r="E1037" s="49"/>
      <c r="F1037" s="405" t="s">
        <v>764</v>
      </c>
      <c r="G1037" s="1092"/>
      <c r="H1037" s="1093"/>
      <c r="I1037" s="406"/>
      <c r="J1037" s="914"/>
      <c r="K1037" s="966"/>
      <c r="L1037" s="914"/>
      <c r="M1037" s="406"/>
      <c r="N1037" s="914"/>
      <c r="O1037" s="406"/>
      <c r="P1037" s="914"/>
      <c r="Q1037" s="406"/>
      <c r="R1037" s="914"/>
      <c r="S1037" s="406"/>
      <c r="T1037" s="914"/>
      <c r="U1037" s="406"/>
      <c r="V1037" s="920"/>
      <c r="W1037" s="49"/>
      <c r="X1037" s="49"/>
      <c r="Y1037" s="60"/>
      <c r="Z1037" s="49"/>
      <c r="AA1037" s="49"/>
      <c r="AB1037" s="49"/>
      <c r="AC1037" s="49"/>
      <c r="AD1037" s="49"/>
      <c r="AE1037" s="49"/>
      <c r="AF1037" s="49"/>
      <c r="AG1037" s="49"/>
      <c r="AH1037" s="41"/>
      <c r="AI1037" s="47"/>
    </row>
    <row r="1038" spans="1:35" ht="17.25" customHeight="1">
      <c r="A1038" s="414" t="s">
        <v>1839</v>
      </c>
      <c r="B1038" s="78" t="s">
        <v>2433</v>
      </c>
      <c r="C1038" s="76" t="s">
        <v>686</v>
      </c>
      <c r="D1038" s="403"/>
      <c r="E1038" s="49"/>
      <c r="F1038" s="405" t="s">
        <v>630</v>
      </c>
      <c r="G1038" s="1092"/>
      <c r="H1038" s="1093"/>
      <c r="I1038" s="406" t="str">
        <f t="shared" si="276"/>
        <v/>
      </c>
      <c r="J1038" s="729" t="str">
        <f t="shared" si="276"/>
        <v/>
      </c>
      <c r="K1038" s="966" t="str">
        <f t="shared" si="276"/>
        <v/>
      </c>
      <c r="L1038" s="729" t="str">
        <f t="shared" si="276"/>
        <v/>
      </c>
      <c r="M1038" s="406" t="str">
        <f t="shared" si="276"/>
        <v/>
      </c>
      <c r="N1038" s="729" t="str">
        <f t="shared" si="276"/>
        <v/>
      </c>
      <c r="O1038" s="406" t="str">
        <f t="shared" si="276"/>
        <v/>
      </c>
      <c r="P1038" s="729" t="str">
        <f t="shared" si="276"/>
        <v/>
      </c>
      <c r="Q1038" s="1013" t="str">
        <f t="shared" si="276"/>
        <v/>
      </c>
      <c r="R1038" s="729">
        <f t="shared" si="276"/>
        <v>2070788.93</v>
      </c>
      <c r="S1038" s="406" t="str">
        <f t="shared" si="276"/>
        <v/>
      </c>
      <c r="T1038" s="729" t="str">
        <f t="shared" si="276"/>
        <v/>
      </c>
      <c r="U1038" s="406" t="str">
        <f t="shared" si="276"/>
        <v/>
      </c>
      <c r="V1038" s="714" t="str">
        <f t="shared" si="276"/>
        <v/>
      </c>
      <c r="W1038" s="49"/>
      <c r="X1038" s="49"/>
      <c r="Y1038" s="60"/>
      <c r="Z1038" s="49"/>
      <c r="AA1038" s="49"/>
      <c r="AB1038" s="49"/>
      <c r="AC1038" s="49"/>
      <c r="AD1038" s="49"/>
      <c r="AE1038" s="49"/>
      <c r="AF1038" s="49"/>
      <c r="AG1038" s="49"/>
      <c r="AH1038" s="41"/>
      <c r="AI1038" s="47"/>
    </row>
    <row r="1039" spans="1:35" ht="17.25" customHeight="1">
      <c r="A1039" s="414" t="s">
        <v>1840</v>
      </c>
      <c r="B1039" s="78" t="s">
        <v>2434</v>
      </c>
      <c r="C1039" s="76" t="s">
        <v>685</v>
      </c>
      <c r="D1039" s="403"/>
      <c r="E1039" s="49"/>
      <c r="F1039" s="408" t="s">
        <v>2638</v>
      </c>
      <c r="G1039" s="1092"/>
      <c r="H1039" s="1093"/>
      <c r="I1039" s="406" t="str">
        <f t="shared" si="276"/>
        <v/>
      </c>
      <c r="J1039" s="729" t="str">
        <f t="shared" si="276"/>
        <v/>
      </c>
      <c r="K1039" s="966" t="str">
        <f t="shared" si="276"/>
        <v/>
      </c>
      <c r="L1039" s="729" t="str">
        <f t="shared" si="276"/>
        <v/>
      </c>
      <c r="M1039" s="406" t="str">
        <f t="shared" si="276"/>
        <v/>
      </c>
      <c r="N1039" s="729" t="str">
        <f t="shared" si="276"/>
        <v/>
      </c>
      <c r="O1039" s="406" t="str">
        <f t="shared" si="276"/>
        <v/>
      </c>
      <c r="P1039" s="729" t="str">
        <f t="shared" si="276"/>
        <v/>
      </c>
      <c r="Q1039" s="406" t="str">
        <f t="shared" si="276"/>
        <v/>
      </c>
      <c r="R1039" s="729">
        <f t="shared" si="276"/>
        <v>0</v>
      </c>
      <c r="S1039" s="406" t="str">
        <f t="shared" si="276"/>
        <v/>
      </c>
      <c r="T1039" s="729" t="str">
        <f t="shared" si="276"/>
        <v/>
      </c>
      <c r="U1039" s="406" t="str">
        <f t="shared" si="276"/>
        <v/>
      </c>
      <c r="V1039" s="714" t="str">
        <f t="shared" si="276"/>
        <v/>
      </c>
      <c r="W1039" s="49"/>
      <c r="X1039" s="49"/>
      <c r="Y1039" s="60"/>
      <c r="Z1039" s="49"/>
      <c r="AA1039" s="49"/>
      <c r="AB1039" s="49"/>
      <c r="AC1039" s="49"/>
      <c r="AD1039" s="49"/>
      <c r="AE1039" s="49"/>
      <c r="AF1039" s="49"/>
      <c r="AG1039" s="49"/>
      <c r="AH1039" s="41"/>
      <c r="AI1039" s="47"/>
    </row>
    <row r="1040" spans="1:35" ht="17.25" customHeight="1">
      <c r="A1040" s="414" t="s">
        <v>1841</v>
      </c>
      <c r="B1040" s="78" t="s">
        <v>2435</v>
      </c>
      <c r="C1040" s="76" t="s">
        <v>677</v>
      </c>
      <c r="D1040" s="403"/>
      <c r="E1040" s="49"/>
      <c r="F1040" s="405" t="s">
        <v>631</v>
      </c>
      <c r="G1040" s="1092"/>
      <c r="H1040" s="1093"/>
      <c r="I1040" s="406" t="str">
        <f t="shared" si="276"/>
        <v/>
      </c>
      <c r="J1040" s="729" t="str">
        <f t="shared" si="276"/>
        <v/>
      </c>
      <c r="K1040" s="966" t="str">
        <f t="shared" si="276"/>
        <v/>
      </c>
      <c r="L1040" s="729" t="str">
        <f t="shared" si="276"/>
        <v/>
      </c>
      <c r="M1040" s="406" t="str">
        <f t="shared" si="276"/>
        <v/>
      </c>
      <c r="N1040" s="729" t="str">
        <f t="shared" si="276"/>
        <v/>
      </c>
      <c r="O1040" s="406" t="str">
        <f t="shared" si="276"/>
        <v/>
      </c>
      <c r="P1040" s="729" t="str">
        <f t="shared" si="276"/>
        <v/>
      </c>
      <c r="Q1040" s="1013" t="str">
        <f t="shared" si="276"/>
        <v/>
      </c>
      <c r="R1040" s="729">
        <f t="shared" si="276"/>
        <v>4008727.4</v>
      </c>
      <c r="S1040" s="406" t="str">
        <f t="shared" si="276"/>
        <v/>
      </c>
      <c r="T1040" s="729" t="str">
        <f t="shared" si="276"/>
        <v/>
      </c>
      <c r="U1040" s="406" t="str">
        <f t="shared" si="276"/>
        <v/>
      </c>
      <c r="V1040" s="714" t="str">
        <f t="shared" si="276"/>
        <v/>
      </c>
      <c r="W1040" s="49"/>
      <c r="X1040" s="49"/>
      <c r="Y1040" s="60"/>
      <c r="Z1040" s="49"/>
      <c r="AA1040" s="49"/>
      <c r="AB1040" s="49"/>
      <c r="AC1040" s="49"/>
      <c r="AD1040" s="49"/>
      <c r="AE1040" s="49"/>
      <c r="AF1040" s="49"/>
      <c r="AG1040" s="49"/>
      <c r="AH1040" s="41"/>
      <c r="AI1040" s="47"/>
    </row>
    <row r="1041" spans="1:35" ht="17.25" customHeight="1">
      <c r="A1041" s="414" t="s">
        <v>1842</v>
      </c>
      <c r="B1041" s="78" t="s">
        <v>2436</v>
      </c>
      <c r="C1041" s="76" t="s">
        <v>676</v>
      </c>
      <c r="D1041" s="402"/>
      <c r="E1041" s="49"/>
      <c r="F1041" s="407" t="s">
        <v>2639</v>
      </c>
      <c r="G1041" s="1092"/>
      <c r="H1041" s="1093"/>
      <c r="I1041" s="406" t="str">
        <f t="shared" si="276"/>
        <v/>
      </c>
      <c r="J1041" s="729" t="str">
        <f t="shared" si="276"/>
        <v/>
      </c>
      <c r="K1041" s="966" t="str">
        <f t="shared" si="276"/>
        <v/>
      </c>
      <c r="L1041" s="729" t="str">
        <f t="shared" si="276"/>
        <v/>
      </c>
      <c r="M1041" s="406" t="str">
        <f t="shared" si="276"/>
        <v/>
      </c>
      <c r="N1041" s="729" t="str">
        <f t="shared" si="276"/>
        <v/>
      </c>
      <c r="O1041" s="406" t="str">
        <f t="shared" si="276"/>
        <v/>
      </c>
      <c r="P1041" s="729" t="str">
        <f t="shared" si="276"/>
        <v/>
      </c>
      <c r="Q1041" s="406" t="str">
        <f t="shared" si="276"/>
        <v/>
      </c>
      <c r="R1041" s="729">
        <f t="shared" si="276"/>
        <v>0</v>
      </c>
      <c r="S1041" s="406" t="str">
        <f t="shared" si="276"/>
        <v/>
      </c>
      <c r="T1041" s="729" t="str">
        <f t="shared" si="276"/>
        <v/>
      </c>
      <c r="U1041" s="406" t="str">
        <f t="shared" si="276"/>
        <v/>
      </c>
      <c r="V1041" s="714" t="str">
        <f t="shared" si="276"/>
        <v/>
      </c>
      <c r="W1041" s="49"/>
      <c r="X1041" s="49"/>
      <c r="Y1041" s="60"/>
      <c r="Z1041" s="49"/>
      <c r="AA1041" s="49"/>
      <c r="AB1041" s="49"/>
      <c r="AC1041" s="49"/>
      <c r="AD1041" s="49"/>
      <c r="AE1041" s="49"/>
      <c r="AF1041" s="49"/>
      <c r="AG1041" s="49"/>
      <c r="AH1041" s="41"/>
      <c r="AI1041" s="47"/>
    </row>
    <row r="1042" spans="1:35" ht="17.25" customHeight="1">
      <c r="A1042" s="414" t="s">
        <v>1843</v>
      </c>
      <c r="B1042" s="78" t="s">
        <v>2437</v>
      </c>
      <c r="C1042" s="76" t="s">
        <v>678</v>
      </c>
      <c r="D1042" s="402"/>
      <c r="E1042" s="49"/>
      <c r="F1042" s="407" t="s">
        <v>2581</v>
      </c>
      <c r="G1042" s="1092"/>
      <c r="H1042" s="1093"/>
      <c r="I1042" s="406" t="str">
        <f t="shared" si="276"/>
        <v/>
      </c>
      <c r="J1042" s="729" t="str">
        <f t="shared" si="276"/>
        <v/>
      </c>
      <c r="K1042" s="966" t="str">
        <f t="shared" si="276"/>
        <v/>
      </c>
      <c r="L1042" s="729" t="str">
        <f t="shared" si="276"/>
        <v/>
      </c>
      <c r="M1042" s="406" t="str">
        <f t="shared" si="276"/>
        <v/>
      </c>
      <c r="N1042" s="729" t="str">
        <f t="shared" si="276"/>
        <v/>
      </c>
      <c r="O1042" s="406" t="str">
        <f t="shared" si="276"/>
        <v/>
      </c>
      <c r="P1042" s="729" t="str">
        <f t="shared" si="276"/>
        <v/>
      </c>
      <c r="Q1042" s="406" t="str">
        <f t="shared" si="276"/>
        <v/>
      </c>
      <c r="R1042" s="729">
        <f t="shared" si="276"/>
        <v>0</v>
      </c>
      <c r="S1042" s="406" t="str">
        <f t="shared" si="276"/>
        <v/>
      </c>
      <c r="T1042" s="729" t="str">
        <f t="shared" si="276"/>
        <v/>
      </c>
      <c r="U1042" s="406" t="str">
        <f t="shared" si="276"/>
        <v/>
      </c>
      <c r="V1042" s="714" t="str">
        <f t="shared" si="276"/>
        <v/>
      </c>
      <c r="W1042" s="49"/>
      <c r="X1042" s="49"/>
      <c r="Y1042" s="60"/>
      <c r="Z1042" s="49"/>
      <c r="AA1042" s="49"/>
      <c r="AB1042" s="49"/>
      <c r="AC1042" s="49"/>
      <c r="AD1042" s="49"/>
      <c r="AE1042" s="49"/>
      <c r="AF1042" s="49"/>
      <c r="AG1042" s="49"/>
      <c r="AH1042" s="41"/>
      <c r="AI1042" s="47"/>
    </row>
    <row r="1043" spans="1:35" ht="17.25" customHeight="1">
      <c r="A1043" s="414" t="s">
        <v>1844</v>
      </c>
      <c r="B1043" s="78" t="s">
        <v>2438</v>
      </c>
      <c r="C1043" s="76" t="s">
        <v>679</v>
      </c>
      <c r="D1043" s="402"/>
      <c r="E1043" s="49"/>
      <c r="F1043" s="407" t="s">
        <v>744</v>
      </c>
      <c r="G1043" s="1092"/>
      <c r="H1043" s="1093"/>
      <c r="I1043" s="406" t="str">
        <f t="shared" si="276"/>
        <v/>
      </c>
      <c r="J1043" s="729" t="str">
        <f t="shared" si="276"/>
        <v/>
      </c>
      <c r="K1043" s="966" t="str">
        <f t="shared" si="276"/>
        <v/>
      </c>
      <c r="L1043" s="729" t="str">
        <f t="shared" si="276"/>
        <v/>
      </c>
      <c r="M1043" s="406" t="str">
        <f t="shared" si="276"/>
        <v/>
      </c>
      <c r="N1043" s="729" t="str">
        <f t="shared" si="276"/>
        <v/>
      </c>
      <c r="O1043" s="406" t="str">
        <f t="shared" si="276"/>
        <v/>
      </c>
      <c r="P1043" s="729" t="str">
        <f t="shared" si="276"/>
        <v/>
      </c>
      <c r="Q1043" s="1013" t="str">
        <f t="shared" si="276"/>
        <v/>
      </c>
      <c r="R1043" s="729">
        <f t="shared" si="276"/>
        <v>73050.880000000005</v>
      </c>
      <c r="S1043" s="406" t="str">
        <f t="shared" si="276"/>
        <v/>
      </c>
      <c r="T1043" s="729" t="str">
        <f t="shared" si="276"/>
        <v/>
      </c>
      <c r="U1043" s="406" t="str">
        <f t="shared" si="276"/>
        <v/>
      </c>
      <c r="V1043" s="714" t="str">
        <f t="shared" si="276"/>
        <v/>
      </c>
      <c r="W1043" s="49"/>
      <c r="X1043" s="49"/>
      <c r="Y1043" s="60"/>
      <c r="Z1043" s="49"/>
      <c r="AA1043" s="49"/>
      <c r="AB1043" s="49"/>
      <c r="AC1043" s="49"/>
      <c r="AD1043" s="49"/>
      <c r="AE1043" s="49"/>
      <c r="AF1043" s="49"/>
      <c r="AG1043" s="49"/>
      <c r="AH1043" s="41"/>
      <c r="AI1043" s="47"/>
    </row>
    <row r="1044" spans="1:35" ht="17.25" customHeight="1">
      <c r="A1044" s="414" t="s">
        <v>1845</v>
      </c>
      <c r="B1044" s="78" t="s">
        <v>2439</v>
      </c>
      <c r="C1044" s="76" t="s">
        <v>680</v>
      </c>
      <c r="D1044" s="402"/>
      <c r="E1044" s="49"/>
      <c r="F1044" s="407" t="s">
        <v>632</v>
      </c>
      <c r="G1044" s="1092"/>
      <c r="H1044" s="1093"/>
      <c r="I1044" s="406" t="str">
        <f t="shared" si="276"/>
        <v/>
      </c>
      <c r="J1044" s="729" t="str">
        <f t="shared" si="276"/>
        <v/>
      </c>
      <c r="K1044" s="966" t="str">
        <f t="shared" si="276"/>
        <v/>
      </c>
      <c r="L1044" s="729" t="str">
        <f t="shared" si="276"/>
        <v/>
      </c>
      <c r="M1044" s="406" t="str">
        <f t="shared" si="276"/>
        <v/>
      </c>
      <c r="N1044" s="729" t="str">
        <f t="shared" si="276"/>
        <v/>
      </c>
      <c r="O1044" s="406" t="str">
        <f t="shared" si="276"/>
        <v/>
      </c>
      <c r="P1044" s="729" t="str">
        <f t="shared" si="276"/>
        <v/>
      </c>
      <c r="Q1044" s="406" t="str">
        <f t="shared" si="276"/>
        <v/>
      </c>
      <c r="R1044" s="729">
        <f t="shared" si="276"/>
        <v>0</v>
      </c>
      <c r="S1044" s="406" t="str">
        <f t="shared" si="276"/>
        <v/>
      </c>
      <c r="T1044" s="729" t="str">
        <f t="shared" si="276"/>
        <v/>
      </c>
      <c r="U1044" s="406" t="str">
        <f t="shared" si="276"/>
        <v/>
      </c>
      <c r="V1044" s="714" t="str">
        <f t="shared" si="276"/>
        <v/>
      </c>
      <c r="W1044" s="49"/>
      <c r="X1044" s="49"/>
      <c r="Y1044" s="60"/>
      <c r="Z1044" s="49"/>
      <c r="AA1044" s="49"/>
      <c r="AB1044" s="49"/>
      <c r="AC1044" s="49"/>
      <c r="AD1044" s="49"/>
      <c r="AE1044" s="49"/>
      <c r="AF1044" s="49"/>
      <c r="AG1044" s="49"/>
      <c r="AH1044" s="41"/>
      <c r="AI1044" s="47"/>
    </row>
    <row r="1045" spans="1:35" ht="17.25" customHeight="1">
      <c r="A1045" s="414" t="s">
        <v>1846</v>
      </c>
      <c r="B1045" s="78" t="s">
        <v>2440</v>
      </c>
      <c r="C1045" s="76" t="s">
        <v>681</v>
      </c>
      <c r="D1045" s="402"/>
      <c r="E1045" s="49"/>
      <c r="F1045" s="407" t="s">
        <v>2575</v>
      </c>
      <c r="G1045" s="1092"/>
      <c r="H1045" s="1093"/>
      <c r="I1045" s="406" t="str">
        <f t="shared" si="276"/>
        <v/>
      </c>
      <c r="J1045" s="729" t="str">
        <f t="shared" si="276"/>
        <v/>
      </c>
      <c r="K1045" s="966" t="str">
        <f t="shared" si="276"/>
        <v/>
      </c>
      <c r="L1045" s="729" t="str">
        <f t="shared" si="276"/>
        <v/>
      </c>
      <c r="M1045" s="406" t="str">
        <f t="shared" si="276"/>
        <v/>
      </c>
      <c r="N1045" s="729" t="str">
        <f t="shared" si="276"/>
        <v/>
      </c>
      <c r="O1045" s="406" t="str">
        <f t="shared" si="276"/>
        <v/>
      </c>
      <c r="P1045" s="729" t="str">
        <f t="shared" si="276"/>
        <v/>
      </c>
      <c r="Q1045" s="406" t="str">
        <f t="shared" si="276"/>
        <v/>
      </c>
      <c r="R1045" s="729">
        <f t="shared" si="276"/>
        <v>2860.64</v>
      </c>
      <c r="S1045" s="406" t="str">
        <f t="shared" si="276"/>
        <v/>
      </c>
      <c r="T1045" s="729" t="str">
        <f t="shared" si="276"/>
        <v/>
      </c>
      <c r="U1045" s="406" t="str">
        <f t="shared" si="276"/>
        <v/>
      </c>
      <c r="V1045" s="714" t="str">
        <f t="shared" si="276"/>
        <v/>
      </c>
      <c r="W1045" s="49"/>
      <c r="X1045" s="49"/>
      <c r="Y1045" s="60"/>
      <c r="Z1045" s="49"/>
      <c r="AA1045" s="49"/>
      <c r="AB1045" s="49"/>
      <c r="AC1045" s="49"/>
      <c r="AD1045" s="49"/>
      <c r="AE1045" s="49"/>
      <c r="AF1045" s="49"/>
      <c r="AG1045" s="49"/>
      <c r="AH1045" s="41"/>
      <c r="AI1045" s="47"/>
    </row>
    <row r="1046" spans="1:35" ht="17.25" customHeight="1">
      <c r="A1046" s="414" t="s">
        <v>1847</v>
      </c>
      <c r="B1046" s="78" t="s">
        <v>2441</v>
      </c>
      <c r="C1046" s="76" t="s">
        <v>682</v>
      </c>
      <c r="D1046" s="402"/>
      <c r="E1046" s="49"/>
      <c r="F1046" s="407" t="s">
        <v>2640</v>
      </c>
      <c r="G1046" s="1092"/>
      <c r="H1046" s="1093"/>
      <c r="I1046" s="406" t="str">
        <f t="shared" si="276"/>
        <v/>
      </c>
      <c r="J1046" s="729" t="str">
        <f t="shared" si="276"/>
        <v/>
      </c>
      <c r="K1046" s="966" t="str">
        <f t="shared" si="276"/>
        <v/>
      </c>
      <c r="L1046" s="729" t="str">
        <f t="shared" si="276"/>
        <v/>
      </c>
      <c r="M1046" s="406" t="str">
        <f t="shared" si="276"/>
        <v/>
      </c>
      <c r="N1046" s="729" t="str">
        <f t="shared" si="276"/>
        <v/>
      </c>
      <c r="O1046" s="406" t="str">
        <f t="shared" si="276"/>
        <v/>
      </c>
      <c r="P1046" s="729" t="str">
        <f t="shared" si="276"/>
        <v/>
      </c>
      <c r="Q1046" s="406" t="str">
        <f t="shared" si="276"/>
        <v/>
      </c>
      <c r="R1046" s="729">
        <f t="shared" si="276"/>
        <v>-1702095.89</v>
      </c>
      <c r="S1046" s="406" t="str">
        <f t="shared" si="276"/>
        <v/>
      </c>
      <c r="T1046" s="729" t="str">
        <f t="shared" si="276"/>
        <v/>
      </c>
      <c r="U1046" s="406" t="str">
        <f t="shared" si="276"/>
        <v/>
      </c>
      <c r="V1046" s="714" t="str">
        <f t="shared" si="276"/>
        <v/>
      </c>
      <c r="W1046" s="49"/>
      <c r="X1046" s="49"/>
      <c r="Y1046" s="60"/>
      <c r="Z1046" s="49"/>
      <c r="AA1046" s="49"/>
      <c r="AB1046" s="49"/>
      <c r="AC1046" s="49"/>
      <c r="AD1046" s="49"/>
      <c r="AE1046" s="49"/>
      <c r="AF1046" s="49"/>
      <c r="AG1046" s="49"/>
      <c r="AH1046" s="41"/>
      <c r="AI1046" s="47"/>
    </row>
    <row r="1047" spans="1:35" ht="17.25" customHeight="1">
      <c r="A1047" s="414" t="s">
        <v>1848</v>
      </c>
      <c r="B1047" s="78" t="s">
        <v>2442</v>
      </c>
      <c r="C1047" s="76" t="s">
        <v>1919</v>
      </c>
      <c r="D1047" s="403"/>
      <c r="E1047" s="49"/>
      <c r="F1047" s="405" t="s">
        <v>763</v>
      </c>
      <c r="G1047" s="1092"/>
      <c r="H1047" s="1093"/>
      <c r="I1047" s="406" t="str">
        <f t="shared" si="276"/>
        <v/>
      </c>
      <c r="J1047" s="729" t="str">
        <f t="shared" si="276"/>
        <v/>
      </c>
      <c r="K1047" s="966" t="str">
        <f t="shared" si="276"/>
        <v/>
      </c>
      <c r="L1047" s="729" t="str">
        <f t="shared" si="276"/>
        <v/>
      </c>
      <c r="M1047" s="406" t="str">
        <f t="shared" si="276"/>
        <v/>
      </c>
      <c r="N1047" s="729" t="str">
        <f t="shared" si="276"/>
        <v/>
      </c>
      <c r="O1047" s="406" t="str">
        <f t="shared" si="276"/>
        <v/>
      </c>
      <c r="P1047" s="729" t="str">
        <f t="shared" si="276"/>
        <v/>
      </c>
      <c r="Q1047" s="406" t="str">
        <f t="shared" si="276"/>
        <v/>
      </c>
      <c r="R1047" s="729" t="str">
        <f t="shared" si="276"/>
        <v/>
      </c>
      <c r="S1047" s="406" t="str">
        <f t="shared" si="276"/>
        <v/>
      </c>
      <c r="T1047" s="729" t="str">
        <f t="shared" si="276"/>
        <v/>
      </c>
      <c r="U1047" s="406" t="str">
        <f t="shared" si="276"/>
        <v/>
      </c>
      <c r="V1047" s="714" t="str">
        <f t="shared" si="276"/>
        <v/>
      </c>
      <c r="W1047" s="49"/>
      <c r="X1047" s="49"/>
      <c r="Y1047" s="60"/>
      <c r="Z1047" s="49"/>
      <c r="AA1047" s="49"/>
      <c r="AB1047" s="49"/>
      <c r="AC1047" s="49"/>
      <c r="AD1047" s="49"/>
      <c r="AE1047" s="49"/>
      <c r="AF1047" s="49"/>
      <c r="AG1047" s="49"/>
      <c r="AH1047" s="41"/>
      <c r="AI1047" s="47"/>
    </row>
    <row r="1048" spans="1:35" ht="17.25" customHeight="1">
      <c r="A1048" s="414" t="s">
        <v>1849</v>
      </c>
      <c r="B1048" s="78" t="s">
        <v>2443</v>
      </c>
      <c r="C1048" s="76" t="s">
        <v>675</v>
      </c>
      <c r="D1048" s="402"/>
      <c r="E1048" s="49"/>
      <c r="F1048" s="405" t="s">
        <v>743</v>
      </c>
      <c r="G1048" s="1094"/>
      <c r="H1048" s="1095"/>
      <c r="I1048" s="441" t="str">
        <f t="shared" si="276"/>
        <v/>
      </c>
      <c r="J1048" s="963" t="str">
        <f t="shared" si="276"/>
        <v/>
      </c>
      <c r="K1048" s="971" t="str">
        <f t="shared" si="276"/>
        <v/>
      </c>
      <c r="L1048" s="963" t="str">
        <f t="shared" si="276"/>
        <v/>
      </c>
      <c r="M1048" s="441" t="str">
        <f t="shared" si="276"/>
        <v/>
      </c>
      <c r="N1048" s="963" t="str">
        <f t="shared" si="276"/>
        <v/>
      </c>
      <c r="O1048" s="441" t="str">
        <f t="shared" ref="O1048:V1048" si="277">IFERROR(INDEX(ESOSDataset,MATCH($C1048,Measure,0),MATCH(O$10,PeriodComposite,0))/O$6/O$5,"")</f>
        <v/>
      </c>
      <c r="P1048" s="963" t="str">
        <f t="shared" si="277"/>
        <v/>
      </c>
      <c r="Q1048" s="1014" t="str">
        <f t="shared" si="277"/>
        <v/>
      </c>
      <c r="R1048" s="963">
        <f t="shared" si="277"/>
        <v>6204503.7000000002</v>
      </c>
      <c r="S1048" s="441" t="str">
        <f t="shared" si="277"/>
        <v/>
      </c>
      <c r="T1048" s="963" t="str">
        <f t="shared" si="277"/>
        <v/>
      </c>
      <c r="U1048" s="441" t="str">
        <f t="shared" si="277"/>
        <v/>
      </c>
      <c r="V1048" s="972" t="str">
        <f t="shared" si="277"/>
        <v/>
      </c>
      <c r="W1048" s="49"/>
      <c r="X1048" s="49"/>
      <c r="Y1048" s="60"/>
      <c r="Z1048" s="49"/>
      <c r="AA1048" s="49"/>
      <c r="AB1048" s="49"/>
      <c r="AC1048" s="49"/>
      <c r="AD1048" s="49"/>
      <c r="AE1048" s="49"/>
      <c r="AF1048" s="49"/>
      <c r="AG1048" s="49"/>
      <c r="AH1048" s="41"/>
      <c r="AI1048" s="47"/>
    </row>
    <row r="1049" spans="1:35" ht="16.5" customHeight="1">
      <c r="A1049" s="417" t="s">
        <v>1850</v>
      </c>
      <c r="B1049" s="78" t="s">
        <v>0</v>
      </c>
      <c r="C1049" s="76"/>
      <c r="D1049" s="402"/>
      <c r="E1049" s="49"/>
      <c r="F1049" s="1090" t="s">
        <v>730</v>
      </c>
      <c r="G1049" s="1081" t="str">
        <f>G$13</f>
        <v>2015 FOA PG Group 1   :   March 2015</v>
      </c>
      <c r="H1049" s="1082"/>
      <c r="I1049" s="1082"/>
      <c r="J1049" s="1082"/>
      <c r="K1049" s="1082"/>
      <c r="L1049" s="1082"/>
      <c r="M1049" s="1082"/>
      <c r="N1049" s="1082"/>
      <c r="O1049" s="1082"/>
      <c r="P1049" s="1082"/>
      <c r="Q1049" s="1082"/>
      <c r="R1049" s="1082"/>
      <c r="S1049" s="1082"/>
      <c r="T1049" s="1082"/>
      <c r="U1049" s="1082">
        <f>U$13</f>
        <v>0</v>
      </c>
      <c r="V1049" s="1083"/>
      <c r="W1049" s="49"/>
      <c r="X1049" s="49"/>
      <c r="Y1049" s="60"/>
      <c r="Z1049" s="49"/>
      <c r="AA1049" s="49"/>
      <c r="AB1049" s="49"/>
      <c r="AC1049" s="49"/>
      <c r="AD1049" s="49"/>
      <c r="AE1049" s="49"/>
      <c r="AF1049" s="49"/>
      <c r="AG1049" s="49"/>
      <c r="AH1049" s="41"/>
      <c r="AI1049" s="47"/>
    </row>
    <row r="1050" spans="1:35" ht="16.5" customHeight="1">
      <c r="A1050" s="417" t="s">
        <v>1851</v>
      </c>
      <c r="B1050" s="78" t="s">
        <v>0</v>
      </c>
      <c r="C1050" s="94"/>
      <c r="D1050" s="402"/>
      <c r="E1050" s="49"/>
      <c r="F1050" s="1096"/>
      <c r="G1050" s="62" t="str">
        <f t="shared" ref="G1050:V1050" si="278">G$14</f>
        <v>BM YTD</v>
      </c>
      <c r="H1050" s="62" t="str">
        <f t="shared" si="278"/>
        <v>Med YTD</v>
      </c>
      <c r="I1050" s="707" t="str">
        <f t="shared" si="278"/>
        <v>Dealer 1 FYTD</v>
      </c>
      <c r="J1050" s="737" t="str">
        <f t="shared" si="278"/>
        <v>Dealer 1 TMRA</v>
      </c>
      <c r="K1050" s="738" t="str">
        <f t="shared" si="278"/>
        <v>Dealer 2 FYTD</v>
      </c>
      <c r="L1050" s="737" t="str">
        <f t="shared" si="278"/>
        <v>Dealer 2 TMRA</v>
      </c>
      <c r="M1050" s="707" t="str">
        <f t="shared" si="278"/>
        <v>Dealer 3 FYTD</v>
      </c>
      <c r="N1050" s="737" t="str">
        <f t="shared" si="278"/>
        <v>Dealer 3 TMRA</v>
      </c>
      <c r="O1050" s="707" t="str">
        <f t="shared" si="278"/>
        <v>Dealer 4 FYTD</v>
      </c>
      <c r="P1050" s="737" t="str">
        <f t="shared" si="278"/>
        <v>Dealer 4 TMRA</v>
      </c>
      <c r="Q1050" s="707" t="str">
        <f t="shared" si="278"/>
        <v>Dealer 5 FYTD</v>
      </c>
      <c r="R1050" s="737" t="str">
        <f t="shared" si="278"/>
        <v>Dealer 5 TMRA</v>
      </c>
      <c r="S1050" s="707" t="str">
        <f t="shared" si="278"/>
        <v>Dealer 6 FYTD</v>
      </c>
      <c r="T1050" s="737" t="str">
        <f t="shared" si="278"/>
        <v>Dealer 6 TMRA</v>
      </c>
      <c r="U1050" s="707" t="str">
        <f t="shared" si="278"/>
        <v>Dealer 7 FYTD</v>
      </c>
      <c r="V1050" s="739" t="str">
        <f t="shared" si="278"/>
        <v>Dealer TMRA</v>
      </c>
      <c r="W1050" s="49"/>
      <c r="X1050" s="49"/>
      <c r="Y1050" s="60"/>
      <c r="Z1050" s="49"/>
      <c r="AA1050" s="49"/>
      <c r="AB1050" s="49"/>
      <c r="AC1050" s="49"/>
      <c r="AD1050" s="49"/>
      <c r="AE1050" s="49"/>
      <c r="AF1050" s="49"/>
      <c r="AG1050" s="49"/>
      <c r="AH1050" s="41"/>
      <c r="AI1050" s="47"/>
    </row>
    <row r="1051" spans="1:35" ht="16.5" customHeight="1">
      <c r="A1051" s="417" t="s">
        <v>1852</v>
      </c>
      <c r="B1051" s="78" t="s">
        <v>2444</v>
      </c>
      <c r="C1051" s="76" t="s">
        <v>367</v>
      </c>
      <c r="D1051" s="402"/>
      <c r="E1051" s="49"/>
      <c r="F1051" s="89" t="s">
        <v>225</v>
      </c>
      <c r="G1051" s="1084" t="str">
        <f>$C$7</f>
        <v>AUD</v>
      </c>
      <c r="H1051" s="1085"/>
      <c r="I1051" s="274" t="str">
        <f t="shared" ref="I1051:V1060" si="279">IFERROR(INDEX(ESOSDataset,MATCH($C1051,Measure,0),MATCH(I$10,PeriodComposite,0))/I$6/I$5,"")</f>
        <v/>
      </c>
      <c r="J1051" s="729" t="str">
        <f t="shared" si="279"/>
        <v/>
      </c>
      <c r="K1051" s="973" t="str">
        <f t="shared" si="279"/>
        <v/>
      </c>
      <c r="L1051" s="729" t="str">
        <f t="shared" si="279"/>
        <v/>
      </c>
      <c r="M1051" s="274" t="str">
        <f t="shared" si="279"/>
        <v/>
      </c>
      <c r="N1051" s="729" t="str">
        <f t="shared" si="279"/>
        <v/>
      </c>
      <c r="O1051" s="274" t="str">
        <f t="shared" si="279"/>
        <v/>
      </c>
      <c r="P1051" s="729" t="str">
        <f t="shared" si="279"/>
        <v/>
      </c>
      <c r="Q1051" s="173" t="str">
        <f t="shared" si="279"/>
        <v/>
      </c>
      <c r="R1051" s="729">
        <f t="shared" si="279"/>
        <v>86324.2</v>
      </c>
      <c r="S1051" s="274" t="str">
        <f t="shared" si="279"/>
        <v/>
      </c>
      <c r="T1051" s="729" t="str">
        <f t="shared" si="279"/>
        <v/>
      </c>
      <c r="U1051" s="274" t="str">
        <f t="shared" si="279"/>
        <v/>
      </c>
      <c r="V1051" s="714" t="str">
        <f t="shared" si="279"/>
        <v/>
      </c>
      <c r="W1051" s="49"/>
      <c r="X1051" s="49"/>
      <c r="Y1051" s="60"/>
      <c r="Z1051" s="49"/>
      <c r="AA1051" s="49"/>
      <c r="AB1051" s="49"/>
      <c r="AC1051" s="49"/>
      <c r="AD1051" s="49"/>
      <c r="AE1051" s="49"/>
      <c r="AF1051" s="49"/>
      <c r="AG1051" s="49"/>
      <c r="AH1051" s="41"/>
      <c r="AI1051" s="47"/>
    </row>
    <row r="1052" spans="1:35" ht="16.5" customHeight="1">
      <c r="A1052" s="417" t="s">
        <v>1853</v>
      </c>
      <c r="B1052" s="78" t="s">
        <v>2445</v>
      </c>
      <c r="C1052" s="76" t="s">
        <v>549</v>
      </c>
      <c r="D1052" s="238"/>
      <c r="E1052" s="49"/>
      <c r="F1052" s="306" t="s">
        <v>569</v>
      </c>
      <c r="G1052" s="1086"/>
      <c r="H1052" s="1087"/>
      <c r="I1052" s="274" t="str">
        <f t="shared" si="279"/>
        <v/>
      </c>
      <c r="J1052" s="729" t="str">
        <f t="shared" si="279"/>
        <v/>
      </c>
      <c r="K1052" s="973" t="str">
        <f t="shared" si="279"/>
        <v/>
      </c>
      <c r="L1052" s="729" t="str">
        <f t="shared" si="279"/>
        <v/>
      </c>
      <c r="M1052" s="274" t="str">
        <f t="shared" si="279"/>
        <v/>
      </c>
      <c r="N1052" s="729" t="str">
        <f t="shared" si="279"/>
        <v/>
      </c>
      <c r="O1052" s="274" t="str">
        <f t="shared" si="279"/>
        <v/>
      </c>
      <c r="P1052" s="729" t="str">
        <f t="shared" si="279"/>
        <v/>
      </c>
      <c r="Q1052" s="173" t="str">
        <f t="shared" si="279"/>
        <v/>
      </c>
      <c r="R1052" s="729">
        <f t="shared" si="279"/>
        <v>55748.82</v>
      </c>
      <c r="S1052" s="274" t="str">
        <f t="shared" si="279"/>
        <v/>
      </c>
      <c r="T1052" s="729" t="str">
        <f t="shared" si="279"/>
        <v/>
      </c>
      <c r="U1052" s="274" t="str">
        <f t="shared" si="279"/>
        <v/>
      </c>
      <c r="V1052" s="714" t="str">
        <f t="shared" si="279"/>
        <v/>
      </c>
      <c r="W1052" s="49"/>
      <c r="X1052" s="49"/>
      <c r="Y1052" s="60"/>
      <c r="Z1052" s="49"/>
      <c r="AA1052" s="49"/>
      <c r="AB1052" s="49"/>
      <c r="AC1052" s="49"/>
      <c r="AD1052" s="49"/>
      <c r="AE1052" s="49"/>
      <c r="AF1052" s="49"/>
      <c r="AG1052" s="49"/>
      <c r="AH1052" s="41"/>
      <c r="AI1052" s="47"/>
    </row>
    <row r="1053" spans="1:35" ht="16.5" customHeight="1">
      <c r="A1053" s="417" t="s">
        <v>1854</v>
      </c>
      <c r="B1053" s="78" t="s">
        <v>2446</v>
      </c>
      <c r="C1053" s="76" t="s">
        <v>541</v>
      </c>
      <c r="D1053" s="238"/>
      <c r="E1053" s="49"/>
      <c r="F1053" s="306" t="s">
        <v>570</v>
      </c>
      <c r="G1053" s="1086"/>
      <c r="H1053" s="1087"/>
      <c r="I1053" s="409" t="str">
        <f t="shared" si="279"/>
        <v/>
      </c>
      <c r="J1053" s="964" t="str">
        <f t="shared" si="279"/>
        <v/>
      </c>
      <c r="K1053" s="974" t="str">
        <f t="shared" si="279"/>
        <v/>
      </c>
      <c r="L1053" s="964" t="str">
        <f t="shared" si="279"/>
        <v/>
      </c>
      <c r="M1053" s="409" t="str">
        <f t="shared" si="279"/>
        <v/>
      </c>
      <c r="N1053" s="964" t="str">
        <f t="shared" si="279"/>
        <v/>
      </c>
      <c r="O1053" s="409" t="str">
        <f t="shared" si="279"/>
        <v/>
      </c>
      <c r="P1053" s="964" t="str">
        <f t="shared" si="279"/>
        <v/>
      </c>
      <c r="Q1053" s="1011" t="str">
        <f t="shared" si="279"/>
        <v/>
      </c>
      <c r="R1053" s="964">
        <f t="shared" si="279"/>
        <v>7585.19</v>
      </c>
      <c r="S1053" s="409" t="str">
        <f t="shared" si="279"/>
        <v/>
      </c>
      <c r="T1053" s="964" t="str">
        <f t="shared" si="279"/>
        <v/>
      </c>
      <c r="U1053" s="409" t="str">
        <f t="shared" si="279"/>
        <v/>
      </c>
      <c r="V1053" s="975" t="str">
        <f t="shared" si="279"/>
        <v/>
      </c>
      <c r="W1053" s="49"/>
      <c r="X1053" s="49"/>
      <c r="Y1053" s="60"/>
      <c r="Z1053" s="49"/>
      <c r="AA1053" s="49"/>
      <c r="AB1053" s="49"/>
      <c r="AC1053" s="49"/>
      <c r="AD1053" s="49"/>
      <c r="AE1053" s="49"/>
      <c r="AF1053" s="49"/>
      <c r="AG1053" s="49"/>
      <c r="AH1053" s="41"/>
      <c r="AI1053" s="47"/>
    </row>
    <row r="1054" spans="1:35" ht="16.5" customHeight="1">
      <c r="A1054" s="417" t="s">
        <v>1855</v>
      </c>
      <c r="B1054" s="78" t="s">
        <v>2447</v>
      </c>
      <c r="C1054" s="76" t="s">
        <v>542</v>
      </c>
      <c r="D1054" s="94"/>
      <c r="E1054" s="49"/>
      <c r="F1054" s="306" t="s">
        <v>571</v>
      </c>
      <c r="G1054" s="1086"/>
      <c r="H1054" s="1087"/>
      <c r="I1054" s="274" t="str">
        <f t="shared" si="279"/>
        <v/>
      </c>
      <c r="J1054" s="729" t="str">
        <f t="shared" si="279"/>
        <v/>
      </c>
      <c r="K1054" s="973" t="str">
        <f t="shared" si="279"/>
        <v/>
      </c>
      <c r="L1054" s="729" t="str">
        <f t="shared" si="279"/>
        <v/>
      </c>
      <c r="M1054" s="274" t="str">
        <f t="shared" si="279"/>
        <v/>
      </c>
      <c r="N1054" s="729" t="str">
        <f t="shared" si="279"/>
        <v/>
      </c>
      <c r="O1054" s="274" t="str">
        <f t="shared" si="279"/>
        <v/>
      </c>
      <c r="P1054" s="729" t="str">
        <f t="shared" si="279"/>
        <v/>
      </c>
      <c r="Q1054" s="173" t="str">
        <f t="shared" si="279"/>
        <v/>
      </c>
      <c r="R1054" s="729">
        <f t="shared" si="279"/>
        <v>0</v>
      </c>
      <c r="S1054" s="274" t="str">
        <f t="shared" si="279"/>
        <v/>
      </c>
      <c r="T1054" s="729" t="str">
        <f t="shared" si="279"/>
        <v/>
      </c>
      <c r="U1054" s="274" t="str">
        <f t="shared" si="279"/>
        <v/>
      </c>
      <c r="V1054" s="714" t="str">
        <f t="shared" si="279"/>
        <v/>
      </c>
      <c r="W1054" s="49"/>
      <c r="X1054" s="49"/>
      <c r="Y1054" s="60"/>
      <c r="Z1054" s="49"/>
      <c r="AA1054" s="49"/>
      <c r="AB1054" s="49"/>
      <c r="AC1054" s="49"/>
      <c r="AD1054" s="49"/>
      <c r="AE1054" s="49"/>
      <c r="AF1054" s="49"/>
      <c r="AG1054" s="49"/>
      <c r="AH1054" s="41"/>
      <c r="AI1054" s="47"/>
    </row>
    <row r="1055" spans="1:35" ht="16.5" customHeight="1">
      <c r="A1055" s="417" t="s">
        <v>1856</v>
      </c>
      <c r="B1055" s="78" t="s">
        <v>2448</v>
      </c>
      <c r="C1055" s="76" t="s">
        <v>544</v>
      </c>
      <c r="D1055" s="70"/>
      <c r="E1055" s="49"/>
      <c r="F1055" s="306" t="s">
        <v>573</v>
      </c>
      <c r="G1055" s="1086"/>
      <c r="H1055" s="1087"/>
      <c r="I1055" s="409" t="str">
        <f t="shared" si="279"/>
        <v/>
      </c>
      <c r="J1055" s="964" t="str">
        <f t="shared" si="279"/>
        <v/>
      </c>
      <c r="K1055" s="974" t="str">
        <f t="shared" si="279"/>
        <v/>
      </c>
      <c r="L1055" s="964" t="str">
        <f t="shared" si="279"/>
        <v/>
      </c>
      <c r="M1055" s="409" t="str">
        <f t="shared" si="279"/>
        <v/>
      </c>
      <c r="N1055" s="964" t="str">
        <f t="shared" si="279"/>
        <v/>
      </c>
      <c r="O1055" s="409" t="str">
        <f t="shared" si="279"/>
        <v/>
      </c>
      <c r="P1055" s="964" t="str">
        <f t="shared" si="279"/>
        <v/>
      </c>
      <c r="Q1055" s="1011" t="str">
        <f t="shared" si="279"/>
        <v/>
      </c>
      <c r="R1055" s="964">
        <f t="shared" si="279"/>
        <v>1899.85</v>
      </c>
      <c r="S1055" s="409" t="str">
        <f t="shared" si="279"/>
        <v/>
      </c>
      <c r="T1055" s="964" t="str">
        <f t="shared" si="279"/>
        <v/>
      </c>
      <c r="U1055" s="409" t="str">
        <f t="shared" si="279"/>
        <v/>
      </c>
      <c r="V1055" s="975" t="str">
        <f t="shared" si="279"/>
        <v/>
      </c>
      <c r="W1055" s="49"/>
      <c r="X1055" s="49"/>
      <c r="Y1055" s="60"/>
      <c r="Z1055" s="49"/>
      <c r="AA1055" s="49"/>
      <c r="AB1055" s="49"/>
      <c r="AC1055" s="49"/>
      <c r="AD1055" s="49"/>
      <c r="AE1055" s="49"/>
      <c r="AF1055" s="49"/>
      <c r="AG1055" s="49"/>
      <c r="AH1055" s="41"/>
      <c r="AI1055" s="47"/>
    </row>
    <row r="1056" spans="1:35" ht="16.5" customHeight="1">
      <c r="A1056" s="417" t="s">
        <v>1857</v>
      </c>
      <c r="B1056" s="78" t="s">
        <v>2449</v>
      </c>
      <c r="C1056" s="76" t="s">
        <v>540</v>
      </c>
      <c r="D1056" s="70"/>
      <c r="E1056" s="49"/>
      <c r="F1056" s="306" t="s">
        <v>572</v>
      </c>
      <c r="G1056" s="1086"/>
      <c r="H1056" s="1087"/>
      <c r="I1056" s="274" t="str">
        <f t="shared" si="279"/>
        <v/>
      </c>
      <c r="J1056" s="729" t="str">
        <f t="shared" si="279"/>
        <v/>
      </c>
      <c r="K1056" s="973" t="str">
        <f t="shared" si="279"/>
        <v/>
      </c>
      <c r="L1056" s="729" t="str">
        <f t="shared" si="279"/>
        <v/>
      </c>
      <c r="M1056" s="274" t="str">
        <f t="shared" si="279"/>
        <v/>
      </c>
      <c r="N1056" s="729" t="str">
        <f t="shared" si="279"/>
        <v/>
      </c>
      <c r="O1056" s="274" t="str">
        <f t="shared" si="279"/>
        <v/>
      </c>
      <c r="P1056" s="729" t="str">
        <f t="shared" si="279"/>
        <v/>
      </c>
      <c r="Q1056" s="173" t="str">
        <f t="shared" si="279"/>
        <v/>
      </c>
      <c r="R1056" s="729">
        <f t="shared" si="279"/>
        <v>0</v>
      </c>
      <c r="S1056" s="274" t="str">
        <f t="shared" si="279"/>
        <v/>
      </c>
      <c r="T1056" s="729" t="str">
        <f t="shared" si="279"/>
        <v/>
      </c>
      <c r="U1056" s="274" t="str">
        <f t="shared" si="279"/>
        <v/>
      </c>
      <c r="V1056" s="714" t="str">
        <f t="shared" si="279"/>
        <v/>
      </c>
      <c r="W1056" s="49"/>
      <c r="X1056" s="49"/>
      <c r="Y1056" s="60"/>
      <c r="Z1056" s="49"/>
      <c r="AA1056" s="49"/>
      <c r="AB1056" s="49"/>
      <c r="AC1056" s="49"/>
      <c r="AD1056" s="49"/>
      <c r="AE1056" s="49"/>
      <c r="AF1056" s="49"/>
      <c r="AG1056" s="49"/>
      <c r="AH1056" s="41"/>
      <c r="AI1056" s="47"/>
    </row>
    <row r="1057" spans="1:35" ht="16.5" customHeight="1">
      <c r="A1057" s="417" t="s">
        <v>1858</v>
      </c>
      <c r="B1057" s="78" t="s">
        <v>2450</v>
      </c>
      <c r="C1057" s="76" t="s">
        <v>545</v>
      </c>
      <c r="D1057" s="70"/>
      <c r="E1057" s="49"/>
      <c r="F1057" s="306" t="s">
        <v>574</v>
      </c>
      <c r="G1057" s="1086"/>
      <c r="H1057" s="1087"/>
      <c r="I1057" s="409" t="str">
        <f t="shared" si="279"/>
        <v/>
      </c>
      <c r="J1057" s="964" t="str">
        <f t="shared" si="279"/>
        <v/>
      </c>
      <c r="K1057" s="974" t="str">
        <f t="shared" si="279"/>
        <v/>
      </c>
      <c r="L1057" s="964" t="str">
        <f t="shared" si="279"/>
        <v/>
      </c>
      <c r="M1057" s="409" t="str">
        <f t="shared" si="279"/>
        <v/>
      </c>
      <c r="N1057" s="964" t="str">
        <f t="shared" si="279"/>
        <v/>
      </c>
      <c r="O1057" s="409" t="str">
        <f t="shared" si="279"/>
        <v/>
      </c>
      <c r="P1057" s="964" t="str">
        <f t="shared" si="279"/>
        <v/>
      </c>
      <c r="Q1057" s="1011" t="str">
        <f t="shared" si="279"/>
        <v/>
      </c>
      <c r="R1057" s="964">
        <f t="shared" si="279"/>
        <v>17001.830000000002</v>
      </c>
      <c r="S1057" s="409" t="str">
        <f t="shared" si="279"/>
        <v/>
      </c>
      <c r="T1057" s="964" t="str">
        <f t="shared" si="279"/>
        <v/>
      </c>
      <c r="U1057" s="409" t="str">
        <f t="shared" si="279"/>
        <v/>
      </c>
      <c r="V1057" s="975" t="str">
        <f t="shared" si="279"/>
        <v/>
      </c>
      <c r="W1057" s="49"/>
      <c r="X1057" s="49"/>
      <c r="Y1057" s="60"/>
      <c r="Z1057" s="49"/>
      <c r="AA1057" s="49"/>
      <c r="AB1057" s="49"/>
      <c r="AC1057" s="49"/>
      <c r="AD1057" s="49"/>
      <c r="AE1057" s="49"/>
      <c r="AF1057" s="49"/>
      <c r="AG1057" s="49"/>
      <c r="AH1057" s="41"/>
      <c r="AI1057" s="47"/>
    </row>
    <row r="1058" spans="1:35" ht="16.5" customHeight="1">
      <c r="A1058" s="417" t="s">
        <v>1859</v>
      </c>
      <c r="B1058" s="78" t="s">
        <v>2451</v>
      </c>
      <c r="C1058" s="76" t="s">
        <v>546</v>
      </c>
      <c r="D1058" s="70"/>
      <c r="E1058" s="49"/>
      <c r="F1058" s="306" t="s">
        <v>575</v>
      </c>
      <c r="G1058" s="1086"/>
      <c r="H1058" s="1087"/>
      <c r="I1058" s="409" t="str">
        <f t="shared" si="279"/>
        <v/>
      </c>
      <c r="J1058" s="964" t="str">
        <f t="shared" si="279"/>
        <v/>
      </c>
      <c r="K1058" s="974" t="str">
        <f t="shared" si="279"/>
        <v/>
      </c>
      <c r="L1058" s="964" t="str">
        <f t="shared" si="279"/>
        <v/>
      </c>
      <c r="M1058" s="409" t="str">
        <f t="shared" si="279"/>
        <v/>
      </c>
      <c r="N1058" s="964" t="str">
        <f t="shared" si="279"/>
        <v/>
      </c>
      <c r="O1058" s="409" t="str">
        <f t="shared" si="279"/>
        <v/>
      </c>
      <c r="P1058" s="964" t="str">
        <f t="shared" si="279"/>
        <v/>
      </c>
      <c r="Q1058" s="1011" t="str">
        <f t="shared" si="279"/>
        <v/>
      </c>
      <c r="R1058" s="964">
        <f t="shared" si="279"/>
        <v>887.58</v>
      </c>
      <c r="S1058" s="409" t="str">
        <f t="shared" si="279"/>
        <v/>
      </c>
      <c r="T1058" s="964" t="str">
        <f t="shared" si="279"/>
        <v/>
      </c>
      <c r="U1058" s="409" t="str">
        <f t="shared" si="279"/>
        <v/>
      </c>
      <c r="V1058" s="975" t="str">
        <f t="shared" si="279"/>
        <v/>
      </c>
      <c r="W1058" s="49"/>
      <c r="X1058" s="49"/>
      <c r="Y1058" s="60"/>
      <c r="Z1058" s="49"/>
      <c r="AA1058" s="49"/>
      <c r="AB1058" s="49"/>
      <c r="AC1058" s="49"/>
      <c r="AD1058" s="49"/>
      <c r="AE1058" s="49"/>
      <c r="AF1058" s="49"/>
      <c r="AG1058" s="49"/>
      <c r="AH1058" s="41"/>
      <c r="AI1058" s="47"/>
    </row>
    <row r="1059" spans="1:35" ht="16.5" customHeight="1">
      <c r="A1059" s="417" t="s">
        <v>1860</v>
      </c>
      <c r="B1059" s="78" t="s">
        <v>2452</v>
      </c>
      <c r="C1059" s="76" t="s">
        <v>547</v>
      </c>
      <c r="D1059" s="70"/>
      <c r="E1059" s="49"/>
      <c r="F1059" s="306" t="s">
        <v>576</v>
      </c>
      <c r="G1059" s="1086"/>
      <c r="H1059" s="1087"/>
      <c r="I1059" s="409" t="str">
        <f t="shared" si="279"/>
        <v/>
      </c>
      <c r="J1059" s="964" t="str">
        <f t="shared" si="279"/>
        <v/>
      </c>
      <c r="K1059" s="974" t="str">
        <f t="shared" si="279"/>
        <v/>
      </c>
      <c r="L1059" s="964" t="str">
        <f t="shared" si="279"/>
        <v/>
      </c>
      <c r="M1059" s="409" t="str">
        <f t="shared" si="279"/>
        <v/>
      </c>
      <c r="N1059" s="964" t="str">
        <f t="shared" si="279"/>
        <v/>
      </c>
      <c r="O1059" s="409" t="str">
        <f t="shared" si="279"/>
        <v/>
      </c>
      <c r="P1059" s="964" t="str">
        <f t="shared" si="279"/>
        <v/>
      </c>
      <c r="Q1059" s="1011" t="str">
        <f t="shared" si="279"/>
        <v/>
      </c>
      <c r="R1059" s="964">
        <f t="shared" si="279"/>
        <v>0</v>
      </c>
      <c r="S1059" s="409" t="str">
        <f t="shared" si="279"/>
        <v/>
      </c>
      <c r="T1059" s="964" t="str">
        <f t="shared" si="279"/>
        <v/>
      </c>
      <c r="U1059" s="409" t="str">
        <f t="shared" si="279"/>
        <v/>
      </c>
      <c r="V1059" s="975" t="str">
        <f t="shared" si="279"/>
        <v/>
      </c>
      <c r="W1059" s="49"/>
      <c r="X1059" s="49"/>
      <c r="Y1059" s="60"/>
      <c r="Z1059" s="49"/>
      <c r="AA1059" s="49"/>
      <c r="AB1059" s="49"/>
      <c r="AC1059" s="49"/>
      <c r="AD1059" s="49"/>
      <c r="AE1059" s="49"/>
      <c r="AF1059" s="49"/>
      <c r="AG1059" s="49"/>
      <c r="AH1059" s="41"/>
      <c r="AI1059" s="47"/>
    </row>
    <row r="1060" spans="1:35" ht="16.5" customHeight="1">
      <c r="A1060" s="417" t="s">
        <v>1861</v>
      </c>
      <c r="B1060" s="78" t="s">
        <v>2601</v>
      </c>
      <c r="C1060" s="76" t="s">
        <v>548</v>
      </c>
      <c r="D1060" s="70"/>
      <c r="E1060" s="49"/>
      <c r="F1060" s="306" t="s">
        <v>577</v>
      </c>
      <c r="G1060" s="1086"/>
      <c r="H1060" s="1087"/>
      <c r="I1060" s="409" t="str">
        <f t="shared" si="279"/>
        <v/>
      </c>
      <c r="J1060" s="964" t="str">
        <f t="shared" si="279"/>
        <v/>
      </c>
      <c r="K1060" s="974" t="str">
        <f t="shared" si="279"/>
        <v/>
      </c>
      <c r="L1060" s="964" t="str">
        <f t="shared" si="279"/>
        <v/>
      </c>
      <c r="M1060" s="409" t="str">
        <f t="shared" si="279"/>
        <v/>
      </c>
      <c r="N1060" s="964" t="str">
        <f t="shared" si="279"/>
        <v/>
      </c>
      <c r="O1060" s="409" t="str">
        <f t="shared" si="279"/>
        <v/>
      </c>
      <c r="P1060" s="964" t="str">
        <f t="shared" si="279"/>
        <v/>
      </c>
      <c r="Q1060" s="1011" t="str">
        <f t="shared" si="279"/>
        <v/>
      </c>
      <c r="R1060" s="964">
        <f t="shared" si="279"/>
        <v>0</v>
      </c>
      <c r="S1060" s="409" t="str">
        <f t="shared" si="279"/>
        <v/>
      </c>
      <c r="T1060" s="964" t="str">
        <f t="shared" si="279"/>
        <v/>
      </c>
      <c r="U1060" s="409" t="str">
        <f t="shared" si="279"/>
        <v/>
      </c>
      <c r="V1060" s="975" t="str">
        <f t="shared" si="279"/>
        <v/>
      </c>
      <c r="W1060" s="49"/>
      <c r="X1060" s="49"/>
      <c r="Y1060" s="60"/>
      <c r="Z1060" s="49"/>
      <c r="AA1060" s="49"/>
      <c r="AB1060" s="49"/>
      <c r="AC1060" s="49"/>
      <c r="AD1060" s="49"/>
      <c r="AE1060" s="49"/>
      <c r="AF1060" s="49"/>
      <c r="AG1060" s="49"/>
      <c r="AH1060" s="41"/>
      <c r="AI1060" s="47"/>
    </row>
    <row r="1061" spans="1:35" ht="16.5" customHeight="1">
      <c r="A1061" s="417" t="s">
        <v>1862</v>
      </c>
      <c r="B1061" s="78" t="s">
        <v>2453</v>
      </c>
      <c r="C1061" s="76" t="s">
        <v>543</v>
      </c>
      <c r="D1061" s="70"/>
      <c r="E1061" s="49"/>
      <c r="F1061" s="306" t="s">
        <v>578</v>
      </c>
      <c r="G1061" s="1086"/>
      <c r="H1061" s="1087"/>
      <c r="I1061" s="409" t="str">
        <f t="shared" ref="I1061:V1070" si="280">IFERROR(INDEX(ESOSDataset,MATCH($C1061,Measure,0),MATCH(I$10,PeriodComposite,0))/I$6/I$5,"")</f>
        <v/>
      </c>
      <c r="J1061" s="964" t="str">
        <f t="shared" si="280"/>
        <v/>
      </c>
      <c r="K1061" s="974" t="str">
        <f t="shared" si="280"/>
        <v/>
      </c>
      <c r="L1061" s="964" t="str">
        <f t="shared" si="280"/>
        <v/>
      </c>
      <c r="M1061" s="409" t="str">
        <f t="shared" si="280"/>
        <v/>
      </c>
      <c r="N1061" s="964" t="str">
        <f t="shared" si="280"/>
        <v/>
      </c>
      <c r="O1061" s="409" t="str">
        <f t="shared" si="280"/>
        <v/>
      </c>
      <c r="P1061" s="964" t="str">
        <f t="shared" si="280"/>
        <v/>
      </c>
      <c r="Q1061" s="1011" t="str">
        <f t="shared" si="280"/>
        <v/>
      </c>
      <c r="R1061" s="964">
        <f t="shared" si="280"/>
        <v>3200.93</v>
      </c>
      <c r="S1061" s="409" t="str">
        <f t="shared" si="280"/>
        <v/>
      </c>
      <c r="T1061" s="964" t="str">
        <f t="shared" si="280"/>
        <v/>
      </c>
      <c r="U1061" s="409" t="str">
        <f t="shared" si="280"/>
        <v/>
      </c>
      <c r="V1061" s="975" t="str">
        <f t="shared" si="280"/>
        <v/>
      </c>
      <c r="W1061" s="49"/>
      <c r="X1061" s="49"/>
      <c r="Y1061" s="60"/>
      <c r="Z1061" s="49"/>
      <c r="AA1061" s="49"/>
      <c r="AB1061" s="49"/>
      <c r="AC1061" s="49"/>
      <c r="AD1061" s="49"/>
      <c r="AE1061" s="49"/>
      <c r="AF1061" s="49"/>
      <c r="AG1061" s="49"/>
      <c r="AH1061" s="41"/>
      <c r="AI1061" s="47"/>
    </row>
    <row r="1062" spans="1:35" ht="16.5" customHeight="1">
      <c r="A1062" s="417" t="s">
        <v>1863</v>
      </c>
      <c r="B1062" s="78" t="s">
        <v>2454</v>
      </c>
      <c r="C1062" s="76" t="s">
        <v>368</v>
      </c>
      <c r="D1062" s="70"/>
      <c r="E1062" s="49"/>
      <c r="F1062" s="89" t="s">
        <v>226</v>
      </c>
      <c r="G1062" s="1086"/>
      <c r="H1062" s="1087"/>
      <c r="I1062" s="409" t="str">
        <f t="shared" si="280"/>
        <v/>
      </c>
      <c r="J1062" s="964" t="str">
        <f t="shared" si="280"/>
        <v/>
      </c>
      <c r="K1062" s="974" t="str">
        <f t="shared" si="280"/>
        <v/>
      </c>
      <c r="L1062" s="964" t="str">
        <f t="shared" si="280"/>
        <v/>
      </c>
      <c r="M1062" s="409" t="str">
        <f t="shared" si="280"/>
        <v/>
      </c>
      <c r="N1062" s="964" t="str">
        <f t="shared" si="280"/>
        <v/>
      </c>
      <c r="O1062" s="409" t="str">
        <f t="shared" si="280"/>
        <v/>
      </c>
      <c r="P1062" s="964" t="str">
        <f t="shared" si="280"/>
        <v/>
      </c>
      <c r="Q1062" s="1011" t="str">
        <f t="shared" si="280"/>
        <v/>
      </c>
      <c r="R1062" s="964">
        <f t="shared" si="280"/>
        <v>189234.71</v>
      </c>
      <c r="S1062" s="409" t="str">
        <f t="shared" si="280"/>
        <v/>
      </c>
      <c r="T1062" s="964" t="str">
        <f t="shared" si="280"/>
        <v/>
      </c>
      <c r="U1062" s="409" t="str">
        <f t="shared" si="280"/>
        <v/>
      </c>
      <c r="V1062" s="975" t="str">
        <f t="shared" si="280"/>
        <v/>
      </c>
      <c r="W1062" s="49"/>
      <c r="X1062" s="49"/>
      <c r="Y1062" s="60"/>
      <c r="Z1062" s="49"/>
      <c r="AA1062" s="49"/>
      <c r="AB1062" s="49"/>
      <c r="AC1062" s="49"/>
      <c r="AD1062" s="49"/>
      <c r="AE1062" s="49"/>
      <c r="AF1062" s="49"/>
      <c r="AG1062" s="49"/>
      <c r="AH1062" s="41"/>
      <c r="AI1062" s="47"/>
    </row>
    <row r="1063" spans="1:35" ht="16.5" customHeight="1">
      <c r="A1063" s="417" t="s">
        <v>1864</v>
      </c>
      <c r="B1063" s="78" t="s">
        <v>2455</v>
      </c>
      <c r="C1063" s="76" t="s">
        <v>557</v>
      </c>
      <c r="D1063" s="70"/>
      <c r="E1063" s="49"/>
      <c r="F1063" s="306" t="s">
        <v>635</v>
      </c>
      <c r="G1063" s="1086"/>
      <c r="H1063" s="1087"/>
      <c r="I1063" s="409" t="str">
        <f t="shared" si="280"/>
        <v/>
      </c>
      <c r="J1063" s="964" t="str">
        <f t="shared" si="280"/>
        <v/>
      </c>
      <c r="K1063" s="974" t="str">
        <f t="shared" si="280"/>
        <v/>
      </c>
      <c r="L1063" s="964" t="str">
        <f t="shared" si="280"/>
        <v/>
      </c>
      <c r="M1063" s="409" t="str">
        <f t="shared" si="280"/>
        <v/>
      </c>
      <c r="N1063" s="964" t="str">
        <f t="shared" si="280"/>
        <v/>
      </c>
      <c r="O1063" s="409" t="str">
        <f t="shared" si="280"/>
        <v/>
      </c>
      <c r="P1063" s="964" t="str">
        <f t="shared" si="280"/>
        <v/>
      </c>
      <c r="Q1063" s="1011" t="str">
        <f t="shared" si="280"/>
        <v/>
      </c>
      <c r="R1063" s="964">
        <f t="shared" si="280"/>
        <v>95223.42</v>
      </c>
      <c r="S1063" s="409" t="str">
        <f t="shared" si="280"/>
        <v/>
      </c>
      <c r="T1063" s="964" t="str">
        <f t="shared" si="280"/>
        <v/>
      </c>
      <c r="U1063" s="409" t="str">
        <f t="shared" si="280"/>
        <v/>
      </c>
      <c r="V1063" s="975" t="str">
        <f t="shared" si="280"/>
        <v/>
      </c>
      <c r="W1063" s="49"/>
      <c r="X1063" s="49"/>
      <c r="Y1063" s="60"/>
      <c r="Z1063" s="49"/>
      <c r="AA1063" s="49"/>
      <c r="AB1063" s="49"/>
      <c r="AC1063" s="49"/>
      <c r="AD1063" s="49"/>
      <c r="AE1063" s="49"/>
      <c r="AF1063" s="49"/>
      <c r="AG1063" s="49"/>
      <c r="AH1063" s="41"/>
      <c r="AI1063" s="47"/>
    </row>
    <row r="1064" spans="1:35" ht="16.5" customHeight="1">
      <c r="A1064" s="417" t="s">
        <v>1865</v>
      </c>
      <c r="B1064" s="78" t="s">
        <v>2456</v>
      </c>
      <c r="C1064" s="76" t="s">
        <v>554</v>
      </c>
      <c r="D1064" s="70"/>
      <c r="E1064" s="49"/>
      <c r="F1064" s="306" t="s">
        <v>636</v>
      </c>
      <c r="G1064" s="1086"/>
      <c r="H1064" s="1087"/>
      <c r="I1064" s="409" t="str">
        <f t="shared" si="280"/>
        <v/>
      </c>
      <c r="J1064" s="964" t="str">
        <f t="shared" si="280"/>
        <v/>
      </c>
      <c r="K1064" s="974" t="str">
        <f t="shared" si="280"/>
        <v/>
      </c>
      <c r="L1064" s="964" t="str">
        <f t="shared" si="280"/>
        <v/>
      </c>
      <c r="M1064" s="409" t="str">
        <f t="shared" si="280"/>
        <v/>
      </c>
      <c r="N1064" s="964" t="str">
        <f t="shared" si="280"/>
        <v/>
      </c>
      <c r="O1064" s="409" t="str">
        <f t="shared" si="280"/>
        <v/>
      </c>
      <c r="P1064" s="964" t="str">
        <f t="shared" si="280"/>
        <v/>
      </c>
      <c r="Q1064" s="1011" t="str">
        <f t="shared" si="280"/>
        <v/>
      </c>
      <c r="R1064" s="964">
        <f t="shared" si="280"/>
        <v>22193.06</v>
      </c>
      <c r="S1064" s="409" t="str">
        <f t="shared" si="280"/>
        <v/>
      </c>
      <c r="T1064" s="964" t="str">
        <f t="shared" si="280"/>
        <v/>
      </c>
      <c r="U1064" s="409" t="str">
        <f t="shared" si="280"/>
        <v/>
      </c>
      <c r="V1064" s="975" t="str">
        <f t="shared" si="280"/>
        <v/>
      </c>
      <c r="W1064" s="49"/>
      <c r="X1064" s="49"/>
      <c r="Y1064" s="60"/>
      <c r="Z1064" s="49"/>
      <c r="AA1064" s="49"/>
      <c r="AB1064" s="49"/>
      <c r="AC1064" s="49"/>
      <c r="AD1064" s="49"/>
      <c r="AE1064" s="49"/>
      <c r="AF1064" s="49"/>
      <c r="AG1064" s="49"/>
      <c r="AH1064" s="41"/>
      <c r="AI1064" s="47"/>
    </row>
    <row r="1065" spans="1:35" ht="16.5" customHeight="1">
      <c r="A1065" s="417" t="s">
        <v>1866</v>
      </c>
      <c r="B1065" s="78" t="s">
        <v>2457</v>
      </c>
      <c r="C1065" s="76" t="s">
        <v>552</v>
      </c>
      <c r="D1065" s="70"/>
      <c r="E1065" s="49"/>
      <c r="F1065" s="306" t="s">
        <v>637</v>
      </c>
      <c r="G1065" s="1086"/>
      <c r="H1065" s="1087"/>
      <c r="I1065" s="409" t="str">
        <f t="shared" si="280"/>
        <v/>
      </c>
      <c r="J1065" s="964" t="str">
        <f t="shared" si="280"/>
        <v/>
      </c>
      <c r="K1065" s="974" t="str">
        <f t="shared" si="280"/>
        <v/>
      </c>
      <c r="L1065" s="964" t="str">
        <f t="shared" si="280"/>
        <v/>
      </c>
      <c r="M1065" s="409" t="str">
        <f t="shared" si="280"/>
        <v/>
      </c>
      <c r="N1065" s="964" t="str">
        <f t="shared" si="280"/>
        <v/>
      </c>
      <c r="O1065" s="409" t="str">
        <f t="shared" si="280"/>
        <v/>
      </c>
      <c r="P1065" s="964" t="str">
        <f t="shared" si="280"/>
        <v/>
      </c>
      <c r="Q1065" s="1011" t="str">
        <f t="shared" si="280"/>
        <v/>
      </c>
      <c r="R1065" s="964">
        <f t="shared" si="280"/>
        <v>3048.41</v>
      </c>
      <c r="S1065" s="409" t="str">
        <f t="shared" si="280"/>
        <v/>
      </c>
      <c r="T1065" s="964" t="str">
        <f t="shared" si="280"/>
        <v/>
      </c>
      <c r="U1065" s="409" t="str">
        <f t="shared" si="280"/>
        <v/>
      </c>
      <c r="V1065" s="975" t="str">
        <f t="shared" si="280"/>
        <v/>
      </c>
      <c r="W1065" s="49"/>
      <c r="X1065" s="49"/>
      <c r="Y1065" s="60"/>
      <c r="Z1065" s="49"/>
      <c r="AA1065" s="49"/>
      <c r="AB1065" s="49"/>
      <c r="AC1065" s="49"/>
      <c r="AD1065" s="49"/>
      <c r="AE1065" s="49"/>
      <c r="AF1065" s="49"/>
      <c r="AG1065" s="49"/>
      <c r="AH1065" s="41"/>
      <c r="AI1065" s="47"/>
    </row>
    <row r="1066" spans="1:35" ht="16.5" customHeight="1">
      <c r="A1066" s="417" t="s">
        <v>1867</v>
      </c>
      <c r="B1066" s="78" t="s">
        <v>2458</v>
      </c>
      <c r="C1066" s="76" t="s">
        <v>550</v>
      </c>
      <c r="D1066" s="70"/>
      <c r="E1066" s="49"/>
      <c r="F1066" s="306" t="s">
        <v>638</v>
      </c>
      <c r="G1066" s="1086"/>
      <c r="H1066" s="1087"/>
      <c r="I1066" s="409" t="str">
        <f t="shared" si="280"/>
        <v/>
      </c>
      <c r="J1066" s="964" t="str">
        <f t="shared" si="280"/>
        <v/>
      </c>
      <c r="K1066" s="974" t="str">
        <f t="shared" si="280"/>
        <v/>
      </c>
      <c r="L1066" s="964" t="str">
        <f t="shared" si="280"/>
        <v/>
      </c>
      <c r="M1066" s="409" t="str">
        <f t="shared" si="280"/>
        <v/>
      </c>
      <c r="N1066" s="964" t="str">
        <f t="shared" si="280"/>
        <v/>
      </c>
      <c r="O1066" s="409" t="str">
        <f t="shared" si="280"/>
        <v/>
      </c>
      <c r="P1066" s="964" t="str">
        <f t="shared" si="280"/>
        <v/>
      </c>
      <c r="Q1066" s="1011" t="str">
        <f t="shared" si="280"/>
        <v/>
      </c>
      <c r="R1066" s="964">
        <f t="shared" si="280"/>
        <v>20369.98</v>
      </c>
      <c r="S1066" s="409" t="str">
        <f t="shared" si="280"/>
        <v/>
      </c>
      <c r="T1066" s="964" t="str">
        <f t="shared" si="280"/>
        <v/>
      </c>
      <c r="U1066" s="409" t="str">
        <f t="shared" si="280"/>
        <v/>
      </c>
      <c r="V1066" s="975" t="str">
        <f t="shared" si="280"/>
        <v/>
      </c>
      <c r="W1066" s="49"/>
      <c r="X1066" s="49"/>
      <c r="Y1066" s="60"/>
      <c r="Z1066" s="49"/>
      <c r="AA1066" s="49"/>
      <c r="AB1066" s="49"/>
      <c r="AC1066" s="49"/>
      <c r="AD1066" s="49"/>
      <c r="AE1066" s="49"/>
      <c r="AF1066" s="49"/>
      <c r="AG1066" s="49"/>
      <c r="AH1066" s="41"/>
      <c r="AI1066" s="47"/>
    </row>
    <row r="1067" spans="1:35" ht="16.5" customHeight="1">
      <c r="A1067" s="417" t="s">
        <v>1868</v>
      </c>
      <c r="B1067" s="78" t="s">
        <v>2459</v>
      </c>
      <c r="C1067" s="76" t="s">
        <v>560</v>
      </c>
      <c r="D1067" s="70"/>
      <c r="E1067" s="49"/>
      <c r="F1067" s="306" t="s">
        <v>639</v>
      </c>
      <c r="G1067" s="1086"/>
      <c r="H1067" s="1087"/>
      <c r="I1067" s="409" t="str">
        <f t="shared" si="280"/>
        <v/>
      </c>
      <c r="J1067" s="964" t="str">
        <f t="shared" si="280"/>
        <v/>
      </c>
      <c r="K1067" s="974" t="str">
        <f t="shared" si="280"/>
        <v/>
      </c>
      <c r="L1067" s="964" t="str">
        <f t="shared" si="280"/>
        <v/>
      </c>
      <c r="M1067" s="409" t="str">
        <f t="shared" si="280"/>
        <v/>
      </c>
      <c r="N1067" s="964" t="str">
        <f t="shared" si="280"/>
        <v/>
      </c>
      <c r="O1067" s="409" t="str">
        <f t="shared" si="280"/>
        <v/>
      </c>
      <c r="P1067" s="964" t="str">
        <f t="shared" si="280"/>
        <v/>
      </c>
      <c r="Q1067" s="1011" t="str">
        <f t="shared" si="280"/>
        <v/>
      </c>
      <c r="R1067" s="964">
        <f t="shared" si="280"/>
        <v>19332.47</v>
      </c>
      <c r="S1067" s="409" t="str">
        <f t="shared" si="280"/>
        <v/>
      </c>
      <c r="T1067" s="964" t="str">
        <f t="shared" si="280"/>
        <v/>
      </c>
      <c r="U1067" s="409" t="str">
        <f t="shared" si="280"/>
        <v/>
      </c>
      <c r="V1067" s="975" t="str">
        <f t="shared" si="280"/>
        <v/>
      </c>
      <c r="W1067" s="49"/>
      <c r="X1067" s="49"/>
      <c r="Y1067" s="60"/>
      <c r="Z1067" s="49"/>
      <c r="AA1067" s="49"/>
      <c r="AB1067" s="49"/>
      <c r="AC1067" s="49"/>
      <c r="AD1067" s="49"/>
      <c r="AE1067" s="49"/>
      <c r="AF1067" s="49"/>
      <c r="AG1067" s="49"/>
      <c r="AH1067" s="41"/>
      <c r="AI1067" s="47"/>
    </row>
    <row r="1068" spans="1:35" ht="16.5" customHeight="1">
      <c r="A1068" s="417" t="s">
        <v>1869</v>
      </c>
      <c r="B1068" s="78" t="s">
        <v>2460</v>
      </c>
      <c r="C1068" s="76" t="s">
        <v>556</v>
      </c>
      <c r="D1068" s="70"/>
      <c r="E1068" s="49"/>
      <c r="F1068" s="306" t="s">
        <v>640</v>
      </c>
      <c r="G1068" s="1086"/>
      <c r="H1068" s="1087"/>
      <c r="I1068" s="409" t="str">
        <f t="shared" si="280"/>
        <v/>
      </c>
      <c r="J1068" s="964" t="str">
        <f t="shared" si="280"/>
        <v/>
      </c>
      <c r="K1068" s="974" t="str">
        <f t="shared" si="280"/>
        <v/>
      </c>
      <c r="L1068" s="964" t="str">
        <f t="shared" si="280"/>
        <v/>
      </c>
      <c r="M1068" s="409" t="str">
        <f t="shared" si="280"/>
        <v/>
      </c>
      <c r="N1068" s="964" t="str">
        <f t="shared" si="280"/>
        <v/>
      </c>
      <c r="O1068" s="409" t="str">
        <f t="shared" si="280"/>
        <v/>
      </c>
      <c r="P1068" s="964" t="str">
        <f t="shared" si="280"/>
        <v/>
      </c>
      <c r="Q1068" s="1011" t="str">
        <f t="shared" si="280"/>
        <v/>
      </c>
      <c r="R1068" s="964">
        <f t="shared" si="280"/>
        <v>12780.07</v>
      </c>
      <c r="S1068" s="409" t="str">
        <f t="shared" si="280"/>
        <v/>
      </c>
      <c r="T1068" s="964" t="str">
        <f t="shared" si="280"/>
        <v/>
      </c>
      <c r="U1068" s="409" t="str">
        <f t="shared" si="280"/>
        <v/>
      </c>
      <c r="V1068" s="975" t="str">
        <f t="shared" si="280"/>
        <v/>
      </c>
      <c r="W1068" s="49"/>
      <c r="X1068" s="49"/>
      <c r="Y1068" s="60"/>
      <c r="Z1068" s="49"/>
      <c r="AA1068" s="49"/>
      <c r="AB1068" s="49"/>
      <c r="AC1068" s="49"/>
      <c r="AD1068" s="49"/>
      <c r="AE1068" s="49"/>
      <c r="AF1068" s="49"/>
      <c r="AG1068" s="49"/>
      <c r="AH1068" s="41"/>
      <c r="AI1068" s="47"/>
    </row>
    <row r="1069" spans="1:35" ht="16.5" customHeight="1">
      <c r="A1069" s="417" t="s">
        <v>1870</v>
      </c>
      <c r="B1069" s="78" t="s">
        <v>2461</v>
      </c>
      <c r="C1069" s="76" t="s">
        <v>558</v>
      </c>
      <c r="D1069" s="70"/>
      <c r="E1069" s="49"/>
      <c r="F1069" s="306" t="s">
        <v>641</v>
      </c>
      <c r="G1069" s="1086"/>
      <c r="H1069" s="1087"/>
      <c r="I1069" s="409" t="str">
        <f t="shared" si="280"/>
        <v/>
      </c>
      <c r="J1069" s="964" t="str">
        <f t="shared" si="280"/>
        <v/>
      </c>
      <c r="K1069" s="974" t="str">
        <f t="shared" si="280"/>
        <v/>
      </c>
      <c r="L1069" s="964" t="str">
        <f t="shared" si="280"/>
        <v/>
      </c>
      <c r="M1069" s="409" t="str">
        <f t="shared" si="280"/>
        <v/>
      </c>
      <c r="N1069" s="964" t="str">
        <f t="shared" si="280"/>
        <v/>
      </c>
      <c r="O1069" s="409" t="str">
        <f t="shared" si="280"/>
        <v/>
      </c>
      <c r="P1069" s="964" t="str">
        <f t="shared" si="280"/>
        <v/>
      </c>
      <c r="Q1069" s="409" t="str">
        <f t="shared" si="280"/>
        <v/>
      </c>
      <c r="R1069" s="964">
        <f t="shared" si="280"/>
        <v>0</v>
      </c>
      <c r="S1069" s="409" t="str">
        <f t="shared" si="280"/>
        <v/>
      </c>
      <c r="T1069" s="964" t="str">
        <f t="shared" si="280"/>
        <v/>
      </c>
      <c r="U1069" s="409" t="str">
        <f t="shared" si="280"/>
        <v/>
      </c>
      <c r="V1069" s="975" t="str">
        <f t="shared" si="280"/>
        <v/>
      </c>
      <c r="W1069" s="49"/>
      <c r="X1069" s="49"/>
      <c r="Y1069" s="60"/>
      <c r="Z1069" s="49"/>
      <c r="AA1069" s="49"/>
      <c r="AB1069" s="49"/>
      <c r="AC1069" s="49"/>
      <c r="AD1069" s="49"/>
      <c r="AE1069" s="49"/>
      <c r="AF1069" s="49"/>
      <c r="AG1069" s="49"/>
      <c r="AH1069" s="41"/>
      <c r="AI1069" s="47"/>
    </row>
    <row r="1070" spans="1:35" ht="16.5" customHeight="1">
      <c r="A1070" s="417" t="s">
        <v>1871</v>
      </c>
      <c r="B1070" s="78" t="s">
        <v>2462</v>
      </c>
      <c r="C1070" s="76" t="s">
        <v>561</v>
      </c>
      <c r="D1070" s="70"/>
      <c r="E1070" s="49"/>
      <c r="F1070" s="306" t="s">
        <v>642</v>
      </c>
      <c r="G1070" s="1086"/>
      <c r="H1070" s="1087"/>
      <c r="I1070" s="409" t="str">
        <f t="shared" si="280"/>
        <v/>
      </c>
      <c r="J1070" s="964" t="str">
        <f t="shared" si="280"/>
        <v/>
      </c>
      <c r="K1070" s="974" t="str">
        <f t="shared" si="280"/>
        <v/>
      </c>
      <c r="L1070" s="964" t="str">
        <f t="shared" si="280"/>
        <v/>
      </c>
      <c r="M1070" s="409" t="str">
        <f t="shared" si="280"/>
        <v/>
      </c>
      <c r="N1070" s="964" t="str">
        <f t="shared" si="280"/>
        <v/>
      </c>
      <c r="O1070" s="409" t="str">
        <f t="shared" si="280"/>
        <v/>
      </c>
      <c r="P1070" s="964" t="str">
        <f t="shared" si="280"/>
        <v/>
      </c>
      <c r="Q1070" s="1011" t="str">
        <f t="shared" si="280"/>
        <v/>
      </c>
      <c r="R1070" s="964">
        <f t="shared" si="280"/>
        <v>3855.3</v>
      </c>
      <c r="S1070" s="409" t="str">
        <f t="shared" si="280"/>
        <v/>
      </c>
      <c r="T1070" s="964" t="str">
        <f t="shared" si="280"/>
        <v/>
      </c>
      <c r="U1070" s="409" t="str">
        <f t="shared" si="280"/>
        <v/>
      </c>
      <c r="V1070" s="975" t="str">
        <f t="shared" si="280"/>
        <v/>
      </c>
      <c r="W1070" s="49"/>
      <c r="X1070" s="49"/>
      <c r="Y1070" s="60"/>
      <c r="Z1070" s="49"/>
      <c r="AA1070" s="49"/>
      <c r="AB1070" s="49"/>
      <c r="AC1070" s="49"/>
      <c r="AD1070" s="49"/>
      <c r="AE1070" s="49"/>
      <c r="AF1070" s="49"/>
      <c r="AG1070" s="49"/>
      <c r="AH1070" s="41"/>
      <c r="AI1070" s="47"/>
    </row>
    <row r="1071" spans="1:35" ht="16.5" customHeight="1">
      <c r="A1071" s="417" t="s">
        <v>1872</v>
      </c>
      <c r="B1071" s="78" t="s">
        <v>2463</v>
      </c>
      <c r="C1071" s="76" t="s">
        <v>559</v>
      </c>
      <c r="D1071" s="70"/>
      <c r="E1071" s="49"/>
      <c r="F1071" s="306" t="s">
        <v>643</v>
      </c>
      <c r="G1071" s="1086"/>
      <c r="H1071" s="1087"/>
      <c r="I1071" s="409" t="str">
        <f t="shared" ref="I1071:V1080" si="281">IFERROR(INDEX(ESOSDataset,MATCH($C1071,Measure,0),MATCH(I$10,PeriodComposite,0))/I$6/I$5,"")</f>
        <v/>
      </c>
      <c r="J1071" s="964" t="str">
        <f t="shared" si="281"/>
        <v/>
      </c>
      <c r="K1071" s="974" t="str">
        <f t="shared" si="281"/>
        <v/>
      </c>
      <c r="L1071" s="964" t="str">
        <f t="shared" si="281"/>
        <v/>
      </c>
      <c r="M1071" s="409" t="str">
        <f t="shared" si="281"/>
        <v/>
      </c>
      <c r="N1071" s="964" t="str">
        <f t="shared" si="281"/>
        <v/>
      </c>
      <c r="O1071" s="409" t="str">
        <f t="shared" si="281"/>
        <v/>
      </c>
      <c r="P1071" s="964" t="str">
        <f t="shared" si="281"/>
        <v/>
      </c>
      <c r="Q1071" s="1011" t="str">
        <f t="shared" si="281"/>
        <v/>
      </c>
      <c r="R1071" s="964">
        <f t="shared" si="281"/>
        <v>2164.5100000000002</v>
      </c>
      <c r="S1071" s="409" t="str">
        <f t="shared" si="281"/>
        <v/>
      </c>
      <c r="T1071" s="964" t="str">
        <f t="shared" si="281"/>
        <v/>
      </c>
      <c r="U1071" s="409" t="str">
        <f t="shared" si="281"/>
        <v/>
      </c>
      <c r="V1071" s="975" t="str">
        <f t="shared" si="281"/>
        <v/>
      </c>
      <c r="W1071" s="49"/>
      <c r="X1071" s="49"/>
      <c r="Y1071" s="60"/>
      <c r="Z1071" s="49"/>
      <c r="AA1071" s="49"/>
      <c r="AB1071" s="49"/>
      <c r="AC1071" s="49"/>
      <c r="AD1071" s="49"/>
      <c r="AE1071" s="49"/>
      <c r="AF1071" s="49"/>
      <c r="AG1071" s="49"/>
      <c r="AH1071" s="41"/>
      <c r="AI1071" s="47"/>
    </row>
    <row r="1072" spans="1:35" ht="16.5" customHeight="1">
      <c r="A1072" s="417" t="s">
        <v>1873</v>
      </c>
      <c r="B1072" s="78" t="s">
        <v>2464</v>
      </c>
      <c r="C1072" s="76" t="s">
        <v>551</v>
      </c>
      <c r="D1072" s="70"/>
      <c r="E1072" s="49"/>
      <c r="F1072" s="306" t="s">
        <v>645</v>
      </c>
      <c r="G1072" s="1086"/>
      <c r="H1072" s="1087"/>
      <c r="I1072" s="409" t="str">
        <f t="shared" si="281"/>
        <v/>
      </c>
      <c r="J1072" s="964" t="str">
        <f t="shared" si="281"/>
        <v/>
      </c>
      <c r="K1072" s="974" t="str">
        <f t="shared" si="281"/>
        <v/>
      </c>
      <c r="L1072" s="964" t="str">
        <f t="shared" si="281"/>
        <v/>
      </c>
      <c r="M1072" s="409" t="str">
        <f t="shared" si="281"/>
        <v/>
      </c>
      <c r="N1072" s="964" t="str">
        <f t="shared" si="281"/>
        <v/>
      </c>
      <c r="O1072" s="409" t="str">
        <f t="shared" si="281"/>
        <v/>
      </c>
      <c r="P1072" s="964" t="str">
        <f t="shared" si="281"/>
        <v/>
      </c>
      <c r="Q1072" s="1011" t="str">
        <f t="shared" si="281"/>
        <v/>
      </c>
      <c r="R1072" s="964">
        <f t="shared" si="281"/>
        <v>5346.5</v>
      </c>
      <c r="S1072" s="409" t="str">
        <f t="shared" si="281"/>
        <v/>
      </c>
      <c r="T1072" s="964" t="str">
        <f t="shared" si="281"/>
        <v/>
      </c>
      <c r="U1072" s="409" t="str">
        <f t="shared" si="281"/>
        <v/>
      </c>
      <c r="V1072" s="975" t="str">
        <f t="shared" si="281"/>
        <v/>
      </c>
      <c r="W1072" s="49"/>
      <c r="X1072" s="49"/>
      <c r="Y1072" s="60"/>
      <c r="Z1072" s="49"/>
      <c r="AA1072" s="49"/>
      <c r="AB1072" s="49"/>
      <c r="AC1072" s="49"/>
      <c r="AD1072" s="49"/>
      <c r="AE1072" s="49"/>
      <c r="AF1072" s="49"/>
      <c r="AG1072" s="49"/>
      <c r="AH1072" s="41"/>
      <c r="AI1072" s="47"/>
    </row>
    <row r="1073" spans="1:35" ht="16.5" customHeight="1">
      <c r="A1073" s="417" t="s">
        <v>1874</v>
      </c>
      <c r="B1073" s="78" t="s">
        <v>2602</v>
      </c>
      <c r="C1073" s="76" t="s">
        <v>553</v>
      </c>
      <c r="D1073" s="70"/>
      <c r="E1073" s="49"/>
      <c r="F1073" s="306" t="s">
        <v>646</v>
      </c>
      <c r="G1073" s="1086"/>
      <c r="H1073" s="1087"/>
      <c r="I1073" s="409" t="str">
        <f t="shared" si="281"/>
        <v/>
      </c>
      <c r="J1073" s="964" t="str">
        <f t="shared" si="281"/>
        <v/>
      </c>
      <c r="K1073" s="974" t="str">
        <f t="shared" si="281"/>
        <v/>
      </c>
      <c r="L1073" s="964" t="str">
        <f t="shared" si="281"/>
        <v/>
      </c>
      <c r="M1073" s="409" t="str">
        <f t="shared" si="281"/>
        <v/>
      </c>
      <c r="N1073" s="964" t="str">
        <f t="shared" si="281"/>
        <v/>
      </c>
      <c r="O1073" s="409" t="str">
        <f t="shared" si="281"/>
        <v/>
      </c>
      <c r="P1073" s="964" t="str">
        <f t="shared" si="281"/>
        <v/>
      </c>
      <c r="Q1073" s="409" t="str">
        <f t="shared" si="281"/>
        <v/>
      </c>
      <c r="R1073" s="964">
        <f t="shared" si="281"/>
        <v>0</v>
      </c>
      <c r="S1073" s="409" t="str">
        <f t="shared" si="281"/>
        <v/>
      </c>
      <c r="T1073" s="964" t="str">
        <f t="shared" si="281"/>
        <v/>
      </c>
      <c r="U1073" s="409" t="str">
        <f t="shared" si="281"/>
        <v/>
      </c>
      <c r="V1073" s="975" t="str">
        <f t="shared" si="281"/>
        <v/>
      </c>
      <c r="W1073" s="49"/>
      <c r="X1073" s="49"/>
      <c r="Y1073" s="60"/>
      <c r="Z1073" s="49"/>
      <c r="AA1073" s="49"/>
      <c r="AB1073" s="49"/>
      <c r="AC1073" s="49"/>
      <c r="AD1073" s="49"/>
      <c r="AE1073" s="49"/>
      <c r="AF1073" s="49"/>
      <c r="AG1073" s="49"/>
      <c r="AH1073" s="41"/>
      <c r="AI1073" s="47"/>
    </row>
    <row r="1074" spans="1:35" ht="16.5" customHeight="1">
      <c r="A1074" s="417" t="s">
        <v>1875</v>
      </c>
      <c r="B1074" s="78" t="s">
        <v>2465</v>
      </c>
      <c r="C1074" s="76" t="s">
        <v>555</v>
      </c>
      <c r="D1074" s="70"/>
      <c r="E1074" s="49"/>
      <c r="F1074" s="306" t="s">
        <v>644</v>
      </c>
      <c r="G1074" s="1086"/>
      <c r="H1074" s="1087"/>
      <c r="I1074" s="409" t="str">
        <f t="shared" si="281"/>
        <v/>
      </c>
      <c r="J1074" s="964" t="str">
        <f t="shared" si="281"/>
        <v/>
      </c>
      <c r="K1074" s="974" t="str">
        <f t="shared" si="281"/>
        <v/>
      </c>
      <c r="L1074" s="964" t="str">
        <f t="shared" si="281"/>
        <v/>
      </c>
      <c r="M1074" s="409" t="str">
        <f t="shared" si="281"/>
        <v/>
      </c>
      <c r="N1074" s="964" t="str">
        <f t="shared" si="281"/>
        <v/>
      </c>
      <c r="O1074" s="409" t="str">
        <f t="shared" si="281"/>
        <v/>
      </c>
      <c r="P1074" s="964" t="str">
        <f t="shared" si="281"/>
        <v/>
      </c>
      <c r="Q1074" s="1011" t="str">
        <f t="shared" si="281"/>
        <v/>
      </c>
      <c r="R1074" s="964">
        <f t="shared" si="281"/>
        <v>4921</v>
      </c>
      <c r="S1074" s="409" t="str">
        <f t="shared" si="281"/>
        <v/>
      </c>
      <c r="T1074" s="964" t="str">
        <f t="shared" si="281"/>
        <v/>
      </c>
      <c r="U1074" s="409" t="str">
        <f t="shared" si="281"/>
        <v/>
      </c>
      <c r="V1074" s="975" t="str">
        <f t="shared" si="281"/>
        <v/>
      </c>
      <c r="W1074" s="49"/>
      <c r="X1074" s="49"/>
      <c r="Y1074" s="60"/>
      <c r="Z1074" s="49"/>
      <c r="AA1074" s="49"/>
      <c r="AB1074" s="49"/>
      <c r="AC1074" s="49"/>
      <c r="AD1074" s="49"/>
      <c r="AE1074" s="49"/>
      <c r="AF1074" s="49"/>
      <c r="AG1074" s="49"/>
      <c r="AH1074" s="41"/>
      <c r="AI1074" s="47"/>
    </row>
    <row r="1075" spans="1:35" ht="16.5" customHeight="1">
      <c r="A1075" s="417" t="s">
        <v>1876</v>
      </c>
      <c r="B1075" s="78" t="s">
        <v>2466</v>
      </c>
      <c r="C1075" s="76" t="s">
        <v>369</v>
      </c>
      <c r="D1075" s="70"/>
      <c r="E1075" s="49"/>
      <c r="F1075" s="89" t="s">
        <v>647</v>
      </c>
      <c r="G1075" s="1086"/>
      <c r="H1075" s="1087"/>
      <c r="I1075" s="409" t="str">
        <f t="shared" si="281"/>
        <v/>
      </c>
      <c r="J1075" s="964" t="str">
        <f t="shared" si="281"/>
        <v/>
      </c>
      <c r="K1075" s="974" t="str">
        <f t="shared" si="281"/>
        <v/>
      </c>
      <c r="L1075" s="964" t="str">
        <f t="shared" si="281"/>
        <v/>
      </c>
      <c r="M1075" s="409" t="str">
        <f t="shared" si="281"/>
        <v/>
      </c>
      <c r="N1075" s="964" t="str">
        <f t="shared" si="281"/>
        <v/>
      </c>
      <c r="O1075" s="409" t="str">
        <f t="shared" si="281"/>
        <v/>
      </c>
      <c r="P1075" s="964" t="str">
        <f t="shared" si="281"/>
        <v/>
      </c>
      <c r="Q1075" s="1011" t="str">
        <f t="shared" si="281"/>
        <v/>
      </c>
      <c r="R1075" s="964">
        <f t="shared" si="281"/>
        <v>87203.23</v>
      </c>
      <c r="S1075" s="409" t="str">
        <f t="shared" si="281"/>
        <v/>
      </c>
      <c r="T1075" s="964" t="str">
        <f t="shared" si="281"/>
        <v/>
      </c>
      <c r="U1075" s="409" t="str">
        <f t="shared" si="281"/>
        <v/>
      </c>
      <c r="V1075" s="975" t="str">
        <f t="shared" si="281"/>
        <v/>
      </c>
      <c r="W1075" s="49"/>
      <c r="X1075" s="49"/>
      <c r="Y1075" s="60"/>
      <c r="Z1075" s="49"/>
      <c r="AA1075" s="49"/>
      <c r="AB1075" s="49"/>
      <c r="AC1075" s="49"/>
      <c r="AD1075" s="49"/>
      <c r="AE1075" s="49"/>
      <c r="AF1075" s="49"/>
      <c r="AG1075" s="49"/>
      <c r="AH1075" s="41"/>
      <c r="AI1075" s="47"/>
    </row>
    <row r="1076" spans="1:35" ht="16.5" customHeight="1">
      <c r="A1076" s="417" t="s">
        <v>1877</v>
      </c>
      <c r="B1076" s="78" t="s">
        <v>2467</v>
      </c>
      <c r="C1076" s="76" t="s">
        <v>532</v>
      </c>
      <c r="D1076" s="70"/>
      <c r="E1076" s="49"/>
      <c r="F1076" s="306" t="s">
        <v>579</v>
      </c>
      <c r="G1076" s="1086"/>
      <c r="H1076" s="1087"/>
      <c r="I1076" s="409" t="str">
        <f t="shared" si="281"/>
        <v/>
      </c>
      <c r="J1076" s="964" t="str">
        <f t="shared" si="281"/>
        <v/>
      </c>
      <c r="K1076" s="974" t="str">
        <f t="shared" si="281"/>
        <v/>
      </c>
      <c r="L1076" s="964" t="str">
        <f t="shared" si="281"/>
        <v/>
      </c>
      <c r="M1076" s="409" t="str">
        <f t="shared" si="281"/>
        <v/>
      </c>
      <c r="N1076" s="964" t="str">
        <f t="shared" si="281"/>
        <v/>
      </c>
      <c r="O1076" s="409" t="str">
        <f t="shared" si="281"/>
        <v/>
      </c>
      <c r="P1076" s="964" t="str">
        <f t="shared" si="281"/>
        <v/>
      </c>
      <c r="Q1076" s="1011" t="str">
        <f t="shared" si="281"/>
        <v/>
      </c>
      <c r="R1076" s="964">
        <f t="shared" si="281"/>
        <v>764.84</v>
      </c>
      <c r="S1076" s="409" t="str">
        <f t="shared" si="281"/>
        <v/>
      </c>
      <c r="T1076" s="964" t="str">
        <f t="shared" si="281"/>
        <v/>
      </c>
      <c r="U1076" s="409" t="str">
        <f t="shared" si="281"/>
        <v/>
      </c>
      <c r="V1076" s="975" t="str">
        <f t="shared" si="281"/>
        <v/>
      </c>
      <c r="W1076" s="49"/>
      <c r="X1076" s="49"/>
      <c r="Y1076" s="60"/>
      <c r="Z1076" s="49"/>
      <c r="AA1076" s="49"/>
      <c r="AB1076" s="49"/>
      <c r="AC1076" s="49"/>
      <c r="AD1076" s="49"/>
      <c r="AE1076" s="49"/>
      <c r="AF1076" s="49"/>
      <c r="AG1076" s="49"/>
      <c r="AH1076" s="41"/>
      <c r="AI1076" s="47"/>
    </row>
    <row r="1077" spans="1:35" ht="16.5" customHeight="1">
      <c r="A1077" s="417" t="s">
        <v>1878</v>
      </c>
      <c r="B1077" s="78" t="s">
        <v>2468</v>
      </c>
      <c r="C1077" s="76" t="s">
        <v>533</v>
      </c>
      <c r="D1077" s="49"/>
      <c r="E1077" s="49"/>
      <c r="F1077" s="306" t="s">
        <v>580</v>
      </c>
      <c r="G1077" s="1086"/>
      <c r="H1077" s="1087"/>
      <c r="I1077" s="409" t="str">
        <f t="shared" si="281"/>
        <v/>
      </c>
      <c r="J1077" s="964" t="str">
        <f t="shared" si="281"/>
        <v/>
      </c>
      <c r="K1077" s="974" t="str">
        <f t="shared" si="281"/>
        <v/>
      </c>
      <c r="L1077" s="964" t="str">
        <f t="shared" si="281"/>
        <v/>
      </c>
      <c r="M1077" s="409" t="str">
        <f t="shared" si="281"/>
        <v/>
      </c>
      <c r="N1077" s="964" t="str">
        <f t="shared" si="281"/>
        <v/>
      </c>
      <c r="O1077" s="409" t="str">
        <f t="shared" si="281"/>
        <v/>
      </c>
      <c r="P1077" s="964" t="str">
        <f t="shared" si="281"/>
        <v/>
      </c>
      <c r="Q1077" s="1011" t="str">
        <f t="shared" si="281"/>
        <v/>
      </c>
      <c r="R1077" s="964">
        <f t="shared" si="281"/>
        <v>75.67</v>
      </c>
      <c r="S1077" s="409" t="str">
        <f t="shared" si="281"/>
        <v/>
      </c>
      <c r="T1077" s="964" t="str">
        <f t="shared" si="281"/>
        <v/>
      </c>
      <c r="U1077" s="409" t="str">
        <f t="shared" si="281"/>
        <v/>
      </c>
      <c r="V1077" s="975" t="str">
        <f t="shared" si="281"/>
        <v/>
      </c>
      <c r="W1077" s="49"/>
      <c r="X1077" s="49"/>
      <c r="Y1077" s="60"/>
      <c r="Z1077" s="49"/>
      <c r="AA1077" s="49"/>
      <c r="AB1077" s="49"/>
      <c r="AC1077" s="49"/>
      <c r="AD1077" s="49"/>
      <c r="AE1077" s="49"/>
      <c r="AF1077" s="49"/>
      <c r="AG1077" s="49"/>
      <c r="AH1077" s="41"/>
      <c r="AI1077" s="47"/>
    </row>
    <row r="1078" spans="1:35" ht="16.5" customHeight="1">
      <c r="A1078" s="417" t="s">
        <v>1879</v>
      </c>
      <c r="B1078" s="78" t="s">
        <v>2469</v>
      </c>
      <c r="C1078" s="76" t="s">
        <v>534</v>
      </c>
      <c r="D1078" s="49"/>
      <c r="E1078" s="49"/>
      <c r="F1078" s="306" t="s">
        <v>581</v>
      </c>
      <c r="G1078" s="1086"/>
      <c r="H1078" s="1087"/>
      <c r="I1078" s="409" t="str">
        <f t="shared" si="281"/>
        <v/>
      </c>
      <c r="J1078" s="964" t="str">
        <f t="shared" si="281"/>
        <v/>
      </c>
      <c r="K1078" s="974" t="str">
        <f t="shared" si="281"/>
        <v/>
      </c>
      <c r="L1078" s="964" t="str">
        <f t="shared" si="281"/>
        <v/>
      </c>
      <c r="M1078" s="409" t="str">
        <f t="shared" si="281"/>
        <v/>
      </c>
      <c r="N1078" s="964" t="str">
        <f t="shared" si="281"/>
        <v/>
      </c>
      <c r="O1078" s="409" t="str">
        <f t="shared" si="281"/>
        <v/>
      </c>
      <c r="P1078" s="964" t="str">
        <f t="shared" si="281"/>
        <v/>
      </c>
      <c r="Q1078" s="1011" t="str">
        <f t="shared" si="281"/>
        <v/>
      </c>
      <c r="R1078" s="964">
        <f t="shared" si="281"/>
        <v>3.33</v>
      </c>
      <c r="S1078" s="409" t="str">
        <f t="shared" si="281"/>
        <v/>
      </c>
      <c r="T1078" s="964" t="str">
        <f t="shared" si="281"/>
        <v/>
      </c>
      <c r="U1078" s="409" t="str">
        <f t="shared" si="281"/>
        <v/>
      </c>
      <c r="V1078" s="975" t="str">
        <f t="shared" si="281"/>
        <v/>
      </c>
      <c r="W1078" s="49"/>
      <c r="X1078" s="49"/>
      <c r="Y1078" s="60"/>
      <c r="Z1078" s="49"/>
      <c r="AA1078" s="49"/>
      <c r="AB1078" s="49"/>
      <c r="AC1078" s="49"/>
      <c r="AD1078" s="49"/>
      <c r="AE1078" s="49"/>
      <c r="AF1078" s="49"/>
      <c r="AG1078" s="49"/>
      <c r="AH1078" s="41"/>
      <c r="AI1078" s="47"/>
    </row>
    <row r="1079" spans="1:35" ht="16.5" customHeight="1">
      <c r="A1079" s="417" t="s">
        <v>1880</v>
      </c>
      <c r="B1079" s="78" t="s">
        <v>2470</v>
      </c>
      <c r="C1079" s="76" t="s">
        <v>535</v>
      </c>
      <c r="D1079" s="49"/>
      <c r="E1079" s="49"/>
      <c r="F1079" s="306" t="s">
        <v>2580</v>
      </c>
      <c r="G1079" s="1086"/>
      <c r="H1079" s="1087"/>
      <c r="I1079" s="409" t="str">
        <f t="shared" si="281"/>
        <v/>
      </c>
      <c r="J1079" s="964" t="str">
        <f t="shared" si="281"/>
        <v/>
      </c>
      <c r="K1079" s="974" t="str">
        <f t="shared" si="281"/>
        <v/>
      </c>
      <c r="L1079" s="964" t="str">
        <f t="shared" si="281"/>
        <v/>
      </c>
      <c r="M1079" s="409" t="str">
        <f t="shared" si="281"/>
        <v/>
      </c>
      <c r="N1079" s="964" t="str">
        <f t="shared" si="281"/>
        <v/>
      </c>
      <c r="O1079" s="409" t="str">
        <f t="shared" si="281"/>
        <v/>
      </c>
      <c r="P1079" s="964" t="str">
        <f t="shared" si="281"/>
        <v/>
      </c>
      <c r="Q1079" s="1011" t="str">
        <f t="shared" si="281"/>
        <v/>
      </c>
      <c r="R1079" s="964">
        <f t="shared" si="281"/>
        <v>5011.2</v>
      </c>
      <c r="S1079" s="409" t="str">
        <f t="shared" si="281"/>
        <v/>
      </c>
      <c r="T1079" s="964" t="str">
        <f t="shared" si="281"/>
        <v/>
      </c>
      <c r="U1079" s="409" t="str">
        <f t="shared" si="281"/>
        <v/>
      </c>
      <c r="V1079" s="975" t="str">
        <f t="shared" si="281"/>
        <v/>
      </c>
      <c r="W1079" s="49"/>
      <c r="X1079" s="49"/>
      <c r="Y1079" s="60"/>
      <c r="Z1079" s="49"/>
      <c r="AA1079" s="49"/>
      <c r="AB1079" s="49"/>
      <c r="AC1079" s="49"/>
      <c r="AD1079" s="49"/>
      <c r="AE1079" s="49"/>
      <c r="AF1079" s="49"/>
      <c r="AG1079" s="49"/>
      <c r="AH1079" s="41"/>
      <c r="AI1079" s="47"/>
    </row>
    <row r="1080" spans="1:35" ht="16.5" customHeight="1">
      <c r="A1080" s="417" t="s">
        <v>1881</v>
      </c>
      <c r="B1080" s="78" t="s">
        <v>2471</v>
      </c>
      <c r="C1080" s="76" t="s">
        <v>536</v>
      </c>
      <c r="D1080" s="49"/>
      <c r="E1080" s="49"/>
      <c r="F1080" s="306" t="s">
        <v>582</v>
      </c>
      <c r="G1080" s="1086"/>
      <c r="H1080" s="1087"/>
      <c r="I1080" s="409" t="str">
        <f t="shared" si="281"/>
        <v/>
      </c>
      <c r="J1080" s="964" t="str">
        <f t="shared" si="281"/>
        <v/>
      </c>
      <c r="K1080" s="974" t="str">
        <f t="shared" si="281"/>
        <v/>
      </c>
      <c r="L1080" s="964" t="str">
        <f t="shared" si="281"/>
        <v/>
      </c>
      <c r="M1080" s="409" t="str">
        <f t="shared" si="281"/>
        <v/>
      </c>
      <c r="N1080" s="964" t="str">
        <f t="shared" si="281"/>
        <v/>
      </c>
      <c r="O1080" s="409" t="str">
        <f t="shared" si="281"/>
        <v/>
      </c>
      <c r="P1080" s="964" t="str">
        <f t="shared" si="281"/>
        <v/>
      </c>
      <c r="Q1080" s="1011" t="str">
        <f t="shared" si="281"/>
        <v/>
      </c>
      <c r="R1080" s="964">
        <f t="shared" si="281"/>
        <v>2666.88</v>
      </c>
      <c r="S1080" s="409" t="str">
        <f t="shared" si="281"/>
        <v/>
      </c>
      <c r="T1080" s="964" t="str">
        <f t="shared" si="281"/>
        <v/>
      </c>
      <c r="U1080" s="409" t="str">
        <f t="shared" si="281"/>
        <v/>
      </c>
      <c r="V1080" s="975" t="str">
        <f t="shared" si="281"/>
        <v/>
      </c>
      <c r="W1080" s="49"/>
      <c r="X1080" s="49"/>
      <c r="Y1080" s="60"/>
      <c r="Z1080" s="49"/>
      <c r="AA1080" s="49"/>
      <c r="AB1080" s="49"/>
      <c r="AC1080" s="49"/>
      <c r="AD1080" s="49"/>
      <c r="AE1080" s="49"/>
      <c r="AF1080" s="49"/>
      <c r="AG1080" s="49"/>
      <c r="AH1080" s="41"/>
      <c r="AI1080" s="47"/>
    </row>
    <row r="1081" spans="1:35" ht="16.5" customHeight="1">
      <c r="A1081" s="417" t="s">
        <v>1882</v>
      </c>
      <c r="B1081" s="78" t="s">
        <v>2472</v>
      </c>
      <c r="C1081" s="76" t="s">
        <v>537</v>
      </c>
      <c r="D1081" s="49"/>
      <c r="E1081" s="49"/>
      <c r="F1081" s="306" t="s">
        <v>583</v>
      </c>
      <c r="G1081" s="1086"/>
      <c r="H1081" s="1087"/>
      <c r="I1081" s="409" t="str">
        <f t="shared" ref="I1081:V1090" si="282">IFERROR(INDEX(ESOSDataset,MATCH($C1081,Measure,0),MATCH(I$10,PeriodComposite,0))/I$6/I$5,"")</f>
        <v/>
      </c>
      <c r="J1081" s="964" t="str">
        <f t="shared" si="282"/>
        <v/>
      </c>
      <c r="K1081" s="974" t="str">
        <f t="shared" si="282"/>
        <v/>
      </c>
      <c r="L1081" s="964" t="str">
        <f t="shared" si="282"/>
        <v/>
      </c>
      <c r="M1081" s="409" t="str">
        <f t="shared" si="282"/>
        <v/>
      </c>
      <c r="N1081" s="964" t="str">
        <f t="shared" si="282"/>
        <v/>
      </c>
      <c r="O1081" s="409" t="str">
        <f t="shared" si="282"/>
        <v/>
      </c>
      <c r="P1081" s="964" t="str">
        <f t="shared" si="282"/>
        <v/>
      </c>
      <c r="Q1081" s="1011" t="str">
        <f t="shared" si="282"/>
        <v/>
      </c>
      <c r="R1081" s="964">
        <f t="shared" si="282"/>
        <v>2642.77</v>
      </c>
      <c r="S1081" s="409" t="str">
        <f t="shared" si="282"/>
        <v/>
      </c>
      <c r="T1081" s="964" t="str">
        <f t="shared" si="282"/>
        <v/>
      </c>
      <c r="U1081" s="409" t="str">
        <f t="shared" si="282"/>
        <v/>
      </c>
      <c r="V1081" s="975" t="str">
        <f t="shared" si="282"/>
        <v/>
      </c>
      <c r="W1081" s="49"/>
      <c r="X1081" s="49"/>
      <c r="Y1081" s="60"/>
      <c r="Z1081" s="49"/>
      <c r="AA1081" s="49"/>
      <c r="AB1081" s="49"/>
      <c r="AC1081" s="49"/>
      <c r="AD1081" s="49"/>
      <c r="AE1081" s="49"/>
      <c r="AF1081" s="49"/>
      <c r="AG1081" s="49"/>
      <c r="AH1081" s="41"/>
      <c r="AI1081" s="47"/>
    </row>
    <row r="1082" spans="1:35" ht="16.5" customHeight="1">
      <c r="A1082" s="417" t="s">
        <v>1883</v>
      </c>
      <c r="B1082" s="78" t="s">
        <v>2473</v>
      </c>
      <c r="C1082" s="76" t="s">
        <v>538</v>
      </c>
      <c r="D1082" s="49"/>
      <c r="E1082" s="49"/>
      <c r="F1082" s="306" t="s">
        <v>584</v>
      </c>
      <c r="G1082" s="1086"/>
      <c r="H1082" s="1087"/>
      <c r="I1082" s="409" t="str">
        <f t="shared" si="282"/>
        <v/>
      </c>
      <c r="J1082" s="964" t="str">
        <f t="shared" si="282"/>
        <v/>
      </c>
      <c r="K1082" s="974" t="str">
        <f t="shared" si="282"/>
        <v/>
      </c>
      <c r="L1082" s="964" t="str">
        <f t="shared" si="282"/>
        <v/>
      </c>
      <c r="M1082" s="409" t="str">
        <f t="shared" si="282"/>
        <v/>
      </c>
      <c r="N1082" s="964" t="str">
        <f t="shared" si="282"/>
        <v/>
      </c>
      <c r="O1082" s="409" t="str">
        <f t="shared" si="282"/>
        <v/>
      </c>
      <c r="P1082" s="964" t="str">
        <f t="shared" si="282"/>
        <v/>
      </c>
      <c r="Q1082" s="1011" t="str">
        <f t="shared" si="282"/>
        <v/>
      </c>
      <c r="R1082" s="964">
        <f t="shared" si="282"/>
        <v>3608.28</v>
      </c>
      <c r="S1082" s="409" t="str">
        <f t="shared" si="282"/>
        <v/>
      </c>
      <c r="T1082" s="964" t="str">
        <f t="shared" si="282"/>
        <v/>
      </c>
      <c r="U1082" s="409" t="str">
        <f t="shared" si="282"/>
        <v/>
      </c>
      <c r="V1082" s="975" t="str">
        <f t="shared" si="282"/>
        <v/>
      </c>
      <c r="W1082" s="49"/>
      <c r="X1082" s="49"/>
      <c r="Y1082" s="60"/>
      <c r="Z1082" s="49"/>
      <c r="AA1082" s="49"/>
      <c r="AB1082" s="49"/>
      <c r="AC1082" s="49"/>
      <c r="AD1082" s="49"/>
      <c r="AE1082" s="49"/>
      <c r="AF1082" s="49"/>
      <c r="AG1082" s="49"/>
      <c r="AH1082" s="41"/>
      <c r="AI1082" s="47"/>
    </row>
    <row r="1083" spans="1:35" ht="16.5" customHeight="1">
      <c r="A1083" s="417" t="s">
        <v>1884</v>
      </c>
      <c r="B1083" s="78" t="s">
        <v>2474</v>
      </c>
      <c r="C1083" s="76" t="s">
        <v>539</v>
      </c>
      <c r="D1083" s="49"/>
      <c r="E1083" s="49"/>
      <c r="F1083" s="306" t="s">
        <v>585</v>
      </c>
      <c r="G1083" s="1086"/>
      <c r="H1083" s="1087"/>
      <c r="I1083" s="409" t="str">
        <f t="shared" si="282"/>
        <v/>
      </c>
      <c r="J1083" s="964" t="str">
        <f t="shared" si="282"/>
        <v/>
      </c>
      <c r="K1083" s="974" t="str">
        <f t="shared" si="282"/>
        <v/>
      </c>
      <c r="L1083" s="964" t="str">
        <f t="shared" si="282"/>
        <v/>
      </c>
      <c r="M1083" s="409" t="str">
        <f t="shared" si="282"/>
        <v/>
      </c>
      <c r="N1083" s="964" t="str">
        <f t="shared" si="282"/>
        <v/>
      </c>
      <c r="O1083" s="409" t="str">
        <f t="shared" si="282"/>
        <v/>
      </c>
      <c r="P1083" s="964" t="str">
        <f t="shared" si="282"/>
        <v/>
      </c>
      <c r="Q1083" s="1011" t="str">
        <f t="shared" si="282"/>
        <v/>
      </c>
      <c r="R1083" s="964">
        <f t="shared" si="282"/>
        <v>0</v>
      </c>
      <c r="S1083" s="409" t="str">
        <f t="shared" si="282"/>
        <v/>
      </c>
      <c r="T1083" s="964" t="str">
        <f t="shared" si="282"/>
        <v/>
      </c>
      <c r="U1083" s="409" t="str">
        <f t="shared" si="282"/>
        <v/>
      </c>
      <c r="V1083" s="975" t="str">
        <f t="shared" si="282"/>
        <v/>
      </c>
      <c r="W1083" s="49"/>
      <c r="X1083" s="49"/>
      <c r="Y1083" s="60"/>
      <c r="Z1083" s="49"/>
      <c r="AA1083" s="49"/>
      <c r="AB1083" s="49"/>
      <c r="AC1083" s="49"/>
      <c r="AD1083" s="49"/>
      <c r="AE1083" s="49"/>
      <c r="AF1083" s="49"/>
      <c r="AG1083" s="49"/>
      <c r="AH1083" s="41"/>
      <c r="AI1083" s="47"/>
    </row>
    <row r="1084" spans="1:35" ht="16.5" customHeight="1">
      <c r="A1084" s="417" t="s">
        <v>1885</v>
      </c>
      <c r="B1084" s="78" t="s">
        <v>2475</v>
      </c>
      <c r="C1084" s="76" t="s">
        <v>512</v>
      </c>
      <c r="D1084" s="49"/>
      <c r="E1084" s="49"/>
      <c r="F1084" s="306" t="s">
        <v>586</v>
      </c>
      <c r="G1084" s="1086"/>
      <c r="H1084" s="1087"/>
      <c r="I1084" s="409" t="str">
        <f t="shared" si="282"/>
        <v/>
      </c>
      <c r="J1084" s="964" t="str">
        <f t="shared" si="282"/>
        <v/>
      </c>
      <c r="K1084" s="974" t="str">
        <f t="shared" si="282"/>
        <v/>
      </c>
      <c r="L1084" s="964" t="str">
        <f t="shared" si="282"/>
        <v/>
      </c>
      <c r="M1084" s="409" t="str">
        <f t="shared" si="282"/>
        <v/>
      </c>
      <c r="N1084" s="964" t="str">
        <f t="shared" si="282"/>
        <v/>
      </c>
      <c r="O1084" s="409" t="str">
        <f t="shared" si="282"/>
        <v/>
      </c>
      <c r="P1084" s="964" t="str">
        <f t="shared" si="282"/>
        <v/>
      </c>
      <c r="Q1084" s="1011" t="str">
        <f t="shared" si="282"/>
        <v/>
      </c>
      <c r="R1084" s="964">
        <f t="shared" si="282"/>
        <v>0</v>
      </c>
      <c r="S1084" s="409" t="str">
        <f t="shared" si="282"/>
        <v/>
      </c>
      <c r="T1084" s="964" t="str">
        <f t="shared" si="282"/>
        <v/>
      </c>
      <c r="U1084" s="409" t="str">
        <f t="shared" si="282"/>
        <v/>
      </c>
      <c r="V1084" s="975" t="str">
        <f t="shared" si="282"/>
        <v/>
      </c>
      <c r="W1084" s="49"/>
      <c r="X1084" s="49"/>
      <c r="Y1084" s="60"/>
      <c r="Z1084" s="49"/>
      <c r="AA1084" s="49"/>
      <c r="AB1084" s="49"/>
      <c r="AC1084" s="49"/>
      <c r="AD1084" s="49"/>
      <c r="AE1084" s="49"/>
      <c r="AF1084" s="49"/>
      <c r="AG1084" s="49"/>
      <c r="AH1084" s="41"/>
      <c r="AI1084" s="47"/>
    </row>
    <row r="1085" spans="1:35" ht="16.5" customHeight="1">
      <c r="A1085" s="417" t="s">
        <v>1886</v>
      </c>
      <c r="B1085" s="78" t="s">
        <v>2476</v>
      </c>
      <c r="C1085" s="76" t="s">
        <v>513</v>
      </c>
      <c r="D1085" s="49"/>
      <c r="E1085" s="49"/>
      <c r="F1085" s="306" t="s">
        <v>587</v>
      </c>
      <c r="G1085" s="1086"/>
      <c r="H1085" s="1087"/>
      <c r="I1085" s="409" t="str">
        <f t="shared" si="282"/>
        <v/>
      </c>
      <c r="J1085" s="964" t="str">
        <f t="shared" si="282"/>
        <v/>
      </c>
      <c r="K1085" s="974" t="str">
        <f t="shared" si="282"/>
        <v/>
      </c>
      <c r="L1085" s="964" t="str">
        <f t="shared" si="282"/>
        <v/>
      </c>
      <c r="M1085" s="409" t="str">
        <f t="shared" si="282"/>
        <v/>
      </c>
      <c r="N1085" s="964" t="str">
        <f t="shared" si="282"/>
        <v/>
      </c>
      <c r="O1085" s="409" t="str">
        <f t="shared" si="282"/>
        <v/>
      </c>
      <c r="P1085" s="964" t="str">
        <f t="shared" si="282"/>
        <v/>
      </c>
      <c r="Q1085" s="1011" t="str">
        <f t="shared" si="282"/>
        <v/>
      </c>
      <c r="R1085" s="964">
        <f t="shared" si="282"/>
        <v>0</v>
      </c>
      <c r="S1085" s="409" t="str">
        <f t="shared" si="282"/>
        <v/>
      </c>
      <c r="T1085" s="964" t="str">
        <f t="shared" si="282"/>
        <v/>
      </c>
      <c r="U1085" s="409" t="str">
        <f t="shared" si="282"/>
        <v/>
      </c>
      <c r="V1085" s="975" t="str">
        <f t="shared" si="282"/>
        <v/>
      </c>
      <c r="W1085" s="49"/>
      <c r="X1085" s="49"/>
      <c r="Y1085" s="60"/>
      <c r="Z1085" s="49"/>
      <c r="AA1085" s="49"/>
      <c r="AB1085" s="49"/>
      <c r="AC1085" s="49"/>
      <c r="AD1085" s="49"/>
      <c r="AE1085" s="49"/>
      <c r="AF1085" s="49"/>
      <c r="AG1085" s="49"/>
      <c r="AH1085" s="41"/>
      <c r="AI1085" s="47"/>
    </row>
    <row r="1086" spans="1:35" ht="16.5" customHeight="1">
      <c r="A1086" s="417" t="s">
        <v>1887</v>
      </c>
      <c r="B1086" s="78" t="s">
        <v>2477</v>
      </c>
      <c r="C1086" s="76" t="s">
        <v>514</v>
      </c>
      <c r="D1086" s="49"/>
      <c r="E1086" s="49"/>
      <c r="F1086" s="306" t="s">
        <v>588</v>
      </c>
      <c r="G1086" s="1086"/>
      <c r="H1086" s="1087"/>
      <c r="I1086" s="409" t="str">
        <f t="shared" si="282"/>
        <v/>
      </c>
      <c r="J1086" s="964" t="str">
        <f t="shared" si="282"/>
        <v/>
      </c>
      <c r="K1086" s="974" t="str">
        <f t="shared" si="282"/>
        <v/>
      </c>
      <c r="L1086" s="964" t="str">
        <f t="shared" si="282"/>
        <v/>
      </c>
      <c r="M1086" s="409" t="str">
        <f t="shared" si="282"/>
        <v/>
      </c>
      <c r="N1086" s="964" t="str">
        <f t="shared" si="282"/>
        <v/>
      </c>
      <c r="O1086" s="409" t="str">
        <f t="shared" si="282"/>
        <v/>
      </c>
      <c r="P1086" s="964" t="str">
        <f t="shared" si="282"/>
        <v/>
      </c>
      <c r="Q1086" s="1011" t="str">
        <f t="shared" si="282"/>
        <v/>
      </c>
      <c r="R1086" s="964">
        <f t="shared" si="282"/>
        <v>0</v>
      </c>
      <c r="S1086" s="409" t="str">
        <f t="shared" si="282"/>
        <v/>
      </c>
      <c r="T1086" s="964" t="str">
        <f t="shared" si="282"/>
        <v/>
      </c>
      <c r="U1086" s="409" t="str">
        <f t="shared" si="282"/>
        <v/>
      </c>
      <c r="V1086" s="975" t="str">
        <f t="shared" si="282"/>
        <v/>
      </c>
      <c r="W1086" s="49"/>
      <c r="X1086" s="49"/>
      <c r="Y1086" s="60"/>
      <c r="Z1086" s="49"/>
      <c r="AA1086" s="49"/>
      <c r="AB1086" s="49"/>
      <c r="AC1086" s="49"/>
      <c r="AD1086" s="49"/>
      <c r="AE1086" s="49"/>
      <c r="AF1086" s="49"/>
      <c r="AG1086" s="49"/>
      <c r="AH1086" s="41"/>
      <c r="AI1086" s="47"/>
    </row>
    <row r="1087" spans="1:35" ht="16.5" customHeight="1">
      <c r="A1087" s="417" t="s">
        <v>1888</v>
      </c>
      <c r="B1087" s="78" t="s">
        <v>2478</v>
      </c>
      <c r="C1087" s="76" t="s">
        <v>515</v>
      </c>
      <c r="D1087" s="49"/>
      <c r="E1087" s="49"/>
      <c r="F1087" s="306" t="s">
        <v>589</v>
      </c>
      <c r="G1087" s="1086"/>
      <c r="H1087" s="1087"/>
      <c r="I1087" s="409" t="str">
        <f t="shared" si="282"/>
        <v/>
      </c>
      <c r="J1087" s="964" t="str">
        <f t="shared" si="282"/>
        <v/>
      </c>
      <c r="K1087" s="974" t="str">
        <f t="shared" si="282"/>
        <v/>
      </c>
      <c r="L1087" s="964" t="str">
        <f t="shared" si="282"/>
        <v/>
      </c>
      <c r="M1087" s="409" t="str">
        <f t="shared" si="282"/>
        <v/>
      </c>
      <c r="N1087" s="964" t="str">
        <f t="shared" si="282"/>
        <v/>
      </c>
      <c r="O1087" s="409" t="str">
        <f t="shared" si="282"/>
        <v/>
      </c>
      <c r="P1087" s="964" t="str">
        <f t="shared" si="282"/>
        <v/>
      </c>
      <c r="Q1087" s="1011" t="str">
        <f t="shared" si="282"/>
        <v/>
      </c>
      <c r="R1087" s="964">
        <f t="shared" si="282"/>
        <v>239.09</v>
      </c>
      <c r="S1087" s="409" t="str">
        <f t="shared" si="282"/>
        <v/>
      </c>
      <c r="T1087" s="964" t="str">
        <f t="shared" si="282"/>
        <v/>
      </c>
      <c r="U1087" s="409" t="str">
        <f t="shared" si="282"/>
        <v/>
      </c>
      <c r="V1087" s="975" t="str">
        <f t="shared" si="282"/>
        <v/>
      </c>
      <c r="W1087" s="49"/>
      <c r="X1087" s="49"/>
      <c r="Y1087" s="60"/>
      <c r="Z1087" s="49"/>
      <c r="AA1087" s="49"/>
      <c r="AB1087" s="49"/>
      <c r="AC1087" s="49"/>
      <c r="AD1087" s="49"/>
      <c r="AE1087" s="49"/>
      <c r="AF1087" s="49"/>
      <c r="AG1087" s="49"/>
      <c r="AH1087" s="41"/>
      <c r="AI1087" s="47"/>
    </row>
    <row r="1088" spans="1:35" ht="16.5" customHeight="1">
      <c r="A1088" s="417" t="s">
        <v>1889</v>
      </c>
      <c r="B1088" s="78" t="s">
        <v>2479</v>
      </c>
      <c r="C1088" s="76" t="s">
        <v>516</v>
      </c>
      <c r="D1088" s="49"/>
      <c r="E1088" s="49"/>
      <c r="F1088" s="306" t="s">
        <v>590</v>
      </c>
      <c r="G1088" s="1086"/>
      <c r="H1088" s="1087"/>
      <c r="I1088" s="409" t="str">
        <f t="shared" si="282"/>
        <v/>
      </c>
      <c r="J1088" s="964" t="str">
        <f t="shared" si="282"/>
        <v/>
      </c>
      <c r="K1088" s="974" t="str">
        <f t="shared" si="282"/>
        <v/>
      </c>
      <c r="L1088" s="964" t="str">
        <f t="shared" si="282"/>
        <v/>
      </c>
      <c r="M1088" s="409" t="str">
        <f t="shared" si="282"/>
        <v/>
      </c>
      <c r="N1088" s="964" t="str">
        <f t="shared" si="282"/>
        <v/>
      </c>
      <c r="O1088" s="409" t="str">
        <f t="shared" si="282"/>
        <v/>
      </c>
      <c r="P1088" s="964" t="str">
        <f t="shared" si="282"/>
        <v/>
      </c>
      <c r="Q1088" s="1011" t="str">
        <f t="shared" si="282"/>
        <v/>
      </c>
      <c r="R1088" s="964">
        <f t="shared" si="282"/>
        <v>0</v>
      </c>
      <c r="S1088" s="409" t="str">
        <f t="shared" si="282"/>
        <v/>
      </c>
      <c r="T1088" s="964" t="str">
        <f t="shared" si="282"/>
        <v/>
      </c>
      <c r="U1088" s="409" t="str">
        <f t="shared" si="282"/>
        <v/>
      </c>
      <c r="V1088" s="975" t="str">
        <f t="shared" si="282"/>
        <v/>
      </c>
      <c r="W1088" s="49"/>
      <c r="X1088" s="49"/>
      <c r="Y1088" s="60"/>
      <c r="Z1088" s="49"/>
      <c r="AA1088" s="49"/>
      <c r="AB1088" s="49"/>
      <c r="AC1088" s="49"/>
      <c r="AD1088" s="49"/>
      <c r="AE1088" s="49"/>
      <c r="AF1088" s="49"/>
      <c r="AG1088" s="49"/>
      <c r="AH1088" s="41"/>
      <c r="AI1088" s="47"/>
    </row>
    <row r="1089" spans="1:35" ht="16.5" customHeight="1">
      <c r="A1089" s="417" t="s">
        <v>1890</v>
      </c>
      <c r="B1089" s="78" t="s">
        <v>2480</v>
      </c>
      <c r="C1089" s="76" t="s">
        <v>517</v>
      </c>
      <c r="D1089" s="49"/>
      <c r="E1089" s="49"/>
      <c r="F1089" s="306" t="s">
        <v>591</v>
      </c>
      <c r="G1089" s="1086"/>
      <c r="H1089" s="1087"/>
      <c r="I1089" s="409" t="str">
        <f t="shared" si="282"/>
        <v/>
      </c>
      <c r="J1089" s="964" t="str">
        <f t="shared" si="282"/>
        <v/>
      </c>
      <c r="K1089" s="974" t="str">
        <f t="shared" si="282"/>
        <v/>
      </c>
      <c r="L1089" s="964" t="str">
        <f t="shared" si="282"/>
        <v/>
      </c>
      <c r="M1089" s="409" t="str">
        <f t="shared" si="282"/>
        <v/>
      </c>
      <c r="N1089" s="964" t="str">
        <f t="shared" si="282"/>
        <v/>
      </c>
      <c r="O1089" s="409" t="str">
        <f t="shared" si="282"/>
        <v/>
      </c>
      <c r="P1089" s="964" t="str">
        <f t="shared" si="282"/>
        <v/>
      </c>
      <c r="Q1089" s="1011" t="str">
        <f t="shared" si="282"/>
        <v/>
      </c>
      <c r="R1089" s="964">
        <f t="shared" si="282"/>
        <v>2756.01</v>
      </c>
      <c r="S1089" s="409" t="str">
        <f t="shared" si="282"/>
        <v/>
      </c>
      <c r="T1089" s="964" t="str">
        <f t="shared" si="282"/>
        <v/>
      </c>
      <c r="U1089" s="409" t="str">
        <f t="shared" si="282"/>
        <v/>
      </c>
      <c r="V1089" s="975" t="str">
        <f t="shared" si="282"/>
        <v/>
      </c>
      <c r="W1089" s="49"/>
      <c r="X1089" s="49"/>
      <c r="Y1089" s="60"/>
      <c r="Z1089" s="49"/>
      <c r="AA1089" s="49"/>
      <c r="AB1089" s="49"/>
      <c r="AC1089" s="49"/>
      <c r="AD1089" s="49"/>
      <c r="AE1089" s="49"/>
      <c r="AF1089" s="49"/>
      <c r="AG1089" s="49"/>
      <c r="AH1089" s="41"/>
      <c r="AI1089" s="47"/>
    </row>
    <row r="1090" spans="1:35" ht="16.5" customHeight="1">
      <c r="A1090" s="417" t="s">
        <v>1891</v>
      </c>
      <c r="B1090" s="78" t="s">
        <v>2481</v>
      </c>
      <c r="C1090" s="76" t="s">
        <v>518</v>
      </c>
      <c r="D1090" s="49"/>
      <c r="E1090" s="49"/>
      <c r="F1090" s="306" t="s">
        <v>592</v>
      </c>
      <c r="G1090" s="1086"/>
      <c r="H1090" s="1087"/>
      <c r="I1090" s="409" t="str">
        <f t="shared" si="282"/>
        <v/>
      </c>
      <c r="J1090" s="964" t="str">
        <f t="shared" si="282"/>
        <v/>
      </c>
      <c r="K1090" s="974" t="str">
        <f t="shared" si="282"/>
        <v/>
      </c>
      <c r="L1090" s="964" t="str">
        <f t="shared" si="282"/>
        <v/>
      </c>
      <c r="M1090" s="409" t="str">
        <f t="shared" si="282"/>
        <v/>
      </c>
      <c r="N1090" s="964" t="str">
        <f t="shared" si="282"/>
        <v/>
      </c>
      <c r="O1090" s="409" t="str">
        <f t="shared" si="282"/>
        <v/>
      </c>
      <c r="P1090" s="964" t="str">
        <f t="shared" si="282"/>
        <v/>
      </c>
      <c r="Q1090" s="1011" t="str">
        <f t="shared" si="282"/>
        <v/>
      </c>
      <c r="R1090" s="964">
        <f t="shared" si="282"/>
        <v>147.62</v>
      </c>
      <c r="S1090" s="409" t="str">
        <f t="shared" si="282"/>
        <v/>
      </c>
      <c r="T1090" s="964" t="str">
        <f t="shared" si="282"/>
        <v/>
      </c>
      <c r="U1090" s="409" t="str">
        <f t="shared" si="282"/>
        <v/>
      </c>
      <c r="V1090" s="975" t="str">
        <f t="shared" si="282"/>
        <v/>
      </c>
      <c r="W1090" s="49"/>
      <c r="X1090" s="49"/>
      <c r="Y1090" s="60"/>
      <c r="Z1090" s="49"/>
      <c r="AA1090" s="49"/>
      <c r="AB1090" s="49"/>
      <c r="AC1090" s="49"/>
      <c r="AD1090" s="49"/>
      <c r="AE1090" s="49"/>
      <c r="AF1090" s="49"/>
      <c r="AG1090" s="49"/>
      <c r="AH1090" s="41"/>
      <c r="AI1090" s="47"/>
    </row>
    <row r="1091" spans="1:35" ht="16.5" customHeight="1">
      <c r="A1091" s="417" t="s">
        <v>1892</v>
      </c>
      <c r="B1091" s="78" t="s">
        <v>2482</v>
      </c>
      <c r="C1091" s="76" t="s">
        <v>519</v>
      </c>
      <c r="D1091" s="49"/>
      <c r="E1091" s="49"/>
      <c r="F1091" s="306" t="s">
        <v>593</v>
      </c>
      <c r="G1091" s="1086"/>
      <c r="H1091" s="1087"/>
      <c r="I1091" s="409" t="str">
        <f t="shared" ref="I1091:V1105" si="283">IFERROR(INDEX(ESOSDataset,MATCH($C1091,Measure,0),MATCH(I$10,PeriodComposite,0))/I$6/I$5,"")</f>
        <v/>
      </c>
      <c r="J1091" s="964" t="str">
        <f t="shared" si="283"/>
        <v/>
      </c>
      <c r="K1091" s="974" t="str">
        <f t="shared" si="283"/>
        <v/>
      </c>
      <c r="L1091" s="964" t="str">
        <f t="shared" si="283"/>
        <v/>
      </c>
      <c r="M1091" s="409" t="str">
        <f t="shared" si="283"/>
        <v/>
      </c>
      <c r="N1091" s="964" t="str">
        <f t="shared" si="283"/>
        <v/>
      </c>
      <c r="O1091" s="409" t="str">
        <f t="shared" si="283"/>
        <v/>
      </c>
      <c r="P1091" s="964" t="str">
        <f t="shared" si="283"/>
        <v/>
      </c>
      <c r="Q1091" s="1011" t="str">
        <f t="shared" si="283"/>
        <v/>
      </c>
      <c r="R1091" s="964">
        <f t="shared" si="283"/>
        <v>0</v>
      </c>
      <c r="S1091" s="409" t="str">
        <f t="shared" si="283"/>
        <v/>
      </c>
      <c r="T1091" s="964" t="str">
        <f t="shared" si="283"/>
        <v/>
      </c>
      <c r="U1091" s="409" t="str">
        <f t="shared" si="283"/>
        <v/>
      </c>
      <c r="V1091" s="975" t="str">
        <f t="shared" si="283"/>
        <v/>
      </c>
      <c r="W1091" s="49"/>
      <c r="X1091" s="49"/>
      <c r="Y1091" s="60"/>
      <c r="Z1091" s="49"/>
      <c r="AA1091" s="49"/>
      <c r="AB1091" s="49"/>
      <c r="AC1091" s="49"/>
      <c r="AD1091" s="49"/>
      <c r="AE1091" s="49"/>
      <c r="AF1091" s="49"/>
      <c r="AG1091" s="49"/>
      <c r="AH1091" s="41"/>
      <c r="AI1091" s="47"/>
    </row>
    <row r="1092" spans="1:35" ht="16.5" customHeight="1">
      <c r="A1092" s="417" t="s">
        <v>1893</v>
      </c>
      <c r="B1092" s="78" t="s">
        <v>2483</v>
      </c>
      <c r="C1092" s="76" t="s">
        <v>520</v>
      </c>
      <c r="D1092" s="49"/>
      <c r="E1092" s="49"/>
      <c r="F1092" s="306" t="s">
        <v>594</v>
      </c>
      <c r="G1092" s="1086"/>
      <c r="H1092" s="1087"/>
      <c r="I1092" s="409" t="str">
        <f t="shared" si="283"/>
        <v/>
      </c>
      <c r="J1092" s="964" t="str">
        <f t="shared" si="283"/>
        <v/>
      </c>
      <c r="K1092" s="974" t="str">
        <f t="shared" si="283"/>
        <v/>
      </c>
      <c r="L1092" s="964" t="str">
        <f t="shared" si="283"/>
        <v/>
      </c>
      <c r="M1092" s="409" t="str">
        <f t="shared" si="283"/>
        <v/>
      </c>
      <c r="N1092" s="964" t="str">
        <f t="shared" si="283"/>
        <v/>
      </c>
      <c r="O1092" s="409" t="str">
        <f t="shared" si="283"/>
        <v/>
      </c>
      <c r="P1092" s="964" t="str">
        <f t="shared" si="283"/>
        <v/>
      </c>
      <c r="Q1092" s="1011" t="str">
        <f t="shared" si="283"/>
        <v/>
      </c>
      <c r="R1092" s="964">
        <f t="shared" si="283"/>
        <v>8056.72</v>
      </c>
      <c r="S1092" s="409" t="str">
        <f t="shared" si="283"/>
        <v/>
      </c>
      <c r="T1092" s="964" t="str">
        <f t="shared" si="283"/>
        <v/>
      </c>
      <c r="U1092" s="409" t="str">
        <f t="shared" si="283"/>
        <v/>
      </c>
      <c r="V1092" s="975" t="str">
        <f t="shared" si="283"/>
        <v/>
      </c>
      <c r="W1092" s="49"/>
      <c r="X1092" s="49"/>
      <c r="Y1092" s="60"/>
      <c r="Z1092" s="49"/>
      <c r="AA1092" s="49"/>
      <c r="AB1092" s="49"/>
      <c r="AC1092" s="49"/>
      <c r="AD1092" s="49"/>
      <c r="AE1092" s="49"/>
      <c r="AF1092" s="49"/>
      <c r="AG1092" s="49"/>
      <c r="AH1092" s="41"/>
      <c r="AI1092" s="47"/>
    </row>
    <row r="1093" spans="1:35" ht="16.5" customHeight="1">
      <c r="A1093" s="417" t="s">
        <v>1894</v>
      </c>
      <c r="B1093" s="78" t="s">
        <v>2484</v>
      </c>
      <c r="C1093" s="76" t="s">
        <v>521</v>
      </c>
      <c r="D1093" s="49"/>
      <c r="E1093" s="49"/>
      <c r="F1093" s="306" t="s">
        <v>595</v>
      </c>
      <c r="G1093" s="1086"/>
      <c r="H1093" s="1087"/>
      <c r="I1093" s="409" t="str">
        <f t="shared" si="283"/>
        <v/>
      </c>
      <c r="J1093" s="964" t="str">
        <f t="shared" si="283"/>
        <v/>
      </c>
      <c r="K1093" s="974" t="str">
        <f t="shared" si="283"/>
        <v/>
      </c>
      <c r="L1093" s="964" t="str">
        <f t="shared" si="283"/>
        <v/>
      </c>
      <c r="M1093" s="409" t="str">
        <f t="shared" si="283"/>
        <v/>
      </c>
      <c r="N1093" s="964" t="str">
        <f t="shared" si="283"/>
        <v/>
      </c>
      <c r="O1093" s="409" t="str">
        <f t="shared" si="283"/>
        <v/>
      </c>
      <c r="P1093" s="964" t="str">
        <f t="shared" si="283"/>
        <v/>
      </c>
      <c r="Q1093" s="1011" t="str">
        <f t="shared" si="283"/>
        <v/>
      </c>
      <c r="R1093" s="964">
        <f t="shared" si="283"/>
        <v>1401.01</v>
      </c>
      <c r="S1093" s="409" t="str">
        <f t="shared" si="283"/>
        <v/>
      </c>
      <c r="T1093" s="964" t="str">
        <f t="shared" si="283"/>
        <v/>
      </c>
      <c r="U1093" s="409" t="str">
        <f t="shared" si="283"/>
        <v/>
      </c>
      <c r="V1093" s="975" t="str">
        <f t="shared" si="283"/>
        <v/>
      </c>
      <c r="W1093" s="49"/>
      <c r="X1093" s="49"/>
      <c r="Y1093" s="60"/>
      <c r="Z1093" s="49"/>
      <c r="AA1093" s="49"/>
      <c r="AB1093" s="49"/>
      <c r="AC1093" s="49"/>
      <c r="AD1093" s="49"/>
      <c r="AE1093" s="49"/>
      <c r="AF1093" s="49"/>
      <c r="AG1093" s="49"/>
      <c r="AH1093" s="41"/>
      <c r="AI1093" s="47"/>
    </row>
    <row r="1094" spans="1:35" ht="16.5" customHeight="1">
      <c r="A1094" s="417" t="s">
        <v>1895</v>
      </c>
      <c r="B1094" s="78" t="s">
        <v>2485</v>
      </c>
      <c r="C1094" s="76" t="s">
        <v>522</v>
      </c>
      <c r="D1094" s="49"/>
      <c r="E1094" s="49"/>
      <c r="F1094" s="306" t="s">
        <v>596</v>
      </c>
      <c r="G1094" s="1086"/>
      <c r="H1094" s="1087"/>
      <c r="I1094" s="409" t="str">
        <f t="shared" si="283"/>
        <v/>
      </c>
      <c r="J1094" s="964" t="str">
        <f t="shared" si="283"/>
        <v/>
      </c>
      <c r="K1094" s="974" t="str">
        <f t="shared" si="283"/>
        <v/>
      </c>
      <c r="L1094" s="964" t="str">
        <f t="shared" si="283"/>
        <v/>
      </c>
      <c r="M1094" s="409" t="str">
        <f t="shared" si="283"/>
        <v/>
      </c>
      <c r="N1094" s="964" t="str">
        <f t="shared" si="283"/>
        <v/>
      </c>
      <c r="O1094" s="409" t="str">
        <f t="shared" si="283"/>
        <v/>
      </c>
      <c r="P1094" s="964" t="str">
        <f t="shared" si="283"/>
        <v/>
      </c>
      <c r="Q1094" s="1011" t="str">
        <f t="shared" si="283"/>
        <v/>
      </c>
      <c r="R1094" s="964">
        <f t="shared" si="283"/>
        <v>29563.01</v>
      </c>
      <c r="S1094" s="409" t="str">
        <f t="shared" si="283"/>
        <v/>
      </c>
      <c r="T1094" s="964" t="str">
        <f t="shared" si="283"/>
        <v/>
      </c>
      <c r="U1094" s="409" t="str">
        <f t="shared" si="283"/>
        <v/>
      </c>
      <c r="V1094" s="975" t="str">
        <f t="shared" si="283"/>
        <v/>
      </c>
      <c r="W1094" s="49"/>
      <c r="X1094" s="49"/>
      <c r="Y1094" s="60"/>
      <c r="Z1094" s="49"/>
      <c r="AA1094" s="49"/>
      <c r="AB1094" s="49"/>
      <c r="AC1094" s="49"/>
      <c r="AD1094" s="49"/>
      <c r="AE1094" s="49"/>
      <c r="AF1094" s="49"/>
      <c r="AG1094" s="49"/>
      <c r="AH1094" s="41"/>
      <c r="AI1094" s="47"/>
    </row>
    <row r="1095" spans="1:35" ht="16.5" customHeight="1">
      <c r="A1095" s="417" t="s">
        <v>1896</v>
      </c>
      <c r="B1095" s="78" t="s">
        <v>2486</v>
      </c>
      <c r="C1095" s="76" t="s">
        <v>523</v>
      </c>
      <c r="D1095" s="49"/>
      <c r="E1095" s="49"/>
      <c r="F1095" s="306" t="s">
        <v>597</v>
      </c>
      <c r="G1095" s="1086"/>
      <c r="H1095" s="1087"/>
      <c r="I1095" s="409" t="str">
        <f t="shared" si="283"/>
        <v/>
      </c>
      <c r="J1095" s="964" t="str">
        <f t="shared" si="283"/>
        <v/>
      </c>
      <c r="K1095" s="974" t="str">
        <f t="shared" si="283"/>
        <v/>
      </c>
      <c r="L1095" s="964" t="str">
        <f t="shared" si="283"/>
        <v/>
      </c>
      <c r="M1095" s="409" t="str">
        <f t="shared" si="283"/>
        <v/>
      </c>
      <c r="N1095" s="964" t="str">
        <f t="shared" si="283"/>
        <v/>
      </c>
      <c r="O1095" s="409" t="str">
        <f t="shared" si="283"/>
        <v/>
      </c>
      <c r="P1095" s="964" t="str">
        <f t="shared" si="283"/>
        <v/>
      </c>
      <c r="Q1095" s="1011" t="str">
        <f t="shared" si="283"/>
        <v/>
      </c>
      <c r="R1095" s="964">
        <f t="shared" si="283"/>
        <v>9000</v>
      </c>
      <c r="S1095" s="409" t="str">
        <f t="shared" si="283"/>
        <v/>
      </c>
      <c r="T1095" s="964" t="str">
        <f t="shared" si="283"/>
        <v/>
      </c>
      <c r="U1095" s="409" t="str">
        <f t="shared" si="283"/>
        <v/>
      </c>
      <c r="V1095" s="975" t="str">
        <f t="shared" si="283"/>
        <v/>
      </c>
      <c r="W1095" s="49"/>
      <c r="X1095" s="49"/>
      <c r="Y1095" s="60"/>
      <c r="Z1095" s="49"/>
      <c r="AA1095" s="49"/>
      <c r="AB1095" s="49"/>
      <c r="AC1095" s="49"/>
      <c r="AD1095" s="49"/>
      <c r="AE1095" s="49"/>
      <c r="AF1095" s="49"/>
      <c r="AG1095" s="49"/>
      <c r="AH1095" s="41"/>
      <c r="AI1095" s="47"/>
    </row>
    <row r="1096" spans="1:35" ht="16.5" customHeight="1">
      <c r="A1096" s="417" t="s">
        <v>1897</v>
      </c>
      <c r="B1096" s="78" t="s">
        <v>2487</v>
      </c>
      <c r="C1096" s="76" t="s">
        <v>524</v>
      </c>
      <c r="D1096" s="49"/>
      <c r="E1096" s="49"/>
      <c r="F1096" s="306" t="s">
        <v>598</v>
      </c>
      <c r="G1096" s="1086"/>
      <c r="H1096" s="1087"/>
      <c r="I1096" s="409" t="str">
        <f t="shared" si="283"/>
        <v/>
      </c>
      <c r="J1096" s="964" t="str">
        <f t="shared" si="283"/>
        <v/>
      </c>
      <c r="K1096" s="974" t="str">
        <f t="shared" si="283"/>
        <v/>
      </c>
      <c r="L1096" s="964" t="str">
        <f t="shared" si="283"/>
        <v/>
      </c>
      <c r="M1096" s="409" t="str">
        <f t="shared" si="283"/>
        <v/>
      </c>
      <c r="N1096" s="964" t="str">
        <f t="shared" si="283"/>
        <v/>
      </c>
      <c r="O1096" s="409" t="str">
        <f t="shared" si="283"/>
        <v/>
      </c>
      <c r="P1096" s="964" t="str">
        <f t="shared" si="283"/>
        <v/>
      </c>
      <c r="Q1096" s="1011" t="str">
        <f t="shared" si="283"/>
        <v/>
      </c>
      <c r="R1096" s="964">
        <f t="shared" si="283"/>
        <v>8797.43</v>
      </c>
      <c r="S1096" s="409" t="str">
        <f t="shared" si="283"/>
        <v/>
      </c>
      <c r="T1096" s="964" t="str">
        <f t="shared" si="283"/>
        <v/>
      </c>
      <c r="U1096" s="409" t="str">
        <f t="shared" si="283"/>
        <v/>
      </c>
      <c r="V1096" s="975" t="str">
        <f t="shared" si="283"/>
        <v/>
      </c>
      <c r="W1096" s="49"/>
      <c r="X1096" s="49"/>
      <c r="Y1096" s="60"/>
      <c r="Z1096" s="49"/>
      <c r="AA1096" s="49"/>
      <c r="AB1096" s="49"/>
      <c r="AC1096" s="49"/>
      <c r="AD1096" s="49"/>
      <c r="AE1096" s="49"/>
      <c r="AF1096" s="49"/>
      <c r="AG1096" s="49"/>
      <c r="AH1096" s="41"/>
      <c r="AI1096" s="47"/>
    </row>
    <row r="1097" spans="1:35" ht="16.5" customHeight="1">
      <c r="A1097" s="417" t="s">
        <v>1898</v>
      </c>
      <c r="B1097" s="78" t="s">
        <v>2488</v>
      </c>
      <c r="C1097" s="76" t="s">
        <v>525</v>
      </c>
      <c r="D1097" s="49"/>
      <c r="E1097" s="49"/>
      <c r="F1097" s="306" t="s">
        <v>599</v>
      </c>
      <c r="G1097" s="1086"/>
      <c r="H1097" s="1087"/>
      <c r="I1097" s="409" t="str">
        <f t="shared" si="283"/>
        <v/>
      </c>
      <c r="J1097" s="964" t="str">
        <f t="shared" si="283"/>
        <v/>
      </c>
      <c r="K1097" s="974" t="str">
        <f t="shared" si="283"/>
        <v/>
      </c>
      <c r="L1097" s="964" t="str">
        <f t="shared" si="283"/>
        <v/>
      </c>
      <c r="M1097" s="409" t="str">
        <f t="shared" si="283"/>
        <v/>
      </c>
      <c r="N1097" s="964" t="str">
        <f t="shared" si="283"/>
        <v/>
      </c>
      <c r="O1097" s="409" t="str">
        <f t="shared" si="283"/>
        <v/>
      </c>
      <c r="P1097" s="964" t="str">
        <f t="shared" si="283"/>
        <v/>
      </c>
      <c r="Q1097" s="1011" t="str">
        <f t="shared" si="283"/>
        <v/>
      </c>
      <c r="R1097" s="964">
        <f t="shared" si="283"/>
        <v>0</v>
      </c>
      <c r="S1097" s="409" t="str">
        <f t="shared" si="283"/>
        <v/>
      </c>
      <c r="T1097" s="964" t="str">
        <f t="shared" si="283"/>
        <v/>
      </c>
      <c r="U1097" s="409" t="str">
        <f t="shared" si="283"/>
        <v/>
      </c>
      <c r="V1097" s="975" t="str">
        <f t="shared" si="283"/>
        <v/>
      </c>
      <c r="W1097" s="49"/>
      <c r="X1097" s="49"/>
      <c r="Y1097" s="60"/>
      <c r="Z1097" s="49"/>
      <c r="AA1097" s="49"/>
      <c r="AB1097" s="49"/>
      <c r="AC1097" s="49"/>
      <c r="AD1097" s="49"/>
      <c r="AE1097" s="49"/>
      <c r="AF1097" s="49"/>
      <c r="AG1097" s="49"/>
      <c r="AH1097" s="41"/>
      <c r="AI1097" s="47"/>
    </row>
    <row r="1098" spans="1:35" ht="16.5" customHeight="1">
      <c r="A1098" s="417" t="s">
        <v>1899</v>
      </c>
      <c r="B1098" s="78" t="s">
        <v>2489</v>
      </c>
      <c r="C1098" s="76" t="s">
        <v>526</v>
      </c>
      <c r="D1098" s="49"/>
      <c r="E1098" s="49"/>
      <c r="F1098" s="306" t="s">
        <v>600</v>
      </c>
      <c r="G1098" s="1086"/>
      <c r="H1098" s="1087"/>
      <c r="I1098" s="409" t="str">
        <f t="shared" si="283"/>
        <v/>
      </c>
      <c r="J1098" s="964" t="str">
        <f t="shared" si="283"/>
        <v/>
      </c>
      <c r="K1098" s="974" t="str">
        <f t="shared" si="283"/>
        <v/>
      </c>
      <c r="L1098" s="964" t="str">
        <f t="shared" si="283"/>
        <v/>
      </c>
      <c r="M1098" s="409" t="str">
        <f t="shared" si="283"/>
        <v/>
      </c>
      <c r="N1098" s="964" t="str">
        <f t="shared" si="283"/>
        <v/>
      </c>
      <c r="O1098" s="409" t="str">
        <f t="shared" si="283"/>
        <v/>
      </c>
      <c r="P1098" s="964" t="str">
        <f t="shared" si="283"/>
        <v/>
      </c>
      <c r="Q1098" s="1011" t="str">
        <f t="shared" si="283"/>
        <v/>
      </c>
      <c r="R1098" s="964">
        <f t="shared" si="283"/>
        <v>1065.02</v>
      </c>
      <c r="S1098" s="409" t="str">
        <f t="shared" si="283"/>
        <v/>
      </c>
      <c r="T1098" s="964" t="str">
        <f t="shared" si="283"/>
        <v/>
      </c>
      <c r="U1098" s="409" t="str">
        <f t="shared" si="283"/>
        <v/>
      </c>
      <c r="V1098" s="975" t="str">
        <f t="shared" si="283"/>
        <v/>
      </c>
      <c r="W1098" s="49"/>
      <c r="X1098" s="49"/>
      <c r="Y1098" s="60"/>
      <c r="Z1098" s="49"/>
      <c r="AA1098" s="49"/>
      <c r="AB1098" s="49"/>
      <c r="AC1098" s="49"/>
      <c r="AD1098" s="49"/>
      <c r="AE1098" s="49"/>
      <c r="AF1098" s="49"/>
      <c r="AG1098" s="49"/>
      <c r="AH1098" s="41"/>
      <c r="AI1098" s="47"/>
    </row>
    <row r="1099" spans="1:35" ht="16.5" customHeight="1">
      <c r="A1099" s="417" t="s">
        <v>1900</v>
      </c>
      <c r="B1099" s="78" t="s">
        <v>2490</v>
      </c>
      <c r="C1099" s="76" t="s">
        <v>527</v>
      </c>
      <c r="D1099" s="70"/>
      <c r="E1099" s="49"/>
      <c r="F1099" s="306" t="s">
        <v>601</v>
      </c>
      <c r="G1099" s="1086"/>
      <c r="H1099" s="1087"/>
      <c r="I1099" s="409" t="str">
        <f t="shared" si="283"/>
        <v/>
      </c>
      <c r="J1099" s="964" t="str">
        <f t="shared" si="283"/>
        <v/>
      </c>
      <c r="K1099" s="974" t="str">
        <f t="shared" si="283"/>
        <v/>
      </c>
      <c r="L1099" s="964" t="str">
        <f t="shared" si="283"/>
        <v/>
      </c>
      <c r="M1099" s="409" t="str">
        <f t="shared" si="283"/>
        <v/>
      </c>
      <c r="N1099" s="964" t="str">
        <f t="shared" si="283"/>
        <v/>
      </c>
      <c r="O1099" s="409" t="str">
        <f t="shared" si="283"/>
        <v/>
      </c>
      <c r="P1099" s="964" t="str">
        <f t="shared" si="283"/>
        <v/>
      </c>
      <c r="Q1099" s="1011" t="str">
        <f t="shared" si="283"/>
        <v/>
      </c>
      <c r="R1099" s="964">
        <f t="shared" si="283"/>
        <v>0</v>
      </c>
      <c r="S1099" s="409" t="str">
        <f t="shared" si="283"/>
        <v/>
      </c>
      <c r="T1099" s="964" t="str">
        <f t="shared" si="283"/>
        <v/>
      </c>
      <c r="U1099" s="409" t="str">
        <f t="shared" si="283"/>
        <v/>
      </c>
      <c r="V1099" s="975" t="str">
        <f t="shared" si="283"/>
        <v/>
      </c>
      <c r="W1099" s="49"/>
      <c r="X1099" s="49"/>
      <c r="Y1099" s="60"/>
      <c r="Z1099" s="49"/>
      <c r="AA1099" s="49"/>
      <c r="AB1099" s="49"/>
      <c r="AC1099" s="49"/>
      <c r="AD1099" s="49"/>
      <c r="AE1099" s="49"/>
      <c r="AF1099" s="49"/>
      <c r="AG1099" s="49"/>
      <c r="AH1099" s="41"/>
      <c r="AI1099" s="47"/>
    </row>
    <row r="1100" spans="1:35" ht="16.5" customHeight="1">
      <c r="A1100" s="417" t="s">
        <v>1901</v>
      </c>
      <c r="B1100" s="78" t="s">
        <v>2491</v>
      </c>
      <c r="C1100" s="76" t="s">
        <v>528</v>
      </c>
      <c r="D1100" s="70"/>
      <c r="E1100" s="49"/>
      <c r="F1100" s="306" t="s">
        <v>602</v>
      </c>
      <c r="G1100" s="1086"/>
      <c r="H1100" s="1087"/>
      <c r="I1100" s="409" t="str">
        <f t="shared" si="283"/>
        <v/>
      </c>
      <c r="J1100" s="964" t="str">
        <f t="shared" si="283"/>
        <v/>
      </c>
      <c r="K1100" s="974" t="str">
        <f t="shared" si="283"/>
        <v/>
      </c>
      <c r="L1100" s="964" t="str">
        <f t="shared" si="283"/>
        <v/>
      </c>
      <c r="M1100" s="409" t="str">
        <f t="shared" si="283"/>
        <v/>
      </c>
      <c r="N1100" s="964" t="str">
        <f t="shared" si="283"/>
        <v/>
      </c>
      <c r="O1100" s="409" t="str">
        <f t="shared" si="283"/>
        <v/>
      </c>
      <c r="P1100" s="964" t="str">
        <f t="shared" si="283"/>
        <v/>
      </c>
      <c r="Q1100" s="1011" t="str">
        <f t="shared" si="283"/>
        <v/>
      </c>
      <c r="R1100" s="964">
        <f t="shared" si="283"/>
        <v>983.01</v>
      </c>
      <c r="S1100" s="409" t="str">
        <f t="shared" si="283"/>
        <v/>
      </c>
      <c r="T1100" s="964" t="str">
        <f t="shared" si="283"/>
        <v/>
      </c>
      <c r="U1100" s="409" t="str">
        <f t="shared" si="283"/>
        <v/>
      </c>
      <c r="V1100" s="975" t="str">
        <f t="shared" si="283"/>
        <v/>
      </c>
      <c r="W1100" s="49"/>
      <c r="X1100" s="49"/>
      <c r="Y1100" s="60"/>
      <c r="Z1100" s="49"/>
      <c r="AA1100" s="49"/>
      <c r="AB1100" s="49"/>
      <c r="AC1100" s="49"/>
      <c r="AD1100" s="49"/>
      <c r="AE1100" s="49"/>
      <c r="AF1100" s="49"/>
      <c r="AG1100" s="49"/>
      <c r="AH1100" s="41"/>
      <c r="AI1100" s="47"/>
    </row>
    <row r="1101" spans="1:35" ht="16.5" customHeight="1">
      <c r="A1101" s="417" t="s">
        <v>1902</v>
      </c>
      <c r="B1101" s="78" t="s">
        <v>2492</v>
      </c>
      <c r="C1101" s="76" t="s">
        <v>529</v>
      </c>
      <c r="D1101" s="70"/>
      <c r="E1101" s="49"/>
      <c r="F1101" s="306" t="s">
        <v>603</v>
      </c>
      <c r="G1101" s="1086"/>
      <c r="H1101" s="1087"/>
      <c r="I1101" s="409" t="str">
        <f t="shared" si="283"/>
        <v/>
      </c>
      <c r="J1101" s="964" t="str">
        <f t="shared" si="283"/>
        <v/>
      </c>
      <c r="K1101" s="974" t="str">
        <f t="shared" si="283"/>
        <v/>
      </c>
      <c r="L1101" s="964" t="str">
        <f t="shared" si="283"/>
        <v/>
      </c>
      <c r="M1101" s="409" t="str">
        <f t="shared" si="283"/>
        <v/>
      </c>
      <c r="N1101" s="964" t="str">
        <f t="shared" si="283"/>
        <v/>
      </c>
      <c r="O1101" s="409" t="str">
        <f t="shared" si="283"/>
        <v/>
      </c>
      <c r="P1101" s="964" t="str">
        <f t="shared" si="283"/>
        <v/>
      </c>
      <c r="Q1101" s="1011" t="str">
        <f t="shared" si="283"/>
        <v/>
      </c>
      <c r="R1101" s="964">
        <f t="shared" si="283"/>
        <v>0</v>
      </c>
      <c r="S1101" s="409" t="str">
        <f t="shared" si="283"/>
        <v/>
      </c>
      <c r="T1101" s="964" t="str">
        <f t="shared" si="283"/>
        <v/>
      </c>
      <c r="U1101" s="409" t="str">
        <f t="shared" si="283"/>
        <v/>
      </c>
      <c r="V1101" s="975" t="str">
        <f t="shared" si="283"/>
        <v/>
      </c>
      <c r="W1101" s="49"/>
      <c r="X1101" s="49"/>
      <c r="Y1101" s="60"/>
      <c r="Z1101" s="49"/>
      <c r="AA1101" s="49"/>
      <c r="AB1101" s="49"/>
      <c r="AC1101" s="49"/>
      <c r="AD1101" s="49"/>
      <c r="AE1101" s="49"/>
      <c r="AF1101" s="49"/>
      <c r="AG1101" s="49"/>
      <c r="AH1101" s="41"/>
      <c r="AI1101" s="47"/>
    </row>
    <row r="1102" spans="1:35" ht="16.5" customHeight="1">
      <c r="A1102" s="417" t="s">
        <v>1903</v>
      </c>
      <c r="B1102" s="78" t="s">
        <v>2603</v>
      </c>
      <c r="C1102" s="76" t="s">
        <v>530</v>
      </c>
      <c r="D1102" s="70"/>
      <c r="E1102" s="49"/>
      <c r="F1102" s="306" t="s">
        <v>604</v>
      </c>
      <c r="G1102" s="1086"/>
      <c r="H1102" s="1087"/>
      <c r="I1102" s="409" t="str">
        <f t="shared" si="283"/>
        <v/>
      </c>
      <c r="J1102" s="964" t="str">
        <f t="shared" si="283"/>
        <v/>
      </c>
      <c r="K1102" s="974" t="str">
        <f t="shared" si="283"/>
        <v/>
      </c>
      <c r="L1102" s="964" t="str">
        <f t="shared" si="283"/>
        <v/>
      </c>
      <c r="M1102" s="409" t="str">
        <f t="shared" si="283"/>
        <v/>
      </c>
      <c r="N1102" s="964" t="str">
        <f t="shared" si="283"/>
        <v/>
      </c>
      <c r="O1102" s="409" t="str">
        <f t="shared" si="283"/>
        <v/>
      </c>
      <c r="P1102" s="964" t="str">
        <f t="shared" si="283"/>
        <v/>
      </c>
      <c r="Q1102" s="1011" t="str">
        <f t="shared" si="283"/>
        <v/>
      </c>
      <c r="R1102" s="964">
        <f t="shared" si="283"/>
        <v>1244.3900000000001</v>
      </c>
      <c r="S1102" s="409" t="str">
        <f t="shared" si="283"/>
        <v/>
      </c>
      <c r="T1102" s="964" t="str">
        <f t="shared" si="283"/>
        <v/>
      </c>
      <c r="U1102" s="409" t="str">
        <f t="shared" si="283"/>
        <v/>
      </c>
      <c r="V1102" s="975" t="str">
        <f t="shared" si="283"/>
        <v/>
      </c>
      <c r="W1102" s="49"/>
      <c r="X1102" s="49"/>
      <c r="Y1102" s="60"/>
      <c r="Z1102" s="49"/>
      <c r="AA1102" s="49"/>
      <c r="AB1102" s="49"/>
      <c r="AC1102" s="49"/>
      <c r="AD1102" s="49"/>
      <c r="AE1102" s="49"/>
      <c r="AF1102" s="49"/>
      <c r="AG1102" s="49"/>
      <c r="AH1102" s="41"/>
      <c r="AI1102" s="47"/>
    </row>
    <row r="1103" spans="1:35" ht="16.5" customHeight="1">
      <c r="A1103" s="417" t="s">
        <v>1904</v>
      </c>
      <c r="B1103" s="78" t="s">
        <v>2493</v>
      </c>
      <c r="C1103" s="76" t="s">
        <v>531</v>
      </c>
      <c r="D1103" s="70"/>
      <c r="E1103" s="49"/>
      <c r="F1103" s="306" t="s">
        <v>634</v>
      </c>
      <c r="G1103" s="1086"/>
      <c r="H1103" s="1087"/>
      <c r="I1103" s="409" t="str">
        <f t="shared" si="283"/>
        <v/>
      </c>
      <c r="J1103" s="964" t="str">
        <f t="shared" si="283"/>
        <v/>
      </c>
      <c r="K1103" s="974" t="str">
        <f t="shared" si="283"/>
        <v/>
      </c>
      <c r="L1103" s="964" t="str">
        <f t="shared" si="283"/>
        <v/>
      </c>
      <c r="M1103" s="409" t="str">
        <f t="shared" si="283"/>
        <v/>
      </c>
      <c r="N1103" s="964" t="str">
        <f t="shared" si="283"/>
        <v/>
      </c>
      <c r="O1103" s="409" t="str">
        <f t="shared" si="283"/>
        <v/>
      </c>
      <c r="P1103" s="964" t="str">
        <f t="shared" si="283"/>
        <v/>
      </c>
      <c r="Q1103" s="1011" t="str">
        <f t="shared" si="283"/>
        <v/>
      </c>
      <c r="R1103" s="964">
        <f t="shared" si="283"/>
        <v>9176.94</v>
      </c>
      <c r="S1103" s="409" t="str">
        <f t="shared" si="283"/>
        <v/>
      </c>
      <c r="T1103" s="964" t="str">
        <f t="shared" si="283"/>
        <v/>
      </c>
      <c r="U1103" s="409" t="str">
        <f t="shared" si="283"/>
        <v/>
      </c>
      <c r="V1103" s="975" t="str">
        <f t="shared" si="283"/>
        <v/>
      </c>
      <c r="W1103" s="49"/>
      <c r="X1103" s="49"/>
      <c r="Y1103" s="60"/>
      <c r="Z1103" s="49"/>
      <c r="AA1103" s="49"/>
      <c r="AB1103" s="49"/>
      <c r="AC1103" s="49"/>
      <c r="AD1103" s="49"/>
      <c r="AE1103" s="49"/>
      <c r="AF1103" s="49"/>
      <c r="AG1103" s="49"/>
      <c r="AH1103" s="41"/>
      <c r="AI1103" s="47"/>
    </row>
    <row r="1104" spans="1:35" ht="16.5" customHeight="1">
      <c r="A1104" s="417" t="s">
        <v>1905</v>
      </c>
      <c r="B1104" s="78" t="s">
        <v>2494</v>
      </c>
      <c r="C1104" s="76" t="s">
        <v>370</v>
      </c>
      <c r="D1104" s="70"/>
      <c r="E1104" s="49"/>
      <c r="F1104" s="89" t="s">
        <v>228</v>
      </c>
      <c r="G1104" s="1086"/>
      <c r="H1104" s="1087"/>
      <c r="I1104" s="409" t="str">
        <f t="shared" si="283"/>
        <v/>
      </c>
      <c r="J1104" s="964" t="str">
        <f t="shared" si="283"/>
        <v/>
      </c>
      <c r="K1104" s="974" t="str">
        <f t="shared" si="283"/>
        <v/>
      </c>
      <c r="L1104" s="964" t="str">
        <f t="shared" si="283"/>
        <v/>
      </c>
      <c r="M1104" s="409" t="str">
        <f t="shared" si="283"/>
        <v/>
      </c>
      <c r="N1104" s="964" t="str">
        <f t="shared" si="283"/>
        <v/>
      </c>
      <c r="O1104" s="409" t="str">
        <f t="shared" si="283"/>
        <v/>
      </c>
      <c r="P1104" s="964" t="str">
        <f t="shared" si="283"/>
        <v/>
      </c>
      <c r="Q1104" s="1011" t="str">
        <f t="shared" si="283"/>
        <v/>
      </c>
      <c r="R1104" s="964">
        <f t="shared" si="283"/>
        <v>99873.48</v>
      </c>
      <c r="S1104" s="409" t="str">
        <f t="shared" si="283"/>
        <v/>
      </c>
      <c r="T1104" s="964" t="str">
        <f t="shared" si="283"/>
        <v/>
      </c>
      <c r="U1104" s="409" t="str">
        <f t="shared" si="283"/>
        <v/>
      </c>
      <c r="V1104" s="975" t="str">
        <f t="shared" si="283"/>
        <v/>
      </c>
      <c r="W1104" s="49"/>
      <c r="X1104" s="49"/>
      <c r="Y1104" s="60"/>
      <c r="Z1104" s="49"/>
      <c r="AA1104" s="49"/>
      <c r="AB1104" s="49"/>
      <c r="AC1104" s="49"/>
      <c r="AD1104" s="49"/>
      <c r="AE1104" s="49"/>
      <c r="AF1104" s="49"/>
      <c r="AG1104" s="49"/>
      <c r="AH1104" s="41"/>
      <c r="AI1104" s="47"/>
    </row>
    <row r="1105" spans="1:35" ht="16.5" customHeight="1">
      <c r="A1105" s="417" t="s">
        <v>1906</v>
      </c>
      <c r="B1105" s="78" t="s">
        <v>2495</v>
      </c>
      <c r="C1105" s="76" t="s">
        <v>567</v>
      </c>
      <c r="D1105" s="70"/>
      <c r="E1105" s="49"/>
      <c r="F1105" s="306" t="s">
        <v>607</v>
      </c>
      <c r="G1105" s="1086"/>
      <c r="H1105" s="1087"/>
      <c r="I1105" s="409" t="str">
        <f t="shared" si="283"/>
        <v/>
      </c>
      <c r="J1105" s="964" t="str">
        <f t="shared" si="283"/>
        <v/>
      </c>
      <c r="K1105" s="974" t="str">
        <f t="shared" si="283"/>
        <v/>
      </c>
      <c r="L1105" s="964" t="str">
        <f t="shared" si="283"/>
        <v/>
      </c>
      <c r="M1105" s="409" t="str">
        <f t="shared" si="283"/>
        <v/>
      </c>
      <c r="N1105" s="964" t="str">
        <f t="shared" si="283"/>
        <v/>
      </c>
      <c r="O1105" s="409" t="str">
        <f t="shared" si="283"/>
        <v/>
      </c>
      <c r="P1105" s="964" t="str">
        <f t="shared" si="283"/>
        <v/>
      </c>
      <c r="Q1105" s="1011" t="str">
        <f t="shared" si="283"/>
        <v/>
      </c>
      <c r="R1105" s="964">
        <f t="shared" si="283"/>
        <v>84075.92</v>
      </c>
      <c r="S1105" s="409" t="str">
        <f t="shared" si="283"/>
        <v/>
      </c>
      <c r="T1105" s="964" t="str">
        <f t="shared" si="283"/>
        <v/>
      </c>
      <c r="U1105" s="409" t="str">
        <f t="shared" si="283"/>
        <v/>
      </c>
      <c r="V1105" s="975" t="str">
        <f t="shared" si="283"/>
        <v/>
      </c>
      <c r="W1105" s="49"/>
      <c r="X1105" s="49"/>
      <c r="Y1105" s="60"/>
      <c r="Z1105" s="49"/>
      <c r="AA1105" s="49"/>
      <c r="AB1105" s="49"/>
      <c r="AC1105" s="49"/>
      <c r="AD1105" s="49"/>
      <c r="AE1105" s="49"/>
      <c r="AF1105" s="49"/>
      <c r="AG1105" s="49"/>
      <c r="AH1105" s="41"/>
      <c r="AI1105" s="47"/>
    </row>
    <row r="1106" spans="1:35" ht="16.5" customHeight="1">
      <c r="A1106" s="417" t="s">
        <v>1907</v>
      </c>
      <c r="B1106" s="78" t="s">
        <v>2496</v>
      </c>
      <c r="C1106" s="76" t="s">
        <v>568</v>
      </c>
      <c r="D1106" s="70"/>
      <c r="E1106" s="49"/>
      <c r="F1106" s="388" t="s">
        <v>608</v>
      </c>
      <c r="G1106" s="1086"/>
      <c r="H1106" s="1087"/>
      <c r="I1106" s="470" t="str">
        <f t="shared" ref="I1106:V1106" si="284">IFERROR(INDEX(ESOSDataset,MATCH($C1106,Measure,0),MATCH(I$10,PeriodComposite,0)),"")</f>
        <v/>
      </c>
      <c r="J1106" s="914" t="str">
        <f t="shared" si="284"/>
        <v/>
      </c>
      <c r="K1106" s="976" t="str">
        <f t="shared" si="284"/>
        <v/>
      </c>
      <c r="L1106" s="914" t="str">
        <f t="shared" si="284"/>
        <v/>
      </c>
      <c r="M1106" s="470" t="str">
        <f t="shared" si="284"/>
        <v/>
      </c>
      <c r="N1106" s="914" t="str">
        <f t="shared" si="284"/>
        <v/>
      </c>
      <c r="O1106" s="470" t="str">
        <f t="shared" si="284"/>
        <v/>
      </c>
      <c r="P1106" s="914" t="str">
        <f t="shared" si="284"/>
        <v/>
      </c>
      <c r="Q1106" s="1012" t="str">
        <f t="shared" si="284"/>
        <v/>
      </c>
      <c r="R1106" s="914">
        <f t="shared" si="284"/>
        <v>0.15791594</v>
      </c>
      <c r="S1106" s="470" t="str">
        <f t="shared" si="284"/>
        <v/>
      </c>
      <c r="T1106" s="914" t="str">
        <f t="shared" si="284"/>
        <v/>
      </c>
      <c r="U1106" s="470" t="str">
        <f t="shared" si="284"/>
        <v/>
      </c>
      <c r="V1106" s="920" t="str">
        <f t="shared" si="284"/>
        <v/>
      </c>
      <c r="W1106" s="49"/>
      <c r="X1106" s="49"/>
      <c r="Y1106" s="60"/>
      <c r="Z1106" s="49"/>
      <c r="AA1106" s="49"/>
      <c r="AB1106" s="49"/>
      <c r="AC1106" s="49"/>
      <c r="AD1106" s="49"/>
      <c r="AE1106" s="49"/>
      <c r="AF1106" s="49"/>
      <c r="AG1106" s="49"/>
      <c r="AH1106" s="41"/>
      <c r="AI1106" s="47"/>
    </row>
    <row r="1107" spans="1:35" ht="16.5" customHeight="1">
      <c r="A1107" s="417" t="s">
        <v>1908</v>
      </c>
      <c r="B1107" s="78" t="s">
        <v>2497</v>
      </c>
      <c r="C1107" s="76" t="s">
        <v>563</v>
      </c>
      <c r="D1107" s="70"/>
      <c r="E1107" s="49"/>
      <c r="F1107" s="306" t="s">
        <v>609</v>
      </c>
      <c r="G1107" s="1086"/>
      <c r="H1107" s="1087"/>
      <c r="I1107" s="409" t="str">
        <f t="shared" ref="I1107:V1113" si="285">IFERROR(INDEX(ESOSDataset,MATCH($C1107,Measure,0),MATCH(I$10,PeriodComposite,0))/I$6/I$5,"")</f>
        <v/>
      </c>
      <c r="J1107" s="964" t="str">
        <f t="shared" si="285"/>
        <v/>
      </c>
      <c r="K1107" s="974" t="str">
        <f t="shared" si="285"/>
        <v/>
      </c>
      <c r="L1107" s="964" t="str">
        <f t="shared" si="285"/>
        <v/>
      </c>
      <c r="M1107" s="409" t="str">
        <f t="shared" si="285"/>
        <v/>
      </c>
      <c r="N1107" s="964" t="str">
        <f t="shared" si="285"/>
        <v/>
      </c>
      <c r="O1107" s="409" t="str">
        <f t="shared" si="285"/>
        <v/>
      </c>
      <c r="P1107" s="964" t="str">
        <f t="shared" si="285"/>
        <v/>
      </c>
      <c r="Q1107" s="1011" t="str">
        <f t="shared" si="285"/>
        <v/>
      </c>
      <c r="R1107" s="964">
        <f t="shared" si="285"/>
        <v>3916.99</v>
      </c>
      <c r="S1107" s="409" t="str">
        <f t="shared" si="285"/>
        <v/>
      </c>
      <c r="T1107" s="964" t="str">
        <f t="shared" si="285"/>
        <v/>
      </c>
      <c r="U1107" s="409" t="str">
        <f t="shared" si="285"/>
        <v/>
      </c>
      <c r="V1107" s="975" t="str">
        <f t="shared" si="285"/>
        <v/>
      </c>
      <c r="W1107" s="49"/>
      <c r="X1107" s="49"/>
      <c r="Y1107" s="60"/>
      <c r="Z1107" s="49"/>
      <c r="AA1107" s="49"/>
      <c r="AB1107" s="49"/>
      <c r="AC1107" s="49"/>
      <c r="AD1107" s="49"/>
      <c r="AE1107" s="49"/>
      <c r="AF1107" s="49"/>
      <c r="AG1107" s="49"/>
      <c r="AH1107" s="41"/>
      <c r="AI1107" s="47"/>
    </row>
    <row r="1108" spans="1:35" ht="16.5" customHeight="1">
      <c r="A1108" s="417" t="s">
        <v>1909</v>
      </c>
      <c r="B1108" s="78" t="s">
        <v>2498</v>
      </c>
      <c r="C1108" s="76" t="s">
        <v>562</v>
      </c>
      <c r="D1108" s="70"/>
      <c r="E1108" s="49"/>
      <c r="F1108" s="306" t="s">
        <v>610</v>
      </c>
      <c r="G1108" s="1086"/>
      <c r="H1108" s="1087"/>
      <c r="I1108" s="409" t="str">
        <f t="shared" si="285"/>
        <v/>
      </c>
      <c r="J1108" s="964" t="str">
        <f t="shared" si="285"/>
        <v/>
      </c>
      <c r="K1108" s="974" t="str">
        <f t="shared" si="285"/>
        <v/>
      </c>
      <c r="L1108" s="964" t="str">
        <f t="shared" si="285"/>
        <v/>
      </c>
      <c r="M1108" s="409" t="str">
        <f t="shared" si="285"/>
        <v/>
      </c>
      <c r="N1108" s="964" t="str">
        <f t="shared" si="285"/>
        <v/>
      </c>
      <c r="O1108" s="409" t="str">
        <f t="shared" si="285"/>
        <v/>
      </c>
      <c r="P1108" s="964" t="str">
        <f t="shared" si="285"/>
        <v/>
      </c>
      <c r="Q1108" s="1011" t="str">
        <f t="shared" si="285"/>
        <v/>
      </c>
      <c r="R1108" s="964">
        <f t="shared" si="285"/>
        <v>0</v>
      </c>
      <c r="S1108" s="409" t="str">
        <f t="shared" si="285"/>
        <v/>
      </c>
      <c r="T1108" s="964" t="str">
        <f t="shared" si="285"/>
        <v/>
      </c>
      <c r="U1108" s="409" t="str">
        <f t="shared" si="285"/>
        <v/>
      </c>
      <c r="V1108" s="975" t="str">
        <f t="shared" si="285"/>
        <v/>
      </c>
      <c r="W1108" s="49"/>
      <c r="X1108" s="49"/>
      <c r="Y1108" s="60"/>
      <c r="Z1108" s="49"/>
      <c r="AA1108" s="49"/>
      <c r="AB1108" s="49"/>
      <c r="AC1108" s="49"/>
      <c r="AD1108" s="49"/>
      <c r="AE1108" s="49"/>
      <c r="AF1108" s="49"/>
      <c r="AG1108" s="49"/>
      <c r="AH1108" s="41"/>
      <c r="AI1108" s="47"/>
    </row>
    <row r="1109" spans="1:35" ht="16.5" customHeight="1">
      <c r="A1109" s="417" t="s">
        <v>1910</v>
      </c>
      <c r="B1109" s="78" t="s">
        <v>2499</v>
      </c>
      <c r="C1109" s="76" t="s">
        <v>564</v>
      </c>
      <c r="D1109" s="70"/>
      <c r="E1109" s="49"/>
      <c r="F1109" s="306" t="s">
        <v>697</v>
      </c>
      <c r="G1109" s="1086"/>
      <c r="H1109" s="1087"/>
      <c r="I1109" s="409" t="str">
        <f t="shared" si="285"/>
        <v/>
      </c>
      <c r="J1109" s="964" t="str">
        <f t="shared" si="285"/>
        <v/>
      </c>
      <c r="K1109" s="974" t="str">
        <f t="shared" si="285"/>
        <v/>
      </c>
      <c r="L1109" s="964" t="str">
        <f t="shared" si="285"/>
        <v/>
      </c>
      <c r="M1109" s="409" t="str">
        <f t="shared" si="285"/>
        <v/>
      </c>
      <c r="N1109" s="964" t="str">
        <f t="shared" si="285"/>
        <v/>
      </c>
      <c r="O1109" s="409" t="str">
        <f t="shared" si="285"/>
        <v/>
      </c>
      <c r="P1109" s="964" t="str">
        <f t="shared" si="285"/>
        <v/>
      </c>
      <c r="Q1109" s="1011" t="str">
        <f t="shared" si="285"/>
        <v/>
      </c>
      <c r="R1109" s="964">
        <f t="shared" si="285"/>
        <v>0</v>
      </c>
      <c r="S1109" s="409" t="str">
        <f t="shared" si="285"/>
        <v/>
      </c>
      <c r="T1109" s="964" t="str">
        <f t="shared" si="285"/>
        <v/>
      </c>
      <c r="U1109" s="409" t="str">
        <f t="shared" si="285"/>
        <v/>
      </c>
      <c r="V1109" s="975" t="str">
        <f t="shared" si="285"/>
        <v/>
      </c>
      <c r="W1109" s="49"/>
      <c r="X1109" s="49"/>
      <c r="Y1109" s="60"/>
      <c r="Z1109" s="49"/>
      <c r="AA1109" s="49"/>
      <c r="AB1109" s="49"/>
      <c r="AC1109" s="49"/>
      <c r="AD1109" s="49"/>
      <c r="AE1109" s="49"/>
      <c r="AF1109" s="49"/>
      <c r="AG1109" s="49"/>
      <c r="AH1109" s="41"/>
      <c r="AI1109" s="47"/>
    </row>
    <row r="1110" spans="1:35" ht="16.5" customHeight="1">
      <c r="A1110" s="417" t="s">
        <v>1911</v>
      </c>
      <c r="B1110" s="78" t="s">
        <v>2604</v>
      </c>
      <c r="C1110" s="76" t="s">
        <v>566</v>
      </c>
      <c r="D1110" s="49"/>
      <c r="E1110" s="49"/>
      <c r="F1110" s="306" t="s">
        <v>611</v>
      </c>
      <c r="G1110" s="1086"/>
      <c r="H1110" s="1087"/>
      <c r="I1110" s="409" t="str">
        <f t="shared" si="285"/>
        <v/>
      </c>
      <c r="J1110" s="964" t="str">
        <f t="shared" si="285"/>
        <v/>
      </c>
      <c r="K1110" s="974" t="str">
        <f t="shared" si="285"/>
        <v/>
      </c>
      <c r="L1110" s="964" t="str">
        <f t="shared" si="285"/>
        <v/>
      </c>
      <c r="M1110" s="409" t="str">
        <f t="shared" si="285"/>
        <v/>
      </c>
      <c r="N1110" s="964" t="str">
        <f t="shared" si="285"/>
        <v/>
      </c>
      <c r="O1110" s="409" t="str">
        <f t="shared" si="285"/>
        <v/>
      </c>
      <c r="P1110" s="964" t="str">
        <f t="shared" si="285"/>
        <v/>
      </c>
      <c r="Q1110" s="1011" t="str">
        <f t="shared" si="285"/>
        <v/>
      </c>
      <c r="R1110" s="964">
        <f t="shared" si="285"/>
        <v>11880.58</v>
      </c>
      <c r="S1110" s="409" t="str">
        <f t="shared" si="285"/>
        <v/>
      </c>
      <c r="T1110" s="964" t="str">
        <f t="shared" si="285"/>
        <v/>
      </c>
      <c r="U1110" s="409" t="str">
        <f t="shared" si="285"/>
        <v/>
      </c>
      <c r="V1110" s="975" t="str">
        <f t="shared" si="285"/>
        <v/>
      </c>
      <c r="W1110" s="49"/>
      <c r="X1110" s="49"/>
      <c r="Y1110" s="60"/>
      <c r="Z1110" s="49"/>
      <c r="AA1110" s="49"/>
      <c r="AB1110" s="49"/>
      <c r="AC1110" s="49"/>
      <c r="AD1110" s="49"/>
      <c r="AE1110" s="49"/>
      <c r="AF1110" s="49"/>
      <c r="AG1110" s="49"/>
      <c r="AH1110" s="41"/>
      <c r="AI1110" s="47"/>
    </row>
    <row r="1111" spans="1:35" ht="16.5" customHeight="1">
      <c r="A1111" s="417" t="s">
        <v>1912</v>
      </c>
      <c r="B1111" s="78" t="s">
        <v>2500</v>
      </c>
      <c r="C1111" s="76" t="s">
        <v>565</v>
      </c>
      <c r="D1111" s="49"/>
      <c r="E1111" s="49"/>
      <c r="F1111" s="306" t="s">
        <v>633</v>
      </c>
      <c r="G1111" s="1086"/>
      <c r="H1111" s="1087"/>
      <c r="I1111" s="409" t="str">
        <f t="shared" si="285"/>
        <v/>
      </c>
      <c r="J1111" s="964" t="str">
        <f t="shared" si="285"/>
        <v/>
      </c>
      <c r="K1111" s="974" t="str">
        <f t="shared" si="285"/>
        <v/>
      </c>
      <c r="L1111" s="964" t="str">
        <f t="shared" si="285"/>
        <v/>
      </c>
      <c r="M1111" s="409" t="str">
        <f t="shared" si="285"/>
        <v/>
      </c>
      <c r="N1111" s="964" t="str">
        <f t="shared" si="285"/>
        <v/>
      </c>
      <c r="O1111" s="409" t="str">
        <f t="shared" si="285"/>
        <v/>
      </c>
      <c r="P1111" s="964" t="str">
        <f t="shared" si="285"/>
        <v/>
      </c>
      <c r="Q1111" s="1011" t="str">
        <f t="shared" si="285"/>
        <v/>
      </c>
      <c r="R1111" s="964">
        <f t="shared" si="285"/>
        <v>0</v>
      </c>
      <c r="S1111" s="409" t="str">
        <f t="shared" si="285"/>
        <v/>
      </c>
      <c r="T1111" s="964" t="str">
        <f t="shared" si="285"/>
        <v/>
      </c>
      <c r="U1111" s="409" t="str">
        <f t="shared" si="285"/>
        <v/>
      </c>
      <c r="V1111" s="975" t="str">
        <f t="shared" si="285"/>
        <v/>
      </c>
      <c r="W1111" s="49"/>
      <c r="X1111" s="49"/>
      <c r="Y1111" s="60"/>
      <c r="Z1111" s="49"/>
      <c r="AA1111" s="49"/>
      <c r="AB1111" s="49"/>
      <c r="AC1111" s="49"/>
      <c r="AD1111" s="49"/>
      <c r="AE1111" s="49"/>
      <c r="AF1111" s="49"/>
      <c r="AG1111" s="49"/>
      <c r="AH1111" s="41"/>
      <c r="AI1111" s="47"/>
    </row>
    <row r="1112" spans="1:35" ht="16.5" customHeight="1">
      <c r="A1112" s="417" t="s">
        <v>1913</v>
      </c>
      <c r="B1112" s="78" t="s">
        <v>2501</v>
      </c>
      <c r="C1112" s="76" t="s">
        <v>371</v>
      </c>
      <c r="D1112" s="49"/>
      <c r="E1112" s="49"/>
      <c r="F1112" s="89" t="s">
        <v>152</v>
      </c>
      <c r="G1112" s="1086"/>
      <c r="H1112" s="1087"/>
      <c r="I1112" s="409" t="str">
        <f t="shared" si="285"/>
        <v/>
      </c>
      <c r="J1112" s="964" t="str">
        <f t="shared" si="285"/>
        <v/>
      </c>
      <c r="K1112" s="974" t="str">
        <f t="shared" si="285"/>
        <v/>
      </c>
      <c r="L1112" s="964" t="str">
        <f t="shared" si="285"/>
        <v/>
      </c>
      <c r="M1112" s="409" t="str">
        <f t="shared" si="285"/>
        <v/>
      </c>
      <c r="N1112" s="964" t="str">
        <f t="shared" si="285"/>
        <v/>
      </c>
      <c r="O1112" s="409" t="str">
        <f t="shared" si="285"/>
        <v/>
      </c>
      <c r="P1112" s="964" t="str">
        <f t="shared" si="285"/>
        <v/>
      </c>
      <c r="Q1112" s="1011" t="str">
        <f t="shared" si="285"/>
        <v/>
      </c>
      <c r="R1112" s="964">
        <f t="shared" si="285"/>
        <v>23353.55</v>
      </c>
      <c r="S1112" s="409" t="str">
        <f t="shared" si="285"/>
        <v/>
      </c>
      <c r="T1112" s="964" t="str">
        <f t="shared" si="285"/>
        <v/>
      </c>
      <c r="U1112" s="409" t="str">
        <f t="shared" si="285"/>
        <v/>
      </c>
      <c r="V1112" s="975" t="str">
        <f t="shared" si="285"/>
        <v/>
      </c>
      <c r="W1112" s="49"/>
      <c r="X1112" s="49"/>
      <c r="Y1112" s="60"/>
      <c r="Z1112" s="49"/>
      <c r="AA1112" s="49"/>
      <c r="AB1112" s="49"/>
      <c r="AC1112" s="49"/>
      <c r="AD1112" s="49"/>
      <c r="AE1112" s="49"/>
      <c r="AF1112" s="49"/>
      <c r="AG1112" s="49"/>
      <c r="AH1112" s="41"/>
      <c r="AI1112" s="47"/>
    </row>
    <row r="1113" spans="1:35" ht="16.5" customHeight="1">
      <c r="A1113" s="417" t="s">
        <v>1914</v>
      </c>
      <c r="B1113" s="78" t="s">
        <v>2605</v>
      </c>
      <c r="C1113" s="76" t="s">
        <v>693</v>
      </c>
      <c r="D1113" s="49"/>
      <c r="E1113" s="49"/>
      <c r="F1113" s="306" t="s">
        <v>656</v>
      </c>
      <c r="G1113" s="1086"/>
      <c r="H1113" s="1087"/>
      <c r="I1113" s="409" t="str">
        <f t="shared" si="285"/>
        <v/>
      </c>
      <c r="J1113" s="964" t="str">
        <f t="shared" si="285"/>
        <v/>
      </c>
      <c r="K1113" s="974" t="str">
        <f t="shared" si="285"/>
        <v/>
      </c>
      <c r="L1113" s="964" t="str">
        <f t="shared" si="285"/>
        <v/>
      </c>
      <c r="M1113" s="409" t="str">
        <f t="shared" si="285"/>
        <v/>
      </c>
      <c r="N1113" s="964" t="str">
        <f t="shared" si="285"/>
        <v/>
      </c>
      <c r="O1113" s="409" t="str">
        <f t="shared" si="285"/>
        <v/>
      </c>
      <c r="P1113" s="964" t="str">
        <f t="shared" si="285"/>
        <v/>
      </c>
      <c r="Q1113" s="1011" t="str">
        <f t="shared" si="285"/>
        <v/>
      </c>
      <c r="R1113" s="964">
        <f t="shared" si="285"/>
        <v>23124.43</v>
      </c>
      <c r="S1113" s="409" t="str">
        <f t="shared" si="285"/>
        <v/>
      </c>
      <c r="T1113" s="964" t="str">
        <f t="shared" si="285"/>
        <v/>
      </c>
      <c r="U1113" s="409" t="str">
        <f t="shared" si="285"/>
        <v/>
      </c>
      <c r="V1113" s="975" t="str">
        <f t="shared" si="285"/>
        <v/>
      </c>
      <c r="W1113" s="49"/>
      <c r="X1113" s="49"/>
      <c r="Y1113" s="60"/>
      <c r="Z1113" s="49"/>
      <c r="AA1113" s="49"/>
      <c r="AB1113" s="49"/>
      <c r="AC1113" s="49"/>
      <c r="AD1113" s="49"/>
      <c r="AE1113" s="49"/>
      <c r="AF1113" s="49"/>
      <c r="AG1113" s="49"/>
      <c r="AH1113" s="41"/>
      <c r="AI1113" s="47"/>
    </row>
    <row r="1114" spans="1:35" ht="16.5" customHeight="1">
      <c r="A1114" s="412"/>
      <c r="B1114" s="78" t="s">
        <v>2606</v>
      </c>
      <c r="C1114" s="76" t="s">
        <v>2641</v>
      </c>
      <c r="D1114" s="49"/>
      <c r="E1114" s="49"/>
      <c r="F1114" s="307" t="s">
        <v>657</v>
      </c>
      <c r="G1114" s="1088"/>
      <c r="H1114" s="1089"/>
      <c r="I1114" s="410" t="str">
        <f>IFERROR(I1112-I1113,"")</f>
        <v/>
      </c>
      <c r="J1114" s="965" t="str">
        <f t="shared" ref="J1114:V1114" si="286">IFERROR(J1112-J1113,"")</f>
        <v/>
      </c>
      <c r="K1114" s="977" t="str">
        <f t="shared" si="286"/>
        <v/>
      </c>
      <c r="L1114" s="965" t="str">
        <f t="shared" si="286"/>
        <v/>
      </c>
      <c r="M1114" s="410" t="str">
        <f t="shared" si="286"/>
        <v/>
      </c>
      <c r="N1114" s="965" t="str">
        <f t="shared" si="286"/>
        <v/>
      </c>
      <c r="O1114" s="410" t="str">
        <f t="shared" si="286"/>
        <v/>
      </c>
      <c r="P1114" s="965" t="str">
        <f t="shared" si="286"/>
        <v/>
      </c>
      <c r="Q1114" s="1042" t="str">
        <f t="shared" si="286"/>
        <v/>
      </c>
      <c r="R1114" s="965">
        <f t="shared" si="286"/>
        <v>229.11999999999898</v>
      </c>
      <c r="S1114" s="410" t="str">
        <f t="shared" si="286"/>
        <v/>
      </c>
      <c r="T1114" s="965" t="str">
        <f t="shared" si="286"/>
        <v/>
      </c>
      <c r="U1114" s="410" t="str">
        <f t="shared" si="286"/>
        <v/>
      </c>
      <c r="V1114" s="978" t="str">
        <f t="shared" si="286"/>
        <v/>
      </c>
      <c r="W1114" s="49"/>
      <c r="X1114" s="49"/>
      <c r="Y1114" s="60"/>
      <c r="Z1114" s="49"/>
      <c r="AA1114" s="49"/>
      <c r="AB1114" s="49"/>
      <c r="AC1114" s="49"/>
      <c r="AD1114" s="49"/>
      <c r="AE1114" s="49"/>
      <c r="AF1114" s="49"/>
      <c r="AG1114" s="49"/>
      <c r="AH1114" s="41"/>
      <c r="AI1114" s="47"/>
    </row>
    <row r="1115" spans="1:35" ht="17.25" customHeight="1">
      <c r="A1115" s="412"/>
      <c r="B1115" s="41"/>
      <c r="C1115" s="41"/>
      <c r="D1115" s="41"/>
      <c r="E1115" s="41"/>
      <c r="F1115" s="41"/>
      <c r="G1115" s="41"/>
      <c r="H1115" s="41"/>
      <c r="I1115" s="41"/>
      <c r="J1115" s="684"/>
      <c r="K1115" s="41"/>
      <c r="L1115" s="684"/>
      <c r="M1115" s="41"/>
      <c r="N1115" s="684"/>
      <c r="O1115" s="41"/>
      <c r="P1115" s="684"/>
      <c r="Q1115" s="41"/>
      <c r="R1115" s="684"/>
      <c r="S1115" s="41"/>
      <c r="T1115" s="684"/>
      <c r="U1115" s="41"/>
      <c r="V1115" s="684"/>
      <c r="W1115" s="42"/>
      <c r="X1115" s="41"/>
      <c r="Y1115" s="43"/>
      <c r="Z1115" s="41"/>
      <c r="AA1115" s="41"/>
      <c r="AB1115" s="41"/>
      <c r="AC1115" s="41"/>
      <c r="AD1115" s="41"/>
      <c r="AE1115" s="41"/>
      <c r="AF1115" s="41"/>
      <c r="AG1115" s="41"/>
      <c r="AH1115" s="41"/>
      <c r="AI1115" s="47"/>
    </row>
    <row r="1116" spans="1:35" ht="17.25" customHeight="1">
      <c r="A1116" s="412"/>
      <c r="B1116" s="41"/>
      <c r="C1116" s="41"/>
      <c r="D1116" s="41"/>
      <c r="E1116" s="41"/>
      <c r="F1116" s="41"/>
      <c r="G1116" s="41"/>
      <c r="H1116" s="41"/>
      <c r="I1116" s="41"/>
      <c r="J1116" s="684"/>
      <c r="K1116" s="41"/>
      <c r="L1116" s="684"/>
      <c r="M1116" s="41"/>
      <c r="N1116" s="684"/>
      <c r="O1116" s="41"/>
      <c r="P1116" s="684"/>
      <c r="Q1116" s="41"/>
      <c r="R1116" s="684"/>
      <c r="S1116" s="41"/>
      <c r="T1116" s="684"/>
      <c r="U1116" s="41"/>
      <c r="V1116" s="684"/>
      <c r="W1116" s="42"/>
      <c r="X1116" s="41"/>
      <c r="Y1116" s="43"/>
      <c r="Z1116" s="41"/>
      <c r="AA1116" s="41"/>
      <c r="AB1116" s="41"/>
      <c r="AC1116" s="41"/>
      <c r="AD1116" s="41"/>
      <c r="AE1116" s="41"/>
      <c r="AF1116" s="41"/>
      <c r="AG1116" s="41"/>
      <c r="AH1116" s="41"/>
      <c r="AI1116" s="47"/>
    </row>
    <row r="1117" spans="1:35" ht="17.25" customHeight="1">
      <c r="A1117" s="412"/>
      <c r="B1117" s="41"/>
      <c r="C1117" s="41"/>
      <c r="D1117" s="41"/>
      <c r="E1117" s="41"/>
      <c r="F1117" s="41"/>
      <c r="G1117" s="41"/>
      <c r="H1117" s="41"/>
      <c r="I1117" s="41"/>
      <c r="J1117" s="684"/>
      <c r="K1117" s="41"/>
      <c r="L1117" s="684"/>
      <c r="M1117" s="41"/>
      <c r="N1117" s="684"/>
      <c r="O1117" s="41"/>
      <c r="P1117" s="684"/>
      <c r="Q1117" s="41"/>
      <c r="R1117" s="684"/>
      <c r="S1117" s="41"/>
      <c r="T1117" s="684"/>
      <c r="U1117" s="41"/>
      <c r="V1117" s="684"/>
      <c r="W1117" s="42"/>
      <c r="X1117" s="41"/>
      <c r="Y1117" s="43"/>
      <c r="Z1117" s="41"/>
      <c r="AA1117" s="41"/>
      <c r="AB1117" s="41"/>
      <c r="AC1117" s="41"/>
      <c r="AD1117" s="41"/>
      <c r="AE1117" s="41"/>
      <c r="AF1117" s="41"/>
      <c r="AG1117" s="41"/>
      <c r="AH1117" s="41"/>
      <c r="AI1117" s="47"/>
    </row>
    <row r="1118" spans="1:35" ht="17.25" customHeight="1">
      <c r="A1118" s="412"/>
      <c r="B1118" s="41"/>
      <c r="C1118" s="41"/>
      <c r="D1118" s="41"/>
      <c r="E1118" s="41"/>
      <c r="F1118" s="41"/>
      <c r="G1118" s="41"/>
      <c r="H1118" s="41"/>
      <c r="I1118" s="41"/>
      <c r="J1118" s="684"/>
      <c r="K1118" s="41"/>
      <c r="L1118" s="684"/>
      <c r="M1118" s="41"/>
      <c r="N1118" s="684"/>
      <c r="O1118" s="41"/>
      <c r="P1118" s="684"/>
      <c r="Q1118" s="41"/>
      <c r="R1118" s="684"/>
      <c r="S1118" s="41"/>
      <c r="T1118" s="684"/>
      <c r="U1118" s="41"/>
      <c r="V1118" s="684"/>
      <c r="W1118" s="42"/>
      <c r="X1118" s="41"/>
      <c r="Y1118" s="43"/>
      <c r="Z1118" s="41"/>
      <c r="AA1118" s="41"/>
      <c r="AB1118" s="41"/>
      <c r="AC1118" s="41"/>
      <c r="AD1118" s="41"/>
      <c r="AE1118" s="41"/>
      <c r="AF1118" s="41"/>
      <c r="AG1118" s="41"/>
      <c r="AH1118" s="41"/>
      <c r="AI1118" s="47"/>
    </row>
    <row r="1119" spans="1:35" ht="17.25" customHeight="1">
      <c r="A1119" s="418"/>
      <c r="B1119" s="47"/>
      <c r="C1119" s="47"/>
      <c r="D1119" s="47"/>
      <c r="E1119" s="47"/>
      <c r="F1119" s="47"/>
      <c r="G1119" s="47"/>
      <c r="H1119" s="47"/>
      <c r="I1119" s="47"/>
      <c r="J1119" s="702"/>
      <c r="K1119" s="47"/>
      <c r="L1119" s="702"/>
      <c r="M1119" s="47"/>
      <c r="N1119" s="702"/>
      <c r="O1119" s="47"/>
      <c r="P1119" s="702"/>
      <c r="Q1119" s="47"/>
      <c r="R1119" s="702"/>
      <c r="S1119" s="47"/>
      <c r="T1119" s="702"/>
      <c r="U1119" s="47"/>
      <c r="V1119" s="702"/>
      <c r="W1119" s="47"/>
      <c r="X1119" s="47"/>
      <c r="Y1119" s="411"/>
      <c r="Z1119" s="47"/>
      <c r="AA1119" s="47"/>
      <c r="AB1119" s="47"/>
      <c r="AC1119" s="47"/>
      <c r="AD1119" s="47"/>
      <c r="AE1119" s="47"/>
      <c r="AF1119" s="47"/>
      <c r="AG1119" s="47"/>
      <c r="AH1119" s="47"/>
      <c r="AI1119" s="47"/>
    </row>
  </sheetData>
  <sheetProtection password="C6C4" sheet="1" objects="1" scenarios="1"/>
  <mergeCells count="104">
    <mergeCell ref="F86:V88"/>
    <mergeCell ref="F91:F92"/>
    <mergeCell ref="F13:F14"/>
    <mergeCell ref="G13:V13"/>
    <mergeCell ref="G91:V91"/>
    <mergeCell ref="M36:P37"/>
    <mergeCell ref="M39:P40"/>
    <mergeCell ref="M41:O42"/>
    <mergeCell ref="M43:O44"/>
    <mergeCell ref="G1051:H1114"/>
    <mergeCell ref="F167:F168"/>
    <mergeCell ref="F176:F177"/>
    <mergeCell ref="F152:F153"/>
    <mergeCell ref="F160:F161"/>
    <mergeCell ref="G152:V152"/>
    <mergeCell ref="G160:V160"/>
    <mergeCell ref="G167:V167"/>
    <mergeCell ref="G176:V176"/>
    <mergeCell ref="G238:H246"/>
    <mergeCell ref="G277:H284"/>
    <mergeCell ref="F285:F286"/>
    <mergeCell ref="F293:F294"/>
    <mergeCell ref="F266:F267"/>
    <mergeCell ref="G269:H270"/>
    <mergeCell ref="F275:F276"/>
    <mergeCell ref="G266:V266"/>
    <mergeCell ref="G275:V275"/>
    <mergeCell ref="G285:V285"/>
    <mergeCell ref="G293:V293"/>
    <mergeCell ref="F349:F350"/>
    <mergeCell ref="G352:H352"/>
    <mergeCell ref="F386:F387"/>
    <mergeCell ref="F308:F309"/>
    <mergeCell ref="G96:H100"/>
    <mergeCell ref="F140:F141"/>
    <mergeCell ref="G203:H211"/>
    <mergeCell ref="F235:F236"/>
    <mergeCell ref="G237:H237"/>
    <mergeCell ref="G179:H179"/>
    <mergeCell ref="G180:H188"/>
    <mergeCell ref="G190:H198"/>
    <mergeCell ref="G202:H202"/>
    <mergeCell ref="G200:V200"/>
    <mergeCell ref="G235:V235"/>
    <mergeCell ref="G171:H171"/>
    <mergeCell ref="G129:V129"/>
    <mergeCell ref="G140:V140"/>
    <mergeCell ref="G310:H310"/>
    <mergeCell ref="G311:H311"/>
    <mergeCell ref="G312:H312"/>
    <mergeCell ref="G316:H316"/>
    <mergeCell ref="G346:H346"/>
    <mergeCell ref="G308:V308"/>
    <mergeCell ref="G349:V349"/>
    <mergeCell ref="G386:V386"/>
    <mergeCell ref="F407:F408"/>
    <mergeCell ref="G388:H397"/>
    <mergeCell ref="F741:F742"/>
    <mergeCell ref="G741:V741"/>
    <mergeCell ref="G778:H778"/>
    <mergeCell ref="G784:H784"/>
    <mergeCell ref="G861:V861"/>
    <mergeCell ref="F521:F522"/>
    <mergeCell ref="F464:F465"/>
    <mergeCell ref="G615:H615"/>
    <mergeCell ref="G407:V407"/>
    <mergeCell ref="G464:V464"/>
    <mergeCell ref="G521:V521"/>
    <mergeCell ref="G579:V579"/>
    <mergeCell ref="G807:H808"/>
    <mergeCell ref="F579:F580"/>
    <mergeCell ref="F618:F619"/>
    <mergeCell ref="F678:F679"/>
    <mergeCell ref="G656:V656"/>
    <mergeCell ref="G678:V678"/>
    <mergeCell ref="G618:V618"/>
    <mergeCell ref="G621:H621"/>
    <mergeCell ref="F656:F657"/>
    <mergeCell ref="G658:H667"/>
    <mergeCell ref="F1010:F1011"/>
    <mergeCell ref="G1012:H1048"/>
    <mergeCell ref="F1049:F1050"/>
    <mergeCell ref="F923:F924"/>
    <mergeCell ref="G925:H934"/>
    <mergeCell ref="F944:F945"/>
    <mergeCell ref="G1010:V1010"/>
    <mergeCell ref="G1049:V1049"/>
    <mergeCell ref="G946:H955"/>
    <mergeCell ref="F965:F966"/>
    <mergeCell ref="G967:H976"/>
    <mergeCell ref="F986:F987"/>
    <mergeCell ref="G923:V923"/>
    <mergeCell ref="G944:V944"/>
    <mergeCell ref="G965:V965"/>
    <mergeCell ref="G986:V986"/>
    <mergeCell ref="G906:H906"/>
    <mergeCell ref="G901:H902"/>
    <mergeCell ref="G904:H904"/>
    <mergeCell ref="G695:H704"/>
    <mergeCell ref="G756:H765"/>
    <mergeCell ref="G776:V776"/>
    <mergeCell ref="G805:V805"/>
    <mergeCell ref="G863:H864"/>
    <mergeCell ref="G988:H999"/>
  </mergeCells>
  <phoneticPr fontId="24" type="noConversion"/>
  <conditionalFormatting sqref="G1051 I1051:J1114 G908:V922 I1012:J1048 G988:J1009 G967:J985 G946:J964 G925:J943 AA909 AA916 AA886 AA893 AA833 AA840 AA847 AA854 AA792 AA799 G832:V860 G775:V775 G743:J743 G695:J713 F714:V740 AA715 AA722 AA729 AA736 G677:V677 G523:J577 G620:G655 I627:V655 H620 H622:H655 AA628 AA635 AA642 AA649 F466:J477 G388:J406 G265:V265 G268:J274 G277:J284 G292:V292 G307:V307 H353:H385 G351:G385 I357:V385 H351 AA358 AA365 AA372 AA379 G234:V234 G199:V199 G139:V139 G151:V151 G159:V159 G166:V166 F91:F92 AA110 AA121 F129:F221 F437:F448 G680:J693 G791:V804 G310:J348 G885:V899 G409:J435 G437:J463 G581:J584 F13:F14 F171:G171 G169:G175 I174:V175 H169:H170 H172:H175 F741:F743 G237:J246 G248:J254 G202:J211 G213:J221 G178:J188 AA917:AG919 AA910:AG911 AA894:AG895 AA841:AG842 AA848:AG849 AA834:AG835 AA800:AG801 AA793:AG794 AA716:AG717 AA730:AG731 AA737:AG738 AA359:AG361 AA380:AG381 AA373:AG374 AA111:AG113 AA122:AG124 AA723:AG724 AA636:AG637 AA643:AG644 AA650:AG651 AA629:AG630 AA855:AG856 AA887:AG888 AA366:AG367 F109:V128 F93:J108 G131:J138 G142:J150 G154:J158 G162:J165 I169:J173 G190:J198 G256:J264 G287:J291 G295:J306 I351:J356 I620:J626 G658:J676 G756:J774 G778:J790 G807:J831 G863:J884 G901:J907 F223:J226 F227:F420 G227:J233 F579:F594 F521:F534 F493:J493 F493:F505 F464:F477 F745:J749 G751:J754 F751:F1114 G466:J520 F550:F562 F597:F713 F595:V596 G586:J594 G585:H585 G597:V617">
    <cfRule type="cellIs" dxfId="94" priority="123" operator="equal">
      <formula>0</formula>
    </cfRule>
  </conditionalFormatting>
  <conditionalFormatting sqref="AA912:AG912">
    <cfRule type="cellIs" dxfId="93" priority="108" operator="equal">
      <formula>0</formula>
    </cfRule>
  </conditionalFormatting>
  <conditionalFormatting sqref="AA896:AG896">
    <cfRule type="cellIs" dxfId="92" priority="107" operator="equal">
      <formula>0</formula>
    </cfRule>
  </conditionalFormatting>
  <conditionalFormatting sqref="AA889:AG889">
    <cfRule type="cellIs" dxfId="91" priority="106" operator="equal">
      <formula>0</formula>
    </cfRule>
  </conditionalFormatting>
  <conditionalFormatting sqref="AA857:AG857">
    <cfRule type="cellIs" dxfId="90" priority="105" operator="equal">
      <formula>0</formula>
    </cfRule>
  </conditionalFormatting>
  <conditionalFormatting sqref="AA850:AG850">
    <cfRule type="cellIs" dxfId="89" priority="104" operator="equal">
      <formula>0</formula>
    </cfRule>
  </conditionalFormatting>
  <conditionalFormatting sqref="AA843:AG843">
    <cfRule type="cellIs" dxfId="88" priority="103" operator="equal">
      <formula>0</formula>
    </cfRule>
  </conditionalFormatting>
  <conditionalFormatting sqref="AA836:AG836">
    <cfRule type="cellIs" dxfId="87" priority="102" operator="equal">
      <formula>0</formula>
    </cfRule>
  </conditionalFormatting>
  <conditionalFormatting sqref="AA802:AG802">
    <cfRule type="cellIs" dxfId="86" priority="101" operator="equal">
      <formula>0</formula>
    </cfRule>
  </conditionalFormatting>
  <conditionalFormatting sqref="AA795:AG795">
    <cfRule type="cellIs" dxfId="85" priority="100" operator="equal">
      <formula>0</formula>
    </cfRule>
  </conditionalFormatting>
  <conditionalFormatting sqref="AA739:AG739">
    <cfRule type="cellIs" dxfId="84" priority="99" operator="equal">
      <formula>0</formula>
    </cfRule>
  </conditionalFormatting>
  <conditionalFormatting sqref="AA732:AG732">
    <cfRule type="cellIs" dxfId="83" priority="98" operator="equal">
      <formula>0</formula>
    </cfRule>
  </conditionalFormatting>
  <conditionalFormatting sqref="AA725:AG725">
    <cfRule type="cellIs" dxfId="82" priority="97" operator="equal">
      <formula>0</formula>
    </cfRule>
  </conditionalFormatting>
  <conditionalFormatting sqref="AA718:AG718">
    <cfRule type="cellIs" dxfId="81" priority="96" operator="equal">
      <formula>0</formula>
    </cfRule>
  </conditionalFormatting>
  <conditionalFormatting sqref="AA652:AG652">
    <cfRule type="cellIs" dxfId="80" priority="95" operator="equal">
      <formula>0</formula>
    </cfRule>
  </conditionalFormatting>
  <conditionalFormatting sqref="AA645:AG645">
    <cfRule type="cellIs" dxfId="79" priority="94" operator="equal">
      <formula>0</formula>
    </cfRule>
  </conditionalFormatting>
  <conditionalFormatting sqref="AA638:AG638">
    <cfRule type="cellIs" dxfId="78" priority="93" operator="equal">
      <formula>0</formula>
    </cfRule>
  </conditionalFormatting>
  <conditionalFormatting sqref="AA631:AG631">
    <cfRule type="cellIs" dxfId="77" priority="92" operator="equal">
      <formula>0</formula>
    </cfRule>
  </conditionalFormatting>
  <conditionalFormatting sqref="AA382:AG382">
    <cfRule type="cellIs" dxfId="76" priority="91" operator="equal">
      <formula>0</formula>
    </cfRule>
  </conditionalFormatting>
  <conditionalFormatting sqref="AA375:AG375">
    <cfRule type="cellIs" dxfId="75" priority="90" operator="equal">
      <formula>0</formula>
    </cfRule>
  </conditionalFormatting>
  <conditionalFormatting sqref="AA368:AG368">
    <cfRule type="cellIs" dxfId="74" priority="89" operator="equal">
      <formula>0</formula>
    </cfRule>
  </conditionalFormatting>
  <conditionalFormatting sqref="K93:V108">
    <cfRule type="cellIs" dxfId="73" priority="88" operator="equal">
      <formula>0</formula>
    </cfRule>
  </conditionalFormatting>
  <conditionalFormatting sqref="K131:V138">
    <cfRule type="cellIs" dxfId="72" priority="87" operator="equal">
      <formula>0</formula>
    </cfRule>
  </conditionalFormatting>
  <conditionalFormatting sqref="K142:V150">
    <cfRule type="cellIs" dxfId="71" priority="86" operator="equal">
      <formula>0</formula>
    </cfRule>
  </conditionalFormatting>
  <conditionalFormatting sqref="K154:V158">
    <cfRule type="cellIs" dxfId="70" priority="85" operator="equal">
      <formula>0</formula>
    </cfRule>
  </conditionalFormatting>
  <conditionalFormatting sqref="K162:P165 R162:V165">
    <cfRule type="cellIs" dxfId="69" priority="84" operator="equal">
      <formula>0</formula>
    </cfRule>
  </conditionalFormatting>
  <conditionalFormatting sqref="K169:V173">
    <cfRule type="cellIs" dxfId="68" priority="83" operator="equal">
      <formula>0</formula>
    </cfRule>
  </conditionalFormatting>
  <conditionalFormatting sqref="K178:V188 K190:V198">
    <cfRule type="cellIs" dxfId="67" priority="82" operator="equal">
      <formula>0</formula>
    </cfRule>
  </conditionalFormatting>
  <conditionalFormatting sqref="K202:V211 K213:V221 K223:V233">
    <cfRule type="cellIs" dxfId="66" priority="81" operator="equal">
      <formula>0</formula>
    </cfRule>
  </conditionalFormatting>
  <conditionalFormatting sqref="K237:V246 K248:V254 K256:V264">
    <cfRule type="cellIs" dxfId="65" priority="80" operator="equal">
      <formula>0</formula>
    </cfRule>
  </conditionalFormatting>
  <conditionalFormatting sqref="K268:V274">
    <cfRule type="cellIs" dxfId="64" priority="79" operator="equal">
      <formula>0</formula>
    </cfRule>
  </conditionalFormatting>
  <conditionalFormatting sqref="K277:V284">
    <cfRule type="cellIs" dxfId="63" priority="78" operator="equal">
      <formula>0</formula>
    </cfRule>
  </conditionalFormatting>
  <conditionalFormatting sqref="K287:V291">
    <cfRule type="cellIs" dxfId="62" priority="77" operator="equal">
      <formula>0</formula>
    </cfRule>
  </conditionalFormatting>
  <conditionalFormatting sqref="K295:V306">
    <cfRule type="cellIs" dxfId="61" priority="76" operator="equal">
      <formula>0</formula>
    </cfRule>
  </conditionalFormatting>
  <conditionalFormatting sqref="K310:V314 K316:V348">
    <cfRule type="cellIs" dxfId="60" priority="75" operator="equal">
      <formula>0</formula>
    </cfRule>
  </conditionalFormatting>
  <conditionalFormatting sqref="K351:V356">
    <cfRule type="cellIs" dxfId="59" priority="74" operator="equal">
      <formula>0</formula>
    </cfRule>
  </conditionalFormatting>
  <conditionalFormatting sqref="K388:V406">
    <cfRule type="cellIs" dxfId="58" priority="73" operator="equal">
      <formula>0</formula>
    </cfRule>
  </conditionalFormatting>
  <conditionalFormatting sqref="K409:V435 K437:V463">
    <cfRule type="cellIs" dxfId="57" priority="72" operator="equal">
      <formula>0</formula>
    </cfRule>
  </conditionalFormatting>
  <conditionalFormatting sqref="K466:V520">
    <cfRule type="cellIs" dxfId="56" priority="71" operator="equal">
      <formula>0</formula>
    </cfRule>
  </conditionalFormatting>
  <conditionalFormatting sqref="K523:V577">
    <cfRule type="cellIs" dxfId="55" priority="70" operator="equal">
      <formula>0</formula>
    </cfRule>
  </conditionalFormatting>
  <conditionalFormatting sqref="K581:V584 K586:V594">
    <cfRule type="cellIs" dxfId="54" priority="69" operator="equal">
      <formula>0</formula>
    </cfRule>
  </conditionalFormatting>
  <conditionalFormatting sqref="K620:V626">
    <cfRule type="cellIs" dxfId="53" priority="68" operator="equal">
      <formula>0</formula>
    </cfRule>
  </conditionalFormatting>
  <conditionalFormatting sqref="K658:V676">
    <cfRule type="cellIs" dxfId="52" priority="67" operator="equal">
      <formula>0</formula>
    </cfRule>
  </conditionalFormatting>
  <conditionalFormatting sqref="K695:P713 K680:P693 R680:V693 R695:V713">
    <cfRule type="cellIs" dxfId="51" priority="66" operator="equal">
      <formula>0</formula>
    </cfRule>
  </conditionalFormatting>
  <conditionalFormatting sqref="K743:P743 K756:P774 K745:P749 K751:P754 R751:V754 R745:V749 R756:V774 R743:V743">
    <cfRule type="cellIs" dxfId="50" priority="65" operator="equal">
      <formula>0</formula>
    </cfRule>
  </conditionalFormatting>
  <conditionalFormatting sqref="K778:P790 R778:V790">
    <cfRule type="cellIs" dxfId="49" priority="64" operator="equal">
      <formula>0</formula>
    </cfRule>
  </conditionalFormatting>
  <conditionalFormatting sqref="K807:P831 R807:V831">
    <cfRule type="cellIs" dxfId="48" priority="63" operator="equal">
      <formula>0</formula>
    </cfRule>
  </conditionalFormatting>
  <conditionalFormatting sqref="K863:V884">
    <cfRule type="cellIs" dxfId="47" priority="62" operator="equal">
      <formula>0</formula>
    </cfRule>
  </conditionalFormatting>
  <conditionalFormatting sqref="K901:P907 R901:V907">
    <cfRule type="cellIs" dxfId="46" priority="61" operator="equal">
      <formula>0</formula>
    </cfRule>
  </conditionalFormatting>
  <conditionalFormatting sqref="K925:P943 R925:V943">
    <cfRule type="cellIs" dxfId="45" priority="60" operator="equal">
      <formula>0</formula>
    </cfRule>
  </conditionalFormatting>
  <conditionalFormatting sqref="K946:P964 R946:V964">
    <cfRule type="cellIs" dxfId="44" priority="59" operator="equal">
      <formula>0</formula>
    </cfRule>
  </conditionalFormatting>
  <conditionalFormatting sqref="K967:V985">
    <cfRule type="cellIs" dxfId="43" priority="58" operator="equal">
      <formula>0</formula>
    </cfRule>
  </conditionalFormatting>
  <conditionalFormatting sqref="K988:P1009 R988:V1009">
    <cfRule type="cellIs" dxfId="42" priority="57" operator="equal">
      <formula>0</formula>
    </cfRule>
  </conditionalFormatting>
  <conditionalFormatting sqref="K1012:P1048 R1012:V1048">
    <cfRule type="cellIs" dxfId="41" priority="56" operator="equal">
      <formula>0</formula>
    </cfRule>
  </conditionalFormatting>
  <conditionalFormatting sqref="K1051:P1114 R1051:V1114">
    <cfRule type="cellIs" dxfId="40" priority="55" operator="equal">
      <formula>0</formula>
    </cfRule>
  </conditionalFormatting>
  <conditionalFormatting sqref="F744:J744">
    <cfRule type="cellIs" dxfId="39" priority="47" operator="equal">
      <formula>0</formula>
    </cfRule>
  </conditionalFormatting>
  <conditionalFormatting sqref="K744:P744 S744:V744">
    <cfRule type="cellIs" dxfId="38" priority="46" operator="equal">
      <formula>0</formula>
    </cfRule>
  </conditionalFormatting>
  <conditionalFormatting sqref="G750:J750">
    <cfRule type="cellIs" dxfId="37" priority="45" operator="equal">
      <formula>0</formula>
    </cfRule>
  </conditionalFormatting>
  <conditionalFormatting sqref="K750:P750 S750:V750">
    <cfRule type="cellIs" dxfId="36" priority="44" operator="equal">
      <formula>0</formula>
    </cfRule>
  </conditionalFormatting>
  <conditionalFormatting sqref="F750">
    <cfRule type="cellIs" dxfId="35" priority="43" operator="equal">
      <formula>0</formula>
    </cfRule>
  </conditionalFormatting>
  <conditionalFormatting sqref="F421:F435">
    <cfRule type="cellIs" dxfId="34" priority="42" operator="equal">
      <formula>0</formula>
    </cfRule>
  </conditionalFormatting>
  <conditionalFormatting sqref="F449:F463">
    <cfRule type="cellIs" dxfId="33" priority="41" operator="equal">
      <formula>0</formula>
    </cfRule>
  </conditionalFormatting>
  <conditionalFormatting sqref="F478:F492">
    <cfRule type="cellIs" dxfId="32" priority="40" operator="equal">
      <formula>0</formula>
    </cfRule>
  </conditionalFormatting>
  <conditionalFormatting sqref="F506:F520">
    <cfRule type="cellIs" dxfId="31" priority="39" operator="equal">
      <formula>0</formula>
    </cfRule>
  </conditionalFormatting>
  <conditionalFormatting sqref="F535:F549">
    <cfRule type="cellIs" dxfId="30" priority="38" operator="equal">
      <formula>0</formula>
    </cfRule>
  </conditionalFormatting>
  <conditionalFormatting sqref="F563:F577">
    <cfRule type="cellIs" dxfId="29" priority="37" operator="equal">
      <formula>0</formula>
    </cfRule>
  </conditionalFormatting>
  <conditionalFormatting sqref="Q162:Q165">
    <cfRule type="cellIs" dxfId="28" priority="36" operator="equal">
      <formula>0</formula>
    </cfRule>
  </conditionalFormatting>
  <conditionalFormatting sqref="Q695:Q713 Q680:Q693">
    <cfRule type="cellIs" dxfId="27" priority="35" operator="equal">
      <formula>0</formula>
    </cfRule>
  </conditionalFormatting>
  <conditionalFormatting sqref="Q743 Q756:Q774 Q745:Q749 Q751:Q754">
    <cfRule type="cellIs" dxfId="26" priority="34" operator="equal">
      <formula>0</formula>
    </cfRule>
  </conditionalFormatting>
  <conditionalFormatting sqref="Q778:Q790">
    <cfRule type="cellIs" dxfId="25" priority="31" operator="equal">
      <formula>0</formula>
    </cfRule>
  </conditionalFormatting>
  <conditionalFormatting sqref="Q807:Q831">
    <cfRule type="cellIs" dxfId="24" priority="30" operator="equal">
      <formula>0</formula>
    </cfRule>
  </conditionalFormatting>
  <conditionalFormatting sqref="Q901:Q907">
    <cfRule type="cellIs" dxfId="23" priority="28" operator="equal">
      <formula>0</formula>
    </cfRule>
  </conditionalFormatting>
  <conditionalFormatting sqref="Q925:Q943">
    <cfRule type="cellIs" dxfId="22" priority="27" operator="equal">
      <formula>0</formula>
    </cfRule>
  </conditionalFormatting>
  <conditionalFormatting sqref="Q946:Q964">
    <cfRule type="cellIs" dxfId="21" priority="26" operator="equal">
      <formula>0</formula>
    </cfRule>
  </conditionalFormatting>
  <conditionalFormatting sqref="Q988:Q1009">
    <cfRule type="cellIs" dxfId="20" priority="25" operator="equal">
      <formula>0</formula>
    </cfRule>
  </conditionalFormatting>
  <conditionalFormatting sqref="Q1012:Q1048">
    <cfRule type="cellIs" dxfId="19" priority="24" operator="equal">
      <formula>0</formula>
    </cfRule>
  </conditionalFormatting>
  <conditionalFormatting sqref="Q1051:Q1114">
    <cfRule type="cellIs" dxfId="18" priority="23" operator="equal">
      <formula>0</formula>
    </cfRule>
  </conditionalFormatting>
  <conditionalFormatting sqref="Q744">
    <cfRule type="cellIs" dxfId="17" priority="21" operator="equal">
      <formula>0</formula>
    </cfRule>
  </conditionalFormatting>
  <conditionalFormatting sqref="Q750">
    <cfRule type="cellIs" dxfId="16" priority="20" operator="equal">
      <formula>0</formula>
    </cfRule>
  </conditionalFormatting>
  <conditionalFormatting sqref="R744">
    <cfRule type="cellIs" dxfId="15" priority="19" operator="equal">
      <formula>0</formula>
    </cfRule>
  </conditionalFormatting>
  <conditionalFormatting sqref="R750">
    <cfRule type="cellIs" dxfId="14" priority="18" operator="equal">
      <formula>0</formula>
    </cfRule>
  </conditionalFormatting>
  <conditionalFormatting sqref="K315:L315">
    <cfRule type="cellIs" dxfId="13" priority="17" operator="equal">
      <formula>0</formula>
    </cfRule>
  </conditionalFormatting>
  <conditionalFormatting sqref="M315:N315">
    <cfRule type="cellIs" dxfId="12" priority="16" operator="equal">
      <formula>0</formula>
    </cfRule>
  </conditionalFormatting>
  <conditionalFormatting sqref="O315:P315">
    <cfRule type="cellIs" dxfId="11" priority="15" operator="equal">
      <formula>0</formula>
    </cfRule>
  </conditionalFormatting>
  <conditionalFormatting sqref="Q315:R315">
    <cfRule type="cellIs" dxfId="10" priority="14" operator="equal">
      <formula>0</formula>
    </cfRule>
  </conditionalFormatting>
  <conditionalFormatting sqref="S315:T315">
    <cfRule type="cellIs" dxfId="9" priority="13" operator="equal">
      <formula>0</formula>
    </cfRule>
  </conditionalFormatting>
  <conditionalFormatting sqref="U315:V315">
    <cfRule type="cellIs" dxfId="8" priority="12" operator="equal">
      <formula>0</formula>
    </cfRule>
  </conditionalFormatting>
  <conditionalFormatting sqref="F578:V578">
    <cfRule type="cellIs" dxfId="7" priority="11" operator="equal">
      <formula>0</formula>
    </cfRule>
  </conditionalFormatting>
  <conditionalFormatting sqref="Q585:R585">
    <cfRule type="cellIs" dxfId="6" priority="7" operator="equal">
      <formula>0</formula>
    </cfRule>
  </conditionalFormatting>
  <conditionalFormatting sqref="I585:J585">
    <cfRule type="cellIs" dxfId="5" priority="6" operator="equal">
      <formula>0</formula>
    </cfRule>
  </conditionalFormatting>
  <conditionalFormatting sqref="K585:L585">
    <cfRule type="cellIs" dxfId="4" priority="5" operator="equal">
      <formula>0</formula>
    </cfRule>
  </conditionalFormatting>
  <conditionalFormatting sqref="M585:N585">
    <cfRule type="cellIs" dxfId="3" priority="4" operator="equal">
      <formula>0</formula>
    </cfRule>
  </conditionalFormatting>
  <conditionalFormatting sqref="O585:P585">
    <cfRule type="cellIs" dxfId="2" priority="3" operator="equal">
      <formula>0</formula>
    </cfRule>
  </conditionalFormatting>
  <conditionalFormatting sqref="S585:T585">
    <cfRule type="cellIs" dxfId="1" priority="2" operator="equal">
      <formula>0</formula>
    </cfRule>
  </conditionalFormatting>
  <conditionalFormatting sqref="U585:V585">
    <cfRule type="cellIs" dxfId="0" priority="1" operator="equal">
      <formula>0</formula>
    </cfRule>
  </conditionalFormatting>
  <dataValidations count="1">
    <dataValidation type="list" allowBlank="1" showInputMessage="1" showErrorMessage="1" sqref="F1">
      <formula1>Country</formula1>
    </dataValidation>
  </dataValidations>
  <printOptions horizontalCentered="1"/>
  <pageMargins left="0" right="0" top="0.11811023622047245" bottom="0.11811023622047245" header="0" footer="0.11811023622047245"/>
  <pageSetup paperSize="9" scale="51" orientation="landscape" horizontalDpi="300" verticalDpi="300"/>
  <headerFooter differentFirst="1">
    <oddFooter xml:space="preserve"><![CDATA[&L&K000000     Prepared by Ford Academy BM team & &G&C&K000000Ford AsiaPacific .&D&R&K000000&P/&N       ]]></oddFooter>
  </headerFooter>
  <rowBreaks count="17" manualBreakCount="17">
    <brk id="128" min="4" max="22" man="1"/>
    <brk id="175" min="4" max="22" man="1"/>
    <brk id="234" min="4" max="22" man="1"/>
    <brk id="292" min="4" max="22" man="1"/>
    <brk id="348" min="4" max="22" man="1"/>
    <brk id="406" min="4" max="22" man="1"/>
    <brk id="463" min="4" max="22" man="1"/>
    <brk id="520" min="4" max="22" man="1"/>
    <brk id="578" min="4" max="22" man="1"/>
    <brk id="627" min="4" max="22" man="1"/>
    <brk id="677" min="4" max="22" man="1"/>
    <brk id="740" min="4" max="22" man="1"/>
    <brk id="804" min="4" max="22" man="1"/>
    <brk id="860" min="4" max="22" man="1"/>
    <brk id="922" min="4" max="22" man="1"/>
    <brk id="985" min="4" max="22" man="1"/>
    <brk id="1048" min="4" max="22" man="1"/>
  </rowBreaks>
  <ignoredErrors>
    <ignoredError sqref="I885:V885 I882:V883 W881:W883 U10:V10 W884 L263:V263 T255:V262 L255:S262 I255:K262 I352:V356 I171:V171 U12:V12 W885 W352:W356 V9" formula="1"/>
  </ignoredErrors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0066FF"/>
    <pageSetUpPr fitToPage="1"/>
  </sheetPr>
  <dimension ref="C3:X183"/>
  <sheetViews>
    <sheetView showGridLines="0" zoomScale="150" zoomScaleNormal="150" zoomScalePageLayoutView="150" workbookViewId="0">
      <pane xSplit="5" ySplit="8" topLeftCell="L82" activePane="bottomRight" state="frozen"/>
      <selection activeCell="L82" sqref="L82:L83"/>
      <selection pane="topRight" activeCell="L82" sqref="L82:L83"/>
      <selection pane="bottomLeft" activeCell="L82" sqref="L82:L83"/>
      <selection pane="bottomRight" activeCell="L82" sqref="L82:L83"/>
    </sheetView>
  </sheetViews>
  <sheetFormatPr baseColWidth="10" defaultColWidth="8.7109375" defaultRowHeight="20.25" customHeight="1" x14ac:dyDescent="0"/>
  <cols>
    <col min="1" max="3" customWidth="true" style="3" width="1.7109375" collapsed="true"/>
    <col min="4" max="4" bestFit="true" customWidth="true" style="25" width="29.28515625" collapsed="true"/>
    <col min="5" max="21" customWidth="true" style="3" width="29.42578125" collapsed="true"/>
    <col min="22" max="22" customWidth="true" style="3" width="12.28515625" collapsed="true"/>
    <col min="23" max="16384" style="3" width="8.7109375" collapsed="true"/>
  </cols>
  <sheetData>
    <row r="3" spans="4:24" ht="30" customHeight="1">
      <c r="D3" s="669" t="s">
        <v>2643</v>
      </c>
    </row>
    <row r="4" spans="4:24" ht="20.25" customHeight="1">
      <c r="D4" s="501" t="s">
        <v>2642</v>
      </c>
      <c r="F4" s="4"/>
      <c r="G4" s="4"/>
      <c r="H4" s="4"/>
      <c r="I4" s="4"/>
      <c r="J4" s="4"/>
      <c r="K4" s="4"/>
      <c r="L4" s="670"/>
      <c r="M4" s="4"/>
      <c r="N4" s="4"/>
      <c r="O4" s="4"/>
      <c r="P4" s="4"/>
      <c r="Q4" s="4"/>
      <c r="R4" s="4"/>
      <c r="S4" s="4"/>
      <c r="T4" s="4"/>
      <c r="U4" s="4"/>
      <c r="V4" s="4"/>
    </row>
    <row r="5" spans="4:24" ht="20.25" customHeight="1">
      <c r="D5" s="22" t="s">
        <v>1309</v>
      </c>
      <c r="E5" s="5"/>
      <c r="F5" s="5"/>
      <c r="G5" s="5"/>
      <c r="H5" s="5"/>
      <c r="I5" s="5"/>
      <c r="J5" s="5"/>
      <c r="K5" s="5"/>
      <c r="L5" s="671" t="s">
        <v>2644</v>
      </c>
      <c r="M5" s="5"/>
      <c r="N5" s="5" t="s">
        <v>721</v>
      </c>
      <c r="O5" s="5" t="s">
        <v>722</v>
      </c>
      <c r="P5" s="5" t="s">
        <v>723</v>
      </c>
      <c r="Q5" s="5" t="s">
        <v>724</v>
      </c>
      <c r="R5" s="5" t="s">
        <v>725</v>
      </c>
      <c r="S5" s="5" t="s">
        <v>726</v>
      </c>
      <c r="T5" s="5" t="s">
        <v>727</v>
      </c>
      <c r="U5" s="5" t="s">
        <v>728</v>
      </c>
      <c r="W5" s="11" t="s">
        <v>4265</v>
      </c>
      <c r="X5" s="11">
        <v>1</v>
      </c>
    </row>
    <row r="6" spans="4:24" ht="20.25" customHeight="1">
      <c r="W6" s="11" t="s">
        <v>4266</v>
      </c>
      <c r="X6" s="11">
        <v>2</v>
      </c>
    </row>
    <row r="7" spans="4:24" ht="20.25" customHeight="1">
      <c r="D7" s="13" t="s">
        <v>1310</v>
      </c>
      <c r="E7" s="14"/>
      <c r="F7" s="18"/>
      <c r="G7" s="18"/>
      <c r="H7" s="18"/>
      <c r="I7" s="18"/>
      <c r="J7" s="18"/>
      <c r="K7" s="18"/>
      <c r="L7" s="672"/>
      <c r="M7" s="18"/>
      <c r="N7" s="18"/>
      <c r="O7" s="18"/>
      <c r="P7" s="18"/>
      <c r="Q7" s="18"/>
      <c r="R7" s="18"/>
      <c r="S7" s="18"/>
      <c r="T7" s="18"/>
      <c r="U7" s="18"/>
      <c r="W7" s="11" t="s">
        <v>4267</v>
      </c>
      <c r="X7" s="11">
        <v>3</v>
      </c>
    </row>
    <row r="8" spans="4:24" ht="20.25" customHeight="1">
      <c r="D8" s="9" t="s">
        <v>616</v>
      </c>
      <c r="E8" s="10"/>
      <c r="F8" s="10"/>
      <c r="G8" s="10"/>
      <c r="H8" s="10"/>
      <c r="I8" s="10"/>
      <c r="J8" s="10"/>
      <c r="K8" s="10"/>
      <c r="L8" s="673" t="s">
        <v>509</v>
      </c>
      <c r="M8" s="10"/>
      <c r="N8" s="10"/>
      <c r="O8" s="10"/>
      <c r="P8" s="10"/>
      <c r="Q8" s="10"/>
      <c r="R8" s="10"/>
      <c r="S8" s="10"/>
      <c r="T8" s="10"/>
      <c r="U8" s="10"/>
      <c r="W8" s="11" t="s">
        <v>4268</v>
      </c>
      <c r="X8" s="11">
        <v>4</v>
      </c>
    </row>
    <row r="9" spans="4:24" ht="20.25" customHeight="1">
      <c r="D9" s="9" t="s">
        <v>617</v>
      </c>
      <c r="E9" s="11"/>
      <c r="F9" s="11"/>
      <c r="G9" s="11"/>
      <c r="H9" s="11"/>
      <c r="I9" s="11"/>
      <c r="J9" s="11"/>
      <c r="K9" s="11"/>
      <c r="L9" s="674" t="s">
        <v>2645</v>
      </c>
      <c r="M9" s="11"/>
      <c r="N9" s="11"/>
      <c r="O9" s="11"/>
      <c r="P9" s="11"/>
      <c r="Q9" s="11"/>
      <c r="R9" s="11"/>
      <c r="S9" s="11"/>
      <c r="T9" s="11"/>
      <c r="U9" s="11"/>
      <c r="W9" s="11" t="s">
        <v>4269</v>
      </c>
      <c r="X9" s="11">
        <v>5</v>
      </c>
    </row>
    <row r="10" spans="4:24" ht="20.25" customHeight="1">
      <c r="D10" s="9" t="s">
        <v>719</v>
      </c>
      <c r="E10" s="11"/>
      <c r="F10" s="11"/>
      <c r="G10" s="11"/>
      <c r="H10" s="11"/>
      <c r="I10" s="11"/>
      <c r="J10" s="11"/>
      <c r="K10" s="11"/>
      <c r="L10" s="674" t="s">
        <v>2645</v>
      </c>
      <c r="M10" s="11"/>
      <c r="N10" s="11"/>
      <c r="O10" s="11"/>
      <c r="P10" s="11"/>
      <c r="Q10" s="11"/>
      <c r="R10" s="11"/>
      <c r="S10" s="11"/>
      <c r="T10" s="11"/>
      <c r="U10" s="11"/>
      <c r="W10" s="11" t="s">
        <v>4270</v>
      </c>
      <c r="X10" s="11">
        <v>6</v>
      </c>
    </row>
    <row r="11" spans="4:24" ht="20.25" customHeight="1">
      <c r="D11" s="23" t="s">
        <v>720</v>
      </c>
      <c r="E11" s="11"/>
      <c r="F11" s="11"/>
      <c r="G11" s="11"/>
      <c r="H11" s="11"/>
      <c r="I11" s="11"/>
      <c r="J11" s="11"/>
      <c r="K11" s="11"/>
      <c r="L11" s="674" t="s">
        <v>2645</v>
      </c>
      <c r="M11" s="11"/>
      <c r="N11" s="11"/>
      <c r="O11" s="11"/>
      <c r="P11" s="11"/>
      <c r="Q11" s="11"/>
      <c r="R11" s="11"/>
      <c r="S11" s="11"/>
      <c r="T11" s="11"/>
      <c r="U11" s="11"/>
      <c r="W11" s="11" t="s">
        <v>4271</v>
      </c>
      <c r="X11" s="11">
        <v>7</v>
      </c>
    </row>
    <row r="12" spans="4:24" ht="20.25" customHeight="1">
      <c r="D12" s="23" t="s">
        <v>1307</v>
      </c>
      <c r="E12" s="11"/>
      <c r="F12" s="11"/>
      <c r="G12" s="11"/>
      <c r="H12" s="11"/>
      <c r="I12" s="11"/>
      <c r="J12" s="11"/>
      <c r="K12" s="11"/>
      <c r="L12" s="674" t="s">
        <v>172</v>
      </c>
      <c r="M12" s="11"/>
      <c r="N12" s="11"/>
      <c r="O12" s="11"/>
      <c r="P12" s="11"/>
      <c r="Q12" s="11"/>
      <c r="R12" s="11"/>
      <c r="S12" s="11"/>
      <c r="T12" s="11"/>
      <c r="U12" s="11"/>
      <c r="W12" s="11" t="s">
        <v>4272</v>
      </c>
      <c r="X12" s="11">
        <v>8</v>
      </c>
    </row>
    <row r="13" spans="4:24" ht="20.25" customHeight="1">
      <c r="D13" s="23" t="s">
        <v>1543</v>
      </c>
      <c r="E13" s="34"/>
      <c r="F13" s="34"/>
      <c r="G13" s="34"/>
      <c r="H13" s="34"/>
      <c r="I13" s="34"/>
      <c r="J13" s="34"/>
      <c r="K13" s="34"/>
      <c r="L13" s="675">
        <v>0.14000000000000001</v>
      </c>
      <c r="M13" s="34"/>
      <c r="N13" s="34"/>
      <c r="O13" s="34"/>
      <c r="P13" s="34"/>
      <c r="Q13" s="34"/>
      <c r="R13" s="34"/>
      <c r="S13" s="34"/>
      <c r="T13" s="34"/>
      <c r="U13" s="34"/>
      <c r="W13" s="11" t="s">
        <v>4273</v>
      </c>
      <c r="X13" s="11">
        <v>9</v>
      </c>
    </row>
    <row r="14" spans="4:24" ht="20.25" customHeight="1">
      <c r="D14" s="24"/>
      <c r="E14" s="15"/>
      <c r="F14" s="17"/>
      <c r="G14" s="17"/>
      <c r="H14" s="17"/>
      <c r="I14" s="17"/>
      <c r="J14" s="17"/>
      <c r="K14" s="17"/>
      <c r="L14" s="670"/>
      <c r="M14" s="17"/>
      <c r="N14" s="17"/>
      <c r="O14" s="17"/>
      <c r="P14" s="17"/>
      <c r="Q14" s="17"/>
      <c r="R14" s="17"/>
      <c r="S14" s="17"/>
      <c r="T14" s="17"/>
      <c r="U14" s="17"/>
      <c r="W14" s="11" t="s">
        <v>4274</v>
      </c>
      <c r="X14" s="11">
        <v>10</v>
      </c>
    </row>
    <row r="15" spans="4:24" ht="20.25" customHeight="1">
      <c r="E15" s="6"/>
      <c r="F15" s="6"/>
      <c r="G15" s="6"/>
      <c r="H15" s="6"/>
      <c r="I15" s="6"/>
      <c r="J15" s="6"/>
      <c r="K15" s="6"/>
      <c r="M15" s="6"/>
      <c r="N15" s="6"/>
      <c r="O15" s="6"/>
      <c r="P15" s="6"/>
      <c r="Q15" s="6"/>
      <c r="R15" s="6"/>
      <c r="S15" s="6"/>
      <c r="T15" s="6"/>
      <c r="U15" s="6"/>
      <c r="W15" s="11" t="s">
        <v>4275</v>
      </c>
      <c r="X15" s="11">
        <v>11</v>
      </c>
    </row>
    <row r="16" spans="4:24" ht="20.25" customHeight="1">
      <c r="D16" s="13" t="s">
        <v>1311</v>
      </c>
      <c r="E16" s="27"/>
      <c r="F16" s="27"/>
      <c r="G16" s="27"/>
      <c r="H16" s="27"/>
      <c r="I16" s="27"/>
      <c r="J16" s="27"/>
      <c r="K16" s="27"/>
      <c r="L16" s="27" t="s">
        <v>509</v>
      </c>
      <c r="M16" s="27"/>
      <c r="N16" s="27" t="str">
        <f t="shared" ref="N16:U16" si="0">IF(N$8="","",N$8)</f>
        <v/>
      </c>
      <c r="O16" s="27" t="str">
        <f t="shared" si="0"/>
        <v/>
      </c>
      <c r="P16" s="27" t="str">
        <f t="shared" si="0"/>
        <v/>
      </c>
      <c r="Q16" s="27" t="str">
        <f t="shared" si="0"/>
        <v/>
      </c>
      <c r="R16" s="27" t="str">
        <f t="shared" si="0"/>
        <v/>
      </c>
      <c r="S16" s="27" t="str">
        <f t="shared" si="0"/>
        <v/>
      </c>
      <c r="T16" s="27" t="str">
        <f t="shared" si="0"/>
        <v/>
      </c>
      <c r="U16" s="27" t="str">
        <f t="shared" si="0"/>
        <v/>
      </c>
      <c r="W16" s="11" t="s">
        <v>4276</v>
      </c>
      <c r="X16" s="11">
        <v>12</v>
      </c>
    </row>
    <row r="17" spans="4:21" ht="20.25" customHeight="1">
      <c r="D17" s="8" t="s">
        <v>1391</v>
      </c>
      <c r="E17" s="11"/>
      <c r="F17" s="11"/>
      <c r="G17" s="11"/>
      <c r="H17" s="11"/>
      <c r="I17" s="11"/>
      <c r="J17" s="11"/>
      <c r="K17" s="11"/>
      <c r="L17" s="676" t="s">
        <v>2647</v>
      </c>
      <c r="M17" s="11"/>
      <c r="N17" s="11"/>
      <c r="O17" s="11"/>
      <c r="P17" s="11"/>
      <c r="Q17" s="11"/>
      <c r="R17" s="11"/>
      <c r="S17" s="11"/>
      <c r="T17" s="11"/>
      <c r="U17" s="11"/>
    </row>
    <row r="18" spans="4:21" ht="20.25" customHeight="1">
      <c r="D18" s="8" t="s">
        <v>1392</v>
      </c>
      <c r="E18" s="11"/>
      <c r="F18" s="11"/>
      <c r="G18" s="11"/>
      <c r="H18" s="11"/>
      <c r="I18" s="11"/>
      <c r="J18" s="11"/>
      <c r="K18" s="11"/>
      <c r="L18" s="674" t="s">
        <v>2648</v>
      </c>
      <c r="M18" s="11"/>
      <c r="N18" s="11"/>
      <c r="O18" s="11"/>
      <c r="P18" s="11"/>
      <c r="Q18" s="11"/>
      <c r="R18" s="11"/>
      <c r="S18" s="11"/>
      <c r="T18" s="11"/>
      <c r="U18" s="11"/>
    </row>
    <row r="19" spans="4:21" ht="20.25" customHeight="1">
      <c r="D19" s="8" t="s">
        <v>1394</v>
      </c>
      <c r="E19" s="12"/>
      <c r="F19" s="12"/>
      <c r="G19" s="12"/>
      <c r="H19" s="12"/>
      <c r="I19" s="12"/>
      <c r="J19" s="12"/>
      <c r="K19" s="12"/>
      <c r="L19" s="677"/>
      <c r="M19" s="12"/>
      <c r="N19" s="12"/>
      <c r="O19" s="12"/>
      <c r="P19" s="12"/>
      <c r="Q19" s="12"/>
      <c r="R19" s="12"/>
      <c r="S19" s="12"/>
      <c r="T19" s="12"/>
      <c r="U19" s="12"/>
    </row>
    <row r="20" spans="4:21" s="6" customFormat="1" ht="20.25" customHeight="1">
      <c r="D20" s="8" t="s">
        <v>1393</v>
      </c>
      <c r="E20" s="11"/>
      <c r="F20" s="11"/>
      <c r="G20" s="11"/>
      <c r="H20" s="11"/>
      <c r="I20" s="11"/>
      <c r="J20" s="11"/>
      <c r="K20" s="11"/>
      <c r="L20" s="674"/>
      <c r="M20" s="11"/>
      <c r="N20" s="11"/>
      <c r="O20" s="11"/>
      <c r="P20" s="11"/>
      <c r="Q20" s="11"/>
      <c r="R20" s="11"/>
      <c r="S20" s="11"/>
      <c r="T20" s="11"/>
      <c r="U20" s="11"/>
    </row>
    <row r="21" spans="4:21" ht="20.25" customHeight="1">
      <c r="D21" s="8" t="s">
        <v>1395</v>
      </c>
      <c r="E21" s="11"/>
      <c r="F21" s="11"/>
      <c r="G21" s="11"/>
      <c r="H21" s="11"/>
      <c r="I21" s="11"/>
      <c r="J21" s="11"/>
      <c r="K21" s="11"/>
      <c r="L21" s="674"/>
      <c r="M21" s="11"/>
      <c r="N21" s="11"/>
      <c r="O21" s="11"/>
      <c r="P21" s="11"/>
      <c r="Q21" s="11"/>
      <c r="R21" s="11"/>
      <c r="S21" s="11"/>
      <c r="T21" s="11"/>
      <c r="U21" s="11"/>
    </row>
    <row r="22" spans="4:21" ht="20.25" customHeight="1">
      <c r="D22" s="8" t="s">
        <v>1396</v>
      </c>
      <c r="E22" s="11"/>
      <c r="F22" s="11"/>
      <c r="G22" s="11"/>
      <c r="H22" s="11"/>
      <c r="I22" s="11"/>
      <c r="J22" s="11"/>
      <c r="K22" s="11"/>
      <c r="L22" s="674"/>
      <c r="M22" s="11"/>
      <c r="N22" s="11"/>
      <c r="O22" s="11"/>
      <c r="P22" s="11"/>
      <c r="Q22" s="11"/>
      <c r="R22" s="11"/>
      <c r="S22" s="11"/>
      <c r="T22" s="11"/>
      <c r="U22" s="11"/>
    </row>
    <row r="23" spans="4:21" s="6" customFormat="1" ht="20.25" customHeight="1">
      <c r="D23" s="26"/>
      <c r="E23" s="15"/>
      <c r="F23" s="17"/>
      <c r="G23" s="17"/>
      <c r="H23" s="17"/>
      <c r="I23" s="17"/>
      <c r="J23" s="17"/>
      <c r="K23" s="17"/>
      <c r="L23" s="670"/>
      <c r="M23" s="17"/>
      <c r="N23" s="17"/>
      <c r="O23" s="17"/>
      <c r="P23" s="17"/>
      <c r="Q23" s="17"/>
      <c r="R23" s="17"/>
      <c r="S23" s="17"/>
      <c r="T23" s="17"/>
      <c r="U23" s="17"/>
    </row>
    <row r="24" spans="4:21" ht="20.25" customHeight="1">
      <c r="E24" s="6"/>
      <c r="F24" s="6"/>
      <c r="G24" s="6"/>
      <c r="H24" s="6"/>
      <c r="I24" s="6"/>
      <c r="J24" s="6"/>
      <c r="K24" s="6"/>
      <c r="M24" s="6"/>
      <c r="N24" s="6"/>
      <c r="O24" s="6"/>
      <c r="P24" s="6"/>
      <c r="Q24" s="6"/>
      <c r="R24" s="6"/>
      <c r="S24" s="6"/>
      <c r="T24" s="6"/>
      <c r="U24" s="6"/>
    </row>
    <row r="25" spans="4:21" ht="20.25" customHeight="1">
      <c r="D25" s="7" t="s">
        <v>1312</v>
      </c>
      <c r="E25" s="27"/>
      <c r="F25" s="27"/>
      <c r="G25" s="27"/>
      <c r="H25" s="27"/>
      <c r="I25" s="27"/>
      <c r="J25" s="27"/>
      <c r="K25" s="27"/>
      <c r="L25" s="27" t="s">
        <v>509</v>
      </c>
      <c r="M25" s="27"/>
      <c r="N25" s="27" t="str">
        <f t="shared" ref="N25:U25" si="1">IF(N$8="","",N$8)</f>
        <v/>
      </c>
      <c r="O25" s="27" t="str">
        <f t="shared" si="1"/>
        <v/>
      </c>
      <c r="P25" s="27" t="str">
        <f t="shared" si="1"/>
        <v/>
      </c>
      <c r="Q25" s="27" t="str">
        <f t="shared" si="1"/>
        <v/>
      </c>
      <c r="R25" s="27" t="str">
        <f t="shared" si="1"/>
        <v/>
      </c>
      <c r="S25" s="27" t="str">
        <f t="shared" si="1"/>
        <v/>
      </c>
      <c r="T25" s="27" t="str">
        <f t="shared" si="1"/>
        <v/>
      </c>
      <c r="U25" s="27" t="str">
        <f t="shared" si="1"/>
        <v/>
      </c>
    </row>
    <row r="26" spans="4:21" s="6" customFormat="1" ht="20.25" customHeight="1">
      <c r="D26" s="8" t="s">
        <v>1313</v>
      </c>
      <c r="E26" s="27"/>
      <c r="F26" s="27"/>
      <c r="G26" s="27"/>
      <c r="H26" s="27"/>
      <c r="I26" s="27"/>
      <c r="J26" s="27"/>
      <c r="K26" s="27"/>
      <c r="L26" s="27" t="str">
        <f>L27</f>
        <v>FMA0001</v>
      </c>
      <c r="M26" s="27"/>
      <c r="N26" s="27" t="str">
        <f t="shared" ref="N26:U26" si="2">IF(N$12="","",N$12)</f>
        <v/>
      </c>
      <c r="O26" s="27" t="str">
        <f t="shared" si="2"/>
        <v/>
      </c>
      <c r="P26" s="27" t="str">
        <f t="shared" si="2"/>
        <v/>
      </c>
      <c r="Q26" s="27" t="str">
        <f t="shared" si="2"/>
        <v/>
      </c>
      <c r="R26" s="27" t="str">
        <f t="shared" si="2"/>
        <v/>
      </c>
      <c r="S26" s="27" t="str">
        <f t="shared" si="2"/>
        <v/>
      </c>
      <c r="T26" s="27" t="str">
        <f t="shared" si="2"/>
        <v/>
      </c>
      <c r="U26" s="27" t="str">
        <f t="shared" si="2"/>
        <v/>
      </c>
    </row>
    <row r="27" spans="4:21" ht="20.25" customHeight="1">
      <c r="D27" s="8" t="s">
        <v>1314</v>
      </c>
      <c r="E27" s="11"/>
      <c r="F27" s="11"/>
      <c r="G27" s="11"/>
      <c r="H27" s="11"/>
      <c r="I27" s="11"/>
      <c r="J27" s="11"/>
      <c r="K27" s="11"/>
      <c r="L27" s="674" t="s">
        <v>2649</v>
      </c>
      <c r="M27" s="11"/>
      <c r="N27" s="11"/>
      <c r="O27" s="11"/>
      <c r="P27" s="11"/>
      <c r="Q27" s="11"/>
      <c r="R27" s="11"/>
      <c r="S27" s="11"/>
      <c r="T27" s="11"/>
      <c r="U27" s="11"/>
    </row>
    <row r="28" spans="4:21" ht="20.25" customHeight="1">
      <c r="D28" s="8" t="s">
        <v>1315</v>
      </c>
      <c r="E28" s="11"/>
      <c r="F28" s="11"/>
      <c r="G28" s="11"/>
      <c r="H28" s="11"/>
      <c r="I28" s="11"/>
      <c r="J28" s="11"/>
      <c r="K28" s="11"/>
      <c r="L28" s="674" t="s">
        <v>2650</v>
      </c>
      <c r="M28" s="11"/>
      <c r="N28" s="11"/>
      <c r="O28" s="11"/>
      <c r="P28" s="11"/>
      <c r="Q28" s="11"/>
      <c r="R28" s="11"/>
      <c r="S28" s="11"/>
      <c r="T28" s="11"/>
      <c r="U28" s="11"/>
    </row>
    <row r="29" spans="4:21" s="6" customFormat="1" ht="20.25" customHeight="1">
      <c r="D29" s="8" t="s">
        <v>1316</v>
      </c>
      <c r="E29" s="420"/>
      <c r="F29" s="420"/>
      <c r="G29" s="420"/>
      <c r="H29" s="420"/>
      <c r="I29" s="420"/>
      <c r="J29" s="11"/>
      <c r="K29" s="11"/>
      <c r="L29" s="1061" t="str">
        <f>"National Value "&amp;LEFT(EndPeriod,3)&amp;" "&amp;RIGHT(EndPeriod,4)</f>
        <v>National Value 420 2064</v>
      </c>
      <c r="M29" s="420"/>
      <c r="N29" s="11"/>
      <c r="O29" s="11"/>
      <c r="P29" s="11"/>
      <c r="Q29" s="11"/>
      <c r="R29" s="11"/>
      <c r="S29" s="11"/>
      <c r="T29" s="11"/>
      <c r="U29" s="11"/>
    </row>
    <row r="30" spans="4:21" s="6" customFormat="1" ht="20.25" customHeight="1">
      <c r="D30" s="8" t="s">
        <v>1317</v>
      </c>
      <c r="E30" s="11"/>
      <c r="F30" s="11"/>
      <c r="G30" s="11"/>
      <c r="H30" s="11"/>
      <c r="I30" s="11"/>
      <c r="J30" s="11"/>
      <c r="K30" s="11"/>
      <c r="L30" s="674"/>
      <c r="M30" s="11"/>
      <c r="N30" s="11"/>
      <c r="O30" s="11"/>
      <c r="P30" s="11"/>
      <c r="Q30" s="11"/>
      <c r="R30" s="11"/>
      <c r="S30" s="11"/>
      <c r="T30" s="11"/>
      <c r="U30" s="11"/>
    </row>
    <row r="31" spans="4:21" ht="20.25" customHeight="1">
      <c r="D31" s="8" t="s">
        <v>1318</v>
      </c>
      <c r="E31" s="420"/>
      <c r="F31" s="420"/>
      <c r="G31" s="420"/>
      <c r="H31" s="420"/>
      <c r="I31" s="420"/>
      <c r="J31" s="11"/>
      <c r="K31" s="11"/>
      <c r="L31" s="1061" t="str">
        <f>"National Median "&amp;LEFT(EndPeriod,3)&amp;" "&amp;RIGHT(EndPeriod,4)</f>
        <v>National Median 420 2064</v>
      </c>
      <c r="M31" s="420"/>
      <c r="N31" s="11"/>
      <c r="O31" s="11"/>
      <c r="P31" s="11"/>
      <c r="Q31" s="11"/>
      <c r="R31" s="11"/>
      <c r="S31" s="11"/>
      <c r="T31" s="11"/>
      <c r="U31" s="11"/>
    </row>
    <row r="32" spans="4:21" ht="20.25" customHeight="1">
      <c r="D32" s="8" t="s">
        <v>1319</v>
      </c>
      <c r="E32" s="11"/>
      <c r="F32" s="11"/>
      <c r="G32" s="11"/>
      <c r="H32" s="11"/>
      <c r="I32" s="11"/>
      <c r="J32" s="11"/>
      <c r="K32" s="11"/>
      <c r="L32" s="674"/>
      <c r="M32" s="11"/>
      <c r="N32" s="11"/>
      <c r="O32" s="11"/>
      <c r="P32" s="11"/>
      <c r="Q32" s="11"/>
      <c r="R32" s="11"/>
      <c r="S32" s="11"/>
      <c r="T32" s="11"/>
      <c r="U32" s="11"/>
    </row>
    <row r="33" spans="4:21" ht="20.25" customHeight="1">
      <c r="D33" s="9"/>
      <c r="E33" s="16"/>
      <c r="F33" s="19"/>
      <c r="G33" s="19"/>
      <c r="H33" s="19"/>
      <c r="I33" s="19"/>
      <c r="J33" s="19"/>
      <c r="K33" s="19"/>
      <c r="L33" s="672"/>
      <c r="M33" s="19"/>
      <c r="N33" s="19"/>
      <c r="O33" s="19"/>
      <c r="P33" s="19"/>
      <c r="Q33" s="19"/>
      <c r="R33" s="19"/>
      <c r="S33" s="19"/>
      <c r="T33" s="19"/>
      <c r="U33" s="19"/>
    </row>
    <row r="34" spans="4:21" s="6" customFormat="1" ht="20.25" customHeight="1">
      <c r="D34" s="8" t="s">
        <v>1320</v>
      </c>
      <c r="E34" s="20"/>
      <c r="F34" s="20"/>
      <c r="G34" s="20"/>
      <c r="H34" s="20"/>
      <c r="I34" s="20"/>
      <c r="J34" s="20"/>
      <c r="K34" s="20"/>
      <c r="L34" s="683" t="s">
        <v>4260</v>
      </c>
      <c r="M34" s="20"/>
      <c r="N34" s="20"/>
      <c r="O34" s="20"/>
      <c r="P34" s="20"/>
      <c r="Q34" s="20"/>
      <c r="R34" s="20"/>
      <c r="S34" s="20"/>
      <c r="T34" s="20"/>
      <c r="U34" s="20"/>
    </row>
    <row r="35" spans="4:21" ht="20.25" customHeight="1">
      <c r="D35" s="8" t="s">
        <v>1321</v>
      </c>
      <c r="E35" s="11"/>
      <c r="F35" s="11"/>
      <c r="G35" s="11"/>
      <c r="H35" s="11"/>
      <c r="I35" s="11"/>
      <c r="J35" s="11"/>
      <c r="K35" s="11"/>
      <c r="L35" s="683" t="s">
        <v>4260</v>
      </c>
      <c r="M35" s="11"/>
      <c r="N35" s="11"/>
      <c r="O35" s="11"/>
      <c r="P35" s="11"/>
      <c r="Q35" s="11"/>
      <c r="R35" s="11"/>
      <c r="S35" s="11"/>
      <c r="T35" s="11"/>
      <c r="U35" s="11"/>
    </row>
    <row r="36" spans="4:21" ht="20.25" customHeight="1">
      <c r="D36" s="8" t="s">
        <v>1322</v>
      </c>
      <c r="E36" s="11"/>
      <c r="F36" s="11"/>
      <c r="G36" s="11"/>
      <c r="H36" s="11"/>
      <c r="I36" s="11"/>
      <c r="J36" s="11"/>
      <c r="K36" s="11"/>
      <c r="L36" s="674"/>
      <c r="M36" s="420"/>
      <c r="N36" s="11"/>
      <c r="O36" s="11"/>
      <c r="P36" s="11"/>
      <c r="Q36" s="11"/>
      <c r="R36" s="11"/>
      <c r="S36" s="11"/>
      <c r="T36" s="11"/>
      <c r="U36" s="11"/>
    </row>
    <row r="37" spans="4:21" s="6" customFormat="1" ht="20.25" customHeight="1">
      <c r="D37" s="8" t="s">
        <v>1323</v>
      </c>
      <c r="E37" s="11"/>
      <c r="F37" s="11"/>
      <c r="G37" s="11"/>
      <c r="H37" s="11"/>
      <c r="I37" s="11"/>
      <c r="J37" s="11"/>
      <c r="K37" s="11"/>
      <c r="L37" s="674"/>
      <c r="M37" s="11"/>
      <c r="N37" s="11"/>
      <c r="O37" s="11"/>
      <c r="P37" s="11"/>
      <c r="Q37" s="11"/>
      <c r="R37" s="11"/>
      <c r="S37" s="11"/>
      <c r="T37" s="11"/>
      <c r="U37" s="11"/>
    </row>
    <row r="38" spans="4:21" s="6" customFormat="1" ht="20.25" customHeight="1">
      <c r="D38" s="8" t="s">
        <v>1324</v>
      </c>
      <c r="E38" s="11"/>
      <c r="F38" s="11"/>
      <c r="G38" s="11"/>
      <c r="H38" s="11"/>
      <c r="I38" s="11"/>
      <c r="J38" s="11"/>
      <c r="K38" s="11"/>
      <c r="L38" s="674"/>
      <c r="M38" s="420"/>
      <c r="N38" s="11"/>
      <c r="O38" s="11"/>
      <c r="P38" s="11"/>
      <c r="Q38" s="11"/>
      <c r="R38" s="11"/>
      <c r="S38" s="11"/>
      <c r="T38" s="11"/>
      <c r="U38" s="11"/>
    </row>
    <row r="39" spans="4:21" ht="20.25" customHeight="1">
      <c r="D39" s="8" t="s">
        <v>1325</v>
      </c>
      <c r="E39" s="11"/>
      <c r="F39" s="11"/>
      <c r="G39" s="11"/>
      <c r="H39" s="11"/>
      <c r="I39" s="11"/>
      <c r="J39" s="11"/>
      <c r="K39" s="11"/>
      <c r="L39" s="674"/>
      <c r="M39" s="11"/>
      <c r="N39" s="11"/>
      <c r="O39" s="11"/>
      <c r="P39" s="11"/>
      <c r="Q39" s="11"/>
      <c r="R39" s="11"/>
      <c r="S39" s="11"/>
      <c r="T39" s="11"/>
      <c r="U39" s="11"/>
    </row>
    <row r="40" spans="4:21" ht="20.25" customHeight="1">
      <c r="D40" s="8" t="s">
        <v>1326</v>
      </c>
      <c r="E40" s="11"/>
      <c r="F40" s="11"/>
      <c r="G40" s="11"/>
      <c r="H40" s="11"/>
      <c r="I40" s="11"/>
      <c r="J40" s="11"/>
      <c r="K40" s="11"/>
      <c r="L40" s="674"/>
      <c r="M40" s="11"/>
      <c r="N40" s="11"/>
      <c r="O40" s="11"/>
      <c r="P40" s="11"/>
      <c r="Q40" s="11"/>
      <c r="R40" s="11"/>
      <c r="S40" s="11"/>
      <c r="T40" s="11"/>
      <c r="U40" s="11"/>
    </row>
    <row r="41" spans="4:21" ht="20.25" customHeight="1">
      <c r="D41" s="9"/>
      <c r="E41" s="16"/>
      <c r="F41" s="19"/>
      <c r="G41" s="19"/>
      <c r="H41" s="19"/>
      <c r="I41" s="19"/>
      <c r="J41" s="19"/>
      <c r="K41" s="19"/>
      <c r="L41" s="672"/>
      <c r="M41" s="19"/>
      <c r="N41" s="19"/>
      <c r="O41" s="19"/>
      <c r="P41" s="19"/>
      <c r="Q41" s="19"/>
      <c r="R41" s="19"/>
      <c r="S41" s="19"/>
      <c r="T41" s="19"/>
      <c r="U41" s="19"/>
    </row>
    <row r="42" spans="4:21" s="6" customFormat="1" ht="20.25" customHeight="1">
      <c r="D42" s="8" t="s">
        <v>1327</v>
      </c>
      <c r="E42" s="20"/>
      <c r="F42" s="20"/>
      <c r="G42" s="20"/>
      <c r="H42" s="20"/>
      <c r="I42" s="20"/>
      <c r="J42" s="20"/>
      <c r="K42" s="20"/>
      <c r="L42" s="54" t="s">
        <v>4263</v>
      </c>
      <c r="M42" s="20"/>
      <c r="N42" s="20"/>
      <c r="O42" s="20"/>
      <c r="P42" s="20"/>
      <c r="Q42" s="20"/>
      <c r="R42" s="20"/>
      <c r="S42" s="20"/>
      <c r="T42" s="20"/>
      <c r="U42" s="20"/>
    </row>
    <row r="43" spans="4:21" ht="20.25" customHeight="1">
      <c r="D43" s="8" t="s">
        <v>1328</v>
      </c>
      <c r="E43" s="11"/>
      <c r="F43" s="11"/>
      <c r="G43" s="11"/>
      <c r="H43" s="11"/>
      <c r="I43" s="11"/>
      <c r="J43" s="11"/>
      <c r="K43" s="11"/>
      <c r="L43" s="54" t="s">
        <v>4263</v>
      </c>
      <c r="M43" s="11"/>
      <c r="N43" s="11"/>
      <c r="O43" s="11"/>
      <c r="P43" s="11"/>
      <c r="Q43" s="11"/>
      <c r="R43" s="11"/>
      <c r="S43" s="11"/>
      <c r="T43" s="11"/>
      <c r="U43" s="11"/>
    </row>
    <row r="44" spans="4:21" ht="20.25" customHeight="1">
      <c r="D44" s="8" t="s">
        <v>1329</v>
      </c>
      <c r="E44" s="11"/>
      <c r="F44" s="11"/>
      <c r="G44" s="11"/>
      <c r="H44" s="11"/>
      <c r="I44" s="11"/>
      <c r="J44" s="11"/>
      <c r="K44" s="11"/>
      <c r="L44" s="674"/>
      <c r="M44" s="420"/>
      <c r="N44" s="11"/>
      <c r="O44" s="11"/>
      <c r="P44" s="11"/>
      <c r="Q44" s="11"/>
      <c r="R44" s="11"/>
      <c r="S44" s="11"/>
      <c r="T44" s="11"/>
      <c r="U44" s="11"/>
    </row>
    <row r="45" spans="4:21" s="6" customFormat="1" ht="20.25" customHeight="1">
      <c r="D45" s="8" t="s">
        <v>1330</v>
      </c>
      <c r="E45" s="11"/>
      <c r="F45" s="11"/>
      <c r="G45" s="11"/>
      <c r="H45" s="11"/>
      <c r="I45" s="11"/>
      <c r="J45" s="11"/>
      <c r="K45" s="11"/>
      <c r="L45" s="674"/>
      <c r="M45" s="11"/>
      <c r="N45" s="11"/>
      <c r="O45" s="11"/>
      <c r="P45" s="11"/>
      <c r="Q45" s="11"/>
      <c r="R45" s="11"/>
      <c r="S45" s="11"/>
      <c r="T45" s="11"/>
      <c r="U45" s="11"/>
    </row>
    <row r="46" spans="4:21" s="6" customFormat="1" ht="20.25" customHeight="1">
      <c r="D46" s="8" t="s">
        <v>1331</v>
      </c>
      <c r="E46" s="11"/>
      <c r="F46" s="11"/>
      <c r="G46" s="11"/>
      <c r="H46" s="11"/>
      <c r="I46" s="11"/>
      <c r="J46" s="11"/>
      <c r="K46" s="11"/>
      <c r="L46" s="674"/>
      <c r="M46" s="420"/>
      <c r="N46" s="11"/>
      <c r="O46" s="11"/>
      <c r="P46" s="11"/>
      <c r="Q46" s="11"/>
      <c r="R46" s="11"/>
      <c r="S46" s="11"/>
      <c r="T46" s="11"/>
      <c r="U46" s="11"/>
    </row>
    <row r="47" spans="4:21" ht="20.25" customHeight="1">
      <c r="D47" s="8" t="s">
        <v>1332</v>
      </c>
      <c r="E47" s="11"/>
      <c r="F47" s="11"/>
      <c r="G47" s="11"/>
      <c r="H47" s="11"/>
      <c r="I47" s="11"/>
      <c r="J47" s="11"/>
      <c r="K47" s="11"/>
      <c r="L47" s="674"/>
      <c r="M47" s="11"/>
      <c r="N47" s="11"/>
      <c r="O47" s="11"/>
      <c r="P47" s="11"/>
      <c r="Q47" s="11"/>
      <c r="R47" s="11"/>
      <c r="S47" s="11"/>
      <c r="T47" s="11"/>
      <c r="U47" s="11"/>
    </row>
    <row r="48" spans="4:21" ht="20.25" customHeight="1">
      <c r="D48" s="8" t="s">
        <v>1333</v>
      </c>
      <c r="E48" s="11"/>
      <c r="F48" s="11"/>
      <c r="G48" s="11"/>
      <c r="H48" s="11"/>
      <c r="I48" s="11"/>
      <c r="J48" s="11"/>
      <c r="K48" s="11"/>
      <c r="L48" s="674"/>
      <c r="M48" s="11"/>
      <c r="N48" s="11"/>
      <c r="O48" s="11"/>
      <c r="P48" s="11"/>
      <c r="Q48" s="11"/>
      <c r="R48" s="11"/>
      <c r="S48" s="11"/>
      <c r="T48" s="11"/>
      <c r="U48" s="11"/>
    </row>
    <row r="49" spans="4:21" ht="20.25" customHeight="1">
      <c r="D49" s="9"/>
      <c r="E49" s="16"/>
      <c r="F49" s="19"/>
      <c r="G49" s="19"/>
      <c r="H49" s="19"/>
      <c r="I49" s="19"/>
      <c r="J49" s="19"/>
      <c r="K49" s="19"/>
      <c r="L49" s="672"/>
      <c r="M49" s="19"/>
      <c r="N49" s="19"/>
      <c r="O49" s="19"/>
      <c r="P49" s="19"/>
      <c r="Q49" s="19"/>
      <c r="R49" s="19"/>
      <c r="S49" s="19"/>
      <c r="T49" s="19"/>
      <c r="U49" s="19"/>
    </row>
    <row r="50" spans="4:21" s="6" customFormat="1" ht="20.25" customHeight="1">
      <c r="D50" s="8" t="s">
        <v>1334</v>
      </c>
      <c r="E50" s="20"/>
      <c r="F50" s="20"/>
      <c r="G50" s="20"/>
      <c r="H50" s="20"/>
      <c r="I50" s="20"/>
      <c r="J50" s="20"/>
      <c r="K50" s="20"/>
      <c r="L50" s="54" t="s">
        <v>4261</v>
      </c>
      <c r="M50" s="20"/>
      <c r="N50" s="20"/>
      <c r="O50" s="20"/>
      <c r="P50" s="20"/>
      <c r="Q50" s="20"/>
      <c r="R50" s="20"/>
      <c r="S50" s="20"/>
      <c r="T50" s="20"/>
      <c r="U50" s="20"/>
    </row>
    <row r="51" spans="4:21" ht="20.25" customHeight="1">
      <c r="D51" s="8" t="s">
        <v>1335</v>
      </c>
      <c r="E51" s="11"/>
      <c r="F51" s="11"/>
      <c r="G51" s="11"/>
      <c r="H51" s="11"/>
      <c r="I51" s="11"/>
      <c r="J51" s="11"/>
      <c r="K51" s="11"/>
      <c r="L51" s="54" t="s">
        <v>4261</v>
      </c>
      <c r="M51" s="11"/>
      <c r="N51" s="11"/>
      <c r="O51" s="11"/>
      <c r="P51" s="11"/>
      <c r="Q51" s="11"/>
      <c r="R51" s="11"/>
      <c r="S51" s="11"/>
      <c r="T51" s="11"/>
      <c r="U51" s="11"/>
    </row>
    <row r="52" spans="4:21" ht="20.25" customHeight="1">
      <c r="D52" s="8" t="s">
        <v>1336</v>
      </c>
      <c r="E52" s="11"/>
      <c r="F52" s="11"/>
      <c r="G52" s="11"/>
      <c r="H52" s="11"/>
      <c r="I52" s="11"/>
      <c r="J52" s="11"/>
      <c r="K52" s="11"/>
      <c r="L52" s="674"/>
      <c r="M52" s="11"/>
      <c r="N52" s="11"/>
      <c r="O52" s="11"/>
      <c r="P52" s="11"/>
      <c r="Q52" s="11"/>
      <c r="R52" s="11"/>
      <c r="S52" s="11"/>
      <c r="T52" s="11"/>
      <c r="U52" s="11"/>
    </row>
    <row r="53" spans="4:21" s="6" customFormat="1" ht="20.25" customHeight="1">
      <c r="D53" s="8" t="s">
        <v>1337</v>
      </c>
      <c r="E53" s="11"/>
      <c r="F53" s="11"/>
      <c r="G53" s="11"/>
      <c r="H53" s="11"/>
      <c r="I53" s="11"/>
      <c r="J53" s="11"/>
      <c r="K53" s="11"/>
      <c r="L53" s="674"/>
      <c r="M53" s="11"/>
      <c r="N53" s="11"/>
      <c r="O53" s="11"/>
      <c r="P53" s="11"/>
      <c r="Q53" s="11"/>
      <c r="R53" s="11"/>
      <c r="S53" s="11"/>
      <c r="T53" s="11"/>
      <c r="U53" s="11"/>
    </row>
    <row r="54" spans="4:21" s="6" customFormat="1" ht="20.25" customHeight="1">
      <c r="D54" s="8" t="s">
        <v>1338</v>
      </c>
      <c r="E54" s="11"/>
      <c r="F54" s="11"/>
      <c r="G54" s="11"/>
      <c r="H54" s="11"/>
      <c r="I54" s="11"/>
      <c r="J54" s="11"/>
      <c r="K54" s="11"/>
      <c r="L54" s="674"/>
      <c r="M54" s="11"/>
      <c r="N54" s="11"/>
      <c r="O54" s="11"/>
      <c r="P54" s="11"/>
      <c r="Q54" s="11"/>
      <c r="R54" s="11"/>
      <c r="S54" s="11"/>
      <c r="T54" s="11"/>
      <c r="U54" s="11"/>
    </row>
    <row r="55" spans="4:21" ht="20.25" customHeight="1">
      <c r="D55" s="8" t="s">
        <v>1339</v>
      </c>
      <c r="E55" s="11"/>
      <c r="F55" s="11"/>
      <c r="G55" s="11"/>
      <c r="H55" s="11"/>
      <c r="I55" s="11"/>
      <c r="J55" s="11"/>
      <c r="K55" s="11"/>
      <c r="L55" s="674"/>
      <c r="M55" s="11"/>
      <c r="N55" s="11"/>
      <c r="O55" s="11"/>
      <c r="P55" s="11"/>
      <c r="Q55" s="11"/>
      <c r="R55" s="11"/>
      <c r="S55" s="11"/>
      <c r="T55" s="11"/>
      <c r="U55" s="11"/>
    </row>
    <row r="56" spans="4:21" ht="20.25" customHeight="1">
      <c r="D56" s="8" t="s">
        <v>1340</v>
      </c>
      <c r="E56" s="11"/>
      <c r="F56" s="11"/>
      <c r="G56" s="11"/>
      <c r="H56" s="11"/>
      <c r="I56" s="11"/>
      <c r="J56" s="11"/>
      <c r="K56" s="11"/>
      <c r="L56" s="674"/>
      <c r="M56" s="11"/>
      <c r="N56" s="11"/>
      <c r="O56" s="11"/>
      <c r="P56" s="11"/>
      <c r="Q56" s="11"/>
      <c r="R56" s="11"/>
      <c r="S56" s="11"/>
      <c r="T56" s="11"/>
      <c r="U56" s="11"/>
    </row>
    <row r="57" spans="4:21" ht="20.25" customHeight="1">
      <c r="D57" s="9"/>
      <c r="E57" s="16"/>
      <c r="F57" s="19"/>
      <c r="G57" s="19"/>
      <c r="H57" s="19"/>
      <c r="I57" s="19"/>
      <c r="J57" s="19"/>
      <c r="K57" s="19"/>
      <c r="L57" s="672"/>
      <c r="M57" s="19"/>
      <c r="N57" s="19"/>
      <c r="O57" s="19"/>
      <c r="P57" s="19"/>
      <c r="Q57" s="19"/>
      <c r="R57" s="19"/>
      <c r="S57" s="19"/>
      <c r="T57" s="19"/>
      <c r="U57" s="19"/>
    </row>
    <row r="58" spans="4:21" s="6" customFormat="1" ht="20.25" customHeight="1">
      <c r="D58" s="8" t="s">
        <v>1341</v>
      </c>
      <c r="E58" s="20"/>
      <c r="F58" s="20"/>
      <c r="G58" s="20"/>
      <c r="H58" s="20"/>
      <c r="I58" s="20"/>
      <c r="J58" s="20"/>
      <c r="K58" s="20"/>
      <c r="L58" s="54" t="s">
        <v>4262</v>
      </c>
      <c r="M58" s="20"/>
      <c r="N58" s="20"/>
      <c r="O58" s="20"/>
      <c r="P58" s="20"/>
      <c r="Q58" s="20"/>
      <c r="R58" s="20"/>
      <c r="S58" s="20"/>
      <c r="T58" s="20"/>
      <c r="U58" s="20"/>
    </row>
    <row r="59" spans="4:21" ht="20.25" customHeight="1">
      <c r="D59" s="8" t="s">
        <v>1342</v>
      </c>
      <c r="E59" s="11"/>
      <c r="F59" s="11"/>
      <c r="G59" s="11"/>
      <c r="H59" s="11"/>
      <c r="I59" s="11"/>
      <c r="J59" s="11"/>
      <c r="K59" s="11"/>
      <c r="L59" s="54" t="s">
        <v>4262</v>
      </c>
      <c r="M59" s="11"/>
      <c r="N59" s="11"/>
      <c r="O59" s="11"/>
      <c r="P59" s="11"/>
      <c r="Q59" s="11"/>
      <c r="R59" s="11"/>
      <c r="S59" s="11"/>
      <c r="T59" s="11"/>
      <c r="U59" s="11"/>
    </row>
    <row r="60" spans="4:21" ht="20.25" customHeight="1">
      <c r="D60" s="8" t="s">
        <v>1343</v>
      </c>
      <c r="E60" s="11"/>
      <c r="F60" s="11"/>
      <c r="G60" s="11"/>
      <c r="H60" s="11"/>
      <c r="I60" s="11"/>
      <c r="J60" s="11"/>
      <c r="K60" s="11"/>
      <c r="L60" s="674"/>
      <c r="M60" s="11"/>
      <c r="N60" s="11"/>
      <c r="O60" s="11"/>
      <c r="P60" s="11"/>
      <c r="Q60" s="11"/>
      <c r="R60" s="11"/>
      <c r="S60" s="11"/>
      <c r="T60" s="11"/>
      <c r="U60" s="11"/>
    </row>
    <row r="61" spans="4:21" s="6" customFormat="1" ht="20.25" customHeight="1">
      <c r="D61" s="8" t="s">
        <v>1344</v>
      </c>
      <c r="E61" s="11"/>
      <c r="F61" s="11"/>
      <c r="G61" s="11"/>
      <c r="H61" s="11"/>
      <c r="I61" s="11"/>
      <c r="J61" s="11"/>
      <c r="K61" s="11"/>
      <c r="L61" s="674"/>
      <c r="M61" s="11"/>
      <c r="N61" s="11"/>
      <c r="O61" s="11"/>
      <c r="P61" s="11"/>
      <c r="Q61" s="11"/>
      <c r="R61" s="11"/>
      <c r="S61" s="11"/>
      <c r="T61" s="11"/>
      <c r="U61" s="11"/>
    </row>
    <row r="62" spans="4:21" s="6" customFormat="1" ht="20.25" customHeight="1">
      <c r="D62" s="8" t="s">
        <v>1345</v>
      </c>
      <c r="E62" s="11"/>
      <c r="F62" s="11"/>
      <c r="G62" s="11"/>
      <c r="H62" s="11"/>
      <c r="I62" s="11"/>
      <c r="J62" s="11"/>
      <c r="K62" s="11"/>
      <c r="L62" s="674"/>
      <c r="M62" s="11"/>
      <c r="N62" s="11"/>
      <c r="O62" s="11"/>
      <c r="P62" s="11"/>
      <c r="Q62" s="11"/>
      <c r="R62" s="11"/>
      <c r="S62" s="11"/>
      <c r="T62" s="11"/>
      <c r="U62" s="11"/>
    </row>
    <row r="63" spans="4:21" ht="20.25" customHeight="1">
      <c r="D63" s="8" t="s">
        <v>1346</v>
      </c>
      <c r="E63" s="11"/>
      <c r="F63" s="11"/>
      <c r="G63" s="11"/>
      <c r="H63" s="11"/>
      <c r="I63" s="11"/>
      <c r="J63" s="11"/>
      <c r="K63" s="11"/>
      <c r="L63" s="674"/>
      <c r="M63" s="11"/>
      <c r="N63" s="11"/>
      <c r="O63" s="11"/>
      <c r="P63" s="11"/>
      <c r="Q63" s="11"/>
      <c r="R63" s="11"/>
      <c r="S63" s="11"/>
      <c r="T63" s="11"/>
      <c r="U63" s="11"/>
    </row>
    <row r="64" spans="4:21" ht="20.25" customHeight="1">
      <c r="D64" s="8" t="s">
        <v>1347</v>
      </c>
      <c r="E64" s="11"/>
      <c r="F64" s="11"/>
      <c r="G64" s="11"/>
      <c r="H64" s="11"/>
      <c r="I64" s="11"/>
      <c r="J64" s="11"/>
      <c r="K64" s="11"/>
      <c r="L64" s="674"/>
      <c r="M64" s="11"/>
      <c r="N64" s="11"/>
      <c r="O64" s="11"/>
      <c r="P64" s="11"/>
      <c r="Q64" s="11"/>
      <c r="R64" s="11"/>
      <c r="S64" s="11"/>
      <c r="T64" s="11"/>
      <c r="U64" s="11"/>
    </row>
    <row r="65" spans="4:21" ht="20.25" customHeight="1">
      <c r="D65" s="9"/>
      <c r="E65" s="16"/>
      <c r="F65" s="19"/>
      <c r="G65" s="19"/>
      <c r="H65" s="19"/>
      <c r="I65" s="19"/>
      <c r="J65" s="19"/>
      <c r="K65" s="19"/>
      <c r="L65" s="672"/>
      <c r="M65" s="19"/>
      <c r="N65" s="19"/>
      <c r="O65" s="19"/>
      <c r="P65" s="19"/>
      <c r="Q65" s="19"/>
      <c r="R65" s="19"/>
      <c r="S65" s="19"/>
      <c r="T65" s="19"/>
      <c r="U65" s="19"/>
    </row>
    <row r="66" spans="4:21" s="6" customFormat="1" ht="20.25" customHeight="1">
      <c r="D66" s="8" t="s">
        <v>1348</v>
      </c>
      <c r="E66" s="20"/>
      <c r="F66" s="20"/>
      <c r="G66" s="20"/>
      <c r="H66" s="20"/>
      <c r="I66" s="20"/>
      <c r="J66" s="20"/>
      <c r="K66" s="20"/>
      <c r="L66" s="54" t="s">
        <v>3390</v>
      </c>
      <c r="M66" s="20"/>
      <c r="N66" s="20"/>
      <c r="O66" s="20"/>
      <c r="P66" s="20"/>
      <c r="Q66" s="20"/>
      <c r="R66" s="20"/>
      <c r="S66" s="20"/>
      <c r="T66" s="20"/>
      <c r="U66" s="20"/>
    </row>
    <row r="67" spans="4:21" ht="20.25" customHeight="1">
      <c r="D67" s="8" t="s">
        <v>1349</v>
      </c>
      <c r="E67" s="11"/>
      <c r="F67" s="11"/>
      <c r="G67" s="11"/>
      <c r="H67" s="11"/>
      <c r="I67" s="11"/>
      <c r="J67" s="11"/>
      <c r="K67" s="11"/>
      <c r="L67" s="54" t="s">
        <v>3390</v>
      </c>
      <c r="M67" s="11"/>
      <c r="N67" s="11"/>
      <c r="O67" s="11"/>
      <c r="P67" s="11"/>
      <c r="Q67" s="11"/>
      <c r="R67" s="11"/>
      <c r="S67" s="11"/>
      <c r="T67" s="11"/>
      <c r="U67" s="11"/>
    </row>
    <row r="68" spans="4:21" ht="20.25" customHeight="1">
      <c r="D68" s="8" t="s">
        <v>1350</v>
      </c>
      <c r="E68" s="11"/>
      <c r="F68" s="11"/>
      <c r="G68" s="11"/>
      <c r="H68" s="11"/>
      <c r="I68" s="11"/>
      <c r="J68" s="11"/>
      <c r="K68" s="11"/>
      <c r="L68" s="674"/>
      <c r="M68" s="11"/>
      <c r="N68" s="11"/>
      <c r="O68" s="11"/>
      <c r="P68" s="11"/>
      <c r="Q68" s="11"/>
      <c r="R68" s="11"/>
      <c r="S68" s="11"/>
      <c r="T68" s="11"/>
      <c r="U68" s="11"/>
    </row>
    <row r="69" spans="4:21" s="6" customFormat="1" ht="20.25" customHeight="1">
      <c r="D69" s="8" t="s">
        <v>1351</v>
      </c>
      <c r="E69" s="11"/>
      <c r="F69" s="11"/>
      <c r="G69" s="11"/>
      <c r="H69" s="11"/>
      <c r="I69" s="11"/>
      <c r="J69" s="11"/>
      <c r="K69" s="11"/>
      <c r="L69" s="674"/>
      <c r="M69" s="11"/>
      <c r="N69" s="11"/>
      <c r="O69" s="11"/>
      <c r="P69" s="11"/>
      <c r="Q69" s="11"/>
      <c r="R69" s="11"/>
      <c r="S69" s="11"/>
      <c r="T69" s="11"/>
      <c r="U69" s="11"/>
    </row>
    <row r="70" spans="4:21" s="6" customFormat="1" ht="20.25" customHeight="1">
      <c r="D70" s="8" t="s">
        <v>1352</v>
      </c>
      <c r="E70" s="11"/>
      <c r="F70" s="11"/>
      <c r="G70" s="11"/>
      <c r="H70" s="11"/>
      <c r="I70" s="11"/>
      <c r="J70" s="11"/>
      <c r="K70" s="11"/>
      <c r="L70" s="674"/>
      <c r="M70" s="11"/>
      <c r="N70" s="11"/>
      <c r="O70" s="11"/>
      <c r="P70" s="11"/>
      <c r="Q70" s="11"/>
      <c r="R70" s="11"/>
      <c r="S70" s="11"/>
      <c r="T70" s="11"/>
      <c r="U70" s="11"/>
    </row>
    <row r="71" spans="4:21" ht="20.25" customHeight="1">
      <c r="D71" s="8" t="s">
        <v>1353</v>
      </c>
      <c r="E71" s="11"/>
      <c r="F71" s="11"/>
      <c r="G71" s="11"/>
      <c r="H71" s="11"/>
      <c r="I71" s="11"/>
      <c r="J71" s="11"/>
      <c r="K71" s="11"/>
      <c r="L71" s="674"/>
      <c r="M71" s="11"/>
      <c r="N71" s="11"/>
      <c r="O71" s="11"/>
      <c r="P71" s="11"/>
      <c r="Q71" s="11"/>
      <c r="R71" s="11"/>
      <c r="S71" s="11"/>
      <c r="T71" s="11"/>
      <c r="U71" s="11"/>
    </row>
    <row r="72" spans="4:21" ht="20.25" customHeight="1">
      <c r="D72" s="8" t="s">
        <v>1354</v>
      </c>
      <c r="E72" s="11"/>
      <c r="F72" s="11"/>
      <c r="G72" s="11"/>
      <c r="H72" s="11"/>
      <c r="I72" s="11"/>
      <c r="J72" s="11"/>
      <c r="K72" s="11"/>
      <c r="L72" s="674"/>
      <c r="M72" s="11"/>
      <c r="N72" s="11"/>
      <c r="O72" s="11"/>
      <c r="P72" s="11"/>
      <c r="Q72" s="11"/>
      <c r="R72" s="11"/>
      <c r="S72" s="11"/>
      <c r="T72" s="11"/>
      <c r="U72" s="11"/>
    </row>
    <row r="73" spans="4:21" ht="20.25" customHeight="1">
      <c r="D73" s="9"/>
      <c r="E73" s="16"/>
      <c r="F73" s="19"/>
      <c r="G73" s="19"/>
      <c r="H73" s="19"/>
      <c r="I73" s="19"/>
      <c r="J73" s="19"/>
      <c r="K73" s="19"/>
      <c r="L73" s="672"/>
      <c r="M73" s="19"/>
      <c r="N73" s="19"/>
      <c r="O73" s="19"/>
      <c r="P73" s="19"/>
      <c r="Q73" s="19"/>
      <c r="R73" s="19"/>
      <c r="S73" s="19"/>
      <c r="T73" s="19"/>
      <c r="U73" s="19"/>
    </row>
    <row r="74" spans="4:21" s="6" customFormat="1" ht="20.25" customHeight="1">
      <c r="D74" s="8" t="s">
        <v>1355</v>
      </c>
      <c r="E74" s="20"/>
      <c r="F74" s="20"/>
      <c r="G74" s="20"/>
      <c r="H74" s="20"/>
      <c r="I74" s="20"/>
      <c r="J74" s="20"/>
      <c r="K74" s="20"/>
      <c r="L74" s="54" t="s">
        <v>4294</v>
      </c>
      <c r="M74" s="20"/>
      <c r="N74" s="20"/>
      <c r="O74" s="20"/>
      <c r="P74" s="20"/>
      <c r="Q74" s="20"/>
      <c r="R74" s="20"/>
      <c r="S74" s="20"/>
      <c r="T74" s="20"/>
      <c r="U74" s="20"/>
    </row>
    <row r="75" spans="4:21" ht="20.25" customHeight="1">
      <c r="D75" s="8" t="s">
        <v>1356</v>
      </c>
      <c r="E75" s="11"/>
      <c r="F75" s="11"/>
      <c r="G75" s="11"/>
      <c r="H75" s="11"/>
      <c r="I75" s="11"/>
      <c r="J75" s="11"/>
      <c r="K75" s="11"/>
      <c r="L75" s="54" t="s">
        <v>4294</v>
      </c>
      <c r="M75" s="11"/>
      <c r="N75" s="11"/>
      <c r="O75" s="11"/>
      <c r="P75" s="11"/>
      <c r="Q75" s="11"/>
      <c r="R75" s="11"/>
      <c r="S75" s="11"/>
      <c r="T75" s="11"/>
      <c r="U75" s="11"/>
    </row>
    <row r="76" spans="4:21" ht="20.25" customHeight="1">
      <c r="D76" s="8" t="s">
        <v>1357</v>
      </c>
      <c r="E76" s="11"/>
      <c r="F76" s="11"/>
      <c r="G76" s="11"/>
      <c r="H76" s="11"/>
      <c r="I76" s="11"/>
      <c r="J76" s="11"/>
      <c r="K76" s="11"/>
      <c r="L76" s="674"/>
      <c r="M76" s="11"/>
      <c r="N76" s="11"/>
      <c r="O76" s="11"/>
      <c r="P76" s="11"/>
      <c r="Q76" s="11"/>
      <c r="R76" s="11"/>
      <c r="S76" s="11"/>
      <c r="T76" s="11"/>
      <c r="U76" s="11"/>
    </row>
    <row r="77" spans="4:21" s="6" customFormat="1" ht="20.25" customHeight="1">
      <c r="D77" s="8" t="s">
        <v>1358</v>
      </c>
      <c r="E77" s="11"/>
      <c r="F77" s="11"/>
      <c r="G77" s="11"/>
      <c r="H77" s="11"/>
      <c r="I77" s="11"/>
      <c r="J77" s="11"/>
      <c r="K77" s="11"/>
      <c r="L77" s="674"/>
      <c r="M77" s="11"/>
      <c r="N77" s="11"/>
      <c r="O77" s="11"/>
      <c r="P77" s="11"/>
      <c r="Q77" s="11"/>
      <c r="R77" s="11"/>
      <c r="S77" s="11"/>
      <c r="T77" s="11"/>
      <c r="U77" s="11"/>
    </row>
    <row r="78" spans="4:21" s="6" customFormat="1" ht="20.25" customHeight="1">
      <c r="D78" s="8" t="s">
        <v>1359</v>
      </c>
      <c r="E78" s="11"/>
      <c r="F78" s="11"/>
      <c r="G78" s="11"/>
      <c r="H78" s="11"/>
      <c r="I78" s="11"/>
      <c r="J78" s="11"/>
      <c r="K78" s="11"/>
      <c r="L78" s="674"/>
      <c r="M78" s="11"/>
      <c r="N78" s="11"/>
      <c r="O78" s="11"/>
      <c r="P78" s="11"/>
      <c r="Q78" s="11"/>
      <c r="R78" s="11"/>
      <c r="S78" s="11"/>
      <c r="T78" s="11"/>
      <c r="U78" s="11"/>
    </row>
    <row r="79" spans="4:21" ht="20.25" customHeight="1">
      <c r="D79" s="8" t="s">
        <v>1360</v>
      </c>
      <c r="E79" s="11"/>
      <c r="F79" s="11"/>
      <c r="G79" s="11"/>
      <c r="H79" s="11"/>
      <c r="I79" s="11"/>
      <c r="J79" s="11"/>
      <c r="K79" s="11"/>
      <c r="L79" s="674"/>
      <c r="M79" s="11"/>
      <c r="N79" s="11"/>
      <c r="O79" s="11"/>
      <c r="P79" s="11"/>
      <c r="Q79" s="11"/>
      <c r="R79" s="11"/>
      <c r="S79" s="11"/>
      <c r="T79" s="11"/>
      <c r="U79" s="11"/>
    </row>
    <row r="80" spans="4:21" ht="20.25" customHeight="1">
      <c r="D80" s="8" t="s">
        <v>1361</v>
      </c>
      <c r="E80" s="11"/>
      <c r="F80" s="11"/>
      <c r="G80" s="11"/>
      <c r="H80" s="11"/>
      <c r="I80" s="11"/>
      <c r="J80" s="11"/>
      <c r="K80" s="11"/>
      <c r="L80" s="674"/>
      <c r="M80" s="11"/>
      <c r="N80" s="11"/>
      <c r="O80" s="11"/>
      <c r="P80" s="11"/>
      <c r="Q80" s="11"/>
      <c r="R80" s="11"/>
      <c r="S80" s="11"/>
      <c r="T80" s="11"/>
      <c r="U80" s="11"/>
    </row>
    <row r="81" spans="4:21" ht="20.25" customHeight="1">
      <c r="D81" s="9"/>
      <c r="E81" s="16"/>
      <c r="F81" s="19"/>
      <c r="G81" s="19"/>
      <c r="H81" s="19"/>
      <c r="I81" s="19"/>
      <c r="J81" s="19"/>
      <c r="K81" s="19"/>
      <c r="L81" s="672"/>
      <c r="M81" s="19"/>
      <c r="N81" s="19"/>
      <c r="O81" s="19"/>
      <c r="P81" s="19"/>
      <c r="Q81" s="19"/>
      <c r="R81" s="19"/>
      <c r="S81" s="19"/>
      <c r="T81" s="19"/>
      <c r="U81" s="19"/>
    </row>
    <row r="82" spans="4:21" s="6" customFormat="1" ht="20.25" customHeight="1">
      <c r="D82" s="8" t="s">
        <v>1362</v>
      </c>
      <c r="E82" s="20"/>
      <c r="F82" s="20"/>
      <c r="G82" s="20"/>
      <c r="H82" s="20"/>
      <c r="I82" s="20"/>
      <c r="J82" s="20"/>
      <c r="K82" s="20"/>
      <c r="L82" s="54" t="s">
        <v>4295</v>
      </c>
      <c r="M82" s="20"/>
      <c r="N82" s="20"/>
      <c r="O82" s="20"/>
      <c r="P82" s="20"/>
      <c r="Q82" s="20"/>
      <c r="R82" s="20"/>
      <c r="S82" s="20"/>
      <c r="T82" s="20"/>
      <c r="U82" s="20"/>
    </row>
    <row r="83" spans="4:21" ht="20.25" customHeight="1">
      <c r="D83" s="8" t="s">
        <v>1363</v>
      </c>
      <c r="E83" s="11"/>
      <c r="F83" s="11"/>
      <c r="G83" s="11"/>
      <c r="H83" s="11"/>
      <c r="I83" s="11"/>
      <c r="J83" s="11"/>
      <c r="K83" s="11"/>
      <c r="L83" s="54" t="s">
        <v>4295</v>
      </c>
      <c r="M83" s="11"/>
      <c r="N83" s="11"/>
      <c r="O83" s="11"/>
      <c r="P83" s="11"/>
      <c r="Q83" s="11"/>
      <c r="R83" s="11"/>
      <c r="S83" s="11"/>
      <c r="T83" s="11"/>
      <c r="U83" s="11"/>
    </row>
    <row r="84" spans="4:21" ht="20.25" customHeight="1">
      <c r="D84" s="8" t="s">
        <v>1364</v>
      </c>
      <c r="E84" s="11"/>
      <c r="F84" s="11"/>
      <c r="G84" s="11"/>
      <c r="H84" s="11"/>
      <c r="I84" s="11"/>
      <c r="J84" s="11"/>
      <c r="K84" s="11"/>
      <c r="L84" s="674"/>
      <c r="M84" s="11"/>
      <c r="N84" s="11"/>
      <c r="O84" s="11"/>
      <c r="P84" s="11"/>
      <c r="Q84" s="11"/>
      <c r="R84" s="11"/>
      <c r="S84" s="11"/>
      <c r="T84" s="11"/>
      <c r="U84" s="11"/>
    </row>
    <row r="85" spans="4:21" s="6" customFormat="1" ht="20.25" customHeight="1">
      <c r="D85" s="8" t="s">
        <v>1365</v>
      </c>
      <c r="E85" s="11"/>
      <c r="F85" s="11"/>
      <c r="G85" s="11"/>
      <c r="H85" s="11"/>
      <c r="I85" s="11"/>
      <c r="J85" s="11"/>
      <c r="K85" s="11"/>
      <c r="L85" s="674"/>
      <c r="M85" s="11"/>
      <c r="N85" s="11"/>
      <c r="O85" s="11"/>
      <c r="P85" s="11"/>
      <c r="Q85" s="11"/>
      <c r="R85" s="11"/>
      <c r="S85" s="11"/>
      <c r="T85" s="11"/>
      <c r="U85" s="11"/>
    </row>
    <row r="86" spans="4:21" s="6" customFormat="1" ht="20.25" customHeight="1">
      <c r="D86" s="8" t="s">
        <v>1366</v>
      </c>
      <c r="E86" s="11"/>
      <c r="F86" s="11"/>
      <c r="G86" s="11"/>
      <c r="H86" s="11"/>
      <c r="I86" s="11"/>
      <c r="J86" s="11"/>
      <c r="K86" s="11"/>
      <c r="L86" s="674"/>
      <c r="M86" s="11"/>
      <c r="N86" s="11"/>
      <c r="O86" s="11"/>
      <c r="P86" s="11"/>
      <c r="Q86" s="11"/>
      <c r="R86" s="11"/>
      <c r="S86" s="11"/>
      <c r="T86" s="11"/>
      <c r="U86" s="11"/>
    </row>
    <row r="87" spans="4:21" ht="20.25" customHeight="1">
      <c r="D87" s="8" t="s">
        <v>1367</v>
      </c>
      <c r="E87" s="11"/>
      <c r="F87" s="11"/>
      <c r="G87" s="11"/>
      <c r="H87" s="11"/>
      <c r="I87" s="11"/>
      <c r="J87" s="11"/>
      <c r="K87" s="11"/>
      <c r="L87" s="674"/>
      <c r="M87" s="11"/>
      <c r="N87" s="11"/>
      <c r="O87" s="11"/>
      <c r="P87" s="11"/>
      <c r="Q87" s="11"/>
      <c r="R87" s="11"/>
      <c r="S87" s="11"/>
      <c r="T87" s="11"/>
      <c r="U87" s="11"/>
    </row>
    <row r="88" spans="4:21" ht="20.25" customHeight="1">
      <c r="D88" s="8" t="s">
        <v>1368</v>
      </c>
      <c r="E88" s="11"/>
      <c r="F88" s="11"/>
      <c r="G88" s="11"/>
      <c r="H88" s="11"/>
      <c r="I88" s="11"/>
      <c r="J88" s="11"/>
      <c r="K88" s="11"/>
      <c r="L88" s="674"/>
      <c r="M88" s="11"/>
      <c r="N88" s="11"/>
      <c r="O88" s="11"/>
      <c r="P88" s="11"/>
      <c r="Q88" s="11"/>
      <c r="R88" s="11"/>
      <c r="S88" s="11"/>
      <c r="T88" s="11"/>
      <c r="U88" s="11"/>
    </row>
    <row r="89" spans="4:21" ht="20.25" customHeight="1">
      <c r="D89" s="9"/>
      <c r="E89" s="16"/>
      <c r="F89" s="19"/>
      <c r="G89" s="19"/>
      <c r="H89" s="19"/>
      <c r="I89" s="19"/>
      <c r="J89" s="19"/>
      <c r="K89" s="19"/>
      <c r="L89" s="672"/>
      <c r="M89" s="19"/>
      <c r="N89" s="19"/>
      <c r="O89" s="19"/>
      <c r="P89" s="19"/>
      <c r="Q89" s="19"/>
      <c r="R89" s="19"/>
      <c r="S89" s="19"/>
      <c r="T89" s="19"/>
      <c r="U89" s="19"/>
    </row>
    <row r="90" spans="4:21" s="6" customFormat="1" ht="20.25" customHeight="1">
      <c r="D90" s="8" t="s">
        <v>1369</v>
      </c>
      <c r="E90" s="20"/>
      <c r="F90" s="20"/>
      <c r="G90" s="20"/>
      <c r="H90" s="20"/>
      <c r="I90" s="20"/>
      <c r="J90" s="20"/>
      <c r="K90" s="20"/>
      <c r="L90" s="678"/>
      <c r="M90" s="20"/>
      <c r="N90" s="20"/>
      <c r="O90" s="20"/>
      <c r="P90" s="20"/>
      <c r="Q90" s="20"/>
      <c r="R90" s="20"/>
      <c r="S90" s="20"/>
      <c r="T90" s="20"/>
      <c r="U90" s="20"/>
    </row>
    <row r="91" spans="4:21" ht="20.25" customHeight="1">
      <c r="D91" s="8" t="s">
        <v>1370</v>
      </c>
      <c r="E91" s="11"/>
      <c r="F91" s="11"/>
      <c r="G91" s="11"/>
      <c r="H91" s="11"/>
      <c r="I91" s="11"/>
      <c r="J91" s="11"/>
      <c r="K91" s="11"/>
      <c r="L91" s="674"/>
      <c r="M91" s="11"/>
      <c r="N91" s="11"/>
      <c r="O91" s="11"/>
      <c r="P91" s="11"/>
      <c r="Q91" s="11"/>
      <c r="R91" s="11"/>
      <c r="S91" s="11"/>
      <c r="T91" s="11"/>
      <c r="U91" s="11"/>
    </row>
    <row r="92" spans="4:21" ht="20.25" customHeight="1">
      <c r="D92" s="8" t="s">
        <v>1371</v>
      </c>
      <c r="E92" s="11"/>
      <c r="F92" s="11"/>
      <c r="G92" s="11"/>
      <c r="H92" s="11"/>
      <c r="I92" s="11"/>
      <c r="J92" s="11"/>
      <c r="K92" s="11"/>
      <c r="L92" s="674"/>
      <c r="M92" s="11"/>
      <c r="N92" s="11"/>
      <c r="O92" s="11"/>
      <c r="P92" s="11"/>
      <c r="Q92" s="11"/>
      <c r="R92" s="11"/>
      <c r="S92" s="11"/>
      <c r="T92" s="11"/>
      <c r="U92" s="11"/>
    </row>
    <row r="93" spans="4:21" s="6" customFormat="1" ht="20.25" customHeight="1">
      <c r="D93" s="8" t="s">
        <v>1372</v>
      </c>
      <c r="E93" s="11"/>
      <c r="F93" s="11"/>
      <c r="G93" s="11"/>
      <c r="H93" s="11"/>
      <c r="I93" s="11"/>
      <c r="J93" s="11"/>
      <c r="K93" s="11"/>
      <c r="L93" s="674"/>
      <c r="M93" s="11"/>
      <c r="N93" s="11"/>
      <c r="O93" s="11"/>
      <c r="P93" s="11"/>
      <c r="Q93" s="11"/>
      <c r="R93" s="11"/>
      <c r="S93" s="11"/>
      <c r="T93" s="11"/>
      <c r="U93" s="11"/>
    </row>
    <row r="94" spans="4:21" s="6" customFormat="1" ht="20.25" customHeight="1">
      <c r="D94" s="8" t="s">
        <v>1373</v>
      </c>
      <c r="E94" s="11"/>
      <c r="F94" s="11"/>
      <c r="G94" s="11"/>
      <c r="H94" s="11"/>
      <c r="I94" s="11"/>
      <c r="J94" s="11"/>
      <c r="K94" s="11"/>
      <c r="L94" s="674"/>
      <c r="M94" s="11"/>
      <c r="N94" s="11"/>
      <c r="O94" s="11"/>
      <c r="P94" s="11"/>
      <c r="Q94" s="11"/>
      <c r="R94" s="11"/>
      <c r="S94" s="11"/>
      <c r="T94" s="11"/>
      <c r="U94" s="11"/>
    </row>
    <row r="95" spans="4:21" ht="20.25" customHeight="1">
      <c r="D95" s="8" t="s">
        <v>1374</v>
      </c>
      <c r="E95" s="11"/>
      <c r="F95" s="11"/>
      <c r="G95" s="11"/>
      <c r="H95" s="11"/>
      <c r="I95" s="11"/>
      <c r="J95" s="11"/>
      <c r="K95" s="11"/>
      <c r="L95" s="674"/>
      <c r="M95" s="11"/>
      <c r="N95" s="11"/>
      <c r="O95" s="11"/>
      <c r="P95" s="11"/>
      <c r="Q95" s="11"/>
      <c r="R95" s="11"/>
      <c r="S95" s="11"/>
      <c r="T95" s="11"/>
      <c r="U95" s="11"/>
    </row>
    <row r="96" spans="4:21" ht="20.25" customHeight="1">
      <c r="D96" s="8" t="s">
        <v>1375</v>
      </c>
      <c r="E96" s="11"/>
      <c r="F96" s="11"/>
      <c r="G96" s="11"/>
      <c r="H96" s="11"/>
      <c r="I96" s="11"/>
      <c r="J96" s="11"/>
      <c r="K96" s="11"/>
      <c r="L96" s="674"/>
      <c r="M96" s="11"/>
      <c r="N96" s="11"/>
      <c r="O96" s="11"/>
      <c r="P96" s="11"/>
      <c r="Q96" s="11"/>
      <c r="R96" s="11"/>
      <c r="S96" s="11"/>
      <c r="T96" s="11"/>
      <c r="U96" s="11"/>
    </row>
    <row r="97" spans="4:21" ht="20.25" customHeight="1">
      <c r="D97" s="9"/>
      <c r="E97" s="16"/>
      <c r="F97" s="19"/>
      <c r="G97" s="19"/>
      <c r="H97" s="19"/>
      <c r="I97" s="19"/>
      <c r="J97" s="19"/>
      <c r="K97" s="19"/>
      <c r="L97" s="672"/>
      <c r="M97" s="19"/>
      <c r="N97" s="19"/>
      <c r="O97" s="19"/>
      <c r="P97" s="19"/>
      <c r="Q97" s="19"/>
      <c r="R97" s="19"/>
      <c r="S97" s="19"/>
      <c r="T97" s="19"/>
      <c r="U97" s="19"/>
    </row>
    <row r="98" spans="4:21" s="6" customFormat="1" ht="20.25" customHeight="1">
      <c r="D98" s="8" t="s">
        <v>1376</v>
      </c>
      <c r="E98" s="20"/>
      <c r="F98" s="20"/>
      <c r="G98" s="20"/>
      <c r="H98" s="20"/>
      <c r="I98" s="20"/>
      <c r="J98" s="20"/>
      <c r="K98" s="20"/>
      <c r="L98" s="678"/>
      <c r="M98" s="20"/>
      <c r="N98" s="20"/>
      <c r="O98" s="20"/>
      <c r="P98" s="20"/>
      <c r="Q98" s="20"/>
      <c r="R98" s="20"/>
      <c r="S98" s="20"/>
      <c r="T98" s="20"/>
      <c r="U98" s="20"/>
    </row>
    <row r="99" spans="4:21" ht="20.25" customHeight="1">
      <c r="D99" s="8" t="s">
        <v>1377</v>
      </c>
      <c r="E99" s="11"/>
      <c r="F99" s="11"/>
      <c r="G99" s="11"/>
      <c r="H99" s="11"/>
      <c r="I99" s="11"/>
      <c r="J99" s="11"/>
      <c r="K99" s="11"/>
      <c r="L99" s="674"/>
      <c r="M99" s="11"/>
      <c r="N99" s="11"/>
      <c r="O99" s="11"/>
      <c r="P99" s="11"/>
      <c r="Q99" s="11"/>
      <c r="R99" s="11"/>
      <c r="S99" s="11"/>
      <c r="T99" s="11"/>
      <c r="U99" s="11"/>
    </row>
    <row r="100" spans="4:21" ht="20.25" customHeight="1">
      <c r="D100" s="8" t="s">
        <v>1378</v>
      </c>
      <c r="E100" s="11"/>
      <c r="F100" s="11"/>
      <c r="G100" s="11"/>
      <c r="H100" s="11"/>
      <c r="I100" s="11"/>
      <c r="J100" s="11"/>
      <c r="K100" s="11"/>
      <c r="L100" s="674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4:21" s="6" customFormat="1" ht="20.25" customHeight="1">
      <c r="D101" s="8" t="s">
        <v>1379</v>
      </c>
      <c r="E101" s="11"/>
      <c r="F101" s="11"/>
      <c r="G101" s="11"/>
      <c r="H101" s="11"/>
      <c r="I101" s="11"/>
      <c r="J101" s="11"/>
      <c r="K101" s="11"/>
      <c r="L101" s="674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4:21" s="6" customFormat="1" ht="20.25" customHeight="1">
      <c r="D102" s="8" t="s">
        <v>1380</v>
      </c>
      <c r="E102" s="11"/>
      <c r="F102" s="11"/>
      <c r="G102" s="11"/>
      <c r="H102" s="11"/>
      <c r="I102" s="11"/>
      <c r="J102" s="11"/>
      <c r="K102" s="11"/>
      <c r="L102" s="674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4:21" ht="20.25" customHeight="1">
      <c r="D103" s="8" t="s">
        <v>1381</v>
      </c>
      <c r="E103" s="11"/>
      <c r="F103" s="11"/>
      <c r="G103" s="11"/>
      <c r="H103" s="11"/>
      <c r="I103" s="11"/>
      <c r="J103" s="11"/>
      <c r="K103" s="11"/>
      <c r="L103" s="674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4:21" ht="20.25" customHeight="1">
      <c r="D104" s="8" t="s">
        <v>1382</v>
      </c>
      <c r="E104" s="11"/>
      <c r="F104" s="11"/>
      <c r="G104" s="11"/>
      <c r="H104" s="11"/>
      <c r="I104" s="11"/>
      <c r="J104" s="11"/>
      <c r="K104" s="11"/>
      <c r="L104" s="674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4:21" ht="20.25" customHeight="1">
      <c r="D105" s="9"/>
      <c r="E105" s="16"/>
      <c r="F105" s="19"/>
      <c r="G105" s="19"/>
      <c r="H105" s="19"/>
      <c r="I105" s="19"/>
      <c r="J105" s="19"/>
      <c r="K105" s="19"/>
      <c r="L105" s="672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4:21" s="6" customFormat="1" ht="20.25" customHeight="1">
      <c r="D106" s="8" t="s">
        <v>1383</v>
      </c>
      <c r="E106" s="20"/>
      <c r="F106" s="20"/>
      <c r="G106" s="20"/>
      <c r="H106" s="20"/>
      <c r="I106" s="20"/>
      <c r="J106" s="20"/>
      <c r="K106" s="20"/>
      <c r="L106" s="678"/>
      <c r="M106" s="20"/>
      <c r="N106" s="20"/>
      <c r="O106" s="20"/>
      <c r="P106" s="20"/>
      <c r="Q106" s="20"/>
      <c r="R106" s="20"/>
      <c r="S106" s="20"/>
      <c r="T106" s="20"/>
      <c r="U106" s="20"/>
    </row>
    <row r="107" spans="4:21" ht="20.25" customHeight="1">
      <c r="D107" s="8" t="s">
        <v>1384</v>
      </c>
      <c r="E107" s="11"/>
      <c r="F107" s="11"/>
      <c r="G107" s="11"/>
      <c r="H107" s="11"/>
      <c r="I107" s="11"/>
      <c r="J107" s="11"/>
      <c r="K107" s="11"/>
      <c r="L107" s="674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4:21" ht="20.25" customHeight="1">
      <c r="D108" s="8" t="s">
        <v>1385</v>
      </c>
      <c r="E108" s="11"/>
      <c r="F108" s="11"/>
      <c r="G108" s="11"/>
      <c r="H108" s="11"/>
      <c r="I108" s="11"/>
      <c r="J108" s="11"/>
      <c r="K108" s="11"/>
      <c r="L108" s="674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4:21" s="6" customFormat="1" ht="20.25" customHeight="1">
      <c r="D109" s="8" t="s">
        <v>1386</v>
      </c>
      <c r="E109" s="11"/>
      <c r="F109" s="11"/>
      <c r="G109" s="11"/>
      <c r="H109" s="11"/>
      <c r="I109" s="11"/>
      <c r="J109" s="11"/>
      <c r="K109" s="11"/>
      <c r="L109" s="674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4:21" s="6" customFormat="1" ht="20.25" customHeight="1">
      <c r="D110" s="8" t="s">
        <v>1387</v>
      </c>
      <c r="E110" s="11"/>
      <c r="F110" s="11"/>
      <c r="G110" s="11"/>
      <c r="H110" s="11"/>
      <c r="I110" s="11"/>
      <c r="J110" s="11"/>
      <c r="K110" s="11"/>
      <c r="L110" s="674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4:21" ht="20.25" customHeight="1">
      <c r="D111" s="8" t="s">
        <v>1388</v>
      </c>
      <c r="E111" s="11"/>
      <c r="F111" s="11"/>
      <c r="G111" s="11"/>
      <c r="H111" s="11"/>
      <c r="I111" s="11"/>
      <c r="J111" s="11"/>
      <c r="K111" s="11"/>
      <c r="L111" s="674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4:21" ht="20.25" customHeight="1">
      <c r="D112" s="8" t="s">
        <v>1389</v>
      </c>
      <c r="E112" s="11"/>
      <c r="F112" s="11"/>
      <c r="G112" s="11"/>
      <c r="H112" s="11"/>
      <c r="I112" s="11"/>
      <c r="J112" s="11"/>
      <c r="K112" s="11"/>
      <c r="L112" s="674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3:21" ht="20.25" customHeight="1">
      <c r="D113" s="9"/>
      <c r="E113" s="15"/>
      <c r="F113" s="17"/>
      <c r="G113" s="17"/>
      <c r="H113" s="17"/>
      <c r="I113" s="17"/>
      <c r="J113" s="17"/>
      <c r="K113" s="17"/>
      <c r="L113" s="670"/>
      <c r="M113" s="17"/>
      <c r="N113" s="17"/>
      <c r="O113" s="17"/>
      <c r="P113" s="17"/>
      <c r="Q113" s="17"/>
      <c r="R113" s="17"/>
      <c r="S113" s="17"/>
      <c r="T113" s="17"/>
      <c r="U113" s="17"/>
    </row>
    <row r="114" spans="3:21" ht="20.25" customHeight="1">
      <c r="F114" s="6"/>
      <c r="G114" s="6"/>
      <c r="H114" s="6"/>
      <c r="I114" s="6"/>
      <c r="J114" s="6"/>
      <c r="K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3:21" ht="20.25" customHeight="1">
      <c r="D115" s="7" t="s">
        <v>1390</v>
      </c>
      <c r="E115" s="30"/>
      <c r="F115" s="31"/>
      <c r="G115" s="31"/>
      <c r="H115" s="31"/>
      <c r="I115" s="31"/>
      <c r="J115" s="31"/>
      <c r="K115" s="31"/>
      <c r="L115" s="27" t="s">
        <v>509</v>
      </c>
      <c r="M115" s="31"/>
      <c r="N115" s="31" t="str">
        <f t="shared" ref="N115:U115" si="3">IF(N$8="","",N$8)</f>
        <v/>
      </c>
      <c r="O115" s="31" t="str">
        <f t="shared" si="3"/>
        <v/>
      </c>
      <c r="P115" s="31" t="str">
        <f t="shared" si="3"/>
        <v/>
      </c>
      <c r="Q115" s="31" t="str">
        <f t="shared" si="3"/>
        <v/>
      </c>
      <c r="R115" s="31" t="str">
        <f t="shared" si="3"/>
        <v/>
      </c>
      <c r="S115" s="31" t="str">
        <f t="shared" si="3"/>
        <v/>
      </c>
      <c r="T115" s="31" t="str">
        <f t="shared" si="3"/>
        <v/>
      </c>
      <c r="U115" s="31" t="str">
        <f t="shared" si="3"/>
        <v/>
      </c>
    </row>
    <row r="116" spans="3:21" ht="20.25" customHeight="1">
      <c r="D116" s="29" t="s">
        <v>183</v>
      </c>
      <c r="E116" s="32"/>
      <c r="F116" s="33"/>
      <c r="G116" s="33"/>
      <c r="H116" s="33"/>
      <c r="I116" s="33"/>
      <c r="J116" s="33"/>
      <c r="K116" s="33"/>
      <c r="L116" s="679" t="s">
        <v>2646</v>
      </c>
      <c r="M116" s="33"/>
      <c r="N116" s="33" t="str">
        <f t="shared" ref="N116:U116" si="4">IF(COUNTA(N117:N141)=0,"",TEXT(COUNTA(N117:N141),"#,##0")&amp;"   incl. Fleet &amp; Demo &amp; Oth")</f>
        <v/>
      </c>
      <c r="O116" s="33" t="str">
        <f t="shared" si="4"/>
        <v/>
      </c>
      <c r="P116" s="33" t="str">
        <f t="shared" si="4"/>
        <v/>
      </c>
      <c r="Q116" s="33" t="str">
        <f t="shared" si="4"/>
        <v/>
      </c>
      <c r="R116" s="33" t="str">
        <f t="shared" si="4"/>
        <v/>
      </c>
      <c r="S116" s="33" t="str">
        <f t="shared" si="4"/>
        <v/>
      </c>
      <c r="T116" s="33" t="str">
        <f t="shared" si="4"/>
        <v/>
      </c>
      <c r="U116" s="33" t="str">
        <f t="shared" si="4"/>
        <v/>
      </c>
    </row>
    <row r="117" spans="3:21" ht="20.25" customHeight="1">
      <c r="C117" s="21"/>
      <c r="D117" s="28" t="s">
        <v>1516</v>
      </c>
      <c r="E117" s="11"/>
      <c r="F117" s="11"/>
      <c r="G117" s="11"/>
      <c r="H117" s="11"/>
      <c r="I117" s="11"/>
      <c r="J117" s="11"/>
      <c r="K117" s="11"/>
      <c r="L117" s="674" t="s">
        <v>176</v>
      </c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3:21" ht="20.25" customHeight="1">
      <c r="C118" s="21"/>
      <c r="D118" s="28" t="s">
        <v>1517</v>
      </c>
      <c r="E118" s="11"/>
      <c r="F118" s="11"/>
      <c r="G118" s="11"/>
      <c r="H118" s="11"/>
      <c r="I118" s="11"/>
      <c r="J118" s="11"/>
      <c r="K118" s="11"/>
      <c r="L118" s="674" t="s">
        <v>177</v>
      </c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3:21" ht="20.25" customHeight="1">
      <c r="C119" s="21"/>
      <c r="D119" s="28" t="s">
        <v>1518</v>
      </c>
      <c r="E119" s="11"/>
      <c r="F119" s="11"/>
      <c r="G119" s="11"/>
      <c r="H119" s="11"/>
      <c r="I119" s="11"/>
      <c r="J119" s="11"/>
      <c r="K119" s="11"/>
      <c r="L119" s="674" t="s">
        <v>178</v>
      </c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3:21" ht="20.25" customHeight="1">
      <c r="C120" s="21"/>
      <c r="D120" s="28" t="s">
        <v>1519</v>
      </c>
      <c r="E120" s="11"/>
      <c r="F120" s="11"/>
      <c r="G120" s="11"/>
      <c r="H120" s="11"/>
      <c r="I120" s="11"/>
      <c r="J120" s="11"/>
      <c r="K120" s="11"/>
      <c r="L120" s="674" t="s">
        <v>768</v>
      </c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3:21" ht="20.25" customHeight="1">
      <c r="C121" s="21"/>
      <c r="D121" s="28" t="s">
        <v>1520</v>
      </c>
      <c r="E121" s="11"/>
      <c r="F121" s="11"/>
      <c r="G121" s="11"/>
      <c r="H121" s="11"/>
      <c r="I121" s="11"/>
      <c r="J121" s="11"/>
      <c r="K121" s="11"/>
      <c r="L121" s="674" t="s">
        <v>778</v>
      </c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3:21" ht="20.25" customHeight="1">
      <c r="C122" s="21"/>
      <c r="D122" s="28" t="s">
        <v>1521</v>
      </c>
      <c r="E122" s="11"/>
      <c r="F122" s="20"/>
      <c r="G122" s="11"/>
      <c r="H122" s="11"/>
      <c r="I122" s="11"/>
      <c r="J122" s="11"/>
      <c r="K122" s="20"/>
      <c r="L122" s="674" t="s">
        <v>779</v>
      </c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3:21" ht="20.25" customHeight="1">
      <c r="C123" s="21"/>
      <c r="D123" s="28" t="s">
        <v>1522</v>
      </c>
      <c r="E123" s="11"/>
      <c r="F123" s="20"/>
      <c r="G123" s="11"/>
      <c r="H123" s="11"/>
      <c r="I123" s="11"/>
      <c r="J123" s="11"/>
      <c r="K123" s="20"/>
      <c r="L123" s="674" t="s">
        <v>180</v>
      </c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3:21" ht="20.25" customHeight="1">
      <c r="C124" s="21"/>
      <c r="D124" s="28" t="s">
        <v>1523</v>
      </c>
      <c r="E124" s="20"/>
      <c r="F124" s="20"/>
      <c r="G124" s="11"/>
      <c r="H124" s="11"/>
      <c r="I124" s="20"/>
      <c r="J124" s="11"/>
      <c r="K124" s="20"/>
      <c r="L124" s="674" t="s">
        <v>787</v>
      </c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3:21" ht="20.25" customHeight="1">
      <c r="C125" s="21"/>
      <c r="D125" s="28" t="s">
        <v>1524</v>
      </c>
      <c r="E125" s="20"/>
      <c r="F125" s="11"/>
      <c r="G125" s="11"/>
      <c r="H125" s="20"/>
      <c r="I125" s="20"/>
      <c r="J125" s="11"/>
      <c r="K125" s="11"/>
      <c r="L125" s="674" t="s">
        <v>182</v>
      </c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3:21" ht="20.25" customHeight="1">
      <c r="C126" s="21"/>
      <c r="D126" s="28" t="s">
        <v>1525</v>
      </c>
      <c r="E126" s="20"/>
      <c r="F126" s="11"/>
      <c r="G126" s="20"/>
      <c r="H126" s="20"/>
      <c r="I126" s="20"/>
      <c r="J126" s="11"/>
      <c r="K126" s="11"/>
      <c r="L126" s="674" t="s">
        <v>788</v>
      </c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3:21" ht="20.25" customHeight="1">
      <c r="C127" s="21"/>
      <c r="D127" s="28" t="s">
        <v>1526</v>
      </c>
      <c r="E127" s="11"/>
      <c r="F127" s="11"/>
      <c r="G127" s="20"/>
      <c r="H127" s="20"/>
      <c r="I127" s="11"/>
      <c r="J127" s="11"/>
      <c r="K127" s="11"/>
      <c r="L127" s="678" t="str">
        <f>"Fleet "&amp;L117</f>
        <v>Fleet Fiesta</v>
      </c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3:21" ht="20.25" customHeight="1">
      <c r="C128" s="21"/>
      <c r="D128" s="28" t="s">
        <v>1527</v>
      </c>
      <c r="E128" s="11"/>
      <c r="F128" s="11"/>
      <c r="G128" s="20"/>
      <c r="H128" s="11"/>
      <c r="I128" s="11"/>
      <c r="J128" s="20"/>
      <c r="K128" s="11"/>
      <c r="L128" s="678" t="str">
        <f>"Fleet "&amp;L118</f>
        <v>Fleet Focus</v>
      </c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3:21" ht="20.25" customHeight="1">
      <c r="C129" s="21"/>
      <c r="D129" s="28" t="s">
        <v>1528</v>
      </c>
      <c r="E129" s="11"/>
      <c r="F129" s="11"/>
      <c r="G129" s="11"/>
      <c r="H129" s="11"/>
      <c r="I129" s="11"/>
      <c r="J129" s="20"/>
      <c r="K129" s="11"/>
      <c r="L129" s="678" t="str">
        <f t="shared" ref="L129:L136" si="5">"Fleet "&amp;L119</f>
        <v>Fleet Mondeo</v>
      </c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3:21" ht="20.25" customHeight="1">
      <c r="C130" s="21"/>
      <c r="D130" s="28" t="s">
        <v>1529</v>
      </c>
      <c r="E130" s="11"/>
      <c r="F130" s="11"/>
      <c r="G130" s="11"/>
      <c r="H130" s="11"/>
      <c r="I130" s="11"/>
      <c r="J130" s="20"/>
      <c r="K130" s="11"/>
      <c r="L130" s="678" t="str">
        <f t="shared" si="5"/>
        <v>Fleet Falcon</v>
      </c>
      <c r="M130" s="20"/>
      <c r="N130" s="11"/>
      <c r="O130" s="11"/>
      <c r="P130" s="11"/>
      <c r="Q130" s="11"/>
      <c r="R130" s="11"/>
      <c r="S130" s="11"/>
      <c r="T130" s="11"/>
      <c r="U130" s="11"/>
    </row>
    <row r="131" spans="3:21" ht="20.25" customHeight="1">
      <c r="C131" s="21"/>
      <c r="D131" s="28" t="s">
        <v>1530</v>
      </c>
      <c r="E131" s="11"/>
      <c r="F131" s="11"/>
      <c r="G131" s="11"/>
      <c r="H131" s="11"/>
      <c r="I131" s="11"/>
      <c r="J131" s="11"/>
      <c r="K131" s="11"/>
      <c r="L131" s="678" t="str">
        <f t="shared" si="5"/>
        <v>Fleet Ecosport</v>
      </c>
      <c r="M131" s="20"/>
      <c r="N131" s="11"/>
      <c r="O131" s="11"/>
      <c r="P131" s="11"/>
      <c r="Q131" s="11"/>
      <c r="R131" s="11"/>
      <c r="S131" s="11"/>
      <c r="T131" s="11"/>
      <c r="U131" s="11"/>
    </row>
    <row r="132" spans="3:21" ht="20.25" customHeight="1">
      <c r="C132" s="21"/>
      <c r="D132" s="28" t="s">
        <v>1531</v>
      </c>
      <c r="E132" s="11"/>
      <c r="F132" s="11"/>
      <c r="G132" s="11"/>
      <c r="H132" s="11"/>
      <c r="I132" s="11"/>
      <c r="J132" s="11"/>
      <c r="K132" s="11"/>
      <c r="L132" s="678" t="str">
        <f t="shared" si="5"/>
        <v>Fleet Kuga</v>
      </c>
      <c r="M132" s="20"/>
      <c r="N132" s="11"/>
      <c r="O132" s="11"/>
      <c r="P132" s="11"/>
      <c r="Q132" s="11"/>
      <c r="R132" s="11"/>
      <c r="S132" s="11"/>
      <c r="T132" s="11"/>
      <c r="U132" s="11"/>
    </row>
    <row r="133" spans="3:21" ht="20.25" customHeight="1">
      <c r="C133" s="21"/>
      <c r="D133" s="28" t="s">
        <v>1532</v>
      </c>
      <c r="E133" s="11"/>
      <c r="F133" s="11"/>
      <c r="G133" s="11"/>
      <c r="H133" s="11"/>
      <c r="I133" s="11"/>
      <c r="J133" s="11"/>
      <c r="K133" s="11"/>
      <c r="L133" s="678" t="str">
        <f t="shared" si="5"/>
        <v>Fleet Territory</v>
      </c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3:21" ht="20.25" customHeight="1">
      <c r="C134" s="21"/>
      <c r="D134" s="28" t="s">
        <v>1533</v>
      </c>
      <c r="E134" s="11"/>
      <c r="F134" s="11"/>
      <c r="G134" s="11"/>
      <c r="H134" s="11"/>
      <c r="I134" s="11"/>
      <c r="J134" s="11"/>
      <c r="K134" s="11"/>
      <c r="L134" s="678" t="str">
        <f t="shared" si="5"/>
        <v>Fleet Falcon UTE</v>
      </c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3:21" ht="20.25" customHeight="1">
      <c r="C135" s="21"/>
      <c r="D135" s="28" t="s">
        <v>1534</v>
      </c>
      <c r="E135" s="11"/>
      <c r="F135" s="11"/>
      <c r="G135" s="11"/>
      <c r="H135" s="11"/>
      <c r="I135" s="11"/>
      <c r="J135" s="11"/>
      <c r="K135" s="11"/>
      <c r="L135" s="678" t="str">
        <f t="shared" si="5"/>
        <v>Fleet Ranger</v>
      </c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3:21" ht="20.25" customHeight="1">
      <c r="C136" s="21"/>
      <c r="D136" s="28" t="s">
        <v>1535</v>
      </c>
      <c r="E136" s="11"/>
      <c r="F136" s="11"/>
      <c r="G136" s="11"/>
      <c r="H136" s="11"/>
      <c r="I136" s="11"/>
      <c r="J136" s="11"/>
      <c r="K136" s="11"/>
      <c r="L136" s="678" t="str">
        <f t="shared" si="5"/>
        <v>Fleet Transit</v>
      </c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3:21" ht="20.25" customHeight="1">
      <c r="C137" s="21"/>
      <c r="D137" s="28" t="s">
        <v>1536</v>
      </c>
      <c r="E137" s="11"/>
      <c r="F137" s="11"/>
      <c r="G137" s="11"/>
      <c r="H137" s="11"/>
      <c r="I137" s="11"/>
      <c r="J137" s="11"/>
      <c r="K137" s="11"/>
      <c r="L137" s="678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3:21" ht="20.25" customHeight="1">
      <c r="C138" s="21"/>
      <c r="D138" s="28" t="s">
        <v>1537</v>
      </c>
      <c r="E138" s="11"/>
      <c r="F138" s="11"/>
      <c r="G138" s="11"/>
      <c r="H138" s="11"/>
      <c r="I138" s="11"/>
      <c r="J138" s="11"/>
      <c r="K138" s="11"/>
      <c r="L138" s="678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3:21" ht="20.25" customHeight="1">
      <c r="C139" s="21"/>
      <c r="D139" s="28" t="s">
        <v>1538</v>
      </c>
      <c r="E139" s="11"/>
      <c r="F139" s="11"/>
      <c r="G139" s="11"/>
      <c r="H139" s="11"/>
      <c r="I139" s="11"/>
      <c r="J139" s="11"/>
      <c r="K139" s="11"/>
      <c r="L139" s="674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3:21" ht="20.25" customHeight="1">
      <c r="C140" s="21"/>
      <c r="D140" s="28" t="s">
        <v>1539</v>
      </c>
      <c r="E140" s="11"/>
      <c r="F140" s="11"/>
      <c r="G140" s="11"/>
      <c r="H140" s="11"/>
      <c r="I140" s="11"/>
      <c r="J140" s="11"/>
      <c r="K140" s="11"/>
      <c r="L140" s="674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3:21" ht="20.25" customHeight="1">
      <c r="C141" s="21"/>
      <c r="D141" s="28" t="s">
        <v>1540</v>
      </c>
      <c r="E141" s="11"/>
      <c r="F141" s="11"/>
      <c r="G141" s="11"/>
      <c r="H141" s="11"/>
      <c r="I141" s="11"/>
      <c r="J141" s="11"/>
      <c r="K141" s="11"/>
      <c r="L141" s="674"/>
      <c r="M141" s="11"/>
      <c r="N141" s="11"/>
      <c r="O141" s="11"/>
      <c r="P141" s="11"/>
      <c r="Q141" s="11"/>
      <c r="R141" s="11"/>
      <c r="S141" s="11"/>
      <c r="T141" s="11"/>
      <c r="U141" s="11"/>
    </row>
    <row r="144" spans="3:21" ht="20.25" customHeight="1">
      <c r="D144" s="7" t="s">
        <v>1390</v>
      </c>
      <c r="E144" s="30"/>
      <c r="F144" s="31"/>
      <c r="G144" s="31"/>
      <c r="H144" s="31"/>
      <c r="I144" s="31"/>
      <c r="J144" s="31"/>
      <c r="K144" s="31"/>
      <c r="L144" s="27" t="s">
        <v>509</v>
      </c>
      <c r="M144" s="31"/>
      <c r="N144" s="31" t="str">
        <f t="shared" ref="N144:U144" si="6">IF(N$8="","",N$8)</f>
        <v/>
      </c>
      <c r="O144" s="31" t="str">
        <f t="shared" si="6"/>
        <v/>
      </c>
      <c r="P144" s="31" t="str">
        <f t="shared" si="6"/>
        <v/>
      </c>
      <c r="Q144" s="31" t="str">
        <f t="shared" si="6"/>
        <v/>
      </c>
      <c r="R144" s="31" t="str">
        <f t="shared" si="6"/>
        <v/>
      </c>
      <c r="S144" s="31" t="str">
        <f t="shared" si="6"/>
        <v/>
      </c>
      <c r="T144" s="31" t="str">
        <f t="shared" si="6"/>
        <v/>
      </c>
      <c r="U144" s="31" t="str">
        <f t="shared" si="6"/>
        <v/>
      </c>
    </row>
    <row r="145" spans="3:21" ht="20.25" customHeight="1">
      <c r="D145" s="29" t="s">
        <v>767</v>
      </c>
      <c r="E145" s="32"/>
      <c r="F145" s="33"/>
      <c r="G145" s="33"/>
      <c r="H145" s="33"/>
      <c r="I145" s="33"/>
      <c r="J145" s="33"/>
      <c r="K145" s="33"/>
      <c r="L145" s="679" t="s">
        <v>2646</v>
      </c>
      <c r="M145" s="33"/>
      <c r="N145" s="33" t="str">
        <f t="shared" ref="N145:U145" si="7">IF(COUNTA(N146:N183)=0,"",TEXT(COUNTA(N146:N183),"#,##0")&amp;"   incl. Fleet &amp; Demo &amp; Oth")</f>
        <v/>
      </c>
      <c r="O145" s="33" t="str">
        <f t="shared" si="7"/>
        <v/>
      </c>
      <c r="P145" s="33" t="str">
        <f t="shared" si="7"/>
        <v/>
      </c>
      <c r="Q145" s="33" t="str">
        <f t="shared" si="7"/>
        <v/>
      </c>
      <c r="R145" s="33" t="str">
        <f t="shared" si="7"/>
        <v/>
      </c>
      <c r="S145" s="33" t="str">
        <f t="shared" si="7"/>
        <v/>
      </c>
      <c r="T145" s="33" t="str">
        <f t="shared" si="7"/>
        <v/>
      </c>
      <c r="U145" s="33" t="str">
        <f t="shared" si="7"/>
        <v/>
      </c>
    </row>
    <row r="146" spans="3:21" ht="20.25" customHeight="1">
      <c r="C146" s="21"/>
      <c r="D146" s="28" t="s">
        <v>176</v>
      </c>
      <c r="E146" s="11"/>
      <c r="F146" s="11"/>
      <c r="G146" s="11"/>
      <c r="H146" s="11"/>
      <c r="I146" s="11"/>
      <c r="J146" s="11"/>
      <c r="K146" s="11"/>
      <c r="L146" s="674" t="s">
        <v>176</v>
      </c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3:21" ht="20.25" customHeight="1">
      <c r="C147" s="21"/>
      <c r="D147" s="28" t="s">
        <v>177</v>
      </c>
      <c r="E147" s="11"/>
      <c r="F147" s="11"/>
      <c r="G147" s="11"/>
      <c r="H147" s="11"/>
      <c r="I147" s="11"/>
      <c r="J147" s="11"/>
      <c r="K147" s="11"/>
      <c r="L147" s="674" t="s">
        <v>177</v>
      </c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3:21" ht="20.25" customHeight="1">
      <c r="C148" s="21"/>
      <c r="D148" s="28" t="s">
        <v>178</v>
      </c>
      <c r="E148" s="11"/>
      <c r="F148" s="11"/>
      <c r="G148" s="11"/>
      <c r="H148" s="11"/>
      <c r="I148" s="11"/>
      <c r="J148" s="11"/>
      <c r="K148" s="11"/>
      <c r="L148" s="674" t="s">
        <v>178</v>
      </c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3:21" ht="20.25" customHeight="1">
      <c r="C149" s="21"/>
      <c r="D149" s="28" t="s">
        <v>768</v>
      </c>
      <c r="E149" s="11"/>
      <c r="F149" s="11"/>
      <c r="G149" s="11"/>
      <c r="H149" s="11"/>
      <c r="I149" s="11"/>
      <c r="J149" s="11"/>
      <c r="K149" s="11"/>
      <c r="L149" s="674" t="s">
        <v>768</v>
      </c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3:21" ht="20.25" customHeight="1">
      <c r="C150" s="21"/>
      <c r="D150" s="28" t="s">
        <v>769</v>
      </c>
      <c r="E150" s="11"/>
      <c r="F150" s="11"/>
      <c r="G150" s="11"/>
      <c r="H150" s="11"/>
      <c r="I150" s="11"/>
      <c r="J150" s="11"/>
      <c r="K150" s="11"/>
      <c r="L150" s="674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3:21" ht="20.25" customHeight="1">
      <c r="C151" s="21"/>
      <c r="D151" s="28" t="s">
        <v>770</v>
      </c>
      <c r="E151" s="11"/>
      <c r="F151" s="11"/>
      <c r="G151" s="11"/>
      <c r="H151" s="11"/>
      <c r="I151" s="11"/>
      <c r="J151" s="11"/>
      <c r="K151" s="11"/>
      <c r="L151" s="674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3:21" ht="20.25" customHeight="1">
      <c r="C152" s="21"/>
      <c r="D152" s="28" t="s">
        <v>771</v>
      </c>
      <c r="E152" s="11"/>
      <c r="F152" s="11"/>
      <c r="G152" s="11"/>
      <c r="H152" s="11"/>
      <c r="I152" s="11"/>
      <c r="J152" s="11"/>
      <c r="K152" s="11"/>
      <c r="L152" s="674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3:21" ht="20.25" customHeight="1">
      <c r="C153" s="21"/>
      <c r="D153" s="28" t="s">
        <v>772</v>
      </c>
      <c r="E153" s="11"/>
      <c r="F153" s="11"/>
      <c r="G153" s="11"/>
      <c r="H153" s="11"/>
      <c r="I153" s="11"/>
      <c r="J153" s="11"/>
      <c r="K153" s="11"/>
      <c r="L153" s="674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3:21" ht="20.25" customHeight="1">
      <c r="C154" s="21"/>
      <c r="D154" s="28" t="s">
        <v>773</v>
      </c>
      <c r="E154" s="11"/>
      <c r="F154" s="11"/>
      <c r="G154" s="11"/>
      <c r="H154" s="11"/>
      <c r="I154" s="11"/>
      <c r="J154" s="11"/>
      <c r="K154" s="11"/>
      <c r="L154" s="674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3:21" ht="20.25" customHeight="1">
      <c r="C155" s="21"/>
      <c r="D155" s="28" t="s">
        <v>774</v>
      </c>
      <c r="E155" s="11"/>
      <c r="F155" s="11"/>
      <c r="G155" s="11"/>
      <c r="H155" s="11"/>
      <c r="I155" s="11"/>
      <c r="J155" s="11"/>
      <c r="K155" s="11"/>
      <c r="L155" s="674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3:21" ht="20.25" customHeight="1">
      <c r="C156" s="21"/>
      <c r="D156" s="28" t="s">
        <v>775</v>
      </c>
      <c r="E156" s="11"/>
      <c r="F156" s="11"/>
      <c r="G156" s="11"/>
      <c r="H156" s="11"/>
      <c r="I156" s="11"/>
      <c r="J156" s="11"/>
      <c r="K156" s="11"/>
      <c r="L156" s="674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3:21" ht="20.25" customHeight="1">
      <c r="C157" s="21"/>
      <c r="D157" s="28" t="s">
        <v>776</v>
      </c>
      <c r="E157" s="11"/>
      <c r="F157" s="11"/>
      <c r="G157" s="11"/>
      <c r="H157" s="11"/>
      <c r="I157" s="11"/>
      <c r="J157" s="11"/>
      <c r="K157" s="11"/>
      <c r="L157" s="674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3:21" ht="20.25" customHeight="1">
      <c r="C158" s="21"/>
      <c r="D158" s="28" t="s">
        <v>507</v>
      </c>
      <c r="E158" s="11"/>
      <c r="F158" s="11"/>
      <c r="G158" s="11"/>
      <c r="H158" s="11"/>
      <c r="I158" s="11"/>
      <c r="J158" s="11"/>
      <c r="K158" s="11"/>
      <c r="L158" s="674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3:21" ht="20.25" customHeight="1">
      <c r="D159" s="29" t="s">
        <v>777</v>
      </c>
      <c r="E159" s="16"/>
      <c r="F159" s="19"/>
      <c r="G159" s="19"/>
      <c r="H159" s="19"/>
      <c r="I159" s="19"/>
      <c r="J159" s="19"/>
      <c r="K159" s="19"/>
      <c r="L159" s="672"/>
      <c r="M159" s="19"/>
      <c r="N159" s="19"/>
      <c r="O159" s="19"/>
      <c r="P159" s="19"/>
      <c r="Q159" s="19"/>
      <c r="R159" s="19"/>
      <c r="S159" s="19"/>
      <c r="T159" s="19"/>
      <c r="U159" s="19"/>
    </row>
    <row r="160" spans="3:21" ht="20.25" customHeight="1">
      <c r="C160" s="21"/>
      <c r="D160" s="28" t="s">
        <v>778</v>
      </c>
      <c r="E160" s="11"/>
      <c r="F160" s="11"/>
      <c r="G160" s="11"/>
      <c r="H160" s="11"/>
      <c r="I160" s="11"/>
      <c r="J160" s="11"/>
      <c r="K160" s="11"/>
      <c r="L160" s="674" t="s">
        <v>778</v>
      </c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3:21" ht="20.25" customHeight="1">
      <c r="C161" s="21"/>
      <c r="D161" s="28" t="s">
        <v>779</v>
      </c>
      <c r="E161" s="11"/>
      <c r="F161" s="11"/>
      <c r="G161" s="11"/>
      <c r="H161" s="11"/>
      <c r="I161" s="11"/>
      <c r="J161" s="11"/>
      <c r="K161" s="11"/>
      <c r="L161" s="674" t="s">
        <v>779</v>
      </c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3:21" ht="20.25" customHeight="1">
      <c r="C162" s="21"/>
      <c r="D162" s="28" t="s">
        <v>180</v>
      </c>
      <c r="E162" s="11"/>
      <c r="F162" s="11"/>
      <c r="G162" s="11"/>
      <c r="H162" s="11"/>
      <c r="I162" s="11"/>
      <c r="J162" s="11"/>
      <c r="K162" s="11"/>
      <c r="L162" s="674" t="s">
        <v>180</v>
      </c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3:21" ht="20.25" customHeight="1">
      <c r="C163" s="21"/>
      <c r="D163" s="28" t="s">
        <v>179</v>
      </c>
      <c r="E163" s="11"/>
      <c r="F163" s="11"/>
      <c r="G163" s="11"/>
      <c r="H163" s="11"/>
      <c r="I163" s="11"/>
      <c r="J163" s="11"/>
      <c r="K163" s="11"/>
      <c r="L163" s="674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3:21" ht="20.25" customHeight="1">
      <c r="C164" s="21"/>
      <c r="D164" s="28" t="s">
        <v>780</v>
      </c>
      <c r="E164" s="11"/>
      <c r="F164" s="11"/>
      <c r="G164" s="11"/>
      <c r="H164" s="11"/>
      <c r="I164" s="11"/>
      <c r="J164" s="11"/>
      <c r="K164" s="11"/>
      <c r="L164" s="674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3:21" ht="20.25" customHeight="1">
      <c r="C165" s="21"/>
      <c r="D165" s="28" t="s">
        <v>781</v>
      </c>
      <c r="E165" s="11"/>
      <c r="F165" s="11"/>
      <c r="G165" s="11"/>
      <c r="H165" s="11"/>
      <c r="I165" s="11"/>
      <c r="J165" s="11"/>
      <c r="K165" s="11"/>
      <c r="L165" s="674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3:21" ht="20.25" customHeight="1">
      <c r="C166" s="21"/>
      <c r="D166" s="28" t="s">
        <v>782</v>
      </c>
      <c r="E166" s="11"/>
      <c r="F166" s="11"/>
      <c r="G166" s="11"/>
      <c r="H166" s="11"/>
      <c r="I166" s="11"/>
      <c r="J166" s="11"/>
      <c r="K166" s="11"/>
      <c r="L166" s="674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3:21" ht="20.25" customHeight="1">
      <c r="C167" s="21"/>
      <c r="D167" s="28" t="s">
        <v>783</v>
      </c>
      <c r="E167" s="11"/>
      <c r="F167" s="11"/>
      <c r="G167" s="11"/>
      <c r="H167" s="11"/>
      <c r="I167" s="11"/>
      <c r="J167" s="11"/>
      <c r="K167" s="11"/>
      <c r="L167" s="674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3:21" ht="20.25" customHeight="1">
      <c r="C168" s="21"/>
      <c r="D168" s="28" t="s">
        <v>784</v>
      </c>
      <c r="E168" s="11"/>
      <c r="F168" s="11"/>
      <c r="G168" s="11"/>
      <c r="H168" s="11"/>
      <c r="I168" s="11"/>
      <c r="J168" s="11"/>
      <c r="K168" s="11"/>
      <c r="L168" s="674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3:21" ht="20.25" customHeight="1">
      <c r="C169" s="21"/>
      <c r="D169" s="28" t="s">
        <v>785</v>
      </c>
      <c r="E169" s="11"/>
      <c r="F169" s="11"/>
      <c r="G169" s="11"/>
      <c r="H169" s="11"/>
      <c r="I169" s="11"/>
      <c r="J169" s="11"/>
      <c r="K169" s="11"/>
      <c r="L169" s="674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3:21" ht="20.25" customHeight="1">
      <c r="D170" s="29" t="s">
        <v>786</v>
      </c>
      <c r="E170" s="16"/>
      <c r="F170" s="19"/>
      <c r="G170" s="19"/>
      <c r="H170" s="19"/>
      <c r="I170" s="19"/>
      <c r="J170" s="19"/>
      <c r="K170" s="19"/>
      <c r="L170" s="672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3:21" ht="20.25" customHeight="1">
      <c r="C171" s="21"/>
      <c r="D171" s="28" t="s">
        <v>787</v>
      </c>
      <c r="E171" s="11"/>
      <c r="F171" s="11"/>
      <c r="G171" s="11"/>
      <c r="H171" s="11"/>
      <c r="I171" s="11"/>
      <c r="J171" s="11"/>
      <c r="K171" s="11"/>
      <c r="L171" s="674" t="s">
        <v>787</v>
      </c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3:21" ht="20.25" customHeight="1">
      <c r="C172" s="21"/>
      <c r="D172" s="28" t="s">
        <v>182</v>
      </c>
      <c r="E172" s="11"/>
      <c r="F172" s="11"/>
      <c r="G172" s="11"/>
      <c r="H172" s="11"/>
      <c r="I172" s="11"/>
      <c r="J172" s="11"/>
      <c r="K172" s="11"/>
      <c r="L172" s="674" t="s">
        <v>182</v>
      </c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3:21" ht="20.25" customHeight="1">
      <c r="C173" s="21"/>
      <c r="D173" s="28" t="s">
        <v>788</v>
      </c>
      <c r="E173" s="11"/>
      <c r="F173" s="11"/>
      <c r="G173" s="11"/>
      <c r="H173" s="11"/>
      <c r="I173" s="11"/>
      <c r="J173" s="11"/>
      <c r="K173" s="11"/>
      <c r="L173" s="674" t="s">
        <v>788</v>
      </c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3:21" ht="20.25" customHeight="1">
      <c r="C174" s="21"/>
      <c r="D174" s="28" t="s">
        <v>789</v>
      </c>
      <c r="E174" s="11"/>
      <c r="F174" s="11"/>
      <c r="G174" s="11"/>
      <c r="H174" s="11"/>
      <c r="I174" s="11"/>
      <c r="J174" s="11"/>
      <c r="K174" s="11"/>
      <c r="L174" s="674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3:21" ht="20.25" customHeight="1">
      <c r="C175" s="21"/>
      <c r="D175" s="28" t="s">
        <v>790</v>
      </c>
      <c r="E175" s="11"/>
      <c r="F175" s="11"/>
      <c r="G175" s="11"/>
      <c r="H175" s="11"/>
      <c r="I175" s="11"/>
      <c r="J175" s="11"/>
      <c r="K175" s="11"/>
      <c r="L175" s="674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3:21" ht="20.25" customHeight="1">
      <c r="D176" s="29" t="s">
        <v>791</v>
      </c>
      <c r="E176" s="16"/>
      <c r="F176" s="19"/>
      <c r="G176" s="19"/>
      <c r="H176" s="19"/>
      <c r="I176" s="19"/>
      <c r="J176" s="19"/>
      <c r="K176" s="19"/>
      <c r="L176" s="672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3:21" ht="20.25" customHeight="1">
      <c r="C177" s="21"/>
      <c r="D177" s="28" t="s">
        <v>792</v>
      </c>
      <c r="E177" s="11"/>
      <c r="F177" s="11"/>
      <c r="G177" s="11"/>
      <c r="H177" s="11"/>
      <c r="I177" s="11"/>
      <c r="J177" s="11"/>
      <c r="K177" s="11"/>
      <c r="L177" s="674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3:21" ht="20.25" customHeight="1">
      <c r="C178" s="21"/>
      <c r="D178" s="28" t="s">
        <v>793</v>
      </c>
      <c r="E178" s="11"/>
      <c r="F178" s="11"/>
      <c r="G178" s="11"/>
      <c r="H178" s="11"/>
      <c r="I178" s="11"/>
      <c r="J178" s="11"/>
      <c r="K178" s="11"/>
      <c r="L178" s="674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3:21" ht="20.25" customHeight="1">
      <c r="D179" s="29" t="s">
        <v>1397</v>
      </c>
      <c r="E179" s="16"/>
      <c r="F179" s="19"/>
      <c r="G179" s="19"/>
      <c r="H179" s="19"/>
      <c r="I179" s="19"/>
      <c r="J179" s="19"/>
      <c r="K179" s="19"/>
      <c r="L179" s="672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3:21" ht="20.25" customHeight="1">
      <c r="C180" s="21"/>
      <c r="D180" s="28" t="s">
        <v>337</v>
      </c>
      <c r="E180" s="11"/>
      <c r="F180" s="11"/>
      <c r="G180" s="11"/>
      <c r="H180" s="11"/>
      <c r="I180" s="11"/>
      <c r="J180" s="11"/>
      <c r="K180" s="11"/>
      <c r="L180" s="674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3:21" ht="20.25" customHeight="1">
      <c r="C181" s="21"/>
      <c r="D181" s="28" t="s">
        <v>794</v>
      </c>
      <c r="E181" s="11"/>
      <c r="F181" s="11"/>
      <c r="G181" s="11"/>
      <c r="H181" s="11"/>
      <c r="I181" s="11"/>
      <c r="J181" s="11"/>
      <c r="K181" s="11"/>
      <c r="L181" s="674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3:21" ht="20.25" customHeight="1">
      <c r="D182" s="29" t="s">
        <v>1544</v>
      </c>
      <c r="E182" s="16"/>
      <c r="F182" s="19"/>
      <c r="G182" s="19"/>
      <c r="H182" s="19"/>
      <c r="I182" s="19"/>
      <c r="J182" s="19"/>
      <c r="K182" s="19"/>
      <c r="L182" s="672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3:21" ht="20.25" customHeight="1">
      <c r="C183" s="21"/>
      <c r="D183" s="28" t="s">
        <v>716</v>
      </c>
      <c r="E183" s="11"/>
      <c r="F183" s="11"/>
      <c r="G183" s="11"/>
      <c r="H183" s="11"/>
      <c r="I183" s="11"/>
      <c r="J183" s="11"/>
      <c r="K183" s="11"/>
      <c r="L183" s="674"/>
      <c r="M183" s="11"/>
      <c r="N183" s="11"/>
      <c r="O183" s="11"/>
      <c r="P183" s="11"/>
      <c r="Q183" s="11"/>
      <c r="R183" s="11"/>
      <c r="S183" s="11"/>
      <c r="T183" s="11"/>
      <c r="U183" s="11"/>
    </row>
  </sheetData>
  <sheetProtection password="C6C4" sheet="1" objects="1" scenarios="1"/>
  <pageMargins left="0.70866141732283472" right="0.70866141732283472" top="0.74803149606299213" bottom="0.74803149606299213" header="0.31496062992125984" footer="0.31496062992125984"/>
  <pageSetup paperSize="9" scale="17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66FF"/>
    <outlinePr summaryBelow="0" summaryRight="0"/>
  </sheetPr>
  <dimension ref="B2:DM200"/>
  <sheetViews>
    <sheetView showGridLines="0" zoomScale="80" zoomScaleNormal="80" zoomScalePageLayoutView="80" workbookViewId="0">
      <pane xSplit="6" ySplit="7" topLeftCell="G8" activePane="bottomRight" state="frozen"/>
      <selection activeCell="L82" sqref="L82:L83"/>
      <selection pane="topRight" activeCell="L82" sqref="L82:L83"/>
      <selection pane="bottomLeft" activeCell="L82" sqref="L82:L83"/>
      <selection pane="bottomRight" activeCell="L82" sqref="L82:L83"/>
    </sheetView>
  </sheetViews>
  <sheetFormatPr baseColWidth="10" defaultColWidth="9" defaultRowHeight="15" customHeight="1" outlineLevelRow="1" outlineLevelCol="1" x14ac:dyDescent="0"/>
  <cols>
    <col min="1" max="1" customWidth="true" style="492" width="2.0" collapsed="true"/>
    <col min="2" max="2" bestFit="true" customWidth="true" style="492" width="4.28515625" collapsed="true"/>
    <col min="3" max="3" bestFit="true" customWidth="true" style="492" width="45.0" collapsed="true"/>
    <col min="4" max="4" customWidth="true" style="492" width="0.85546875" collapsed="true"/>
    <col min="5" max="5" bestFit="true" customWidth="true" style="563" width="18.85546875" collapsed="true"/>
    <col min="6" max="6" customWidth="true" style="492" width="0.85546875" collapsed="true"/>
    <col min="7" max="7" customWidth="true" style="491" width="12.5703125" collapsed="true"/>
    <col min="8" max="17" customWidth="true" hidden="true" style="491" width="12.5703125" collapsed="true" outlineLevel="1"/>
    <col min="18" max="19" customWidth="true" style="491" width="12.5703125" collapsed="true"/>
    <col min="20" max="29" customWidth="true" hidden="true" style="491" width="12.5703125" collapsed="true" outlineLevel="1"/>
    <col min="30" max="31" customWidth="true" style="491" width="12.5703125" collapsed="true"/>
    <col min="32" max="41" customWidth="true" hidden="true" style="491" width="12.5703125" collapsed="true" outlineLevel="1"/>
    <col min="42" max="42" customWidth="true" style="491" width="12.5703125" collapsed="true"/>
    <col min="43" max="43" customWidth="true" style="492" width="2.7109375" collapsed="true"/>
    <col min="44" max="44" customWidth="true" style="491" width="12.5703125" collapsed="true"/>
    <col min="45" max="54" customWidth="true" hidden="true" style="491" width="12.5703125" collapsed="true" outlineLevel="1"/>
    <col min="55" max="56" customWidth="true" style="491" width="12.5703125" collapsed="true"/>
    <col min="57" max="66" customWidth="true" hidden="true" style="491" width="12.5703125" collapsed="true" outlineLevel="1"/>
    <col min="67" max="68" customWidth="true" style="491" width="12.5703125" collapsed="true"/>
    <col min="69" max="78" customWidth="true" hidden="true" style="491" width="12.5703125" collapsed="true" outlineLevel="1"/>
    <col min="79" max="79" customWidth="true" style="491" width="12.5703125" collapsed="true"/>
    <col min="80" max="80" customWidth="true" style="492" width="2.7109375" collapsed="true"/>
    <col min="81" max="81" customWidth="true" style="491" width="12.5703125" collapsed="true"/>
    <col min="82" max="91" customWidth="true" hidden="true" style="491" width="12.5703125" collapsed="true" outlineLevel="1"/>
    <col min="92" max="93" customWidth="true" style="491" width="12.5703125" collapsed="true"/>
    <col min="94" max="103" customWidth="true" hidden="true" style="491" width="12.5703125" collapsed="true" outlineLevel="1"/>
    <col min="104" max="105" customWidth="true" style="491" width="12.5703125" collapsed="true"/>
    <col min="106" max="115" customWidth="true" hidden="true" style="491" width="12.5703125" collapsed="true" outlineLevel="1"/>
    <col min="116" max="116" customWidth="true" style="491" width="12.5703125" collapsed="true"/>
    <col min="117" max="117" customWidth="true" style="492" width="2.7109375" collapsed="true"/>
    <col min="118" max="16384" style="492" width="9.0" collapsed="true"/>
  </cols>
  <sheetData>
    <row r="2" spans="2:117" ht="42" customHeight="1">
      <c r="C2" s="669"/>
    </row>
    <row r="3" spans="2:117" ht="15" customHeight="1">
      <c r="C3" s="495"/>
      <c r="G3" s="503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4"/>
      <c r="T3" s="505"/>
      <c r="U3" s="505"/>
      <c r="V3" s="505"/>
      <c r="W3" s="505"/>
      <c r="X3" s="505"/>
      <c r="Y3" s="505"/>
      <c r="Z3" s="505"/>
      <c r="AA3" s="505"/>
      <c r="AB3" s="505"/>
      <c r="AC3" s="505"/>
      <c r="AD3" s="505"/>
      <c r="AE3" s="507"/>
      <c r="AF3" s="508"/>
      <c r="AG3" s="508"/>
      <c r="AH3" s="508"/>
      <c r="AI3" s="508"/>
      <c r="AJ3" s="508"/>
      <c r="AK3" s="508"/>
      <c r="AL3" s="508"/>
      <c r="AM3" s="508"/>
      <c r="AN3" s="508"/>
      <c r="AO3" s="508"/>
      <c r="AP3" s="508"/>
      <c r="AQ3" s="514"/>
      <c r="AR3" s="503"/>
      <c r="AS3" s="502"/>
      <c r="AT3" s="502"/>
      <c r="AU3" s="502"/>
      <c r="AV3" s="502"/>
      <c r="AW3" s="502"/>
      <c r="AX3" s="502"/>
      <c r="AY3" s="502"/>
      <c r="AZ3" s="502"/>
      <c r="BA3" s="502"/>
      <c r="BB3" s="502"/>
      <c r="BC3" s="502"/>
      <c r="BD3" s="504"/>
      <c r="BE3" s="505"/>
      <c r="BF3" s="505"/>
      <c r="BG3" s="505"/>
      <c r="BH3" s="505"/>
      <c r="BI3" s="505"/>
      <c r="BJ3" s="505"/>
      <c r="BK3" s="505"/>
      <c r="BL3" s="505"/>
      <c r="BM3" s="505"/>
      <c r="BN3" s="505"/>
      <c r="BO3" s="505"/>
      <c r="BP3" s="507"/>
      <c r="BQ3" s="508"/>
      <c r="BR3" s="508"/>
      <c r="BS3" s="508"/>
      <c r="BT3" s="508"/>
      <c r="BU3" s="508"/>
      <c r="BV3" s="508"/>
      <c r="BW3" s="508"/>
      <c r="BX3" s="508"/>
      <c r="BY3" s="508"/>
      <c r="BZ3" s="508"/>
      <c r="CA3" s="508"/>
      <c r="CB3" s="514"/>
      <c r="CC3" s="503"/>
      <c r="CD3" s="502"/>
      <c r="CE3" s="502"/>
      <c r="CF3" s="502"/>
      <c r="CG3" s="502"/>
      <c r="CH3" s="502"/>
      <c r="CI3" s="502"/>
      <c r="CJ3" s="502"/>
      <c r="CK3" s="502"/>
      <c r="CL3" s="502"/>
      <c r="CM3" s="502"/>
      <c r="CN3" s="502"/>
      <c r="CO3" s="504"/>
      <c r="CP3" s="505"/>
      <c r="CQ3" s="505"/>
      <c r="CR3" s="505"/>
      <c r="CS3" s="505"/>
      <c r="CT3" s="505"/>
      <c r="CU3" s="505"/>
      <c r="CV3" s="505"/>
      <c r="CW3" s="505"/>
      <c r="CX3" s="505"/>
      <c r="CY3" s="505"/>
      <c r="CZ3" s="505"/>
      <c r="DA3" s="507"/>
      <c r="DB3" s="508"/>
      <c r="DC3" s="508"/>
      <c r="DD3" s="508"/>
      <c r="DE3" s="508"/>
      <c r="DF3" s="508"/>
      <c r="DG3" s="508"/>
      <c r="DH3" s="508"/>
      <c r="DI3" s="508"/>
      <c r="DJ3" s="508"/>
      <c r="DK3" s="508"/>
      <c r="DL3" s="508"/>
      <c r="DM3" s="514"/>
    </row>
    <row r="4" spans="2:117" ht="15" customHeight="1">
      <c r="C4" s="501"/>
      <c r="G4" s="503"/>
      <c r="H4" s="502"/>
      <c r="I4" s="502"/>
      <c r="J4" s="502"/>
      <c r="K4" s="502"/>
      <c r="L4" s="502"/>
      <c r="M4" s="502"/>
      <c r="N4" s="502"/>
      <c r="O4" s="502"/>
      <c r="P4" s="502"/>
      <c r="Q4" s="502"/>
      <c r="R4" s="502"/>
      <c r="S4" s="505"/>
      <c r="T4" s="505"/>
      <c r="U4" s="505"/>
      <c r="V4" s="505"/>
      <c r="W4" s="505"/>
      <c r="X4" s="505"/>
      <c r="Y4" s="505"/>
      <c r="Z4" s="505"/>
      <c r="AA4" s="505"/>
      <c r="AB4" s="505"/>
      <c r="AC4" s="505"/>
      <c r="AD4" s="505"/>
      <c r="AE4" s="508"/>
      <c r="AF4" s="508"/>
      <c r="AG4" s="508"/>
      <c r="AH4" s="508"/>
      <c r="AI4" s="508"/>
      <c r="AJ4" s="508"/>
      <c r="AK4" s="508"/>
      <c r="AL4" s="508"/>
      <c r="AM4" s="508"/>
      <c r="AN4" s="508"/>
      <c r="AO4" s="508"/>
      <c r="AP4" s="508"/>
      <c r="AQ4" s="514"/>
      <c r="AR4" s="503"/>
      <c r="AS4" s="502"/>
      <c r="AT4" s="502"/>
      <c r="AU4" s="502"/>
      <c r="AV4" s="502"/>
      <c r="AW4" s="502"/>
      <c r="AX4" s="502"/>
      <c r="AY4" s="502"/>
      <c r="AZ4" s="502"/>
      <c r="BA4" s="502"/>
      <c r="BB4" s="502"/>
      <c r="BC4" s="502"/>
      <c r="BD4" s="505"/>
      <c r="BE4" s="505"/>
      <c r="BF4" s="505"/>
      <c r="BG4" s="505"/>
      <c r="BH4" s="505"/>
      <c r="BI4" s="505"/>
      <c r="BJ4" s="505"/>
      <c r="BK4" s="505"/>
      <c r="BL4" s="505"/>
      <c r="BM4" s="505"/>
      <c r="BN4" s="505"/>
      <c r="BO4" s="505"/>
      <c r="BP4" s="508"/>
      <c r="BQ4" s="508"/>
      <c r="BR4" s="508"/>
      <c r="BS4" s="508"/>
      <c r="BT4" s="508"/>
      <c r="BU4" s="508"/>
      <c r="BV4" s="508"/>
      <c r="BW4" s="508"/>
      <c r="BX4" s="508"/>
      <c r="BY4" s="508"/>
      <c r="BZ4" s="508"/>
      <c r="CA4" s="508"/>
      <c r="CB4" s="514"/>
      <c r="CC4" s="503"/>
      <c r="CD4" s="502"/>
      <c r="CE4" s="502"/>
      <c r="CF4" s="502"/>
      <c r="CG4" s="502"/>
      <c r="CH4" s="502"/>
      <c r="CI4" s="502"/>
      <c r="CJ4" s="502"/>
      <c r="CK4" s="502"/>
      <c r="CL4" s="502"/>
      <c r="CM4" s="502"/>
      <c r="CN4" s="502"/>
      <c r="CO4" s="505"/>
      <c r="CP4" s="505"/>
      <c r="CQ4" s="505"/>
      <c r="CR4" s="505"/>
      <c r="CS4" s="505"/>
      <c r="CT4" s="505"/>
      <c r="CU4" s="505"/>
      <c r="CV4" s="505"/>
      <c r="CW4" s="505"/>
      <c r="CX4" s="505"/>
      <c r="CY4" s="505"/>
      <c r="CZ4" s="505"/>
      <c r="DA4" s="508"/>
      <c r="DB4" s="508"/>
      <c r="DC4" s="508"/>
      <c r="DD4" s="508"/>
      <c r="DE4" s="508"/>
      <c r="DF4" s="508"/>
      <c r="DG4" s="508"/>
      <c r="DH4" s="508"/>
      <c r="DI4" s="508"/>
      <c r="DJ4" s="508"/>
      <c r="DK4" s="508"/>
      <c r="DL4" s="508"/>
      <c r="DM4" s="514"/>
    </row>
    <row r="5" spans="2:117" ht="15" customHeight="1"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  <c r="AA5" s="493"/>
      <c r="AB5" s="493"/>
      <c r="AC5" s="493"/>
      <c r="AD5" s="493"/>
      <c r="AE5" s="493"/>
      <c r="AF5" s="493"/>
      <c r="AG5" s="493"/>
      <c r="AH5" s="493"/>
      <c r="AI5" s="493"/>
      <c r="AJ5" s="493"/>
      <c r="AK5" s="493"/>
      <c r="AL5" s="493"/>
      <c r="AM5" s="493"/>
      <c r="AN5" s="493"/>
      <c r="AO5" s="493"/>
      <c r="AP5" s="493"/>
      <c r="AQ5" s="514"/>
      <c r="AR5" s="493"/>
      <c r="AS5" s="493"/>
      <c r="AT5" s="493"/>
      <c r="AU5" s="493"/>
      <c r="AV5" s="493"/>
      <c r="AW5" s="493"/>
      <c r="AX5" s="493"/>
      <c r="AY5" s="493"/>
      <c r="AZ5" s="493"/>
      <c r="BA5" s="493"/>
      <c r="BB5" s="493"/>
      <c r="BC5" s="493"/>
      <c r="BD5" s="493"/>
      <c r="BE5" s="493"/>
      <c r="BF5" s="493"/>
      <c r="BG5" s="493"/>
      <c r="BH5" s="493"/>
      <c r="BI5" s="493"/>
      <c r="BJ5" s="493"/>
      <c r="BK5" s="493"/>
      <c r="BL5" s="493"/>
      <c r="BM5" s="493"/>
      <c r="BN5" s="493"/>
      <c r="BO5" s="493"/>
      <c r="BP5" s="493"/>
      <c r="BQ5" s="493"/>
      <c r="BR5" s="493"/>
      <c r="BS5" s="493"/>
      <c r="BT5" s="493"/>
      <c r="BU5" s="493"/>
      <c r="BV5" s="493"/>
      <c r="BW5" s="493"/>
      <c r="BX5" s="493"/>
      <c r="BY5" s="493"/>
      <c r="BZ5" s="493"/>
      <c r="CA5" s="493"/>
      <c r="CB5" s="514"/>
      <c r="CC5" s="493"/>
      <c r="CD5" s="493"/>
      <c r="CE5" s="493"/>
      <c r="CF5" s="493"/>
      <c r="CG5" s="493"/>
      <c r="CH5" s="493"/>
      <c r="CI5" s="493"/>
      <c r="CJ5" s="493"/>
      <c r="CK5" s="493"/>
      <c r="CL5" s="493"/>
      <c r="CM5" s="493"/>
      <c r="CN5" s="493"/>
      <c r="CO5" s="493"/>
      <c r="CP5" s="493"/>
      <c r="CQ5" s="493"/>
      <c r="CR5" s="493"/>
      <c r="CS5" s="493"/>
      <c r="CT5" s="493"/>
      <c r="CU5" s="493"/>
      <c r="CV5" s="493"/>
      <c r="CW5" s="493"/>
      <c r="CX5" s="493"/>
      <c r="CY5" s="493"/>
      <c r="CZ5" s="493"/>
      <c r="DA5" s="493"/>
      <c r="DB5" s="493"/>
      <c r="DC5" s="493"/>
      <c r="DD5" s="493"/>
      <c r="DE5" s="493"/>
      <c r="DF5" s="493"/>
      <c r="DG5" s="493"/>
      <c r="DH5" s="493"/>
      <c r="DI5" s="493"/>
      <c r="DJ5" s="493"/>
      <c r="DK5" s="493"/>
      <c r="DL5" s="493"/>
      <c r="DM5" s="514"/>
    </row>
    <row r="6" spans="2:117" ht="15" customHeight="1">
      <c r="C6" s="494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6"/>
      <c r="T6" s="506"/>
      <c r="U6" s="506"/>
      <c r="V6" s="506"/>
      <c r="W6" s="506"/>
      <c r="X6" s="506"/>
      <c r="Y6" s="506"/>
      <c r="Z6" s="506"/>
      <c r="AA6" s="506"/>
      <c r="AB6" s="506"/>
      <c r="AC6" s="506"/>
      <c r="AD6" s="506"/>
      <c r="AE6" s="509"/>
      <c r="AF6" s="509"/>
      <c r="AG6" s="509"/>
      <c r="AH6" s="509"/>
      <c r="AI6" s="509"/>
      <c r="AJ6" s="509"/>
      <c r="AK6" s="509"/>
      <c r="AL6" s="509"/>
      <c r="AM6" s="509"/>
      <c r="AN6" s="509"/>
      <c r="AO6" s="509"/>
      <c r="AP6" s="509"/>
      <c r="AQ6" s="514"/>
      <c r="AR6" s="500"/>
      <c r="AS6" s="500"/>
      <c r="AT6" s="500"/>
      <c r="AU6" s="500"/>
      <c r="AV6" s="500"/>
      <c r="AW6" s="500"/>
      <c r="AX6" s="500"/>
      <c r="AY6" s="500"/>
      <c r="AZ6" s="500"/>
      <c r="BA6" s="500"/>
      <c r="BB6" s="500"/>
      <c r="BC6" s="500"/>
      <c r="BD6" s="506"/>
      <c r="BE6" s="506"/>
      <c r="BF6" s="506"/>
      <c r="BG6" s="506"/>
      <c r="BH6" s="506"/>
      <c r="BI6" s="506"/>
      <c r="BJ6" s="506"/>
      <c r="BK6" s="506"/>
      <c r="BL6" s="506"/>
      <c r="BM6" s="506"/>
      <c r="BN6" s="506"/>
      <c r="BO6" s="506"/>
      <c r="BP6" s="509"/>
      <c r="BQ6" s="509"/>
      <c r="BR6" s="509"/>
      <c r="BS6" s="509"/>
      <c r="BT6" s="509"/>
      <c r="BU6" s="509"/>
      <c r="BV6" s="509"/>
      <c r="BW6" s="509"/>
      <c r="BX6" s="509"/>
      <c r="BY6" s="509"/>
      <c r="BZ6" s="509"/>
      <c r="CA6" s="509"/>
      <c r="CB6" s="514"/>
      <c r="CC6" s="500"/>
      <c r="CD6" s="500"/>
      <c r="CE6" s="500"/>
      <c r="CF6" s="500"/>
      <c r="CG6" s="500"/>
      <c r="CH6" s="500"/>
      <c r="CI6" s="500"/>
      <c r="CJ6" s="500"/>
      <c r="CK6" s="500"/>
      <c r="CL6" s="500"/>
      <c r="CM6" s="500"/>
      <c r="CN6" s="500"/>
      <c r="CO6" s="506"/>
      <c r="CP6" s="506"/>
      <c r="CQ6" s="506"/>
      <c r="CR6" s="506"/>
      <c r="CS6" s="506"/>
      <c r="CT6" s="506"/>
      <c r="CU6" s="506"/>
      <c r="CV6" s="506"/>
      <c r="CW6" s="506"/>
      <c r="CX6" s="506"/>
      <c r="CY6" s="506"/>
      <c r="CZ6" s="506"/>
      <c r="DA6" s="509"/>
      <c r="DB6" s="509"/>
      <c r="DC6" s="509"/>
      <c r="DD6" s="509"/>
      <c r="DE6" s="509"/>
      <c r="DF6" s="509"/>
      <c r="DG6" s="509"/>
      <c r="DH6" s="509"/>
      <c r="DI6" s="509"/>
      <c r="DJ6" s="509"/>
      <c r="DK6" s="509"/>
      <c r="DL6" s="509"/>
      <c r="DM6" s="514"/>
    </row>
    <row r="7" spans="2:117" ht="15" customHeight="1">
      <c r="C7" s="494"/>
      <c r="AQ7" s="491"/>
      <c r="CB7" s="491"/>
      <c r="DM7" s="491"/>
    </row>
    <row r="9" spans="2:117" ht="15" customHeight="1" collapsed="1">
      <c r="B9" s="574"/>
      <c r="C9" s="587"/>
      <c r="E9" s="666"/>
      <c r="G9" s="589"/>
      <c r="H9" s="590"/>
      <c r="I9" s="590"/>
      <c r="J9" s="590"/>
      <c r="K9" s="590"/>
      <c r="L9" s="590"/>
      <c r="M9" s="590"/>
      <c r="N9" s="590"/>
      <c r="O9" s="590"/>
      <c r="P9" s="590"/>
      <c r="Q9" s="590"/>
      <c r="R9" s="591"/>
      <c r="S9" s="592"/>
      <c r="T9" s="593"/>
      <c r="U9" s="593"/>
      <c r="V9" s="593"/>
      <c r="W9" s="593"/>
      <c r="X9" s="593"/>
      <c r="Y9" s="593"/>
      <c r="Z9" s="593"/>
      <c r="AA9" s="593"/>
      <c r="AB9" s="593"/>
      <c r="AC9" s="593"/>
      <c r="AD9" s="594"/>
      <c r="AE9" s="595"/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7"/>
      <c r="AQ9" s="575"/>
      <c r="AR9" s="589"/>
      <c r="AS9" s="590"/>
      <c r="AT9" s="590"/>
      <c r="AU9" s="590"/>
      <c r="AV9" s="590"/>
      <c r="AW9" s="590"/>
      <c r="AX9" s="590"/>
      <c r="AY9" s="590"/>
      <c r="AZ9" s="590"/>
      <c r="BA9" s="590"/>
      <c r="BB9" s="590"/>
      <c r="BC9" s="591"/>
      <c r="BD9" s="592"/>
      <c r="BE9" s="593"/>
      <c r="BF9" s="593"/>
      <c r="BG9" s="593"/>
      <c r="BH9" s="593"/>
      <c r="BI9" s="593"/>
      <c r="BJ9" s="593"/>
      <c r="BK9" s="593"/>
      <c r="BL9" s="593"/>
      <c r="BM9" s="593"/>
      <c r="BN9" s="593"/>
      <c r="BO9" s="594"/>
      <c r="BP9" s="595"/>
      <c r="BQ9" s="596"/>
      <c r="BR9" s="596"/>
      <c r="BS9" s="596"/>
      <c r="BT9" s="596"/>
      <c r="BU9" s="596"/>
      <c r="BV9" s="596"/>
      <c r="BW9" s="596"/>
      <c r="BX9" s="596"/>
      <c r="BY9" s="596"/>
      <c r="BZ9" s="596"/>
      <c r="CA9" s="597"/>
      <c r="CB9" s="575"/>
      <c r="CC9" s="589"/>
      <c r="CD9" s="590"/>
      <c r="CE9" s="590"/>
      <c r="CF9" s="590"/>
      <c r="CG9" s="590"/>
      <c r="CH9" s="590"/>
      <c r="CI9" s="590"/>
      <c r="CJ9" s="590"/>
      <c r="CK9" s="590"/>
      <c r="CL9" s="590"/>
      <c r="CM9" s="590"/>
      <c r="CN9" s="591"/>
      <c r="CO9" s="592"/>
      <c r="CP9" s="593"/>
      <c r="CQ9" s="593"/>
      <c r="CR9" s="593"/>
      <c r="CS9" s="593"/>
      <c r="CT9" s="593"/>
      <c r="CU9" s="593"/>
      <c r="CV9" s="593"/>
      <c r="CW9" s="593"/>
      <c r="CX9" s="593"/>
      <c r="CY9" s="593"/>
      <c r="CZ9" s="594"/>
      <c r="DA9" s="595"/>
      <c r="DB9" s="596"/>
      <c r="DC9" s="596"/>
      <c r="DD9" s="596"/>
      <c r="DE9" s="596"/>
      <c r="DF9" s="596"/>
      <c r="DG9" s="596"/>
      <c r="DH9" s="596"/>
      <c r="DI9" s="596"/>
      <c r="DJ9" s="596"/>
      <c r="DK9" s="596"/>
      <c r="DL9" s="597"/>
      <c r="DM9" s="575"/>
    </row>
    <row r="10" spans="2:117" s="538" customFormat="1" ht="15" hidden="1" customHeight="1" outlineLevel="1">
      <c r="B10" s="585"/>
      <c r="C10" s="649"/>
      <c r="E10" s="588"/>
      <c r="G10" s="603"/>
      <c r="H10" s="604"/>
      <c r="I10" s="604"/>
      <c r="J10" s="604"/>
      <c r="K10" s="604"/>
      <c r="L10" s="604"/>
      <c r="M10" s="604"/>
      <c r="N10" s="604"/>
      <c r="O10" s="604"/>
      <c r="P10" s="604"/>
      <c r="Q10" s="604"/>
      <c r="R10" s="605"/>
      <c r="S10" s="582"/>
      <c r="T10" s="583"/>
      <c r="U10" s="583"/>
      <c r="V10" s="583"/>
      <c r="W10" s="583"/>
      <c r="X10" s="583"/>
      <c r="Y10" s="583"/>
      <c r="Z10" s="583"/>
      <c r="AA10" s="583"/>
      <c r="AB10" s="583"/>
      <c r="AC10" s="583"/>
      <c r="AD10" s="584"/>
      <c r="AE10" s="582"/>
      <c r="AF10" s="583"/>
      <c r="AG10" s="583"/>
      <c r="AH10" s="583"/>
      <c r="AI10" s="583"/>
      <c r="AJ10" s="583"/>
      <c r="AK10" s="583"/>
      <c r="AL10" s="583"/>
      <c r="AM10" s="583"/>
      <c r="AN10" s="583"/>
      <c r="AO10" s="583"/>
      <c r="AP10" s="584"/>
      <c r="AQ10" s="606"/>
      <c r="AR10" s="582"/>
      <c r="AS10" s="583"/>
      <c r="AT10" s="583"/>
      <c r="AU10" s="583"/>
      <c r="AV10" s="583"/>
      <c r="AW10" s="583"/>
      <c r="AX10" s="583"/>
      <c r="AY10" s="583"/>
      <c r="AZ10" s="583"/>
      <c r="BA10" s="583"/>
      <c r="BB10" s="583"/>
      <c r="BC10" s="584"/>
      <c r="BD10" s="582"/>
      <c r="BE10" s="583"/>
      <c r="BF10" s="583"/>
      <c r="BG10" s="583"/>
      <c r="BH10" s="583"/>
      <c r="BI10" s="583"/>
      <c r="BJ10" s="583"/>
      <c r="BK10" s="583"/>
      <c r="BL10" s="583"/>
      <c r="BM10" s="583"/>
      <c r="BN10" s="583"/>
      <c r="BO10" s="584"/>
      <c r="BP10" s="582"/>
      <c r="BQ10" s="583"/>
      <c r="BR10" s="583"/>
      <c r="BS10" s="583"/>
      <c r="BT10" s="583"/>
      <c r="BU10" s="583"/>
      <c r="BV10" s="583"/>
      <c r="BW10" s="583"/>
      <c r="BX10" s="583"/>
      <c r="BY10" s="583"/>
      <c r="BZ10" s="583"/>
      <c r="CA10" s="584"/>
      <c r="CB10" s="606"/>
      <c r="CC10" s="582"/>
      <c r="CD10" s="583"/>
      <c r="CE10" s="583"/>
      <c r="CF10" s="583"/>
      <c r="CG10" s="583"/>
      <c r="CH10" s="583"/>
      <c r="CI10" s="583"/>
      <c r="CJ10" s="583"/>
      <c r="CK10" s="583"/>
      <c r="CL10" s="583"/>
      <c r="CM10" s="583"/>
      <c r="CN10" s="584"/>
      <c r="CO10" s="582"/>
      <c r="CP10" s="583"/>
      <c r="CQ10" s="583"/>
      <c r="CR10" s="583"/>
      <c r="CS10" s="583"/>
      <c r="CT10" s="583"/>
      <c r="CU10" s="583"/>
      <c r="CV10" s="583"/>
      <c r="CW10" s="583"/>
      <c r="CX10" s="583"/>
      <c r="CY10" s="583"/>
      <c r="CZ10" s="584"/>
      <c r="DA10" s="582"/>
      <c r="DB10" s="583"/>
      <c r="DC10" s="583"/>
      <c r="DD10" s="583"/>
      <c r="DE10" s="583"/>
      <c r="DF10" s="583"/>
      <c r="DG10" s="583"/>
      <c r="DH10" s="583"/>
      <c r="DI10" s="583"/>
      <c r="DJ10" s="583"/>
      <c r="DK10" s="583"/>
      <c r="DL10" s="584"/>
      <c r="DM10" s="586"/>
    </row>
    <row r="11" spans="2:117" s="538" customFormat="1" ht="15" hidden="1" customHeight="1" outlineLevel="1">
      <c r="B11" s="585"/>
      <c r="C11" s="650"/>
      <c r="E11" s="639"/>
      <c r="G11" s="607"/>
      <c r="H11" s="608"/>
      <c r="I11" s="608"/>
      <c r="J11" s="608"/>
      <c r="K11" s="608"/>
      <c r="L11" s="608"/>
      <c r="M11" s="608"/>
      <c r="N11" s="608"/>
      <c r="O11" s="608"/>
      <c r="P11" s="608"/>
      <c r="Q11" s="608"/>
      <c r="R11" s="609"/>
      <c r="S11" s="610"/>
      <c r="T11" s="611"/>
      <c r="U11" s="611"/>
      <c r="V11" s="611"/>
      <c r="W11" s="611"/>
      <c r="X11" s="611"/>
      <c r="Y11" s="611"/>
      <c r="Z11" s="611"/>
      <c r="AA11" s="611"/>
      <c r="AB11" s="611"/>
      <c r="AC11" s="611"/>
      <c r="AD11" s="612"/>
      <c r="AE11" s="610"/>
      <c r="AF11" s="611"/>
      <c r="AG11" s="611"/>
      <c r="AH11" s="611"/>
      <c r="AI11" s="611"/>
      <c r="AJ11" s="611"/>
      <c r="AK11" s="611"/>
      <c r="AL11" s="611"/>
      <c r="AM11" s="611"/>
      <c r="AN11" s="611"/>
      <c r="AO11" s="611"/>
      <c r="AP11" s="612"/>
      <c r="AQ11" s="613"/>
      <c r="AR11" s="607"/>
      <c r="AS11" s="608"/>
      <c r="AT11" s="608"/>
      <c r="AU11" s="608"/>
      <c r="AV11" s="608"/>
      <c r="AW11" s="608"/>
      <c r="AX11" s="608"/>
      <c r="AY11" s="608"/>
      <c r="AZ11" s="608"/>
      <c r="BA11" s="608"/>
      <c r="BB11" s="608"/>
      <c r="BC11" s="609"/>
      <c r="BD11" s="610"/>
      <c r="BE11" s="611"/>
      <c r="BF11" s="611"/>
      <c r="BG11" s="611"/>
      <c r="BH11" s="611"/>
      <c r="BI11" s="611"/>
      <c r="BJ11" s="611"/>
      <c r="BK11" s="611"/>
      <c r="BL11" s="611"/>
      <c r="BM11" s="611"/>
      <c r="BN11" s="611"/>
      <c r="BO11" s="612"/>
      <c r="BP11" s="610"/>
      <c r="BQ11" s="611"/>
      <c r="BR11" s="611"/>
      <c r="BS11" s="611"/>
      <c r="BT11" s="611"/>
      <c r="BU11" s="611"/>
      <c r="BV11" s="611"/>
      <c r="BW11" s="611"/>
      <c r="BX11" s="611"/>
      <c r="BY11" s="611"/>
      <c r="BZ11" s="611"/>
      <c r="CA11" s="612"/>
      <c r="CB11" s="613"/>
      <c r="CC11" s="607"/>
      <c r="CD11" s="608"/>
      <c r="CE11" s="608"/>
      <c r="CF11" s="608"/>
      <c r="CG11" s="608"/>
      <c r="CH11" s="608"/>
      <c r="CI11" s="608"/>
      <c r="CJ11" s="608"/>
      <c r="CK11" s="608"/>
      <c r="CL11" s="608"/>
      <c r="CM11" s="608"/>
      <c r="CN11" s="609"/>
      <c r="CO11" s="610"/>
      <c r="CP11" s="611"/>
      <c r="CQ11" s="611"/>
      <c r="CR11" s="611"/>
      <c r="CS11" s="611"/>
      <c r="CT11" s="611"/>
      <c r="CU11" s="611"/>
      <c r="CV11" s="611"/>
      <c r="CW11" s="611"/>
      <c r="CX11" s="611"/>
      <c r="CY11" s="611"/>
      <c r="CZ11" s="612"/>
      <c r="DA11" s="610"/>
      <c r="DB11" s="611"/>
      <c r="DC11" s="611"/>
      <c r="DD11" s="611"/>
      <c r="DE11" s="611"/>
      <c r="DF11" s="611"/>
      <c r="DG11" s="611"/>
      <c r="DH11" s="611"/>
      <c r="DI11" s="611"/>
      <c r="DJ11" s="611"/>
      <c r="DK11" s="611"/>
      <c r="DL11" s="612"/>
      <c r="DM11" s="586"/>
    </row>
    <row r="12" spans="2:117" ht="15" hidden="1" customHeight="1" outlineLevel="1">
      <c r="B12" s="576"/>
      <c r="C12" s="651"/>
      <c r="E12" s="640"/>
      <c r="G12" s="518"/>
      <c r="H12" s="498"/>
      <c r="I12" s="498"/>
      <c r="J12" s="498"/>
      <c r="K12" s="498"/>
      <c r="L12" s="498"/>
      <c r="M12" s="498"/>
      <c r="N12" s="498"/>
      <c r="O12" s="498"/>
      <c r="P12" s="498"/>
      <c r="Q12" s="498"/>
      <c r="R12" s="519"/>
      <c r="S12" s="526"/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27"/>
      <c r="AE12" s="598"/>
      <c r="AF12" s="599"/>
      <c r="AG12" s="599"/>
      <c r="AH12" s="599"/>
      <c r="AI12" s="599"/>
      <c r="AJ12" s="599"/>
      <c r="AK12" s="599"/>
      <c r="AL12" s="599"/>
      <c r="AM12" s="599"/>
      <c r="AN12" s="599"/>
      <c r="AO12" s="599"/>
      <c r="AP12" s="600"/>
      <c r="AQ12" s="575"/>
      <c r="AR12" s="518"/>
      <c r="AS12" s="498"/>
      <c r="AT12" s="498"/>
      <c r="AU12" s="498"/>
      <c r="AV12" s="498"/>
      <c r="AW12" s="498"/>
      <c r="AX12" s="498"/>
      <c r="AY12" s="498"/>
      <c r="AZ12" s="498"/>
      <c r="BA12" s="498"/>
      <c r="BB12" s="498"/>
      <c r="BC12" s="519"/>
      <c r="BD12" s="526"/>
      <c r="BE12" s="512"/>
      <c r="BF12" s="512"/>
      <c r="BG12" s="512"/>
      <c r="BH12" s="512"/>
      <c r="BI12" s="512"/>
      <c r="BJ12" s="512"/>
      <c r="BK12" s="512"/>
      <c r="BL12" s="512"/>
      <c r="BM12" s="512"/>
      <c r="BN12" s="512"/>
      <c r="BO12" s="527"/>
      <c r="BP12" s="598"/>
      <c r="BQ12" s="599"/>
      <c r="BR12" s="599"/>
      <c r="BS12" s="599"/>
      <c r="BT12" s="599"/>
      <c r="BU12" s="599"/>
      <c r="BV12" s="599"/>
      <c r="BW12" s="599"/>
      <c r="BX12" s="599"/>
      <c r="BY12" s="599"/>
      <c r="BZ12" s="599"/>
      <c r="CA12" s="600"/>
      <c r="CB12" s="575"/>
      <c r="CC12" s="518"/>
      <c r="CD12" s="498"/>
      <c r="CE12" s="498"/>
      <c r="CF12" s="498"/>
      <c r="CG12" s="498"/>
      <c r="CH12" s="498"/>
      <c r="CI12" s="498"/>
      <c r="CJ12" s="498"/>
      <c r="CK12" s="498"/>
      <c r="CL12" s="498"/>
      <c r="CM12" s="498"/>
      <c r="CN12" s="519"/>
      <c r="CO12" s="526"/>
      <c r="CP12" s="512"/>
      <c r="CQ12" s="512"/>
      <c r="CR12" s="512"/>
      <c r="CS12" s="512"/>
      <c r="CT12" s="512"/>
      <c r="CU12" s="512"/>
      <c r="CV12" s="512"/>
      <c r="CW12" s="512"/>
      <c r="CX12" s="512"/>
      <c r="CY12" s="512"/>
      <c r="CZ12" s="527"/>
      <c r="DA12" s="601"/>
      <c r="DB12" s="602"/>
      <c r="DC12" s="599"/>
      <c r="DD12" s="599"/>
      <c r="DE12" s="599"/>
      <c r="DF12" s="599"/>
      <c r="DG12" s="599"/>
      <c r="DH12" s="599"/>
      <c r="DI12" s="599"/>
      <c r="DJ12" s="599"/>
      <c r="DK12" s="599"/>
      <c r="DL12" s="600"/>
      <c r="DM12" s="575"/>
    </row>
    <row r="13" spans="2:117" ht="15" hidden="1" customHeight="1" outlineLevel="1">
      <c r="B13" s="576"/>
      <c r="C13" s="652"/>
      <c r="E13" s="640"/>
      <c r="G13" s="520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521"/>
      <c r="S13" s="528"/>
      <c r="T13" s="513"/>
      <c r="U13" s="513"/>
      <c r="V13" s="513"/>
      <c r="W13" s="513"/>
      <c r="X13" s="513"/>
      <c r="Y13" s="513"/>
      <c r="Z13" s="513"/>
      <c r="AA13" s="513"/>
      <c r="AB13" s="513"/>
      <c r="AC13" s="513"/>
      <c r="AD13" s="529"/>
      <c r="AE13" s="567"/>
      <c r="AF13" s="568"/>
      <c r="AG13" s="568"/>
      <c r="AH13" s="568"/>
      <c r="AI13" s="568"/>
      <c r="AJ13" s="568"/>
      <c r="AK13" s="568"/>
      <c r="AL13" s="568"/>
      <c r="AM13" s="568"/>
      <c r="AN13" s="568"/>
      <c r="AO13" s="568"/>
      <c r="AP13" s="569"/>
      <c r="AQ13" s="575"/>
      <c r="AR13" s="520"/>
      <c r="AS13" s="499"/>
      <c r="AT13" s="499"/>
      <c r="AU13" s="499"/>
      <c r="AV13" s="499"/>
      <c r="AW13" s="499"/>
      <c r="AX13" s="499"/>
      <c r="AY13" s="499"/>
      <c r="AZ13" s="499"/>
      <c r="BA13" s="499"/>
      <c r="BB13" s="499"/>
      <c r="BC13" s="521"/>
      <c r="BD13" s="528"/>
      <c r="BE13" s="513"/>
      <c r="BF13" s="513"/>
      <c r="BG13" s="513"/>
      <c r="BH13" s="513"/>
      <c r="BI13" s="513"/>
      <c r="BJ13" s="513"/>
      <c r="BK13" s="513"/>
      <c r="BL13" s="513"/>
      <c r="BM13" s="513"/>
      <c r="BN13" s="513"/>
      <c r="BO13" s="529"/>
      <c r="BP13" s="567"/>
      <c r="BQ13" s="568"/>
      <c r="BR13" s="568"/>
      <c r="BS13" s="568"/>
      <c r="BT13" s="568"/>
      <c r="BU13" s="568"/>
      <c r="BV13" s="568"/>
      <c r="BW13" s="568"/>
      <c r="BX13" s="568"/>
      <c r="BY13" s="568"/>
      <c r="BZ13" s="568"/>
      <c r="CA13" s="569"/>
      <c r="CB13" s="575"/>
      <c r="CC13" s="520"/>
      <c r="CD13" s="499"/>
      <c r="CE13" s="499"/>
      <c r="CF13" s="499"/>
      <c r="CG13" s="499"/>
      <c r="CH13" s="499"/>
      <c r="CI13" s="499"/>
      <c r="CJ13" s="499"/>
      <c r="CK13" s="499"/>
      <c r="CL13" s="499"/>
      <c r="CM13" s="499"/>
      <c r="CN13" s="521"/>
      <c r="CO13" s="528"/>
      <c r="CP13" s="513"/>
      <c r="CQ13" s="513"/>
      <c r="CR13" s="513"/>
      <c r="CS13" s="513"/>
      <c r="CT13" s="513"/>
      <c r="CU13" s="513"/>
      <c r="CV13" s="513"/>
      <c r="CW13" s="513"/>
      <c r="CX13" s="513"/>
      <c r="CY13" s="513"/>
      <c r="CZ13" s="529"/>
      <c r="DA13" s="572"/>
      <c r="DB13" s="573"/>
      <c r="DC13" s="568"/>
      <c r="DD13" s="568"/>
      <c r="DE13" s="568"/>
      <c r="DF13" s="568"/>
      <c r="DG13" s="568"/>
      <c r="DH13" s="568"/>
      <c r="DI13" s="568"/>
      <c r="DJ13" s="568"/>
      <c r="DK13" s="568"/>
      <c r="DL13" s="569"/>
      <c r="DM13" s="575"/>
    </row>
    <row r="14" spans="2:117" ht="15" hidden="1" customHeight="1" outlineLevel="1">
      <c r="B14" s="577"/>
      <c r="C14" s="653"/>
      <c r="E14" s="641"/>
      <c r="G14" s="532"/>
      <c r="H14" s="533"/>
      <c r="I14" s="533"/>
      <c r="J14" s="533"/>
      <c r="K14" s="533"/>
      <c r="L14" s="533"/>
      <c r="M14" s="533"/>
      <c r="N14" s="533"/>
      <c r="O14" s="533"/>
      <c r="P14" s="533"/>
      <c r="Q14" s="533"/>
      <c r="R14" s="534"/>
      <c r="S14" s="532"/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4"/>
      <c r="AE14" s="564"/>
      <c r="AF14" s="565"/>
      <c r="AG14" s="565"/>
      <c r="AH14" s="565"/>
      <c r="AI14" s="565"/>
      <c r="AJ14" s="565"/>
      <c r="AK14" s="565"/>
      <c r="AL14" s="565"/>
      <c r="AM14" s="565"/>
      <c r="AN14" s="565"/>
      <c r="AO14" s="565"/>
      <c r="AP14" s="566"/>
      <c r="AQ14" s="578"/>
      <c r="AR14" s="532"/>
      <c r="AS14" s="533"/>
      <c r="AT14" s="533"/>
      <c r="AU14" s="533"/>
      <c r="AV14" s="533"/>
      <c r="AW14" s="533"/>
      <c r="AX14" s="533"/>
      <c r="AY14" s="533"/>
      <c r="AZ14" s="533"/>
      <c r="BA14" s="533"/>
      <c r="BB14" s="533"/>
      <c r="BC14" s="534"/>
      <c r="BD14" s="532"/>
      <c r="BE14" s="533"/>
      <c r="BF14" s="533"/>
      <c r="BG14" s="533"/>
      <c r="BH14" s="533"/>
      <c r="BI14" s="533"/>
      <c r="BJ14" s="533"/>
      <c r="BK14" s="533"/>
      <c r="BL14" s="533"/>
      <c r="BM14" s="533"/>
      <c r="BN14" s="533"/>
      <c r="BO14" s="534"/>
      <c r="BP14" s="564"/>
      <c r="BQ14" s="565"/>
      <c r="BR14" s="565"/>
      <c r="BS14" s="565"/>
      <c r="BT14" s="565"/>
      <c r="BU14" s="565"/>
      <c r="BV14" s="565"/>
      <c r="BW14" s="565"/>
      <c r="BX14" s="565"/>
      <c r="BY14" s="565"/>
      <c r="BZ14" s="565"/>
      <c r="CA14" s="566"/>
      <c r="CB14" s="578"/>
      <c r="CC14" s="532"/>
      <c r="CD14" s="533"/>
      <c r="CE14" s="533"/>
      <c r="CF14" s="533"/>
      <c r="CG14" s="533"/>
      <c r="CH14" s="533"/>
      <c r="CI14" s="533"/>
      <c r="CJ14" s="533"/>
      <c r="CK14" s="533"/>
      <c r="CL14" s="533"/>
      <c r="CM14" s="533"/>
      <c r="CN14" s="534"/>
      <c r="CO14" s="532"/>
      <c r="CP14" s="533"/>
      <c r="CQ14" s="533"/>
      <c r="CR14" s="533"/>
      <c r="CS14" s="533"/>
      <c r="CT14" s="533"/>
      <c r="CU14" s="533"/>
      <c r="CV14" s="533"/>
      <c r="CW14" s="533"/>
      <c r="CX14" s="533"/>
      <c r="CY14" s="533"/>
      <c r="CZ14" s="534"/>
      <c r="DA14" s="564"/>
      <c r="DB14" s="565"/>
      <c r="DC14" s="565"/>
      <c r="DD14" s="565"/>
      <c r="DE14" s="565"/>
      <c r="DF14" s="565"/>
      <c r="DG14" s="565"/>
      <c r="DH14" s="565"/>
      <c r="DI14" s="565"/>
      <c r="DJ14" s="565"/>
      <c r="DK14" s="565"/>
      <c r="DL14" s="566"/>
      <c r="DM14" s="579"/>
    </row>
    <row r="15" spans="2:117" ht="15" hidden="1" customHeight="1" outlineLevel="1">
      <c r="B15" s="577"/>
      <c r="C15" s="653"/>
      <c r="E15" s="641"/>
      <c r="G15" s="532"/>
      <c r="H15" s="533"/>
      <c r="I15" s="533"/>
      <c r="J15" s="533"/>
      <c r="K15" s="533"/>
      <c r="L15" s="533"/>
      <c r="M15" s="533"/>
      <c r="N15" s="533"/>
      <c r="O15" s="533"/>
      <c r="P15" s="533"/>
      <c r="Q15" s="533"/>
      <c r="R15" s="534"/>
      <c r="S15" s="532"/>
      <c r="T15" s="533"/>
      <c r="U15" s="533"/>
      <c r="V15" s="533"/>
      <c r="W15" s="533"/>
      <c r="X15" s="533"/>
      <c r="Y15" s="533"/>
      <c r="Z15" s="533"/>
      <c r="AA15" s="533"/>
      <c r="AB15" s="533"/>
      <c r="AC15" s="533"/>
      <c r="AD15" s="534"/>
      <c r="AE15" s="532"/>
      <c r="AF15" s="533"/>
      <c r="AG15" s="533"/>
      <c r="AH15" s="533"/>
      <c r="AI15" s="533"/>
      <c r="AJ15" s="533"/>
      <c r="AK15" s="533"/>
      <c r="AL15" s="533"/>
      <c r="AM15" s="533"/>
      <c r="AN15" s="533"/>
      <c r="AO15" s="533"/>
      <c r="AP15" s="534"/>
      <c r="AQ15" s="578"/>
      <c r="AR15" s="532"/>
      <c r="AS15" s="533"/>
      <c r="AT15" s="533"/>
      <c r="AU15" s="533"/>
      <c r="AV15" s="533"/>
      <c r="AW15" s="533"/>
      <c r="AX15" s="533"/>
      <c r="AY15" s="533"/>
      <c r="AZ15" s="533"/>
      <c r="BA15" s="533"/>
      <c r="BB15" s="533"/>
      <c r="BC15" s="534"/>
      <c r="BD15" s="532"/>
      <c r="BE15" s="533"/>
      <c r="BF15" s="533"/>
      <c r="BG15" s="533"/>
      <c r="BH15" s="533"/>
      <c r="BI15" s="533"/>
      <c r="BJ15" s="533"/>
      <c r="BK15" s="533"/>
      <c r="BL15" s="533"/>
      <c r="BM15" s="533"/>
      <c r="BN15" s="533"/>
      <c r="BO15" s="534"/>
      <c r="BP15" s="532"/>
      <c r="BQ15" s="533"/>
      <c r="BR15" s="533"/>
      <c r="BS15" s="533"/>
      <c r="BT15" s="533"/>
      <c r="BU15" s="533"/>
      <c r="BV15" s="533"/>
      <c r="BW15" s="533"/>
      <c r="BX15" s="533"/>
      <c r="BY15" s="533"/>
      <c r="BZ15" s="533"/>
      <c r="CA15" s="534"/>
      <c r="CB15" s="578"/>
      <c r="CC15" s="532"/>
      <c r="CD15" s="533"/>
      <c r="CE15" s="533"/>
      <c r="CF15" s="533"/>
      <c r="CG15" s="533"/>
      <c r="CH15" s="533"/>
      <c r="CI15" s="533"/>
      <c r="CJ15" s="533"/>
      <c r="CK15" s="533"/>
      <c r="CL15" s="533"/>
      <c r="CM15" s="533"/>
      <c r="CN15" s="534"/>
      <c r="CO15" s="532"/>
      <c r="CP15" s="533"/>
      <c r="CQ15" s="533"/>
      <c r="CR15" s="533"/>
      <c r="CS15" s="533"/>
      <c r="CT15" s="533"/>
      <c r="CU15" s="533"/>
      <c r="CV15" s="533"/>
      <c r="CW15" s="533"/>
      <c r="CX15" s="533"/>
      <c r="CY15" s="533"/>
      <c r="CZ15" s="534"/>
      <c r="DA15" s="532"/>
      <c r="DB15" s="533"/>
      <c r="DC15" s="533"/>
      <c r="DD15" s="533"/>
      <c r="DE15" s="533"/>
      <c r="DF15" s="533"/>
      <c r="DG15" s="533"/>
      <c r="DH15" s="533"/>
      <c r="DI15" s="533"/>
      <c r="DJ15" s="533"/>
      <c r="DK15" s="533"/>
      <c r="DL15" s="534"/>
      <c r="DM15" s="579"/>
    </row>
    <row r="16" spans="2:117" ht="15" hidden="1" customHeight="1" outlineLevel="1">
      <c r="B16" s="577"/>
      <c r="C16" s="654"/>
      <c r="E16" s="641"/>
      <c r="G16" s="539"/>
      <c r="H16" s="540"/>
      <c r="I16" s="540"/>
      <c r="J16" s="540"/>
      <c r="K16" s="540"/>
      <c r="L16" s="540"/>
      <c r="M16" s="540"/>
      <c r="N16" s="540"/>
      <c r="O16" s="540"/>
      <c r="P16" s="540"/>
      <c r="Q16" s="540"/>
      <c r="R16" s="541"/>
      <c r="S16" s="542"/>
      <c r="T16" s="543"/>
      <c r="U16" s="543"/>
      <c r="V16" s="543"/>
      <c r="W16" s="543"/>
      <c r="X16" s="543"/>
      <c r="Y16" s="543"/>
      <c r="Z16" s="543"/>
      <c r="AA16" s="543"/>
      <c r="AB16" s="543"/>
      <c r="AC16" s="543"/>
      <c r="AD16" s="544"/>
      <c r="AE16" s="542"/>
      <c r="AF16" s="543"/>
      <c r="AG16" s="543"/>
      <c r="AH16" s="543"/>
      <c r="AI16" s="543"/>
      <c r="AJ16" s="543"/>
      <c r="AK16" s="543"/>
      <c r="AL16" s="543"/>
      <c r="AM16" s="543"/>
      <c r="AN16" s="543"/>
      <c r="AO16" s="543"/>
      <c r="AP16" s="544"/>
      <c r="AQ16" s="579"/>
      <c r="AR16" s="539"/>
      <c r="AS16" s="540"/>
      <c r="AT16" s="540"/>
      <c r="AU16" s="540"/>
      <c r="AV16" s="540"/>
      <c r="AW16" s="540"/>
      <c r="AX16" s="540"/>
      <c r="AY16" s="540"/>
      <c r="AZ16" s="540"/>
      <c r="BA16" s="540"/>
      <c r="BB16" s="540"/>
      <c r="BC16" s="541"/>
      <c r="BD16" s="542"/>
      <c r="BE16" s="543"/>
      <c r="BF16" s="543"/>
      <c r="BG16" s="543"/>
      <c r="BH16" s="543"/>
      <c r="BI16" s="543"/>
      <c r="BJ16" s="543"/>
      <c r="BK16" s="543"/>
      <c r="BL16" s="543"/>
      <c r="BM16" s="543"/>
      <c r="BN16" s="543"/>
      <c r="BO16" s="544"/>
      <c r="BP16" s="542"/>
      <c r="BQ16" s="543"/>
      <c r="BR16" s="543"/>
      <c r="BS16" s="543"/>
      <c r="BT16" s="543"/>
      <c r="BU16" s="543"/>
      <c r="BV16" s="543"/>
      <c r="BW16" s="543"/>
      <c r="BX16" s="543"/>
      <c r="BY16" s="543"/>
      <c r="BZ16" s="543"/>
      <c r="CA16" s="544"/>
      <c r="CB16" s="578"/>
      <c r="CC16" s="539"/>
      <c r="CD16" s="540"/>
      <c r="CE16" s="540"/>
      <c r="CF16" s="540"/>
      <c r="CG16" s="540"/>
      <c r="CH16" s="540"/>
      <c r="CI16" s="540"/>
      <c r="CJ16" s="540"/>
      <c r="CK16" s="540"/>
      <c r="CL16" s="540"/>
      <c r="CM16" s="540"/>
      <c r="CN16" s="541"/>
      <c r="CO16" s="542"/>
      <c r="CP16" s="543"/>
      <c r="CQ16" s="543"/>
      <c r="CR16" s="543"/>
      <c r="CS16" s="543"/>
      <c r="CT16" s="543"/>
      <c r="CU16" s="543"/>
      <c r="CV16" s="543"/>
      <c r="CW16" s="543"/>
      <c r="CX16" s="543"/>
      <c r="CY16" s="543"/>
      <c r="CZ16" s="544"/>
      <c r="DA16" s="570"/>
      <c r="DB16" s="571"/>
      <c r="DC16" s="543"/>
      <c r="DD16" s="543"/>
      <c r="DE16" s="543"/>
      <c r="DF16" s="543"/>
      <c r="DG16" s="543"/>
      <c r="DH16" s="543"/>
      <c r="DI16" s="543"/>
      <c r="DJ16" s="543"/>
      <c r="DK16" s="543"/>
      <c r="DL16" s="544"/>
      <c r="DM16" s="579"/>
    </row>
    <row r="17" spans="2:117" ht="15" hidden="1" customHeight="1" outlineLevel="1">
      <c r="B17" s="577"/>
      <c r="C17" s="655"/>
      <c r="E17" s="641"/>
      <c r="G17" s="551"/>
      <c r="H17" s="552"/>
      <c r="I17" s="552"/>
      <c r="J17" s="552"/>
      <c r="K17" s="552"/>
      <c r="L17" s="552"/>
      <c r="M17" s="552"/>
      <c r="N17" s="552"/>
      <c r="O17" s="552"/>
      <c r="P17" s="552"/>
      <c r="Q17" s="552"/>
      <c r="R17" s="553"/>
      <c r="S17" s="554"/>
      <c r="T17" s="555"/>
      <c r="U17" s="555"/>
      <c r="V17" s="555"/>
      <c r="W17" s="555"/>
      <c r="X17" s="555"/>
      <c r="Y17" s="555"/>
      <c r="Z17" s="555"/>
      <c r="AA17" s="555"/>
      <c r="AB17" s="555"/>
      <c r="AC17" s="555"/>
      <c r="AD17" s="556"/>
      <c r="AE17" s="554"/>
      <c r="AF17" s="555"/>
      <c r="AG17" s="555"/>
      <c r="AH17" s="555"/>
      <c r="AI17" s="555"/>
      <c r="AJ17" s="555"/>
      <c r="AK17" s="555"/>
      <c r="AL17" s="555"/>
      <c r="AM17" s="555"/>
      <c r="AN17" s="555"/>
      <c r="AO17" s="555"/>
      <c r="AP17" s="556"/>
      <c r="AQ17" s="579"/>
      <c r="AR17" s="551"/>
      <c r="AS17" s="552"/>
      <c r="AT17" s="552"/>
      <c r="AU17" s="552"/>
      <c r="AV17" s="552"/>
      <c r="AW17" s="552"/>
      <c r="AX17" s="552"/>
      <c r="AY17" s="552"/>
      <c r="AZ17" s="552"/>
      <c r="BA17" s="552"/>
      <c r="BB17" s="552"/>
      <c r="BC17" s="553"/>
      <c r="BD17" s="554"/>
      <c r="BE17" s="555"/>
      <c r="BF17" s="555"/>
      <c r="BG17" s="555"/>
      <c r="BH17" s="555"/>
      <c r="BI17" s="555"/>
      <c r="BJ17" s="555"/>
      <c r="BK17" s="555"/>
      <c r="BL17" s="555"/>
      <c r="BM17" s="555"/>
      <c r="BN17" s="555"/>
      <c r="BO17" s="556"/>
      <c r="BP17" s="554"/>
      <c r="BQ17" s="555"/>
      <c r="BR17" s="555"/>
      <c r="BS17" s="555"/>
      <c r="BT17" s="555"/>
      <c r="BU17" s="555"/>
      <c r="BV17" s="555"/>
      <c r="BW17" s="555"/>
      <c r="BX17" s="555"/>
      <c r="BY17" s="555"/>
      <c r="BZ17" s="555"/>
      <c r="CA17" s="556"/>
      <c r="CB17" s="578"/>
      <c r="CC17" s="551"/>
      <c r="CD17" s="552"/>
      <c r="CE17" s="552"/>
      <c r="CF17" s="552"/>
      <c r="CG17" s="552"/>
      <c r="CH17" s="552"/>
      <c r="CI17" s="552"/>
      <c r="CJ17" s="552"/>
      <c r="CK17" s="552"/>
      <c r="CL17" s="552"/>
      <c r="CM17" s="552"/>
      <c r="CN17" s="553"/>
      <c r="CO17" s="554"/>
      <c r="CP17" s="555"/>
      <c r="CQ17" s="555"/>
      <c r="CR17" s="555"/>
      <c r="CS17" s="555"/>
      <c r="CT17" s="555"/>
      <c r="CU17" s="555"/>
      <c r="CV17" s="555"/>
      <c r="CW17" s="555"/>
      <c r="CX17" s="555"/>
      <c r="CY17" s="555"/>
      <c r="CZ17" s="556"/>
      <c r="DA17" s="554"/>
      <c r="DB17" s="555"/>
      <c r="DC17" s="555"/>
      <c r="DD17" s="555"/>
      <c r="DE17" s="555"/>
      <c r="DF17" s="555"/>
      <c r="DG17" s="555"/>
      <c r="DH17" s="555"/>
      <c r="DI17" s="555"/>
      <c r="DJ17" s="555"/>
      <c r="DK17" s="555"/>
      <c r="DL17" s="556"/>
      <c r="DM17" s="579"/>
    </row>
    <row r="18" spans="2:117" ht="15" hidden="1" customHeight="1" outlineLevel="1" thickBot="1">
      <c r="B18" s="577"/>
      <c r="C18" s="656"/>
      <c r="E18" s="641"/>
      <c r="G18" s="545"/>
      <c r="H18" s="546"/>
      <c r="I18" s="546"/>
      <c r="J18" s="546"/>
      <c r="K18" s="546"/>
      <c r="L18" s="546"/>
      <c r="M18" s="546"/>
      <c r="N18" s="546"/>
      <c r="O18" s="546"/>
      <c r="P18" s="546"/>
      <c r="Q18" s="546"/>
      <c r="R18" s="547"/>
      <c r="S18" s="548"/>
      <c r="T18" s="549"/>
      <c r="U18" s="549"/>
      <c r="V18" s="549"/>
      <c r="W18" s="549"/>
      <c r="X18" s="549"/>
      <c r="Y18" s="549"/>
      <c r="Z18" s="549"/>
      <c r="AA18" s="549"/>
      <c r="AB18" s="549"/>
      <c r="AC18" s="549"/>
      <c r="AD18" s="550"/>
      <c r="AE18" s="548"/>
      <c r="AF18" s="549"/>
      <c r="AG18" s="549"/>
      <c r="AH18" s="549"/>
      <c r="AI18" s="549"/>
      <c r="AJ18" s="549"/>
      <c r="AK18" s="549"/>
      <c r="AL18" s="549"/>
      <c r="AM18" s="549"/>
      <c r="AN18" s="549"/>
      <c r="AO18" s="549"/>
      <c r="AP18" s="550"/>
      <c r="AQ18" s="579"/>
      <c r="AR18" s="545"/>
      <c r="AS18" s="546"/>
      <c r="AT18" s="546"/>
      <c r="AU18" s="546"/>
      <c r="AV18" s="546"/>
      <c r="AW18" s="546"/>
      <c r="AX18" s="546"/>
      <c r="AY18" s="546"/>
      <c r="AZ18" s="546"/>
      <c r="BA18" s="546"/>
      <c r="BB18" s="546"/>
      <c r="BC18" s="547"/>
      <c r="BD18" s="548"/>
      <c r="BE18" s="549"/>
      <c r="BF18" s="549"/>
      <c r="BG18" s="549"/>
      <c r="BH18" s="549"/>
      <c r="BI18" s="549"/>
      <c r="BJ18" s="549"/>
      <c r="BK18" s="549"/>
      <c r="BL18" s="549"/>
      <c r="BM18" s="549"/>
      <c r="BN18" s="549"/>
      <c r="BO18" s="550"/>
      <c r="BP18" s="548"/>
      <c r="BQ18" s="549"/>
      <c r="BR18" s="549"/>
      <c r="BS18" s="549"/>
      <c r="BT18" s="549"/>
      <c r="BU18" s="549"/>
      <c r="BV18" s="549"/>
      <c r="BW18" s="549"/>
      <c r="BX18" s="549"/>
      <c r="BY18" s="549"/>
      <c r="BZ18" s="549"/>
      <c r="CA18" s="550"/>
      <c r="CB18" s="578"/>
      <c r="CC18" s="545"/>
      <c r="CD18" s="546"/>
      <c r="CE18" s="546"/>
      <c r="CF18" s="546"/>
      <c r="CG18" s="546"/>
      <c r="CH18" s="546"/>
      <c r="CI18" s="546"/>
      <c r="CJ18" s="546"/>
      <c r="CK18" s="546"/>
      <c r="CL18" s="546"/>
      <c r="CM18" s="546"/>
      <c r="CN18" s="547"/>
      <c r="CO18" s="548"/>
      <c r="CP18" s="549"/>
      <c r="CQ18" s="549"/>
      <c r="CR18" s="549"/>
      <c r="CS18" s="549"/>
      <c r="CT18" s="549"/>
      <c r="CU18" s="549"/>
      <c r="CV18" s="549"/>
      <c r="CW18" s="549"/>
      <c r="CX18" s="549"/>
      <c r="CY18" s="549"/>
      <c r="CZ18" s="550"/>
      <c r="DA18" s="548"/>
      <c r="DB18" s="549"/>
      <c r="DC18" s="549"/>
      <c r="DD18" s="549"/>
      <c r="DE18" s="549"/>
      <c r="DF18" s="549"/>
      <c r="DG18" s="549"/>
      <c r="DH18" s="549"/>
      <c r="DI18" s="549"/>
      <c r="DJ18" s="549"/>
      <c r="DK18" s="549"/>
      <c r="DL18" s="550"/>
      <c r="DM18" s="579"/>
    </row>
    <row r="19" spans="2:117" ht="15" hidden="1" customHeight="1" outlineLevel="1" thickTop="1">
      <c r="B19" s="580"/>
      <c r="C19" s="657"/>
      <c r="E19" s="642"/>
      <c r="G19" s="515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516"/>
      <c r="S19" s="522"/>
      <c r="T19" s="510"/>
      <c r="U19" s="510"/>
      <c r="V19" s="510"/>
      <c r="W19" s="510"/>
      <c r="X19" s="510"/>
      <c r="Y19" s="510"/>
      <c r="Z19" s="510"/>
      <c r="AA19" s="510"/>
      <c r="AB19" s="510"/>
      <c r="AC19" s="510"/>
      <c r="AD19" s="523"/>
      <c r="AE19" s="522"/>
      <c r="AF19" s="510"/>
      <c r="AG19" s="510"/>
      <c r="AH19" s="510"/>
      <c r="AI19" s="510"/>
      <c r="AJ19" s="510"/>
      <c r="AK19" s="510"/>
      <c r="AL19" s="510"/>
      <c r="AM19" s="510"/>
      <c r="AN19" s="510"/>
      <c r="AO19" s="510"/>
      <c r="AP19" s="523"/>
      <c r="AQ19" s="579"/>
      <c r="AR19" s="515"/>
      <c r="AS19" s="497"/>
      <c r="AT19" s="497"/>
      <c r="AU19" s="497"/>
      <c r="AV19" s="497"/>
      <c r="AW19" s="497"/>
      <c r="AX19" s="497"/>
      <c r="AY19" s="497"/>
      <c r="AZ19" s="497"/>
      <c r="BA19" s="497"/>
      <c r="BB19" s="497"/>
      <c r="BC19" s="516"/>
      <c r="BD19" s="522"/>
      <c r="BE19" s="510"/>
      <c r="BF19" s="510"/>
      <c r="BG19" s="510"/>
      <c r="BH19" s="510"/>
      <c r="BI19" s="510"/>
      <c r="BJ19" s="510"/>
      <c r="BK19" s="510"/>
      <c r="BL19" s="510"/>
      <c r="BM19" s="510"/>
      <c r="BN19" s="510"/>
      <c r="BO19" s="523"/>
      <c r="BP19" s="522"/>
      <c r="BQ19" s="510"/>
      <c r="BR19" s="510"/>
      <c r="BS19" s="510"/>
      <c r="BT19" s="510"/>
      <c r="BU19" s="510"/>
      <c r="BV19" s="510"/>
      <c r="BW19" s="510"/>
      <c r="BX19" s="510"/>
      <c r="BY19" s="510"/>
      <c r="BZ19" s="510"/>
      <c r="CA19" s="523"/>
      <c r="CB19" s="578"/>
      <c r="CC19" s="515"/>
      <c r="CD19" s="497"/>
      <c r="CE19" s="497"/>
      <c r="CF19" s="497"/>
      <c r="CG19" s="497"/>
      <c r="CH19" s="497"/>
      <c r="CI19" s="497"/>
      <c r="CJ19" s="497"/>
      <c r="CK19" s="497"/>
      <c r="CL19" s="497"/>
      <c r="CM19" s="497"/>
      <c r="CN19" s="516"/>
      <c r="CO19" s="522"/>
      <c r="CP19" s="510"/>
      <c r="CQ19" s="510"/>
      <c r="CR19" s="510"/>
      <c r="CS19" s="510"/>
      <c r="CT19" s="510"/>
      <c r="CU19" s="510"/>
      <c r="CV19" s="510"/>
      <c r="CW19" s="510"/>
      <c r="CX19" s="510"/>
      <c r="CY19" s="510"/>
      <c r="CZ19" s="523"/>
      <c r="DA19" s="531"/>
      <c r="DB19" s="530"/>
      <c r="DC19" s="510"/>
      <c r="DD19" s="510"/>
      <c r="DE19" s="510"/>
      <c r="DF19" s="510"/>
      <c r="DG19" s="510"/>
      <c r="DH19" s="510"/>
      <c r="DI19" s="510"/>
      <c r="DJ19" s="510"/>
      <c r="DK19" s="510"/>
      <c r="DL19" s="523"/>
      <c r="DM19" s="579"/>
    </row>
    <row r="20" spans="2:117" ht="15" hidden="1" customHeight="1" outlineLevel="1">
      <c r="B20" s="574"/>
      <c r="C20" s="658"/>
      <c r="E20" s="643"/>
      <c r="G20" s="524"/>
      <c r="H20" s="511"/>
      <c r="I20" s="511"/>
      <c r="J20" s="511"/>
      <c r="K20" s="511"/>
      <c r="L20" s="511"/>
      <c r="M20" s="511"/>
      <c r="N20" s="511"/>
      <c r="O20" s="511"/>
      <c r="P20" s="511"/>
      <c r="Q20" s="511"/>
      <c r="R20" s="525"/>
      <c r="S20" s="524"/>
      <c r="T20" s="511"/>
      <c r="U20" s="511"/>
      <c r="V20" s="511"/>
      <c r="W20" s="511"/>
      <c r="X20" s="511"/>
      <c r="Y20" s="511"/>
      <c r="Z20" s="511"/>
      <c r="AA20" s="511"/>
      <c r="AB20" s="511"/>
      <c r="AC20" s="511"/>
      <c r="AD20" s="525"/>
      <c r="AE20" s="524"/>
      <c r="AF20" s="511"/>
      <c r="AG20" s="511"/>
      <c r="AH20" s="511"/>
      <c r="AI20" s="511"/>
      <c r="AJ20" s="511"/>
      <c r="AK20" s="511"/>
      <c r="AL20" s="511"/>
      <c r="AM20" s="511"/>
      <c r="AN20" s="511"/>
      <c r="AO20" s="511"/>
      <c r="AP20" s="525"/>
      <c r="AQ20" s="579"/>
      <c r="AR20" s="524"/>
      <c r="AS20" s="511"/>
      <c r="AT20" s="511"/>
      <c r="AU20" s="511"/>
      <c r="AV20" s="511"/>
      <c r="AW20" s="511"/>
      <c r="AX20" s="511"/>
      <c r="AY20" s="511"/>
      <c r="AZ20" s="511"/>
      <c r="BA20" s="511"/>
      <c r="BB20" s="511"/>
      <c r="BC20" s="525"/>
      <c r="BD20" s="524"/>
      <c r="BE20" s="511"/>
      <c r="BF20" s="511"/>
      <c r="BG20" s="511"/>
      <c r="BH20" s="511"/>
      <c r="BI20" s="511"/>
      <c r="BJ20" s="511"/>
      <c r="BK20" s="511"/>
      <c r="BL20" s="511"/>
      <c r="BM20" s="511"/>
      <c r="BN20" s="511"/>
      <c r="BO20" s="525"/>
      <c r="BP20" s="524"/>
      <c r="BQ20" s="511"/>
      <c r="BR20" s="511"/>
      <c r="BS20" s="511"/>
      <c r="BT20" s="511"/>
      <c r="BU20" s="511"/>
      <c r="BV20" s="511"/>
      <c r="BW20" s="511"/>
      <c r="BX20" s="511"/>
      <c r="BY20" s="511"/>
      <c r="BZ20" s="511"/>
      <c r="CA20" s="525"/>
      <c r="CB20" s="578"/>
      <c r="CC20" s="524"/>
      <c r="CD20" s="511"/>
      <c r="CE20" s="511"/>
      <c r="CF20" s="511"/>
      <c r="CG20" s="511"/>
      <c r="CH20" s="511"/>
      <c r="CI20" s="511"/>
      <c r="CJ20" s="511"/>
      <c r="CK20" s="511"/>
      <c r="CL20" s="511"/>
      <c r="CM20" s="511"/>
      <c r="CN20" s="525"/>
      <c r="CO20" s="524"/>
      <c r="CP20" s="511"/>
      <c r="CQ20" s="511"/>
      <c r="CR20" s="511"/>
      <c r="CS20" s="511"/>
      <c r="CT20" s="511"/>
      <c r="CU20" s="511"/>
      <c r="CV20" s="511"/>
      <c r="CW20" s="511"/>
      <c r="CX20" s="511"/>
      <c r="CY20" s="511"/>
      <c r="CZ20" s="525"/>
      <c r="DA20" s="524"/>
      <c r="DB20" s="511"/>
      <c r="DC20" s="511"/>
      <c r="DD20" s="511"/>
      <c r="DE20" s="511"/>
      <c r="DF20" s="511"/>
      <c r="DG20" s="511"/>
      <c r="DH20" s="511"/>
      <c r="DI20" s="511"/>
      <c r="DJ20" s="511"/>
      <c r="DK20" s="511"/>
      <c r="DL20" s="525"/>
      <c r="DM20" s="579"/>
    </row>
    <row r="21" spans="2:117" ht="15" hidden="1" customHeight="1" outlineLevel="1">
      <c r="B21" s="580"/>
      <c r="C21" s="659"/>
      <c r="E21" s="642"/>
      <c r="G21" s="557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9"/>
      <c r="S21" s="560"/>
      <c r="T21" s="561"/>
      <c r="U21" s="561"/>
      <c r="V21" s="561"/>
      <c r="W21" s="561"/>
      <c r="X21" s="561"/>
      <c r="Y21" s="561"/>
      <c r="Z21" s="561"/>
      <c r="AA21" s="561"/>
      <c r="AB21" s="561"/>
      <c r="AC21" s="561"/>
      <c r="AD21" s="562"/>
      <c r="AE21" s="560"/>
      <c r="AF21" s="561"/>
      <c r="AG21" s="561"/>
      <c r="AH21" s="561"/>
      <c r="AI21" s="561"/>
      <c r="AJ21" s="561"/>
      <c r="AK21" s="561"/>
      <c r="AL21" s="561"/>
      <c r="AM21" s="561"/>
      <c r="AN21" s="561"/>
      <c r="AO21" s="561"/>
      <c r="AP21" s="562"/>
      <c r="AQ21" s="575"/>
      <c r="AR21" s="557"/>
      <c r="AS21" s="558"/>
      <c r="AT21" s="558"/>
      <c r="AU21" s="558"/>
      <c r="AV21" s="558"/>
      <c r="AW21" s="558"/>
      <c r="AX21" s="558"/>
      <c r="AY21" s="558"/>
      <c r="AZ21" s="558"/>
      <c r="BA21" s="558"/>
      <c r="BB21" s="558"/>
      <c r="BC21" s="559"/>
      <c r="BD21" s="560"/>
      <c r="BE21" s="561"/>
      <c r="BF21" s="561"/>
      <c r="BG21" s="561"/>
      <c r="BH21" s="561"/>
      <c r="BI21" s="561"/>
      <c r="BJ21" s="561"/>
      <c r="BK21" s="561"/>
      <c r="BL21" s="561"/>
      <c r="BM21" s="561"/>
      <c r="BN21" s="561"/>
      <c r="BO21" s="562"/>
      <c r="BP21" s="560"/>
      <c r="BQ21" s="561"/>
      <c r="BR21" s="561"/>
      <c r="BS21" s="561"/>
      <c r="BT21" s="561"/>
      <c r="BU21" s="561"/>
      <c r="BV21" s="561"/>
      <c r="BW21" s="561"/>
      <c r="BX21" s="561"/>
      <c r="BY21" s="561"/>
      <c r="BZ21" s="561"/>
      <c r="CA21" s="562"/>
      <c r="CB21" s="581"/>
      <c r="CC21" s="557"/>
      <c r="CD21" s="558"/>
      <c r="CE21" s="558"/>
      <c r="CF21" s="558"/>
      <c r="CG21" s="558"/>
      <c r="CH21" s="558"/>
      <c r="CI21" s="558"/>
      <c r="CJ21" s="558"/>
      <c r="CK21" s="558"/>
      <c r="CL21" s="558"/>
      <c r="CM21" s="558"/>
      <c r="CN21" s="559"/>
      <c r="CO21" s="560"/>
      <c r="CP21" s="561"/>
      <c r="CQ21" s="561"/>
      <c r="CR21" s="561"/>
      <c r="CS21" s="561"/>
      <c r="CT21" s="561"/>
      <c r="CU21" s="561"/>
      <c r="CV21" s="561"/>
      <c r="CW21" s="561"/>
      <c r="CX21" s="561"/>
      <c r="CY21" s="561"/>
      <c r="CZ21" s="562"/>
      <c r="DA21" s="560"/>
      <c r="DB21" s="561"/>
      <c r="DC21" s="561"/>
      <c r="DD21" s="561"/>
      <c r="DE21" s="561"/>
      <c r="DF21" s="561"/>
      <c r="DG21" s="561"/>
      <c r="DH21" s="561"/>
      <c r="DI21" s="561"/>
      <c r="DJ21" s="561"/>
      <c r="DK21" s="561"/>
      <c r="DL21" s="562"/>
      <c r="DM21" s="575"/>
    </row>
    <row r="22" spans="2:117" ht="15" hidden="1" customHeight="1" outlineLevel="1">
      <c r="B22" s="574"/>
      <c r="C22" s="658"/>
      <c r="E22" s="643"/>
      <c r="G22" s="582"/>
      <c r="H22" s="583"/>
      <c r="I22" s="583"/>
      <c r="J22" s="583"/>
      <c r="K22" s="583"/>
      <c r="L22" s="583"/>
      <c r="M22" s="583"/>
      <c r="N22" s="583"/>
      <c r="O22" s="583"/>
      <c r="P22" s="583"/>
      <c r="Q22" s="583"/>
      <c r="R22" s="584"/>
      <c r="S22" s="582"/>
      <c r="T22" s="583"/>
      <c r="U22" s="583"/>
      <c r="V22" s="583"/>
      <c r="W22" s="583"/>
      <c r="X22" s="583"/>
      <c r="Y22" s="583"/>
      <c r="Z22" s="583"/>
      <c r="AA22" s="583"/>
      <c r="AB22" s="583"/>
      <c r="AC22" s="583"/>
      <c r="AD22" s="584"/>
      <c r="AE22" s="582"/>
      <c r="AF22" s="583"/>
      <c r="AG22" s="583"/>
      <c r="AH22" s="583"/>
      <c r="AI22" s="583"/>
      <c r="AJ22" s="583"/>
      <c r="AK22" s="583"/>
      <c r="AL22" s="583"/>
      <c r="AM22" s="583"/>
      <c r="AN22" s="583"/>
      <c r="AO22" s="583"/>
      <c r="AP22" s="584"/>
      <c r="AQ22" s="575"/>
      <c r="AR22" s="582"/>
      <c r="AS22" s="583"/>
      <c r="AT22" s="583"/>
      <c r="AU22" s="583"/>
      <c r="AV22" s="583"/>
      <c r="AW22" s="583"/>
      <c r="AX22" s="583"/>
      <c r="AY22" s="583"/>
      <c r="AZ22" s="583"/>
      <c r="BA22" s="583"/>
      <c r="BB22" s="583"/>
      <c r="BC22" s="584"/>
      <c r="BD22" s="582"/>
      <c r="BE22" s="583"/>
      <c r="BF22" s="583"/>
      <c r="BG22" s="583"/>
      <c r="BH22" s="583"/>
      <c r="BI22" s="583"/>
      <c r="BJ22" s="583"/>
      <c r="BK22" s="583"/>
      <c r="BL22" s="583"/>
      <c r="BM22" s="583"/>
      <c r="BN22" s="583"/>
      <c r="BO22" s="584"/>
      <c r="BP22" s="582"/>
      <c r="BQ22" s="583"/>
      <c r="BR22" s="583"/>
      <c r="BS22" s="583"/>
      <c r="BT22" s="583"/>
      <c r="BU22" s="583"/>
      <c r="BV22" s="583"/>
      <c r="BW22" s="583"/>
      <c r="BX22" s="583"/>
      <c r="BY22" s="583"/>
      <c r="BZ22" s="583"/>
      <c r="CA22" s="584"/>
      <c r="CB22" s="575"/>
      <c r="CC22" s="582"/>
      <c r="CD22" s="583"/>
      <c r="CE22" s="583"/>
      <c r="CF22" s="583"/>
      <c r="CG22" s="583"/>
      <c r="CH22" s="583"/>
      <c r="CI22" s="583"/>
      <c r="CJ22" s="583"/>
      <c r="CK22" s="583"/>
      <c r="CL22" s="583"/>
      <c r="CM22" s="583"/>
      <c r="CN22" s="584"/>
      <c r="CO22" s="582"/>
      <c r="CP22" s="583"/>
      <c r="CQ22" s="583"/>
      <c r="CR22" s="583"/>
      <c r="CS22" s="583"/>
      <c r="CT22" s="583"/>
      <c r="CU22" s="583"/>
      <c r="CV22" s="583"/>
      <c r="CW22" s="583"/>
      <c r="CX22" s="583"/>
      <c r="CY22" s="583"/>
      <c r="CZ22" s="584"/>
      <c r="DA22" s="582"/>
      <c r="DB22" s="583"/>
      <c r="DC22" s="583"/>
      <c r="DD22" s="583"/>
      <c r="DE22" s="583"/>
      <c r="DF22" s="583"/>
      <c r="DG22" s="583"/>
      <c r="DH22" s="583"/>
      <c r="DI22" s="583"/>
      <c r="DJ22" s="583"/>
      <c r="DK22" s="583"/>
      <c r="DL22" s="584"/>
      <c r="DM22" s="575"/>
    </row>
    <row r="23" spans="2:117" s="619" customFormat="1" ht="15" hidden="1" customHeight="1" outlineLevel="1">
      <c r="B23" s="574"/>
      <c r="C23" s="660"/>
      <c r="E23" s="644"/>
      <c r="G23" s="628"/>
      <c r="H23" s="629"/>
      <c r="I23" s="629"/>
      <c r="J23" s="629"/>
      <c r="K23" s="629"/>
      <c r="L23" s="629"/>
      <c r="M23" s="629"/>
      <c r="N23" s="629"/>
      <c r="O23" s="629"/>
      <c r="P23" s="629"/>
      <c r="Q23" s="629"/>
      <c r="R23" s="630"/>
      <c r="S23" s="628"/>
      <c r="T23" s="629"/>
      <c r="U23" s="629"/>
      <c r="V23" s="629"/>
      <c r="W23" s="629"/>
      <c r="X23" s="629"/>
      <c r="Y23" s="629"/>
      <c r="Z23" s="629"/>
      <c r="AA23" s="629"/>
      <c r="AB23" s="629"/>
      <c r="AC23" s="629"/>
      <c r="AD23" s="630"/>
      <c r="AE23" s="628"/>
      <c r="AF23" s="629"/>
      <c r="AG23" s="629"/>
      <c r="AH23" s="629"/>
      <c r="AI23" s="629"/>
      <c r="AJ23" s="629"/>
      <c r="AK23" s="629"/>
      <c r="AL23" s="629"/>
      <c r="AM23" s="629"/>
      <c r="AN23" s="629"/>
      <c r="AO23" s="629"/>
      <c r="AP23" s="630"/>
      <c r="AQ23" s="623"/>
      <c r="AR23" s="628"/>
      <c r="AS23" s="629"/>
      <c r="AT23" s="629"/>
      <c r="AU23" s="629"/>
      <c r="AV23" s="629"/>
      <c r="AW23" s="629"/>
      <c r="AX23" s="629"/>
      <c r="AY23" s="629"/>
      <c r="AZ23" s="629"/>
      <c r="BA23" s="629"/>
      <c r="BB23" s="629"/>
      <c r="BC23" s="630"/>
      <c r="BD23" s="628"/>
      <c r="BE23" s="629"/>
      <c r="BF23" s="629"/>
      <c r="BG23" s="629"/>
      <c r="BH23" s="629"/>
      <c r="BI23" s="629"/>
      <c r="BJ23" s="629"/>
      <c r="BK23" s="629"/>
      <c r="BL23" s="629"/>
      <c r="BM23" s="629"/>
      <c r="BN23" s="629"/>
      <c r="BO23" s="630"/>
      <c r="BP23" s="628"/>
      <c r="BQ23" s="629"/>
      <c r="BR23" s="629"/>
      <c r="BS23" s="629"/>
      <c r="BT23" s="629"/>
      <c r="BU23" s="629"/>
      <c r="BV23" s="629"/>
      <c r="BW23" s="629"/>
      <c r="BX23" s="629"/>
      <c r="BY23" s="629"/>
      <c r="BZ23" s="629"/>
      <c r="CA23" s="630"/>
      <c r="CB23" s="623"/>
      <c r="CC23" s="628"/>
      <c r="CD23" s="629"/>
      <c r="CE23" s="629"/>
      <c r="CF23" s="629"/>
      <c r="CG23" s="629"/>
      <c r="CH23" s="629"/>
      <c r="CI23" s="629"/>
      <c r="CJ23" s="629"/>
      <c r="CK23" s="629"/>
      <c r="CL23" s="629"/>
      <c r="CM23" s="629"/>
      <c r="CN23" s="630"/>
      <c r="CO23" s="628"/>
      <c r="CP23" s="629"/>
      <c r="CQ23" s="629"/>
      <c r="CR23" s="629"/>
      <c r="CS23" s="629"/>
      <c r="CT23" s="629"/>
      <c r="CU23" s="629"/>
      <c r="CV23" s="629"/>
      <c r="CW23" s="629"/>
      <c r="CX23" s="629"/>
      <c r="CY23" s="629"/>
      <c r="CZ23" s="630"/>
      <c r="DA23" s="628"/>
      <c r="DB23" s="629"/>
      <c r="DC23" s="629"/>
      <c r="DD23" s="629"/>
      <c r="DE23" s="629"/>
      <c r="DF23" s="629"/>
      <c r="DG23" s="629"/>
      <c r="DH23" s="629"/>
      <c r="DI23" s="629"/>
      <c r="DJ23" s="629"/>
      <c r="DK23" s="629"/>
      <c r="DL23" s="630"/>
      <c r="DM23" s="623"/>
    </row>
    <row r="24" spans="2:117" s="614" customFormat="1" ht="15" hidden="1" customHeight="1" outlineLevel="1">
      <c r="B24" s="574"/>
      <c r="C24" s="661"/>
      <c r="E24" s="645"/>
      <c r="G24" s="632"/>
      <c r="H24" s="633"/>
      <c r="I24" s="633"/>
      <c r="J24" s="633"/>
      <c r="K24" s="633"/>
      <c r="L24" s="633"/>
      <c r="M24" s="633"/>
      <c r="N24" s="633"/>
      <c r="O24" s="633"/>
      <c r="P24" s="633"/>
      <c r="Q24" s="633"/>
      <c r="R24" s="634"/>
      <c r="S24" s="632"/>
      <c r="T24" s="633"/>
      <c r="U24" s="633"/>
      <c r="V24" s="633"/>
      <c r="W24" s="633"/>
      <c r="X24" s="633"/>
      <c r="Y24" s="633"/>
      <c r="Z24" s="633"/>
      <c r="AA24" s="633"/>
      <c r="AB24" s="633"/>
      <c r="AC24" s="633"/>
      <c r="AD24" s="634"/>
      <c r="AE24" s="632"/>
      <c r="AF24" s="633"/>
      <c r="AG24" s="633"/>
      <c r="AH24" s="633"/>
      <c r="AI24" s="633"/>
      <c r="AJ24" s="633"/>
      <c r="AK24" s="633"/>
      <c r="AL24" s="633"/>
      <c r="AM24" s="633"/>
      <c r="AN24" s="633"/>
      <c r="AO24" s="633"/>
      <c r="AP24" s="634"/>
      <c r="AQ24" s="618"/>
      <c r="AR24" s="632"/>
      <c r="AS24" s="633"/>
      <c r="AT24" s="633"/>
      <c r="AU24" s="633"/>
      <c r="AV24" s="633"/>
      <c r="AW24" s="633"/>
      <c r="AX24" s="633"/>
      <c r="AY24" s="633"/>
      <c r="AZ24" s="633"/>
      <c r="BA24" s="633"/>
      <c r="BB24" s="633"/>
      <c r="BC24" s="634"/>
      <c r="BD24" s="632"/>
      <c r="BE24" s="633"/>
      <c r="BF24" s="633"/>
      <c r="BG24" s="633"/>
      <c r="BH24" s="633"/>
      <c r="BI24" s="633"/>
      <c r="BJ24" s="633"/>
      <c r="BK24" s="633"/>
      <c r="BL24" s="633"/>
      <c r="BM24" s="633"/>
      <c r="BN24" s="633"/>
      <c r="BO24" s="634"/>
      <c r="BP24" s="632"/>
      <c r="BQ24" s="633"/>
      <c r="BR24" s="633"/>
      <c r="BS24" s="633"/>
      <c r="BT24" s="633"/>
      <c r="BU24" s="633"/>
      <c r="BV24" s="633"/>
      <c r="BW24" s="633"/>
      <c r="BX24" s="633"/>
      <c r="BY24" s="633"/>
      <c r="BZ24" s="633"/>
      <c r="CA24" s="634"/>
      <c r="CB24" s="618"/>
      <c r="CC24" s="632"/>
      <c r="CD24" s="633"/>
      <c r="CE24" s="633"/>
      <c r="CF24" s="633"/>
      <c r="CG24" s="633"/>
      <c r="CH24" s="633"/>
      <c r="CI24" s="633"/>
      <c r="CJ24" s="633"/>
      <c r="CK24" s="633"/>
      <c r="CL24" s="633"/>
      <c r="CM24" s="633"/>
      <c r="CN24" s="634"/>
      <c r="CO24" s="632"/>
      <c r="CP24" s="633"/>
      <c r="CQ24" s="633"/>
      <c r="CR24" s="633"/>
      <c r="CS24" s="633"/>
      <c r="CT24" s="633"/>
      <c r="CU24" s="633"/>
      <c r="CV24" s="633"/>
      <c r="CW24" s="633"/>
      <c r="CX24" s="633"/>
      <c r="CY24" s="633"/>
      <c r="CZ24" s="634"/>
      <c r="DA24" s="632"/>
      <c r="DB24" s="633"/>
      <c r="DC24" s="633"/>
      <c r="DD24" s="633"/>
      <c r="DE24" s="633"/>
      <c r="DF24" s="633"/>
      <c r="DG24" s="633"/>
      <c r="DH24" s="633"/>
      <c r="DI24" s="633"/>
      <c r="DJ24" s="633"/>
      <c r="DK24" s="633"/>
      <c r="DL24" s="634"/>
      <c r="DM24" s="618"/>
    </row>
    <row r="25" spans="2:117" s="538" customFormat="1" ht="15" hidden="1" customHeight="1" outlineLevel="1">
      <c r="B25" s="585"/>
      <c r="C25" s="658"/>
      <c r="E25" s="643"/>
      <c r="G25" s="535"/>
      <c r="H25" s="536"/>
      <c r="I25" s="536"/>
      <c r="J25" s="536"/>
      <c r="K25" s="536"/>
      <c r="L25" s="536"/>
      <c r="M25" s="536"/>
      <c r="N25" s="536"/>
      <c r="O25" s="536"/>
      <c r="P25" s="536"/>
      <c r="Q25" s="536"/>
      <c r="R25" s="537"/>
      <c r="S25" s="535"/>
      <c r="T25" s="536"/>
      <c r="U25" s="536"/>
      <c r="V25" s="536"/>
      <c r="W25" s="536"/>
      <c r="X25" s="536"/>
      <c r="Y25" s="536"/>
      <c r="Z25" s="536"/>
      <c r="AA25" s="536"/>
      <c r="AB25" s="536"/>
      <c r="AC25" s="536"/>
      <c r="AD25" s="537"/>
      <c r="AE25" s="535"/>
      <c r="AF25" s="536"/>
      <c r="AG25" s="536"/>
      <c r="AH25" s="536"/>
      <c r="AI25" s="536"/>
      <c r="AJ25" s="536"/>
      <c r="AK25" s="536"/>
      <c r="AL25" s="536"/>
      <c r="AM25" s="536"/>
      <c r="AN25" s="536"/>
      <c r="AO25" s="536"/>
      <c r="AP25" s="537"/>
      <c r="AQ25" s="586"/>
      <c r="AR25" s="535"/>
      <c r="AS25" s="536"/>
      <c r="AT25" s="536"/>
      <c r="AU25" s="536"/>
      <c r="AV25" s="536"/>
      <c r="AW25" s="536"/>
      <c r="AX25" s="536"/>
      <c r="AY25" s="536"/>
      <c r="AZ25" s="536"/>
      <c r="BA25" s="536"/>
      <c r="BB25" s="536"/>
      <c r="BC25" s="537"/>
      <c r="BD25" s="535"/>
      <c r="BE25" s="536"/>
      <c r="BF25" s="536"/>
      <c r="BG25" s="536"/>
      <c r="BH25" s="536"/>
      <c r="BI25" s="536"/>
      <c r="BJ25" s="536"/>
      <c r="BK25" s="536"/>
      <c r="BL25" s="536"/>
      <c r="BM25" s="536"/>
      <c r="BN25" s="536"/>
      <c r="BO25" s="537"/>
      <c r="BP25" s="535"/>
      <c r="BQ25" s="536"/>
      <c r="BR25" s="536"/>
      <c r="BS25" s="536"/>
      <c r="BT25" s="536"/>
      <c r="BU25" s="536"/>
      <c r="BV25" s="536"/>
      <c r="BW25" s="536"/>
      <c r="BX25" s="536"/>
      <c r="BY25" s="536"/>
      <c r="BZ25" s="536"/>
      <c r="CA25" s="537"/>
      <c r="CB25" s="586"/>
      <c r="CC25" s="535"/>
      <c r="CD25" s="536"/>
      <c r="CE25" s="536"/>
      <c r="CF25" s="536"/>
      <c r="CG25" s="536"/>
      <c r="CH25" s="536"/>
      <c r="CI25" s="536"/>
      <c r="CJ25" s="536"/>
      <c r="CK25" s="536"/>
      <c r="CL25" s="536"/>
      <c r="CM25" s="536"/>
      <c r="CN25" s="537"/>
      <c r="CO25" s="535"/>
      <c r="CP25" s="536"/>
      <c r="CQ25" s="536"/>
      <c r="CR25" s="536"/>
      <c r="CS25" s="536"/>
      <c r="CT25" s="536"/>
      <c r="CU25" s="536"/>
      <c r="CV25" s="536"/>
      <c r="CW25" s="536"/>
      <c r="CX25" s="536"/>
      <c r="CY25" s="536"/>
      <c r="CZ25" s="537"/>
      <c r="DA25" s="535"/>
      <c r="DB25" s="536"/>
      <c r="DC25" s="536"/>
      <c r="DD25" s="536"/>
      <c r="DE25" s="536"/>
      <c r="DF25" s="536"/>
      <c r="DG25" s="536"/>
      <c r="DH25" s="536"/>
      <c r="DI25" s="536"/>
      <c r="DJ25" s="536"/>
      <c r="DK25" s="536"/>
      <c r="DL25" s="537"/>
      <c r="DM25" s="579"/>
    </row>
    <row r="26" spans="2:117" ht="15" hidden="1" customHeight="1" outlineLevel="1">
      <c r="B26" s="574"/>
      <c r="C26" s="662"/>
      <c r="E26" s="646"/>
      <c r="G26" s="635"/>
      <c r="H26" s="636"/>
      <c r="I26" s="636"/>
      <c r="J26" s="636"/>
      <c r="K26" s="636"/>
      <c r="L26" s="636"/>
      <c r="M26" s="636"/>
      <c r="N26" s="636"/>
      <c r="O26" s="636"/>
      <c r="P26" s="636"/>
      <c r="Q26" s="636"/>
      <c r="R26" s="637"/>
      <c r="S26" s="635"/>
      <c r="T26" s="636"/>
      <c r="U26" s="636"/>
      <c r="V26" s="636"/>
      <c r="W26" s="636"/>
      <c r="X26" s="636"/>
      <c r="Y26" s="636"/>
      <c r="Z26" s="636"/>
      <c r="AA26" s="636"/>
      <c r="AB26" s="636"/>
      <c r="AC26" s="636"/>
      <c r="AD26" s="637"/>
      <c r="AE26" s="635"/>
      <c r="AF26" s="636"/>
      <c r="AG26" s="636"/>
      <c r="AH26" s="636"/>
      <c r="AI26" s="636"/>
      <c r="AJ26" s="636"/>
      <c r="AK26" s="636"/>
      <c r="AL26" s="636"/>
      <c r="AM26" s="636"/>
      <c r="AN26" s="636"/>
      <c r="AO26" s="636"/>
      <c r="AP26" s="637"/>
      <c r="AQ26" s="575"/>
      <c r="AR26" s="635"/>
      <c r="AS26" s="636"/>
      <c r="AT26" s="636"/>
      <c r="AU26" s="636"/>
      <c r="AV26" s="636"/>
      <c r="AW26" s="636"/>
      <c r="AX26" s="636"/>
      <c r="AY26" s="636"/>
      <c r="AZ26" s="636"/>
      <c r="BA26" s="636"/>
      <c r="BB26" s="636"/>
      <c r="BC26" s="637"/>
      <c r="BD26" s="635"/>
      <c r="BE26" s="636"/>
      <c r="BF26" s="636"/>
      <c r="BG26" s="636"/>
      <c r="BH26" s="636"/>
      <c r="BI26" s="636"/>
      <c r="BJ26" s="636"/>
      <c r="BK26" s="636"/>
      <c r="BL26" s="636"/>
      <c r="BM26" s="636"/>
      <c r="BN26" s="636"/>
      <c r="BO26" s="637"/>
      <c r="BP26" s="635"/>
      <c r="BQ26" s="636"/>
      <c r="BR26" s="636"/>
      <c r="BS26" s="636"/>
      <c r="BT26" s="636"/>
      <c r="BU26" s="636"/>
      <c r="BV26" s="636"/>
      <c r="BW26" s="636"/>
      <c r="BX26" s="636"/>
      <c r="BY26" s="636"/>
      <c r="BZ26" s="636"/>
      <c r="CA26" s="637"/>
      <c r="CB26" s="575"/>
      <c r="CC26" s="635"/>
      <c r="CD26" s="636"/>
      <c r="CE26" s="636"/>
      <c r="CF26" s="636"/>
      <c r="CG26" s="636"/>
      <c r="CH26" s="636"/>
      <c r="CI26" s="636"/>
      <c r="CJ26" s="636"/>
      <c r="CK26" s="636"/>
      <c r="CL26" s="636"/>
      <c r="CM26" s="636"/>
      <c r="CN26" s="637"/>
      <c r="CO26" s="635"/>
      <c r="CP26" s="636"/>
      <c r="CQ26" s="636"/>
      <c r="CR26" s="636"/>
      <c r="CS26" s="636"/>
      <c r="CT26" s="636"/>
      <c r="CU26" s="636"/>
      <c r="CV26" s="636"/>
      <c r="CW26" s="636"/>
      <c r="CX26" s="636"/>
      <c r="CY26" s="636"/>
      <c r="CZ26" s="637"/>
      <c r="DA26" s="635"/>
      <c r="DB26" s="636"/>
      <c r="DC26" s="636"/>
      <c r="DD26" s="636"/>
      <c r="DE26" s="636"/>
      <c r="DF26" s="636"/>
      <c r="DG26" s="636"/>
      <c r="DH26" s="636"/>
      <c r="DI26" s="636"/>
      <c r="DJ26" s="636"/>
      <c r="DK26" s="636"/>
      <c r="DL26" s="637"/>
      <c r="DM26" s="575"/>
    </row>
    <row r="27" spans="2:117" s="614" customFormat="1" ht="15" hidden="1" customHeight="1" outlineLevel="1">
      <c r="B27" s="631"/>
      <c r="C27" s="663"/>
      <c r="E27" s="647"/>
      <c r="G27" s="615"/>
      <c r="H27" s="616"/>
      <c r="I27" s="616"/>
      <c r="J27" s="616"/>
      <c r="K27" s="616"/>
      <c r="L27" s="616"/>
      <c r="M27" s="616"/>
      <c r="N27" s="616"/>
      <c r="O27" s="616"/>
      <c r="P27" s="616"/>
      <c r="Q27" s="616"/>
      <c r="R27" s="617"/>
      <c r="S27" s="615"/>
      <c r="T27" s="616"/>
      <c r="U27" s="616"/>
      <c r="V27" s="616"/>
      <c r="W27" s="616"/>
      <c r="X27" s="616"/>
      <c r="Y27" s="616"/>
      <c r="Z27" s="616"/>
      <c r="AA27" s="616"/>
      <c r="AB27" s="616"/>
      <c r="AC27" s="616"/>
      <c r="AD27" s="617"/>
      <c r="AE27" s="615"/>
      <c r="AF27" s="616"/>
      <c r="AG27" s="616"/>
      <c r="AH27" s="616"/>
      <c r="AI27" s="616"/>
      <c r="AJ27" s="616"/>
      <c r="AK27" s="616"/>
      <c r="AL27" s="616"/>
      <c r="AM27" s="616"/>
      <c r="AN27" s="616"/>
      <c r="AO27" s="616"/>
      <c r="AP27" s="617"/>
      <c r="AQ27" s="618"/>
      <c r="AR27" s="615"/>
      <c r="AS27" s="616"/>
      <c r="AT27" s="616"/>
      <c r="AU27" s="616"/>
      <c r="AV27" s="616"/>
      <c r="AW27" s="616"/>
      <c r="AX27" s="616"/>
      <c r="AY27" s="616"/>
      <c r="AZ27" s="616"/>
      <c r="BA27" s="616"/>
      <c r="BB27" s="616"/>
      <c r="BC27" s="617"/>
      <c r="BD27" s="615"/>
      <c r="BE27" s="616"/>
      <c r="BF27" s="616"/>
      <c r="BG27" s="616"/>
      <c r="BH27" s="616"/>
      <c r="BI27" s="616"/>
      <c r="BJ27" s="616"/>
      <c r="BK27" s="616"/>
      <c r="BL27" s="616"/>
      <c r="BM27" s="616"/>
      <c r="BN27" s="616"/>
      <c r="BO27" s="617"/>
      <c r="BP27" s="615"/>
      <c r="BQ27" s="616"/>
      <c r="BR27" s="616"/>
      <c r="BS27" s="616"/>
      <c r="BT27" s="616"/>
      <c r="BU27" s="616"/>
      <c r="BV27" s="616"/>
      <c r="BW27" s="616"/>
      <c r="BX27" s="616"/>
      <c r="BY27" s="616"/>
      <c r="BZ27" s="616"/>
      <c r="CA27" s="617"/>
      <c r="CB27" s="618"/>
      <c r="CC27" s="615"/>
      <c r="CD27" s="616"/>
      <c r="CE27" s="616"/>
      <c r="CF27" s="616"/>
      <c r="CG27" s="616"/>
      <c r="CH27" s="616"/>
      <c r="CI27" s="616"/>
      <c r="CJ27" s="616"/>
      <c r="CK27" s="616"/>
      <c r="CL27" s="616"/>
      <c r="CM27" s="616"/>
      <c r="CN27" s="617"/>
      <c r="CO27" s="615"/>
      <c r="CP27" s="616"/>
      <c r="CQ27" s="616"/>
      <c r="CR27" s="616"/>
      <c r="CS27" s="616"/>
      <c r="CT27" s="616"/>
      <c r="CU27" s="616"/>
      <c r="CV27" s="616"/>
      <c r="CW27" s="616"/>
      <c r="CX27" s="616"/>
      <c r="CY27" s="616"/>
      <c r="CZ27" s="617"/>
      <c r="DA27" s="615"/>
      <c r="DB27" s="616"/>
      <c r="DC27" s="616"/>
      <c r="DD27" s="616"/>
      <c r="DE27" s="616"/>
      <c r="DF27" s="616"/>
      <c r="DG27" s="616"/>
      <c r="DH27" s="616"/>
      <c r="DI27" s="616"/>
      <c r="DJ27" s="616"/>
      <c r="DK27" s="616"/>
      <c r="DL27" s="617"/>
      <c r="DM27" s="618"/>
    </row>
    <row r="28" spans="2:117" s="614" customFormat="1" ht="15" hidden="1" customHeight="1" outlineLevel="1">
      <c r="B28" s="631"/>
      <c r="C28" s="663"/>
      <c r="E28" s="647"/>
      <c r="G28" s="615"/>
      <c r="H28" s="616"/>
      <c r="I28" s="616"/>
      <c r="J28" s="616"/>
      <c r="K28" s="616"/>
      <c r="L28" s="616"/>
      <c r="M28" s="616"/>
      <c r="N28" s="616"/>
      <c r="O28" s="616"/>
      <c r="P28" s="616"/>
      <c r="Q28" s="616"/>
      <c r="R28" s="617"/>
      <c r="S28" s="615"/>
      <c r="T28" s="616"/>
      <c r="U28" s="616"/>
      <c r="V28" s="616"/>
      <c r="W28" s="616"/>
      <c r="X28" s="616"/>
      <c r="Y28" s="616"/>
      <c r="Z28" s="616"/>
      <c r="AA28" s="616"/>
      <c r="AB28" s="616"/>
      <c r="AC28" s="616"/>
      <c r="AD28" s="617"/>
      <c r="AE28" s="615"/>
      <c r="AF28" s="616"/>
      <c r="AG28" s="616"/>
      <c r="AH28" s="616"/>
      <c r="AI28" s="616"/>
      <c r="AJ28" s="616"/>
      <c r="AK28" s="616"/>
      <c r="AL28" s="616"/>
      <c r="AM28" s="616"/>
      <c r="AN28" s="616"/>
      <c r="AO28" s="616"/>
      <c r="AP28" s="617"/>
      <c r="AQ28" s="618"/>
      <c r="AR28" s="615"/>
      <c r="AS28" s="616"/>
      <c r="AT28" s="616"/>
      <c r="AU28" s="616"/>
      <c r="AV28" s="616"/>
      <c r="AW28" s="616"/>
      <c r="AX28" s="616"/>
      <c r="AY28" s="616"/>
      <c r="AZ28" s="616"/>
      <c r="BA28" s="616"/>
      <c r="BB28" s="616"/>
      <c r="BC28" s="617"/>
      <c r="BD28" s="615"/>
      <c r="BE28" s="616"/>
      <c r="BF28" s="616"/>
      <c r="BG28" s="616"/>
      <c r="BH28" s="616"/>
      <c r="BI28" s="616"/>
      <c r="BJ28" s="616"/>
      <c r="BK28" s="616"/>
      <c r="BL28" s="616"/>
      <c r="BM28" s="616"/>
      <c r="BN28" s="616"/>
      <c r="BO28" s="617"/>
      <c r="BP28" s="615"/>
      <c r="BQ28" s="616"/>
      <c r="BR28" s="616"/>
      <c r="BS28" s="616"/>
      <c r="BT28" s="616"/>
      <c r="BU28" s="616"/>
      <c r="BV28" s="616"/>
      <c r="BW28" s="616"/>
      <c r="BX28" s="616"/>
      <c r="BY28" s="616"/>
      <c r="BZ28" s="616"/>
      <c r="CA28" s="617"/>
      <c r="CB28" s="618"/>
      <c r="CC28" s="615"/>
      <c r="CD28" s="616"/>
      <c r="CE28" s="616"/>
      <c r="CF28" s="616"/>
      <c r="CG28" s="616"/>
      <c r="CH28" s="616"/>
      <c r="CI28" s="616"/>
      <c r="CJ28" s="616"/>
      <c r="CK28" s="616"/>
      <c r="CL28" s="616"/>
      <c r="CM28" s="616"/>
      <c r="CN28" s="617"/>
      <c r="CO28" s="615"/>
      <c r="CP28" s="616"/>
      <c r="CQ28" s="616"/>
      <c r="CR28" s="616"/>
      <c r="CS28" s="616"/>
      <c r="CT28" s="616"/>
      <c r="CU28" s="616"/>
      <c r="CV28" s="616"/>
      <c r="CW28" s="616"/>
      <c r="CX28" s="616"/>
      <c r="CY28" s="616"/>
      <c r="CZ28" s="617"/>
      <c r="DA28" s="615"/>
      <c r="DB28" s="616"/>
      <c r="DC28" s="616"/>
      <c r="DD28" s="616"/>
      <c r="DE28" s="616"/>
      <c r="DF28" s="616"/>
      <c r="DG28" s="616"/>
      <c r="DH28" s="616"/>
      <c r="DI28" s="616"/>
      <c r="DJ28" s="616"/>
      <c r="DK28" s="616"/>
      <c r="DL28" s="617"/>
      <c r="DM28" s="618"/>
    </row>
    <row r="29" spans="2:117" s="619" customFormat="1" ht="15" hidden="1" customHeight="1" outlineLevel="1">
      <c r="B29" s="576"/>
      <c r="C29" s="664"/>
      <c r="E29" s="648"/>
      <c r="G29" s="620"/>
      <c r="H29" s="621"/>
      <c r="I29" s="621"/>
      <c r="J29" s="621"/>
      <c r="K29" s="621"/>
      <c r="L29" s="621"/>
      <c r="M29" s="621"/>
      <c r="N29" s="621"/>
      <c r="O29" s="621"/>
      <c r="P29" s="621"/>
      <c r="Q29" s="621"/>
      <c r="R29" s="622"/>
      <c r="S29" s="620"/>
      <c r="T29" s="621"/>
      <c r="U29" s="621"/>
      <c r="V29" s="621"/>
      <c r="W29" s="621"/>
      <c r="X29" s="621"/>
      <c r="Y29" s="621"/>
      <c r="Z29" s="621"/>
      <c r="AA29" s="621"/>
      <c r="AB29" s="621"/>
      <c r="AC29" s="621"/>
      <c r="AD29" s="622"/>
      <c r="AE29" s="620"/>
      <c r="AF29" s="621"/>
      <c r="AG29" s="621"/>
      <c r="AH29" s="621"/>
      <c r="AI29" s="621"/>
      <c r="AJ29" s="621"/>
      <c r="AK29" s="621"/>
      <c r="AL29" s="621"/>
      <c r="AM29" s="621"/>
      <c r="AN29" s="621"/>
      <c r="AO29" s="621"/>
      <c r="AP29" s="622"/>
      <c r="AQ29" s="623"/>
      <c r="AR29" s="620"/>
      <c r="AS29" s="621"/>
      <c r="AT29" s="621"/>
      <c r="AU29" s="621"/>
      <c r="AV29" s="621"/>
      <c r="AW29" s="621"/>
      <c r="AX29" s="621"/>
      <c r="AY29" s="621"/>
      <c r="AZ29" s="621"/>
      <c r="BA29" s="621"/>
      <c r="BB29" s="621"/>
      <c r="BC29" s="622"/>
      <c r="BD29" s="620"/>
      <c r="BE29" s="621"/>
      <c r="BF29" s="621"/>
      <c r="BG29" s="621"/>
      <c r="BH29" s="621"/>
      <c r="BI29" s="621"/>
      <c r="BJ29" s="621"/>
      <c r="BK29" s="621"/>
      <c r="BL29" s="621"/>
      <c r="BM29" s="621"/>
      <c r="BN29" s="621"/>
      <c r="BO29" s="622"/>
      <c r="BP29" s="620"/>
      <c r="BQ29" s="621"/>
      <c r="BR29" s="621"/>
      <c r="BS29" s="621"/>
      <c r="BT29" s="621"/>
      <c r="BU29" s="621"/>
      <c r="BV29" s="621"/>
      <c r="BW29" s="621"/>
      <c r="BX29" s="621"/>
      <c r="BY29" s="621"/>
      <c r="BZ29" s="621"/>
      <c r="CA29" s="622"/>
      <c r="CB29" s="623"/>
      <c r="CC29" s="620"/>
      <c r="CD29" s="621"/>
      <c r="CE29" s="621"/>
      <c r="CF29" s="621"/>
      <c r="CG29" s="621"/>
      <c r="CH29" s="621"/>
      <c r="CI29" s="621"/>
      <c r="CJ29" s="621"/>
      <c r="CK29" s="621"/>
      <c r="CL29" s="621"/>
      <c r="CM29" s="621"/>
      <c r="CN29" s="622"/>
      <c r="CO29" s="620"/>
      <c r="CP29" s="621"/>
      <c r="CQ29" s="621"/>
      <c r="CR29" s="621"/>
      <c r="CS29" s="621"/>
      <c r="CT29" s="621"/>
      <c r="CU29" s="621"/>
      <c r="CV29" s="621"/>
      <c r="CW29" s="621"/>
      <c r="CX29" s="621"/>
      <c r="CY29" s="621"/>
      <c r="CZ29" s="622"/>
      <c r="DA29" s="620"/>
      <c r="DB29" s="621"/>
      <c r="DC29" s="621"/>
      <c r="DD29" s="621"/>
      <c r="DE29" s="621"/>
      <c r="DF29" s="621"/>
      <c r="DG29" s="621"/>
      <c r="DH29" s="621"/>
      <c r="DI29" s="621"/>
      <c r="DJ29" s="621"/>
      <c r="DK29" s="621"/>
      <c r="DL29" s="622"/>
      <c r="DM29" s="623"/>
    </row>
    <row r="30" spans="2:117" s="619" customFormat="1" ht="15" hidden="1" customHeight="1" outlineLevel="1">
      <c r="B30" s="576"/>
      <c r="C30" s="664"/>
      <c r="E30" s="648"/>
      <c r="G30" s="620"/>
      <c r="H30" s="621"/>
      <c r="I30" s="621"/>
      <c r="J30" s="621"/>
      <c r="K30" s="621"/>
      <c r="L30" s="621"/>
      <c r="M30" s="621"/>
      <c r="N30" s="621"/>
      <c r="O30" s="621"/>
      <c r="P30" s="621"/>
      <c r="Q30" s="621"/>
      <c r="R30" s="622"/>
      <c r="S30" s="620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2"/>
      <c r="AE30" s="620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2"/>
      <c r="AQ30" s="623"/>
      <c r="AR30" s="620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2"/>
      <c r="BD30" s="620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2"/>
      <c r="BP30" s="620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2"/>
      <c r="CB30" s="623"/>
      <c r="CC30" s="620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2"/>
      <c r="CO30" s="620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2"/>
      <c r="DA30" s="620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2"/>
      <c r="DM30" s="623"/>
    </row>
    <row r="31" spans="2:117" s="619" customFormat="1" ht="15" hidden="1" customHeight="1" outlineLevel="1" thickBot="1">
      <c r="B31" s="576"/>
      <c r="C31" s="665"/>
      <c r="E31" s="648"/>
      <c r="G31" s="624"/>
      <c r="H31" s="625"/>
      <c r="I31" s="625"/>
      <c r="J31" s="625"/>
      <c r="K31" s="625"/>
      <c r="L31" s="625"/>
      <c r="M31" s="625"/>
      <c r="N31" s="625"/>
      <c r="O31" s="625"/>
      <c r="P31" s="625"/>
      <c r="Q31" s="625"/>
      <c r="R31" s="626"/>
      <c r="S31" s="624"/>
      <c r="T31" s="625"/>
      <c r="U31" s="625"/>
      <c r="V31" s="625"/>
      <c r="W31" s="625"/>
      <c r="X31" s="625"/>
      <c r="Y31" s="625"/>
      <c r="Z31" s="625"/>
      <c r="AA31" s="625"/>
      <c r="AB31" s="625"/>
      <c r="AC31" s="625"/>
      <c r="AD31" s="626"/>
      <c r="AE31" s="624"/>
      <c r="AF31" s="625"/>
      <c r="AG31" s="625"/>
      <c r="AH31" s="625"/>
      <c r="AI31" s="625"/>
      <c r="AJ31" s="625"/>
      <c r="AK31" s="625"/>
      <c r="AL31" s="625"/>
      <c r="AM31" s="625"/>
      <c r="AN31" s="625"/>
      <c r="AO31" s="625"/>
      <c r="AP31" s="626"/>
      <c r="AQ31" s="627"/>
      <c r="AR31" s="624"/>
      <c r="AS31" s="625"/>
      <c r="AT31" s="625"/>
      <c r="AU31" s="625"/>
      <c r="AV31" s="625"/>
      <c r="AW31" s="625"/>
      <c r="AX31" s="625"/>
      <c r="AY31" s="625"/>
      <c r="AZ31" s="625"/>
      <c r="BA31" s="625"/>
      <c r="BB31" s="625"/>
      <c r="BC31" s="626"/>
      <c r="BD31" s="624"/>
      <c r="BE31" s="625"/>
      <c r="BF31" s="625"/>
      <c r="BG31" s="625"/>
      <c r="BH31" s="625"/>
      <c r="BI31" s="625"/>
      <c r="BJ31" s="625"/>
      <c r="BK31" s="625"/>
      <c r="BL31" s="625"/>
      <c r="BM31" s="625"/>
      <c r="BN31" s="625"/>
      <c r="BO31" s="626"/>
      <c r="BP31" s="624"/>
      <c r="BQ31" s="625"/>
      <c r="BR31" s="625"/>
      <c r="BS31" s="625"/>
      <c r="BT31" s="625"/>
      <c r="BU31" s="625"/>
      <c r="BV31" s="625"/>
      <c r="BW31" s="625"/>
      <c r="BX31" s="625"/>
      <c r="BY31" s="625"/>
      <c r="BZ31" s="625"/>
      <c r="CA31" s="626"/>
      <c r="CB31" s="627"/>
      <c r="CC31" s="624"/>
      <c r="CD31" s="625"/>
      <c r="CE31" s="625"/>
      <c r="CF31" s="625"/>
      <c r="CG31" s="625"/>
      <c r="CH31" s="625"/>
      <c r="CI31" s="625"/>
      <c r="CJ31" s="625"/>
      <c r="CK31" s="625"/>
      <c r="CL31" s="625"/>
      <c r="CM31" s="625"/>
      <c r="CN31" s="626"/>
      <c r="CO31" s="624"/>
      <c r="CP31" s="625"/>
      <c r="CQ31" s="625"/>
      <c r="CR31" s="625"/>
      <c r="CS31" s="625"/>
      <c r="CT31" s="625"/>
      <c r="CU31" s="625"/>
      <c r="CV31" s="625"/>
      <c r="CW31" s="625"/>
      <c r="CX31" s="625"/>
      <c r="CY31" s="625"/>
      <c r="CZ31" s="626"/>
      <c r="DA31" s="624"/>
      <c r="DB31" s="625"/>
      <c r="DC31" s="625"/>
      <c r="DD31" s="625"/>
      <c r="DE31" s="625"/>
      <c r="DF31" s="625"/>
      <c r="DG31" s="625"/>
      <c r="DH31" s="625"/>
      <c r="DI31" s="625"/>
      <c r="DJ31" s="625"/>
      <c r="DK31" s="625"/>
      <c r="DL31" s="626"/>
      <c r="DM31" s="623"/>
    </row>
    <row r="32" spans="2:117" ht="15" hidden="1" customHeight="1" outlineLevel="1" thickTop="1">
      <c r="B32" s="580"/>
      <c r="C32" s="657"/>
      <c r="E32" s="642"/>
      <c r="G32" s="515"/>
      <c r="H32" s="497"/>
      <c r="I32" s="497"/>
      <c r="J32" s="497"/>
      <c r="K32" s="497"/>
      <c r="L32" s="497"/>
      <c r="M32" s="497"/>
      <c r="N32" s="497"/>
      <c r="O32" s="497"/>
      <c r="P32" s="497"/>
      <c r="Q32" s="497"/>
      <c r="R32" s="516"/>
      <c r="S32" s="522"/>
      <c r="T32" s="510"/>
      <c r="U32" s="510"/>
      <c r="V32" s="510"/>
      <c r="W32" s="510"/>
      <c r="X32" s="510"/>
      <c r="Y32" s="510"/>
      <c r="Z32" s="510"/>
      <c r="AA32" s="510"/>
      <c r="AB32" s="510"/>
      <c r="AC32" s="510"/>
      <c r="AD32" s="523"/>
      <c r="AE32" s="522"/>
      <c r="AF32" s="510"/>
      <c r="AG32" s="510"/>
      <c r="AH32" s="510"/>
      <c r="AI32" s="510"/>
      <c r="AJ32" s="510"/>
      <c r="AK32" s="510"/>
      <c r="AL32" s="510"/>
      <c r="AM32" s="510"/>
      <c r="AN32" s="510"/>
      <c r="AO32" s="510"/>
      <c r="AP32" s="523"/>
      <c r="AQ32" s="579"/>
      <c r="AR32" s="515"/>
      <c r="AS32" s="497"/>
      <c r="AT32" s="497"/>
      <c r="AU32" s="497"/>
      <c r="AV32" s="497"/>
      <c r="AW32" s="497"/>
      <c r="AX32" s="497"/>
      <c r="AY32" s="497"/>
      <c r="AZ32" s="497"/>
      <c r="BA32" s="497"/>
      <c r="BB32" s="497"/>
      <c r="BC32" s="516"/>
      <c r="BD32" s="522"/>
      <c r="BE32" s="510"/>
      <c r="BF32" s="510"/>
      <c r="BG32" s="510"/>
      <c r="BH32" s="510"/>
      <c r="BI32" s="510"/>
      <c r="BJ32" s="510"/>
      <c r="BK32" s="510"/>
      <c r="BL32" s="510"/>
      <c r="BM32" s="510"/>
      <c r="BN32" s="510"/>
      <c r="BO32" s="523"/>
      <c r="BP32" s="522"/>
      <c r="BQ32" s="510"/>
      <c r="BR32" s="510"/>
      <c r="BS32" s="510"/>
      <c r="BT32" s="510"/>
      <c r="BU32" s="510"/>
      <c r="BV32" s="510"/>
      <c r="BW32" s="510"/>
      <c r="BX32" s="510"/>
      <c r="BY32" s="510"/>
      <c r="BZ32" s="510"/>
      <c r="CA32" s="523"/>
      <c r="CB32" s="578"/>
      <c r="CC32" s="515"/>
      <c r="CD32" s="497"/>
      <c r="CE32" s="497"/>
      <c r="CF32" s="497"/>
      <c r="CG32" s="497"/>
      <c r="CH32" s="497"/>
      <c r="CI32" s="497"/>
      <c r="CJ32" s="497"/>
      <c r="CK32" s="497"/>
      <c r="CL32" s="497"/>
      <c r="CM32" s="497"/>
      <c r="CN32" s="516"/>
      <c r="CO32" s="522"/>
      <c r="CP32" s="510"/>
      <c r="CQ32" s="510"/>
      <c r="CR32" s="510"/>
      <c r="CS32" s="510"/>
      <c r="CT32" s="510"/>
      <c r="CU32" s="510"/>
      <c r="CV32" s="510"/>
      <c r="CW32" s="510"/>
      <c r="CX32" s="510"/>
      <c r="CY32" s="510"/>
      <c r="CZ32" s="523"/>
      <c r="DA32" s="531"/>
      <c r="DB32" s="530"/>
      <c r="DC32" s="510"/>
      <c r="DD32" s="510"/>
      <c r="DE32" s="510"/>
      <c r="DF32" s="510"/>
      <c r="DG32" s="510"/>
      <c r="DH32" s="510"/>
      <c r="DI32" s="510"/>
      <c r="DJ32" s="510"/>
      <c r="DK32" s="510"/>
      <c r="DL32" s="523"/>
      <c r="DM32" s="579"/>
    </row>
    <row r="33" spans="2:117" ht="15" hidden="1" customHeight="1" outlineLevel="1">
      <c r="B33" s="574"/>
      <c r="C33" s="658"/>
      <c r="E33" s="643"/>
      <c r="G33" s="524"/>
      <c r="H33" s="511"/>
      <c r="I33" s="511"/>
      <c r="J33" s="511"/>
      <c r="K33" s="511"/>
      <c r="L33" s="511"/>
      <c r="M33" s="511"/>
      <c r="N33" s="511"/>
      <c r="O33" s="511"/>
      <c r="P33" s="511"/>
      <c r="Q33" s="511"/>
      <c r="R33" s="525"/>
      <c r="S33" s="524"/>
      <c r="T33" s="511"/>
      <c r="U33" s="511"/>
      <c r="V33" s="511"/>
      <c r="W33" s="511"/>
      <c r="X33" s="511"/>
      <c r="Y33" s="511"/>
      <c r="Z33" s="511"/>
      <c r="AA33" s="511"/>
      <c r="AB33" s="511"/>
      <c r="AC33" s="511"/>
      <c r="AD33" s="525"/>
      <c r="AE33" s="524"/>
      <c r="AF33" s="511"/>
      <c r="AG33" s="511"/>
      <c r="AH33" s="511"/>
      <c r="AI33" s="511"/>
      <c r="AJ33" s="511"/>
      <c r="AK33" s="511"/>
      <c r="AL33" s="511"/>
      <c r="AM33" s="511"/>
      <c r="AN33" s="511"/>
      <c r="AO33" s="511"/>
      <c r="AP33" s="525"/>
      <c r="AQ33" s="579"/>
      <c r="AR33" s="524"/>
      <c r="AS33" s="511"/>
      <c r="AT33" s="511"/>
      <c r="AU33" s="511"/>
      <c r="AV33" s="511"/>
      <c r="AW33" s="511"/>
      <c r="AX33" s="511"/>
      <c r="AY33" s="511"/>
      <c r="AZ33" s="511"/>
      <c r="BA33" s="511"/>
      <c r="BB33" s="511"/>
      <c r="BC33" s="525"/>
      <c r="BD33" s="524"/>
      <c r="BE33" s="511"/>
      <c r="BF33" s="511"/>
      <c r="BG33" s="511"/>
      <c r="BH33" s="511"/>
      <c r="BI33" s="511"/>
      <c r="BJ33" s="511"/>
      <c r="BK33" s="511"/>
      <c r="BL33" s="511"/>
      <c r="BM33" s="511"/>
      <c r="BN33" s="511"/>
      <c r="BO33" s="525"/>
      <c r="BP33" s="524"/>
      <c r="BQ33" s="511"/>
      <c r="BR33" s="511"/>
      <c r="BS33" s="511"/>
      <c r="BT33" s="511"/>
      <c r="BU33" s="511"/>
      <c r="BV33" s="511"/>
      <c r="BW33" s="511"/>
      <c r="BX33" s="511"/>
      <c r="BY33" s="511"/>
      <c r="BZ33" s="511"/>
      <c r="CA33" s="525"/>
      <c r="CB33" s="578"/>
      <c r="CC33" s="524"/>
      <c r="CD33" s="511"/>
      <c r="CE33" s="511"/>
      <c r="CF33" s="511"/>
      <c r="CG33" s="511"/>
      <c r="CH33" s="511"/>
      <c r="CI33" s="511"/>
      <c r="CJ33" s="511"/>
      <c r="CK33" s="511"/>
      <c r="CL33" s="511"/>
      <c r="CM33" s="511"/>
      <c r="CN33" s="525"/>
      <c r="CO33" s="524"/>
      <c r="CP33" s="511"/>
      <c r="CQ33" s="511"/>
      <c r="CR33" s="511"/>
      <c r="CS33" s="511"/>
      <c r="CT33" s="511"/>
      <c r="CU33" s="511"/>
      <c r="CV33" s="511"/>
      <c r="CW33" s="511"/>
      <c r="CX33" s="511"/>
      <c r="CY33" s="511"/>
      <c r="CZ33" s="525"/>
      <c r="DA33" s="524"/>
      <c r="DB33" s="511"/>
      <c r="DC33" s="511"/>
      <c r="DD33" s="511"/>
      <c r="DE33" s="511"/>
      <c r="DF33" s="511"/>
      <c r="DG33" s="511"/>
      <c r="DH33" s="511"/>
      <c r="DI33" s="511"/>
      <c r="DJ33" s="511"/>
      <c r="DK33" s="511"/>
      <c r="DL33" s="525"/>
      <c r="DM33" s="579"/>
    </row>
    <row r="34" spans="2:117" ht="15" hidden="1" customHeight="1" outlineLevel="1">
      <c r="B34" s="580"/>
      <c r="C34" s="659"/>
      <c r="E34" s="642"/>
      <c r="G34" s="557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9"/>
      <c r="S34" s="560"/>
      <c r="T34" s="561"/>
      <c r="U34" s="561"/>
      <c r="V34" s="561"/>
      <c r="W34" s="561"/>
      <c r="X34" s="561"/>
      <c r="Y34" s="561"/>
      <c r="Z34" s="561"/>
      <c r="AA34" s="561"/>
      <c r="AB34" s="561"/>
      <c r="AC34" s="561"/>
      <c r="AD34" s="562"/>
      <c r="AE34" s="560"/>
      <c r="AF34" s="561"/>
      <c r="AG34" s="561"/>
      <c r="AH34" s="561"/>
      <c r="AI34" s="561"/>
      <c r="AJ34" s="561"/>
      <c r="AK34" s="561"/>
      <c r="AL34" s="561"/>
      <c r="AM34" s="561"/>
      <c r="AN34" s="561"/>
      <c r="AO34" s="561"/>
      <c r="AP34" s="562"/>
      <c r="AQ34" s="575"/>
      <c r="AR34" s="557"/>
      <c r="AS34" s="558"/>
      <c r="AT34" s="558"/>
      <c r="AU34" s="558"/>
      <c r="AV34" s="558"/>
      <c r="AW34" s="558"/>
      <c r="AX34" s="558"/>
      <c r="AY34" s="558"/>
      <c r="AZ34" s="558"/>
      <c r="BA34" s="558"/>
      <c r="BB34" s="558"/>
      <c r="BC34" s="559"/>
      <c r="BD34" s="560"/>
      <c r="BE34" s="561"/>
      <c r="BF34" s="561"/>
      <c r="BG34" s="561"/>
      <c r="BH34" s="561"/>
      <c r="BI34" s="561"/>
      <c r="BJ34" s="561"/>
      <c r="BK34" s="561"/>
      <c r="BL34" s="561"/>
      <c r="BM34" s="561"/>
      <c r="BN34" s="561"/>
      <c r="BO34" s="562"/>
      <c r="BP34" s="560"/>
      <c r="BQ34" s="561"/>
      <c r="BR34" s="561"/>
      <c r="BS34" s="561"/>
      <c r="BT34" s="561"/>
      <c r="BU34" s="561"/>
      <c r="BV34" s="561"/>
      <c r="BW34" s="561"/>
      <c r="BX34" s="561"/>
      <c r="BY34" s="561"/>
      <c r="BZ34" s="561"/>
      <c r="CA34" s="562"/>
      <c r="CB34" s="581"/>
      <c r="CC34" s="557"/>
      <c r="CD34" s="558"/>
      <c r="CE34" s="558"/>
      <c r="CF34" s="558"/>
      <c r="CG34" s="558"/>
      <c r="CH34" s="558"/>
      <c r="CI34" s="558"/>
      <c r="CJ34" s="558"/>
      <c r="CK34" s="558"/>
      <c r="CL34" s="558"/>
      <c r="CM34" s="558"/>
      <c r="CN34" s="559"/>
      <c r="CO34" s="560"/>
      <c r="CP34" s="561"/>
      <c r="CQ34" s="561"/>
      <c r="CR34" s="561"/>
      <c r="CS34" s="561"/>
      <c r="CT34" s="561"/>
      <c r="CU34" s="561"/>
      <c r="CV34" s="561"/>
      <c r="CW34" s="561"/>
      <c r="CX34" s="561"/>
      <c r="CY34" s="561"/>
      <c r="CZ34" s="562"/>
      <c r="DA34" s="560"/>
      <c r="DB34" s="561"/>
      <c r="DC34" s="561"/>
      <c r="DD34" s="561"/>
      <c r="DE34" s="561"/>
      <c r="DF34" s="561"/>
      <c r="DG34" s="561"/>
      <c r="DH34" s="561"/>
      <c r="DI34" s="561"/>
      <c r="DJ34" s="561"/>
      <c r="DK34" s="561"/>
      <c r="DL34" s="562"/>
      <c r="DM34" s="575"/>
    </row>
    <row r="35" spans="2:117" ht="15" hidden="1" customHeight="1" outlineLevel="1">
      <c r="B35" s="574"/>
      <c r="C35" s="658"/>
      <c r="E35" s="643"/>
      <c r="G35" s="582"/>
      <c r="H35" s="583"/>
      <c r="I35" s="583"/>
      <c r="J35" s="583"/>
      <c r="K35" s="583"/>
      <c r="L35" s="583"/>
      <c r="M35" s="583"/>
      <c r="N35" s="583"/>
      <c r="O35" s="583"/>
      <c r="P35" s="583"/>
      <c r="Q35" s="583"/>
      <c r="R35" s="584"/>
      <c r="S35" s="582"/>
      <c r="T35" s="583"/>
      <c r="U35" s="583"/>
      <c r="V35" s="583"/>
      <c r="W35" s="583"/>
      <c r="X35" s="583"/>
      <c r="Y35" s="583"/>
      <c r="Z35" s="583"/>
      <c r="AA35" s="583"/>
      <c r="AB35" s="583"/>
      <c r="AC35" s="583"/>
      <c r="AD35" s="584"/>
      <c r="AE35" s="582"/>
      <c r="AF35" s="583"/>
      <c r="AG35" s="583"/>
      <c r="AH35" s="583"/>
      <c r="AI35" s="583"/>
      <c r="AJ35" s="583"/>
      <c r="AK35" s="583"/>
      <c r="AL35" s="583"/>
      <c r="AM35" s="583"/>
      <c r="AN35" s="583"/>
      <c r="AO35" s="583"/>
      <c r="AP35" s="584"/>
      <c r="AQ35" s="575"/>
      <c r="AR35" s="582"/>
      <c r="AS35" s="583"/>
      <c r="AT35" s="583"/>
      <c r="AU35" s="583"/>
      <c r="AV35" s="583"/>
      <c r="AW35" s="583"/>
      <c r="AX35" s="583"/>
      <c r="AY35" s="583"/>
      <c r="AZ35" s="583"/>
      <c r="BA35" s="583"/>
      <c r="BB35" s="583"/>
      <c r="BC35" s="584"/>
      <c r="BD35" s="582"/>
      <c r="BE35" s="583"/>
      <c r="BF35" s="583"/>
      <c r="BG35" s="583"/>
      <c r="BH35" s="583"/>
      <c r="BI35" s="583"/>
      <c r="BJ35" s="583"/>
      <c r="BK35" s="583"/>
      <c r="BL35" s="583"/>
      <c r="BM35" s="583"/>
      <c r="BN35" s="583"/>
      <c r="BO35" s="584"/>
      <c r="BP35" s="582"/>
      <c r="BQ35" s="583"/>
      <c r="BR35" s="583"/>
      <c r="BS35" s="583"/>
      <c r="BT35" s="583"/>
      <c r="BU35" s="583"/>
      <c r="BV35" s="583"/>
      <c r="BW35" s="583"/>
      <c r="BX35" s="583"/>
      <c r="BY35" s="583"/>
      <c r="BZ35" s="583"/>
      <c r="CA35" s="584"/>
      <c r="CB35" s="575"/>
      <c r="CC35" s="582"/>
      <c r="CD35" s="583"/>
      <c r="CE35" s="583"/>
      <c r="CF35" s="583"/>
      <c r="CG35" s="583"/>
      <c r="CH35" s="583"/>
      <c r="CI35" s="583"/>
      <c r="CJ35" s="583"/>
      <c r="CK35" s="583"/>
      <c r="CL35" s="583"/>
      <c r="CM35" s="583"/>
      <c r="CN35" s="584"/>
      <c r="CO35" s="582"/>
      <c r="CP35" s="583"/>
      <c r="CQ35" s="583"/>
      <c r="CR35" s="583"/>
      <c r="CS35" s="583"/>
      <c r="CT35" s="583"/>
      <c r="CU35" s="583"/>
      <c r="CV35" s="583"/>
      <c r="CW35" s="583"/>
      <c r="CX35" s="583"/>
      <c r="CY35" s="583"/>
      <c r="CZ35" s="584"/>
      <c r="DA35" s="582"/>
      <c r="DB35" s="583"/>
      <c r="DC35" s="583"/>
      <c r="DD35" s="583"/>
      <c r="DE35" s="583"/>
      <c r="DF35" s="583"/>
      <c r="DG35" s="583"/>
      <c r="DH35" s="583"/>
      <c r="DI35" s="583"/>
      <c r="DJ35" s="583"/>
      <c r="DK35" s="583"/>
      <c r="DL35" s="584"/>
      <c r="DM35" s="575"/>
    </row>
    <row r="36" spans="2:117" s="619" customFormat="1" ht="15" hidden="1" customHeight="1" outlineLevel="1">
      <c r="B36" s="574"/>
      <c r="C36" s="660"/>
      <c r="E36" s="644"/>
      <c r="G36" s="628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30"/>
      <c r="S36" s="628"/>
      <c r="T36" s="629"/>
      <c r="U36" s="629"/>
      <c r="V36" s="629"/>
      <c r="W36" s="629"/>
      <c r="X36" s="629"/>
      <c r="Y36" s="629"/>
      <c r="Z36" s="629"/>
      <c r="AA36" s="629"/>
      <c r="AB36" s="629"/>
      <c r="AC36" s="629"/>
      <c r="AD36" s="630"/>
      <c r="AE36" s="628"/>
      <c r="AF36" s="629"/>
      <c r="AG36" s="629"/>
      <c r="AH36" s="629"/>
      <c r="AI36" s="629"/>
      <c r="AJ36" s="629"/>
      <c r="AK36" s="629"/>
      <c r="AL36" s="629"/>
      <c r="AM36" s="629"/>
      <c r="AN36" s="629"/>
      <c r="AO36" s="629"/>
      <c r="AP36" s="630"/>
      <c r="AQ36" s="623"/>
      <c r="AR36" s="628"/>
      <c r="AS36" s="629"/>
      <c r="AT36" s="629"/>
      <c r="AU36" s="629"/>
      <c r="AV36" s="629"/>
      <c r="AW36" s="629"/>
      <c r="AX36" s="629"/>
      <c r="AY36" s="629"/>
      <c r="AZ36" s="629"/>
      <c r="BA36" s="629"/>
      <c r="BB36" s="629"/>
      <c r="BC36" s="630"/>
      <c r="BD36" s="628"/>
      <c r="BE36" s="629"/>
      <c r="BF36" s="629"/>
      <c r="BG36" s="629"/>
      <c r="BH36" s="629"/>
      <c r="BI36" s="629"/>
      <c r="BJ36" s="629"/>
      <c r="BK36" s="629"/>
      <c r="BL36" s="629"/>
      <c r="BM36" s="629"/>
      <c r="BN36" s="629"/>
      <c r="BO36" s="630"/>
      <c r="BP36" s="628"/>
      <c r="BQ36" s="629"/>
      <c r="BR36" s="629"/>
      <c r="BS36" s="629"/>
      <c r="BT36" s="629"/>
      <c r="BU36" s="629"/>
      <c r="BV36" s="629"/>
      <c r="BW36" s="629"/>
      <c r="BX36" s="629"/>
      <c r="BY36" s="629"/>
      <c r="BZ36" s="629"/>
      <c r="CA36" s="630"/>
      <c r="CB36" s="623"/>
      <c r="CC36" s="628"/>
      <c r="CD36" s="629"/>
      <c r="CE36" s="629"/>
      <c r="CF36" s="629"/>
      <c r="CG36" s="629"/>
      <c r="CH36" s="629"/>
      <c r="CI36" s="629"/>
      <c r="CJ36" s="629"/>
      <c r="CK36" s="629"/>
      <c r="CL36" s="629"/>
      <c r="CM36" s="629"/>
      <c r="CN36" s="630"/>
      <c r="CO36" s="628"/>
      <c r="CP36" s="629"/>
      <c r="CQ36" s="629"/>
      <c r="CR36" s="629"/>
      <c r="CS36" s="629"/>
      <c r="CT36" s="629"/>
      <c r="CU36" s="629"/>
      <c r="CV36" s="629"/>
      <c r="CW36" s="629"/>
      <c r="CX36" s="629"/>
      <c r="CY36" s="629"/>
      <c r="CZ36" s="630"/>
      <c r="DA36" s="628"/>
      <c r="DB36" s="629"/>
      <c r="DC36" s="629"/>
      <c r="DD36" s="629"/>
      <c r="DE36" s="629"/>
      <c r="DF36" s="629"/>
      <c r="DG36" s="629"/>
      <c r="DH36" s="629"/>
      <c r="DI36" s="629"/>
      <c r="DJ36" s="629"/>
      <c r="DK36" s="629"/>
      <c r="DL36" s="630"/>
      <c r="DM36" s="623"/>
    </row>
    <row r="37" spans="2:117" s="614" customFormat="1" ht="15" hidden="1" customHeight="1" outlineLevel="1">
      <c r="B37" s="574"/>
      <c r="C37" s="661"/>
      <c r="E37" s="645"/>
      <c r="G37" s="632"/>
      <c r="H37" s="633"/>
      <c r="I37" s="633"/>
      <c r="J37" s="633"/>
      <c r="K37" s="633"/>
      <c r="L37" s="633"/>
      <c r="M37" s="633"/>
      <c r="N37" s="633"/>
      <c r="O37" s="633"/>
      <c r="P37" s="633"/>
      <c r="Q37" s="633"/>
      <c r="R37" s="634"/>
      <c r="S37" s="632"/>
      <c r="T37" s="633"/>
      <c r="U37" s="633"/>
      <c r="V37" s="633"/>
      <c r="W37" s="633"/>
      <c r="X37" s="633"/>
      <c r="Y37" s="633"/>
      <c r="Z37" s="633"/>
      <c r="AA37" s="633"/>
      <c r="AB37" s="633"/>
      <c r="AC37" s="633"/>
      <c r="AD37" s="634"/>
      <c r="AE37" s="632"/>
      <c r="AF37" s="633"/>
      <c r="AG37" s="633"/>
      <c r="AH37" s="633"/>
      <c r="AI37" s="633"/>
      <c r="AJ37" s="633"/>
      <c r="AK37" s="633"/>
      <c r="AL37" s="633"/>
      <c r="AM37" s="633"/>
      <c r="AN37" s="633"/>
      <c r="AO37" s="633"/>
      <c r="AP37" s="634"/>
      <c r="AQ37" s="618"/>
      <c r="AR37" s="632"/>
      <c r="AS37" s="633"/>
      <c r="AT37" s="633"/>
      <c r="AU37" s="633"/>
      <c r="AV37" s="633"/>
      <c r="AW37" s="633"/>
      <c r="AX37" s="633"/>
      <c r="AY37" s="633"/>
      <c r="AZ37" s="633"/>
      <c r="BA37" s="633"/>
      <c r="BB37" s="633"/>
      <c r="BC37" s="634"/>
      <c r="BD37" s="632"/>
      <c r="BE37" s="633"/>
      <c r="BF37" s="633"/>
      <c r="BG37" s="633"/>
      <c r="BH37" s="633"/>
      <c r="BI37" s="633"/>
      <c r="BJ37" s="633"/>
      <c r="BK37" s="633"/>
      <c r="BL37" s="633"/>
      <c r="BM37" s="633"/>
      <c r="BN37" s="633"/>
      <c r="BO37" s="634"/>
      <c r="BP37" s="632"/>
      <c r="BQ37" s="633"/>
      <c r="BR37" s="633"/>
      <c r="BS37" s="633"/>
      <c r="BT37" s="633"/>
      <c r="BU37" s="633"/>
      <c r="BV37" s="633"/>
      <c r="BW37" s="633"/>
      <c r="BX37" s="633"/>
      <c r="BY37" s="633"/>
      <c r="BZ37" s="633"/>
      <c r="CA37" s="634"/>
      <c r="CB37" s="618"/>
      <c r="CC37" s="632"/>
      <c r="CD37" s="633"/>
      <c r="CE37" s="633"/>
      <c r="CF37" s="633"/>
      <c r="CG37" s="633"/>
      <c r="CH37" s="633"/>
      <c r="CI37" s="633"/>
      <c r="CJ37" s="633"/>
      <c r="CK37" s="633"/>
      <c r="CL37" s="633"/>
      <c r="CM37" s="633"/>
      <c r="CN37" s="634"/>
      <c r="CO37" s="632"/>
      <c r="CP37" s="633"/>
      <c r="CQ37" s="633"/>
      <c r="CR37" s="633"/>
      <c r="CS37" s="633"/>
      <c r="CT37" s="633"/>
      <c r="CU37" s="633"/>
      <c r="CV37" s="633"/>
      <c r="CW37" s="633"/>
      <c r="CX37" s="633"/>
      <c r="CY37" s="633"/>
      <c r="CZ37" s="634"/>
      <c r="DA37" s="632"/>
      <c r="DB37" s="633"/>
      <c r="DC37" s="633"/>
      <c r="DD37" s="633"/>
      <c r="DE37" s="633"/>
      <c r="DF37" s="633"/>
      <c r="DG37" s="633"/>
      <c r="DH37" s="633"/>
      <c r="DI37" s="633"/>
      <c r="DJ37" s="633"/>
      <c r="DK37" s="633"/>
      <c r="DL37" s="634"/>
      <c r="DM37" s="618"/>
    </row>
    <row r="38" spans="2:117" s="538" customFormat="1" ht="15" hidden="1" customHeight="1" outlineLevel="1">
      <c r="B38" s="585"/>
      <c r="C38" s="658"/>
      <c r="E38" s="643"/>
      <c r="G38" s="535"/>
      <c r="H38" s="536"/>
      <c r="I38" s="536"/>
      <c r="J38" s="536"/>
      <c r="K38" s="536"/>
      <c r="L38" s="536"/>
      <c r="M38" s="536"/>
      <c r="N38" s="536"/>
      <c r="O38" s="536"/>
      <c r="P38" s="536"/>
      <c r="Q38" s="536"/>
      <c r="R38" s="537"/>
      <c r="S38" s="535"/>
      <c r="T38" s="536"/>
      <c r="U38" s="536"/>
      <c r="V38" s="536"/>
      <c r="W38" s="536"/>
      <c r="X38" s="536"/>
      <c r="Y38" s="536"/>
      <c r="Z38" s="536"/>
      <c r="AA38" s="536"/>
      <c r="AB38" s="536"/>
      <c r="AC38" s="536"/>
      <c r="AD38" s="537"/>
      <c r="AE38" s="535"/>
      <c r="AF38" s="536"/>
      <c r="AG38" s="536"/>
      <c r="AH38" s="536"/>
      <c r="AI38" s="536"/>
      <c r="AJ38" s="536"/>
      <c r="AK38" s="536"/>
      <c r="AL38" s="536"/>
      <c r="AM38" s="536"/>
      <c r="AN38" s="536"/>
      <c r="AO38" s="536"/>
      <c r="AP38" s="537"/>
      <c r="AQ38" s="586"/>
      <c r="AR38" s="535"/>
      <c r="AS38" s="536"/>
      <c r="AT38" s="536"/>
      <c r="AU38" s="536"/>
      <c r="AV38" s="536"/>
      <c r="AW38" s="536"/>
      <c r="AX38" s="536"/>
      <c r="AY38" s="536"/>
      <c r="AZ38" s="536"/>
      <c r="BA38" s="536"/>
      <c r="BB38" s="536"/>
      <c r="BC38" s="537"/>
      <c r="BD38" s="535"/>
      <c r="BE38" s="536"/>
      <c r="BF38" s="536"/>
      <c r="BG38" s="536"/>
      <c r="BH38" s="536"/>
      <c r="BI38" s="536"/>
      <c r="BJ38" s="536"/>
      <c r="BK38" s="536"/>
      <c r="BL38" s="536"/>
      <c r="BM38" s="536"/>
      <c r="BN38" s="536"/>
      <c r="BO38" s="537"/>
      <c r="BP38" s="535"/>
      <c r="BQ38" s="536"/>
      <c r="BR38" s="536"/>
      <c r="BS38" s="536"/>
      <c r="BT38" s="536"/>
      <c r="BU38" s="536"/>
      <c r="BV38" s="536"/>
      <c r="BW38" s="536"/>
      <c r="BX38" s="536"/>
      <c r="BY38" s="536"/>
      <c r="BZ38" s="536"/>
      <c r="CA38" s="537"/>
      <c r="CB38" s="586"/>
      <c r="CC38" s="535"/>
      <c r="CD38" s="536"/>
      <c r="CE38" s="536"/>
      <c r="CF38" s="536"/>
      <c r="CG38" s="536"/>
      <c r="CH38" s="536"/>
      <c r="CI38" s="536"/>
      <c r="CJ38" s="536"/>
      <c r="CK38" s="536"/>
      <c r="CL38" s="536"/>
      <c r="CM38" s="536"/>
      <c r="CN38" s="537"/>
      <c r="CO38" s="535"/>
      <c r="CP38" s="536"/>
      <c r="CQ38" s="536"/>
      <c r="CR38" s="536"/>
      <c r="CS38" s="536"/>
      <c r="CT38" s="536"/>
      <c r="CU38" s="536"/>
      <c r="CV38" s="536"/>
      <c r="CW38" s="536"/>
      <c r="CX38" s="536"/>
      <c r="CY38" s="536"/>
      <c r="CZ38" s="537"/>
      <c r="DA38" s="517"/>
      <c r="DB38" s="496"/>
      <c r="DC38" s="536"/>
      <c r="DD38" s="536"/>
      <c r="DE38" s="536"/>
      <c r="DF38" s="536"/>
      <c r="DG38" s="536"/>
      <c r="DH38" s="536"/>
      <c r="DI38" s="536"/>
      <c r="DJ38" s="536"/>
      <c r="DK38" s="536"/>
      <c r="DL38" s="537"/>
      <c r="DM38" s="579"/>
    </row>
    <row r="39" spans="2:117" ht="15" hidden="1" customHeight="1" outlineLevel="1">
      <c r="B39" s="574"/>
      <c r="C39" s="662"/>
      <c r="E39" s="646"/>
      <c r="G39" s="635"/>
      <c r="H39" s="636"/>
      <c r="I39" s="636"/>
      <c r="J39" s="636"/>
      <c r="K39" s="636"/>
      <c r="L39" s="636"/>
      <c r="M39" s="636"/>
      <c r="N39" s="636"/>
      <c r="O39" s="636"/>
      <c r="P39" s="636"/>
      <c r="Q39" s="636"/>
      <c r="R39" s="637"/>
      <c r="S39" s="635"/>
      <c r="T39" s="636"/>
      <c r="U39" s="636"/>
      <c r="V39" s="636"/>
      <c r="W39" s="636"/>
      <c r="X39" s="636"/>
      <c r="Y39" s="636"/>
      <c r="Z39" s="636"/>
      <c r="AA39" s="636"/>
      <c r="AB39" s="636"/>
      <c r="AC39" s="636"/>
      <c r="AD39" s="637"/>
      <c r="AE39" s="635"/>
      <c r="AF39" s="636"/>
      <c r="AG39" s="636"/>
      <c r="AH39" s="636"/>
      <c r="AI39" s="636"/>
      <c r="AJ39" s="636"/>
      <c r="AK39" s="636"/>
      <c r="AL39" s="636"/>
      <c r="AM39" s="636"/>
      <c r="AN39" s="636"/>
      <c r="AO39" s="636"/>
      <c r="AP39" s="637"/>
      <c r="AQ39" s="575"/>
      <c r="AR39" s="635"/>
      <c r="AS39" s="636"/>
      <c r="AT39" s="636"/>
      <c r="AU39" s="636"/>
      <c r="AV39" s="636"/>
      <c r="AW39" s="636"/>
      <c r="AX39" s="636"/>
      <c r="AY39" s="636"/>
      <c r="AZ39" s="636"/>
      <c r="BA39" s="636"/>
      <c r="BB39" s="636"/>
      <c r="BC39" s="637"/>
      <c r="BD39" s="635"/>
      <c r="BE39" s="636"/>
      <c r="BF39" s="636"/>
      <c r="BG39" s="636"/>
      <c r="BH39" s="636"/>
      <c r="BI39" s="636"/>
      <c r="BJ39" s="636"/>
      <c r="BK39" s="636"/>
      <c r="BL39" s="636"/>
      <c r="BM39" s="636"/>
      <c r="BN39" s="636"/>
      <c r="BO39" s="637"/>
      <c r="BP39" s="635"/>
      <c r="BQ39" s="636"/>
      <c r="BR39" s="636"/>
      <c r="BS39" s="636"/>
      <c r="BT39" s="636"/>
      <c r="BU39" s="636"/>
      <c r="BV39" s="636"/>
      <c r="BW39" s="636"/>
      <c r="BX39" s="636"/>
      <c r="BY39" s="636"/>
      <c r="BZ39" s="636"/>
      <c r="CA39" s="637"/>
      <c r="CB39" s="575"/>
      <c r="CC39" s="635"/>
      <c r="CD39" s="636"/>
      <c r="CE39" s="636"/>
      <c r="CF39" s="636"/>
      <c r="CG39" s="636"/>
      <c r="CH39" s="636"/>
      <c r="CI39" s="636"/>
      <c r="CJ39" s="636"/>
      <c r="CK39" s="636"/>
      <c r="CL39" s="636"/>
      <c r="CM39" s="636"/>
      <c r="CN39" s="637"/>
      <c r="CO39" s="635"/>
      <c r="CP39" s="636"/>
      <c r="CQ39" s="636"/>
      <c r="CR39" s="636"/>
      <c r="CS39" s="636"/>
      <c r="CT39" s="636"/>
      <c r="CU39" s="636"/>
      <c r="CV39" s="636"/>
      <c r="CW39" s="636"/>
      <c r="CX39" s="636"/>
      <c r="CY39" s="636"/>
      <c r="CZ39" s="637"/>
      <c r="DA39" s="635"/>
      <c r="DB39" s="636"/>
      <c r="DC39" s="636"/>
      <c r="DD39" s="636"/>
      <c r="DE39" s="636"/>
      <c r="DF39" s="636"/>
      <c r="DG39" s="636"/>
      <c r="DH39" s="636"/>
      <c r="DI39" s="636"/>
      <c r="DJ39" s="636"/>
      <c r="DK39" s="636"/>
      <c r="DL39" s="637"/>
      <c r="DM39" s="575"/>
    </row>
    <row r="40" spans="2:117" s="614" customFormat="1" ht="15" hidden="1" customHeight="1" outlineLevel="1">
      <c r="B40" s="631"/>
      <c r="C40" s="663"/>
      <c r="E40" s="647"/>
      <c r="G40" s="615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7"/>
      <c r="S40" s="615"/>
      <c r="T40" s="616"/>
      <c r="U40" s="616"/>
      <c r="V40" s="616"/>
      <c r="W40" s="616"/>
      <c r="X40" s="616"/>
      <c r="Y40" s="616"/>
      <c r="Z40" s="616"/>
      <c r="AA40" s="616"/>
      <c r="AB40" s="616"/>
      <c r="AC40" s="616"/>
      <c r="AD40" s="617"/>
      <c r="AE40" s="615"/>
      <c r="AF40" s="616"/>
      <c r="AG40" s="616"/>
      <c r="AH40" s="616"/>
      <c r="AI40" s="616"/>
      <c r="AJ40" s="616"/>
      <c r="AK40" s="616"/>
      <c r="AL40" s="616"/>
      <c r="AM40" s="616"/>
      <c r="AN40" s="616"/>
      <c r="AO40" s="616"/>
      <c r="AP40" s="617"/>
      <c r="AQ40" s="618"/>
      <c r="AR40" s="615"/>
      <c r="AS40" s="616"/>
      <c r="AT40" s="616"/>
      <c r="AU40" s="616"/>
      <c r="AV40" s="616"/>
      <c r="AW40" s="616"/>
      <c r="AX40" s="616"/>
      <c r="AY40" s="616"/>
      <c r="AZ40" s="616"/>
      <c r="BA40" s="616"/>
      <c r="BB40" s="616"/>
      <c r="BC40" s="617"/>
      <c r="BD40" s="615"/>
      <c r="BE40" s="616"/>
      <c r="BF40" s="616"/>
      <c r="BG40" s="616"/>
      <c r="BH40" s="616"/>
      <c r="BI40" s="616"/>
      <c r="BJ40" s="616"/>
      <c r="BK40" s="616"/>
      <c r="BL40" s="616"/>
      <c r="BM40" s="616"/>
      <c r="BN40" s="616"/>
      <c r="BO40" s="617"/>
      <c r="BP40" s="615"/>
      <c r="BQ40" s="616"/>
      <c r="BR40" s="616"/>
      <c r="BS40" s="616"/>
      <c r="BT40" s="616"/>
      <c r="BU40" s="616"/>
      <c r="BV40" s="616"/>
      <c r="BW40" s="616"/>
      <c r="BX40" s="616"/>
      <c r="BY40" s="616"/>
      <c r="BZ40" s="616"/>
      <c r="CA40" s="617"/>
      <c r="CB40" s="618"/>
      <c r="CC40" s="615"/>
      <c r="CD40" s="616"/>
      <c r="CE40" s="616"/>
      <c r="CF40" s="616"/>
      <c r="CG40" s="616"/>
      <c r="CH40" s="616"/>
      <c r="CI40" s="616"/>
      <c r="CJ40" s="616"/>
      <c r="CK40" s="616"/>
      <c r="CL40" s="616"/>
      <c r="CM40" s="616"/>
      <c r="CN40" s="617"/>
      <c r="CO40" s="615"/>
      <c r="CP40" s="616"/>
      <c r="CQ40" s="616"/>
      <c r="CR40" s="616"/>
      <c r="CS40" s="616"/>
      <c r="CT40" s="616"/>
      <c r="CU40" s="616"/>
      <c r="CV40" s="616"/>
      <c r="CW40" s="616"/>
      <c r="CX40" s="616"/>
      <c r="CY40" s="616"/>
      <c r="CZ40" s="617"/>
      <c r="DA40" s="615"/>
      <c r="DB40" s="616"/>
      <c r="DC40" s="616"/>
      <c r="DD40" s="616"/>
      <c r="DE40" s="616"/>
      <c r="DF40" s="616"/>
      <c r="DG40" s="616"/>
      <c r="DH40" s="616"/>
      <c r="DI40" s="616"/>
      <c r="DJ40" s="616"/>
      <c r="DK40" s="616"/>
      <c r="DL40" s="617"/>
      <c r="DM40" s="618"/>
    </row>
    <row r="41" spans="2:117" s="614" customFormat="1" ht="15" hidden="1" customHeight="1" outlineLevel="1">
      <c r="B41" s="631"/>
      <c r="C41" s="663"/>
      <c r="E41" s="647"/>
      <c r="G41" s="615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7"/>
      <c r="S41" s="615"/>
      <c r="T41" s="616"/>
      <c r="U41" s="616"/>
      <c r="V41" s="616"/>
      <c r="W41" s="616"/>
      <c r="X41" s="616"/>
      <c r="Y41" s="616"/>
      <c r="Z41" s="616"/>
      <c r="AA41" s="616"/>
      <c r="AB41" s="616"/>
      <c r="AC41" s="616"/>
      <c r="AD41" s="617"/>
      <c r="AE41" s="615"/>
      <c r="AF41" s="616"/>
      <c r="AG41" s="616"/>
      <c r="AH41" s="616"/>
      <c r="AI41" s="616"/>
      <c r="AJ41" s="616"/>
      <c r="AK41" s="616"/>
      <c r="AL41" s="616"/>
      <c r="AM41" s="616"/>
      <c r="AN41" s="616"/>
      <c r="AO41" s="616"/>
      <c r="AP41" s="617"/>
      <c r="AQ41" s="618"/>
      <c r="AR41" s="615"/>
      <c r="AS41" s="616"/>
      <c r="AT41" s="616"/>
      <c r="AU41" s="616"/>
      <c r="AV41" s="616"/>
      <c r="AW41" s="616"/>
      <c r="AX41" s="616"/>
      <c r="AY41" s="616"/>
      <c r="AZ41" s="616"/>
      <c r="BA41" s="616"/>
      <c r="BB41" s="616"/>
      <c r="BC41" s="617"/>
      <c r="BD41" s="615"/>
      <c r="BE41" s="616"/>
      <c r="BF41" s="616"/>
      <c r="BG41" s="616"/>
      <c r="BH41" s="616"/>
      <c r="BI41" s="616"/>
      <c r="BJ41" s="616"/>
      <c r="BK41" s="616"/>
      <c r="BL41" s="616"/>
      <c r="BM41" s="616"/>
      <c r="BN41" s="616"/>
      <c r="BO41" s="617"/>
      <c r="BP41" s="615"/>
      <c r="BQ41" s="616"/>
      <c r="BR41" s="616"/>
      <c r="BS41" s="616"/>
      <c r="BT41" s="616"/>
      <c r="BU41" s="616"/>
      <c r="BV41" s="616"/>
      <c r="BW41" s="616"/>
      <c r="BX41" s="616"/>
      <c r="BY41" s="616"/>
      <c r="BZ41" s="616"/>
      <c r="CA41" s="617"/>
      <c r="CB41" s="618"/>
      <c r="CC41" s="615"/>
      <c r="CD41" s="616"/>
      <c r="CE41" s="616"/>
      <c r="CF41" s="616"/>
      <c r="CG41" s="616"/>
      <c r="CH41" s="616"/>
      <c r="CI41" s="616"/>
      <c r="CJ41" s="616"/>
      <c r="CK41" s="616"/>
      <c r="CL41" s="616"/>
      <c r="CM41" s="616"/>
      <c r="CN41" s="617"/>
      <c r="CO41" s="615"/>
      <c r="CP41" s="616"/>
      <c r="CQ41" s="616"/>
      <c r="CR41" s="616"/>
      <c r="CS41" s="616"/>
      <c r="CT41" s="616"/>
      <c r="CU41" s="616"/>
      <c r="CV41" s="616"/>
      <c r="CW41" s="616"/>
      <c r="CX41" s="616"/>
      <c r="CY41" s="616"/>
      <c r="CZ41" s="617"/>
      <c r="DA41" s="615"/>
      <c r="DB41" s="616"/>
      <c r="DC41" s="616"/>
      <c r="DD41" s="616"/>
      <c r="DE41" s="616"/>
      <c r="DF41" s="616"/>
      <c r="DG41" s="616"/>
      <c r="DH41" s="616"/>
      <c r="DI41" s="616"/>
      <c r="DJ41" s="616"/>
      <c r="DK41" s="616"/>
      <c r="DL41" s="617"/>
      <c r="DM41" s="618"/>
    </row>
    <row r="42" spans="2:117" s="619" customFormat="1" ht="15" hidden="1" customHeight="1" outlineLevel="1">
      <c r="B42" s="576"/>
      <c r="C42" s="664"/>
      <c r="E42" s="648"/>
      <c r="G42" s="620"/>
      <c r="H42" s="621"/>
      <c r="I42" s="621"/>
      <c r="J42" s="621"/>
      <c r="K42" s="621"/>
      <c r="L42" s="621"/>
      <c r="M42" s="621"/>
      <c r="N42" s="621"/>
      <c r="O42" s="621"/>
      <c r="P42" s="621"/>
      <c r="Q42" s="621"/>
      <c r="R42" s="622"/>
      <c r="S42" s="620"/>
      <c r="T42" s="621"/>
      <c r="U42" s="621"/>
      <c r="V42" s="621"/>
      <c r="W42" s="621"/>
      <c r="X42" s="621"/>
      <c r="Y42" s="621"/>
      <c r="Z42" s="621"/>
      <c r="AA42" s="621"/>
      <c r="AB42" s="621"/>
      <c r="AC42" s="621"/>
      <c r="AD42" s="622"/>
      <c r="AE42" s="620"/>
      <c r="AF42" s="621"/>
      <c r="AG42" s="621"/>
      <c r="AH42" s="621"/>
      <c r="AI42" s="621"/>
      <c r="AJ42" s="621"/>
      <c r="AK42" s="621"/>
      <c r="AL42" s="621"/>
      <c r="AM42" s="621"/>
      <c r="AN42" s="621"/>
      <c r="AO42" s="621"/>
      <c r="AP42" s="622"/>
      <c r="AQ42" s="623"/>
      <c r="AR42" s="620"/>
      <c r="AS42" s="621"/>
      <c r="AT42" s="621"/>
      <c r="AU42" s="621"/>
      <c r="AV42" s="621"/>
      <c r="AW42" s="621"/>
      <c r="AX42" s="621"/>
      <c r="AY42" s="621"/>
      <c r="AZ42" s="621"/>
      <c r="BA42" s="621"/>
      <c r="BB42" s="621"/>
      <c r="BC42" s="622"/>
      <c r="BD42" s="620"/>
      <c r="BE42" s="621"/>
      <c r="BF42" s="621"/>
      <c r="BG42" s="621"/>
      <c r="BH42" s="621"/>
      <c r="BI42" s="621"/>
      <c r="BJ42" s="621"/>
      <c r="BK42" s="621"/>
      <c r="BL42" s="621"/>
      <c r="BM42" s="621"/>
      <c r="BN42" s="621"/>
      <c r="BO42" s="622"/>
      <c r="BP42" s="620"/>
      <c r="BQ42" s="621"/>
      <c r="BR42" s="621"/>
      <c r="BS42" s="621"/>
      <c r="BT42" s="621"/>
      <c r="BU42" s="621"/>
      <c r="BV42" s="621"/>
      <c r="BW42" s="621"/>
      <c r="BX42" s="621"/>
      <c r="BY42" s="621"/>
      <c r="BZ42" s="621"/>
      <c r="CA42" s="622"/>
      <c r="CB42" s="623"/>
      <c r="CC42" s="620"/>
      <c r="CD42" s="621"/>
      <c r="CE42" s="621"/>
      <c r="CF42" s="621"/>
      <c r="CG42" s="621"/>
      <c r="CH42" s="621"/>
      <c r="CI42" s="621"/>
      <c r="CJ42" s="621"/>
      <c r="CK42" s="621"/>
      <c r="CL42" s="621"/>
      <c r="CM42" s="621"/>
      <c r="CN42" s="622"/>
      <c r="CO42" s="620"/>
      <c r="CP42" s="621"/>
      <c r="CQ42" s="621"/>
      <c r="CR42" s="621"/>
      <c r="CS42" s="621"/>
      <c r="CT42" s="621"/>
      <c r="CU42" s="621"/>
      <c r="CV42" s="621"/>
      <c r="CW42" s="621"/>
      <c r="CX42" s="621"/>
      <c r="CY42" s="621"/>
      <c r="CZ42" s="622"/>
      <c r="DA42" s="620"/>
      <c r="DB42" s="621"/>
      <c r="DC42" s="621"/>
      <c r="DD42" s="621"/>
      <c r="DE42" s="621"/>
      <c r="DF42" s="621"/>
      <c r="DG42" s="621"/>
      <c r="DH42" s="621"/>
      <c r="DI42" s="621"/>
      <c r="DJ42" s="621"/>
      <c r="DK42" s="621"/>
      <c r="DL42" s="622"/>
      <c r="DM42" s="623"/>
    </row>
    <row r="43" spans="2:117" s="619" customFormat="1" ht="15" hidden="1" customHeight="1" outlineLevel="1">
      <c r="B43" s="576"/>
      <c r="C43" s="664"/>
      <c r="E43" s="648"/>
      <c r="G43" s="620"/>
      <c r="H43" s="621"/>
      <c r="I43" s="621"/>
      <c r="J43" s="621"/>
      <c r="K43" s="621"/>
      <c r="L43" s="621"/>
      <c r="M43" s="621"/>
      <c r="N43" s="621"/>
      <c r="O43" s="621"/>
      <c r="P43" s="621"/>
      <c r="Q43" s="621"/>
      <c r="R43" s="622"/>
      <c r="S43" s="620"/>
      <c r="T43" s="621"/>
      <c r="U43" s="621"/>
      <c r="V43" s="621"/>
      <c r="W43" s="621"/>
      <c r="X43" s="621"/>
      <c r="Y43" s="621"/>
      <c r="Z43" s="621"/>
      <c r="AA43" s="621"/>
      <c r="AB43" s="621"/>
      <c r="AC43" s="621"/>
      <c r="AD43" s="622"/>
      <c r="AE43" s="620"/>
      <c r="AF43" s="621"/>
      <c r="AG43" s="621"/>
      <c r="AH43" s="621"/>
      <c r="AI43" s="621"/>
      <c r="AJ43" s="621"/>
      <c r="AK43" s="621"/>
      <c r="AL43" s="621"/>
      <c r="AM43" s="621"/>
      <c r="AN43" s="621"/>
      <c r="AO43" s="621"/>
      <c r="AP43" s="622"/>
      <c r="AQ43" s="623"/>
      <c r="AR43" s="620"/>
      <c r="AS43" s="621"/>
      <c r="AT43" s="621"/>
      <c r="AU43" s="621"/>
      <c r="AV43" s="621"/>
      <c r="AW43" s="621"/>
      <c r="AX43" s="621"/>
      <c r="AY43" s="621"/>
      <c r="AZ43" s="621"/>
      <c r="BA43" s="621"/>
      <c r="BB43" s="621"/>
      <c r="BC43" s="622"/>
      <c r="BD43" s="620"/>
      <c r="BE43" s="621"/>
      <c r="BF43" s="621"/>
      <c r="BG43" s="621"/>
      <c r="BH43" s="621"/>
      <c r="BI43" s="621"/>
      <c r="BJ43" s="621"/>
      <c r="BK43" s="621"/>
      <c r="BL43" s="621"/>
      <c r="BM43" s="621"/>
      <c r="BN43" s="621"/>
      <c r="BO43" s="622"/>
      <c r="BP43" s="620"/>
      <c r="BQ43" s="621"/>
      <c r="BR43" s="621"/>
      <c r="BS43" s="621"/>
      <c r="BT43" s="621"/>
      <c r="BU43" s="621"/>
      <c r="BV43" s="621"/>
      <c r="BW43" s="621"/>
      <c r="BX43" s="621"/>
      <c r="BY43" s="621"/>
      <c r="BZ43" s="621"/>
      <c r="CA43" s="622"/>
      <c r="CB43" s="623"/>
      <c r="CC43" s="620"/>
      <c r="CD43" s="621"/>
      <c r="CE43" s="621"/>
      <c r="CF43" s="621"/>
      <c r="CG43" s="621"/>
      <c r="CH43" s="621"/>
      <c r="CI43" s="621"/>
      <c r="CJ43" s="621"/>
      <c r="CK43" s="621"/>
      <c r="CL43" s="621"/>
      <c r="CM43" s="621"/>
      <c r="CN43" s="622"/>
      <c r="CO43" s="620"/>
      <c r="CP43" s="621"/>
      <c r="CQ43" s="621"/>
      <c r="CR43" s="621"/>
      <c r="CS43" s="621"/>
      <c r="CT43" s="621"/>
      <c r="CU43" s="621"/>
      <c r="CV43" s="621"/>
      <c r="CW43" s="621"/>
      <c r="CX43" s="621"/>
      <c r="CY43" s="621"/>
      <c r="CZ43" s="622"/>
      <c r="DA43" s="620"/>
      <c r="DB43" s="621"/>
      <c r="DC43" s="621"/>
      <c r="DD43" s="621"/>
      <c r="DE43" s="621"/>
      <c r="DF43" s="621"/>
      <c r="DG43" s="621"/>
      <c r="DH43" s="621"/>
      <c r="DI43" s="621"/>
      <c r="DJ43" s="621"/>
      <c r="DK43" s="621"/>
      <c r="DL43" s="622"/>
      <c r="DM43" s="623"/>
    </row>
    <row r="44" spans="2:117" s="619" customFormat="1" ht="15" hidden="1" customHeight="1" outlineLevel="1" thickBot="1">
      <c r="B44" s="576"/>
      <c r="C44" s="665"/>
      <c r="E44" s="648"/>
      <c r="G44" s="624"/>
      <c r="H44" s="625"/>
      <c r="I44" s="625"/>
      <c r="J44" s="625"/>
      <c r="K44" s="625"/>
      <c r="L44" s="625"/>
      <c r="M44" s="625"/>
      <c r="N44" s="625"/>
      <c r="O44" s="625"/>
      <c r="P44" s="625"/>
      <c r="Q44" s="625"/>
      <c r="R44" s="626"/>
      <c r="S44" s="624"/>
      <c r="T44" s="625"/>
      <c r="U44" s="625"/>
      <c r="V44" s="625"/>
      <c r="W44" s="625"/>
      <c r="X44" s="625"/>
      <c r="Y44" s="625"/>
      <c r="Z44" s="625"/>
      <c r="AA44" s="625"/>
      <c r="AB44" s="625"/>
      <c r="AC44" s="625"/>
      <c r="AD44" s="626"/>
      <c r="AE44" s="624"/>
      <c r="AF44" s="625"/>
      <c r="AG44" s="625"/>
      <c r="AH44" s="625"/>
      <c r="AI44" s="625"/>
      <c r="AJ44" s="625"/>
      <c r="AK44" s="625"/>
      <c r="AL44" s="625"/>
      <c r="AM44" s="625"/>
      <c r="AN44" s="625"/>
      <c r="AO44" s="625"/>
      <c r="AP44" s="626"/>
      <c r="AQ44" s="627"/>
      <c r="AR44" s="624"/>
      <c r="AS44" s="625"/>
      <c r="AT44" s="625"/>
      <c r="AU44" s="625"/>
      <c r="AV44" s="625"/>
      <c r="AW44" s="625"/>
      <c r="AX44" s="625"/>
      <c r="AY44" s="625"/>
      <c r="AZ44" s="625"/>
      <c r="BA44" s="625"/>
      <c r="BB44" s="625"/>
      <c r="BC44" s="626"/>
      <c r="BD44" s="624"/>
      <c r="BE44" s="625"/>
      <c r="BF44" s="625"/>
      <c r="BG44" s="625"/>
      <c r="BH44" s="625"/>
      <c r="BI44" s="625"/>
      <c r="BJ44" s="625"/>
      <c r="BK44" s="625"/>
      <c r="BL44" s="625"/>
      <c r="BM44" s="625"/>
      <c r="BN44" s="625"/>
      <c r="BO44" s="626"/>
      <c r="BP44" s="624"/>
      <c r="BQ44" s="625"/>
      <c r="BR44" s="625"/>
      <c r="BS44" s="625"/>
      <c r="BT44" s="625"/>
      <c r="BU44" s="625"/>
      <c r="BV44" s="625"/>
      <c r="BW44" s="625"/>
      <c r="BX44" s="625"/>
      <c r="BY44" s="625"/>
      <c r="BZ44" s="625"/>
      <c r="CA44" s="626"/>
      <c r="CB44" s="627"/>
      <c r="CC44" s="624"/>
      <c r="CD44" s="625"/>
      <c r="CE44" s="625"/>
      <c r="CF44" s="625"/>
      <c r="CG44" s="625"/>
      <c r="CH44" s="625"/>
      <c r="CI44" s="625"/>
      <c r="CJ44" s="625"/>
      <c r="CK44" s="625"/>
      <c r="CL44" s="625"/>
      <c r="CM44" s="625"/>
      <c r="CN44" s="626"/>
      <c r="CO44" s="624"/>
      <c r="CP44" s="625"/>
      <c r="CQ44" s="625"/>
      <c r="CR44" s="625"/>
      <c r="CS44" s="625"/>
      <c r="CT44" s="625"/>
      <c r="CU44" s="625"/>
      <c r="CV44" s="625"/>
      <c r="CW44" s="625"/>
      <c r="CX44" s="625"/>
      <c r="CY44" s="625"/>
      <c r="CZ44" s="626"/>
      <c r="DA44" s="624"/>
      <c r="DB44" s="625"/>
      <c r="DC44" s="625"/>
      <c r="DD44" s="625"/>
      <c r="DE44" s="625"/>
      <c r="DF44" s="625"/>
      <c r="DG44" s="625"/>
      <c r="DH44" s="625"/>
      <c r="DI44" s="625"/>
      <c r="DJ44" s="625"/>
      <c r="DK44" s="625"/>
      <c r="DL44" s="626"/>
      <c r="DM44" s="623"/>
    </row>
    <row r="48" spans="2:117" ht="15" customHeight="1" collapsed="1">
      <c r="B48" s="574"/>
      <c r="C48" s="587"/>
      <c r="E48" s="666"/>
      <c r="G48" s="589"/>
      <c r="H48" s="590"/>
      <c r="I48" s="590"/>
      <c r="J48" s="590"/>
      <c r="K48" s="590"/>
      <c r="L48" s="590"/>
      <c r="M48" s="590"/>
      <c r="N48" s="590"/>
      <c r="O48" s="590"/>
      <c r="P48" s="590"/>
      <c r="Q48" s="590"/>
      <c r="R48" s="591"/>
      <c r="S48" s="592"/>
      <c r="T48" s="593"/>
      <c r="U48" s="593"/>
      <c r="V48" s="593"/>
      <c r="W48" s="593"/>
      <c r="X48" s="593"/>
      <c r="Y48" s="593"/>
      <c r="Z48" s="593"/>
      <c r="AA48" s="593"/>
      <c r="AB48" s="593"/>
      <c r="AC48" s="593"/>
      <c r="AD48" s="594"/>
      <c r="AE48" s="595"/>
      <c r="AF48" s="596"/>
      <c r="AG48" s="596"/>
      <c r="AH48" s="596"/>
      <c r="AI48" s="596"/>
      <c r="AJ48" s="596"/>
      <c r="AK48" s="596"/>
      <c r="AL48" s="596"/>
      <c r="AM48" s="596"/>
      <c r="AN48" s="596"/>
      <c r="AO48" s="596"/>
      <c r="AP48" s="597"/>
      <c r="AQ48" s="575"/>
      <c r="AR48" s="589"/>
      <c r="AS48" s="590"/>
      <c r="AT48" s="590"/>
      <c r="AU48" s="590"/>
      <c r="AV48" s="590"/>
      <c r="AW48" s="590"/>
      <c r="AX48" s="590"/>
      <c r="AY48" s="590"/>
      <c r="AZ48" s="590"/>
      <c r="BA48" s="590"/>
      <c r="BB48" s="590"/>
      <c r="BC48" s="591"/>
      <c r="BD48" s="592"/>
      <c r="BE48" s="593"/>
      <c r="BF48" s="593"/>
      <c r="BG48" s="593"/>
      <c r="BH48" s="593"/>
      <c r="BI48" s="593"/>
      <c r="BJ48" s="593"/>
      <c r="BK48" s="593"/>
      <c r="BL48" s="593"/>
      <c r="BM48" s="593"/>
      <c r="BN48" s="593"/>
      <c r="BO48" s="594"/>
      <c r="BP48" s="595"/>
      <c r="BQ48" s="596"/>
      <c r="BR48" s="596"/>
      <c r="BS48" s="596"/>
      <c r="BT48" s="596"/>
      <c r="BU48" s="596"/>
      <c r="BV48" s="596"/>
      <c r="BW48" s="596"/>
      <c r="BX48" s="596"/>
      <c r="BY48" s="596"/>
      <c r="BZ48" s="596"/>
      <c r="CA48" s="597"/>
      <c r="CB48" s="575"/>
      <c r="CC48" s="589"/>
      <c r="CD48" s="590"/>
      <c r="CE48" s="590"/>
      <c r="CF48" s="590"/>
      <c r="CG48" s="590"/>
      <c r="CH48" s="590"/>
      <c r="CI48" s="590"/>
      <c r="CJ48" s="590"/>
      <c r="CK48" s="590"/>
      <c r="CL48" s="590"/>
      <c r="CM48" s="590"/>
      <c r="CN48" s="591"/>
      <c r="CO48" s="592"/>
      <c r="CP48" s="593"/>
      <c r="CQ48" s="593"/>
      <c r="CR48" s="593"/>
      <c r="CS48" s="593"/>
      <c r="CT48" s="593"/>
      <c r="CU48" s="593"/>
      <c r="CV48" s="593"/>
      <c r="CW48" s="593"/>
      <c r="CX48" s="593"/>
      <c r="CY48" s="593"/>
      <c r="CZ48" s="594"/>
      <c r="DA48" s="595"/>
      <c r="DB48" s="596"/>
      <c r="DC48" s="596"/>
      <c r="DD48" s="596"/>
      <c r="DE48" s="596"/>
      <c r="DF48" s="596"/>
      <c r="DG48" s="596"/>
      <c r="DH48" s="596"/>
      <c r="DI48" s="596"/>
      <c r="DJ48" s="596"/>
      <c r="DK48" s="596"/>
      <c r="DL48" s="597"/>
      <c r="DM48" s="575"/>
    </row>
    <row r="49" spans="2:117" s="538" customFormat="1" ht="15" hidden="1" customHeight="1" outlineLevel="1">
      <c r="B49" s="585"/>
      <c r="C49" s="649"/>
      <c r="E49" s="588"/>
      <c r="G49" s="603"/>
      <c r="H49" s="604"/>
      <c r="I49" s="604"/>
      <c r="J49" s="604"/>
      <c r="K49" s="604"/>
      <c r="L49" s="604"/>
      <c r="M49" s="604"/>
      <c r="N49" s="604"/>
      <c r="O49" s="604"/>
      <c r="P49" s="604"/>
      <c r="Q49" s="604"/>
      <c r="R49" s="605"/>
      <c r="S49" s="582"/>
      <c r="T49" s="583"/>
      <c r="U49" s="583"/>
      <c r="V49" s="583"/>
      <c r="W49" s="583"/>
      <c r="X49" s="583"/>
      <c r="Y49" s="583"/>
      <c r="Z49" s="583"/>
      <c r="AA49" s="583"/>
      <c r="AB49" s="583"/>
      <c r="AC49" s="583"/>
      <c r="AD49" s="584"/>
      <c r="AE49" s="582"/>
      <c r="AF49" s="583"/>
      <c r="AG49" s="583"/>
      <c r="AH49" s="583"/>
      <c r="AI49" s="583"/>
      <c r="AJ49" s="583"/>
      <c r="AK49" s="583"/>
      <c r="AL49" s="583"/>
      <c r="AM49" s="583"/>
      <c r="AN49" s="583"/>
      <c r="AO49" s="583"/>
      <c r="AP49" s="584"/>
      <c r="AQ49" s="606"/>
      <c r="AR49" s="582"/>
      <c r="AS49" s="583"/>
      <c r="AT49" s="583"/>
      <c r="AU49" s="583"/>
      <c r="AV49" s="583"/>
      <c r="AW49" s="583"/>
      <c r="AX49" s="583"/>
      <c r="AY49" s="583"/>
      <c r="AZ49" s="583"/>
      <c r="BA49" s="583"/>
      <c r="BB49" s="583"/>
      <c r="BC49" s="584"/>
      <c r="BD49" s="582"/>
      <c r="BE49" s="583"/>
      <c r="BF49" s="583"/>
      <c r="BG49" s="583"/>
      <c r="BH49" s="583"/>
      <c r="BI49" s="583"/>
      <c r="BJ49" s="583"/>
      <c r="BK49" s="583"/>
      <c r="BL49" s="583"/>
      <c r="BM49" s="583"/>
      <c r="BN49" s="583"/>
      <c r="BO49" s="584"/>
      <c r="BP49" s="582"/>
      <c r="BQ49" s="583"/>
      <c r="BR49" s="583"/>
      <c r="BS49" s="583"/>
      <c r="BT49" s="583"/>
      <c r="BU49" s="583"/>
      <c r="BV49" s="583"/>
      <c r="BW49" s="583"/>
      <c r="BX49" s="583"/>
      <c r="BY49" s="583"/>
      <c r="BZ49" s="583"/>
      <c r="CA49" s="584"/>
      <c r="CB49" s="606"/>
      <c r="CC49" s="582"/>
      <c r="CD49" s="583"/>
      <c r="CE49" s="583"/>
      <c r="CF49" s="583"/>
      <c r="CG49" s="583"/>
      <c r="CH49" s="583"/>
      <c r="CI49" s="583"/>
      <c r="CJ49" s="583"/>
      <c r="CK49" s="583"/>
      <c r="CL49" s="583"/>
      <c r="CM49" s="583"/>
      <c r="CN49" s="584"/>
      <c r="CO49" s="582"/>
      <c r="CP49" s="583"/>
      <c r="CQ49" s="583"/>
      <c r="CR49" s="583"/>
      <c r="CS49" s="583"/>
      <c r="CT49" s="583"/>
      <c r="CU49" s="583"/>
      <c r="CV49" s="583"/>
      <c r="CW49" s="583"/>
      <c r="CX49" s="583"/>
      <c r="CY49" s="583"/>
      <c r="CZ49" s="584"/>
      <c r="DA49" s="582"/>
      <c r="DB49" s="583"/>
      <c r="DC49" s="583"/>
      <c r="DD49" s="583"/>
      <c r="DE49" s="583"/>
      <c r="DF49" s="583"/>
      <c r="DG49" s="583"/>
      <c r="DH49" s="583"/>
      <c r="DI49" s="583"/>
      <c r="DJ49" s="583"/>
      <c r="DK49" s="583"/>
      <c r="DL49" s="584"/>
      <c r="DM49" s="586"/>
    </row>
    <row r="50" spans="2:117" s="538" customFormat="1" ht="15" hidden="1" customHeight="1" outlineLevel="1">
      <c r="B50" s="585"/>
      <c r="C50" s="650"/>
      <c r="E50" s="639"/>
      <c r="G50" s="607"/>
      <c r="H50" s="608"/>
      <c r="I50" s="608"/>
      <c r="J50" s="608"/>
      <c r="K50" s="608"/>
      <c r="L50" s="608"/>
      <c r="M50" s="608"/>
      <c r="N50" s="608"/>
      <c r="O50" s="608"/>
      <c r="P50" s="608"/>
      <c r="Q50" s="608"/>
      <c r="R50" s="609"/>
      <c r="S50" s="610"/>
      <c r="T50" s="611"/>
      <c r="U50" s="611"/>
      <c r="V50" s="611"/>
      <c r="W50" s="611"/>
      <c r="X50" s="611"/>
      <c r="Y50" s="611"/>
      <c r="Z50" s="611"/>
      <c r="AA50" s="611"/>
      <c r="AB50" s="611"/>
      <c r="AC50" s="611"/>
      <c r="AD50" s="612"/>
      <c r="AE50" s="610"/>
      <c r="AF50" s="611"/>
      <c r="AG50" s="611"/>
      <c r="AH50" s="611"/>
      <c r="AI50" s="611"/>
      <c r="AJ50" s="611"/>
      <c r="AK50" s="611"/>
      <c r="AL50" s="611"/>
      <c r="AM50" s="611"/>
      <c r="AN50" s="611"/>
      <c r="AO50" s="611"/>
      <c r="AP50" s="612"/>
      <c r="AQ50" s="613"/>
      <c r="AR50" s="607"/>
      <c r="AS50" s="608"/>
      <c r="AT50" s="608"/>
      <c r="AU50" s="608"/>
      <c r="AV50" s="608"/>
      <c r="AW50" s="608"/>
      <c r="AX50" s="608"/>
      <c r="AY50" s="608"/>
      <c r="AZ50" s="608"/>
      <c r="BA50" s="608"/>
      <c r="BB50" s="608"/>
      <c r="BC50" s="609"/>
      <c r="BD50" s="610"/>
      <c r="BE50" s="611"/>
      <c r="BF50" s="611"/>
      <c r="BG50" s="611"/>
      <c r="BH50" s="611"/>
      <c r="BI50" s="611"/>
      <c r="BJ50" s="611"/>
      <c r="BK50" s="611"/>
      <c r="BL50" s="611"/>
      <c r="BM50" s="611"/>
      <c r="BN50" s="611"/>
      <c r="BO50" s="612"/>
      <c r="BP50" s="610"/>
      <c r="BQ50" s="611"/>
      <c r="BR50" s="611"/>
      <c r="BS50" s="611"/>
      <c r="BT50" s="611"/>
      <c r="BU50" s="611"/>
      <c r="BV50" s="611"/>
      <c r="BW50" s="611"/>
      <c r="BX50" s="611"/>
      <c r="BY50" s="611"/>
      <c r="BZ50" s="611"/>
      <c r="CA50" s="612"/>
      <c r="CB50" s="613"/>
      <c r="CC50" s="607"/>
      <c r="CD50" s="608"/>
      <c r="CE50" s="608"/>
      <c r="CF50" s="608"/>
      <c r="CG50" s="608"/>
      <c r="CH50" s="608"/>
      <c r="CI50" s="608"/>
      <c r="CJ50" s="608"/>
      <c r="CK50" s="608"/>
      <c r="CL50" s="608"/>
      <c r="CM50" s="608"/>
      <c r="CN50" s="609"/>
      <c r="CO50" s="610"/>
      <c r="CP50" s="611"/>
      <c r="CQ50" s="611"/>
      <c r="CR50" s="611"/>
      <c r="CS50" s="611"/>
      <c r="CT50" s="611"/>
      <c r="CU50" s="611"/>
      <c r="CV50" s="611"/>
      <c r="CW50" s="611"/>
      <c r="CX50" s="611"/>
      <c r="CY50" s="611"/>
      <c r="CZ50" s="612"/>
      <c r="DA50" s="610"/>
      <c r="DB50" s="611"/>
      <c r="DC50" s="611"/>
      <c r="DD50" s="611"/>
      <c r="DE50" s="611"/>
      <c r="DF50" s="611"/>
      <c r="DG50" s="611"/>
      <c r="DH50" s="611"/>
      <c r="DI50" s="611"/>
      <c r="DJ50" s="611"/>
      <c r="DK50" s="611"/>
      <c r="DL50" s="612"/>
      <c r="DM50" s="586"/>
    </row>
    <row r="51" spans="2:117" ht="15" hidden="1" customHeight="1" outlineLevel="1">
      <c r="B51" s="576"/>
      <c r="C51" s="651"/>
      <c r="E51" s="640"/>
      <c r="G51" s="518"/>
      <c r="H51" s="498"/>
      <c r="I51" s="498"/>
      <c r="J51" s="498"/>
      <c r="K51" s="498"/>
      <c r="L51" s="498"/>
      <c r="M51" s="498"/>
      <c r="N51" s="498"/>
      <c r="O51" s="498"/>
      <c r="P51" s="498"/>
      <c r="Q51" s="498"/>
      <c r="R51" s="519"/>
      <c r="S51" s="526"/>
      <c r="T51" s="512"/>
      <c r="U51" s="512"/>
      <c r="V51" s="512"/>
      <c r="W51" s="512"/>
      <c r="X51" s="512"/>
      <c r="Y51" s="512"/>
      <c r="Z51" s="512"/>
      <c r="AA51" s="512"/>
      <c r="AB51" s="512"/>
      <c r="AC51" s="512"/>
      <c r="AD51" s="527"/>
      <c r="AE51" s="598"/>
      <c r="AF51" s="599"/>
      <c r="AG51" s="599"/>
      <c r="AH51" s="599"/>
      <c r="AI51" s="599"/>
      <c r="AJ51" s="599"/>
      <c r="AK51" s="599"/>
      <c r="AL51" s="599"/>
      <c r="AM51" s="599"/>
      <c r="AN51" s="599"/>
      <c r="AO51" s="599"/>
      <c r="AP51" s="600"/>
      <c r="AQ51" s="575"/>
      <c r="AR51" s="518"/>
      <c r="AS51" s="498"/>
      <c r="AT51" s="498"/>
      <c r="AU51" s="498"/>
      <c r="AV51" s="498"/>
      <c r="AW51" s="498"/>
      <c r="AX51" s="498"/>
      <c r="AY51" s="498"/>
      <c r="AZ51" s="498"/>
      <c r="BA51" s="498"/>
      <c r="BB51" s="498"/>
      <c r="BC51" s="519"/>
      <c r="BD51" s="526"/>
      <c r="BE51" s="512"/>
      <c r="BF51" s="512"/>
      <c r="BG51" s="512"/>
      <c r="BH51" s="512"/>
      <c r="BI51" s="512"/>
      <c r="BJ51" s="512"/>
      <c r="BK51" s="512"/>
      <c r="BL51" s="512"/>
      <c r="BM51" s="512"/>
      <c r="BN51" s="512"/>
      <c r="BO51" s="527"/>
      <c r="BP51" s="598"/>
      <c r="BQ51" s="599"/>
      <c r="BR51" s="599"/>
      <c r="BS51" s="599"/>
      <c r="BT51" s="599"/>
      <c r="BU51" s="599"/>
      <c r="BV51" s="599"/>
      <c r="BW51" s="599"/>
      <c r="BX51" s="599"/>
      <c r="BY51" s="599"/>
      <c r="BZ51" s="599"/>
      <c r="CA51" s="600"/>
      <c r="CB51" s="575"/>
      <c r="CC51" s="518"/>
      <c r="CD51" s="498"/>
      <c r="CE51" s="498"/>
      <c r="CF51" s="498"/>
      <c r="CG51" s="498"/>
      <c r="CH51" s="498"/>
      <c r="CI51" s="498"/>
      <c r="CJ51" s="498"/>
      <c r="CK51" s="498"/>
      <c r="CL51" s="498"/>
      <c r="CM51" s="498"/>
      <c r="CN51" s="519"/>
      <c r="CO51" s="526"/>
      <c r="CP51" s="512"/>
      <c r="CQ51" s="512"/>
      <c r="CR51" s="512"/>
      <c r="CS51" s="512"/>
      <c r="CT51" s="512"/>
      <c r="CU51" s="512"/>
      <c r="CV51" s="512"/>
      <c r="CW51" s="512"/>
      <c r="CX51" s="512"/>
      <c r="CY51" s="512"/>
      <c r="CZ51" s="527"/>
      <c r="DA51" s="601"/>
      <c r="DB51" s="602"/>
      <c r="DC51" s="599"/>
      <c r="DD51" s="599"/>
      <c r="DE51" s="599"/>
      <c r="DF51" s="599"/>
      <c r="DG51" s="599"/>
      <c r="DH51" s="599"/>
      <c r="DI51" s="599"/>
      <c r="DJ51" s="599"/>
      <c r="DK51" s="599"/>
      <c r="DL51" s="600"/>
      <c r="DM51" s="575"/>
    </row>
    <row r="52" spans="2:117" ht="15" hidden="1" customHeight="1" outlineLevel="1">
      <c r="B52" s="576"/>
      <c r="C52" s="652"/>
      <c r="E52" s="640"/>
      <c r="G52" s="520"/>
      <c r="H52" s="499"/>
      <c r="I52" s="499"/>
      <c r="J52" s="499"/>
      <c r="K52" s="499"/>
      <c r="L52" s="499"/>
      <c r="M52" s="499"/>
      <c r="N52" s="499"/>
      <c r="O52" s="499"/>
      <c r="P52" s="499"/>
      <c r="Q52" s="499"/>
      <c r="R52" s="521"/>
      <c r="S52" s="528"/>
      <c r="T52" s="513"/>
      <c r="U52" s="513"/>
      <c r="V52" s="513"/>
      <c r="W52" s="513"/>
      <c r="X52" s="513"/>
      <c r="Y52" s="513"/>
      <c r="Z52" s="513"/>
      <c r="AA52" s="513"/>
      <c r="AB52" s="513"/>
      <c r="AC52" s="513"/>
      <c r="AD52" s="529"/>
      <c r="AE52" s="567"/>
      <c r="AF52" s="568"/>
      <c r="AG52" s="568"/>
      <c r="AH52" s="568"/>
      <c r="AI52" s="568"/>
      <c r="AJ52" s="568"/>
      <c r="AK52" s="568"/>
      <c r="AL52" s="568"/>
      <c r="AM52" s="568"/>
      <c r="AN52" s="568"/>
      <c r="AO52" s="568"/>
      <c r="AP52" s="569"/>
      <c r="AQ52" s="575"/>
      <c r="AR52" s="520"/>
      <c r="AS52" s="499"/>
      <c r="AT52" s="499"/>
      <c r="AU52" s="499"/>
      <c r="AV52" s="499"/>
      <c r="AW52" s="499"/>
      <c r="AX52" s="499"/>
      <c r="AY52" s="499"/>
      <c r="AZ52" s="499"/>
      <c r="BA52" s="499"/>
      <c r="BB52" s="499"/>
      <c r="BC52" s="521"/>
      <c r="BD52" s="528"/>
      <c r="BE52" s="513"/>
      <c r="BF52" s="513"/>
      <c r="BG52" s="513"/>
      <c r="BH52" s="513"/>
      <c r="BI52" s="513"/>
      <c r="BJ52" s="513"/>
      <c r="BK52" s="513"/>
      <c r="BL52" s="513"/>
      <c r="BM52" s="513"/>
      <c r="BN52" s="513"/>
      <c r="BO52" s="529"/>
      <c r="BP52" s="567"/>
      <c r="BQ52" s="568"/>
      <c r="BR52" s="568"/>
      <c r="BS52" s="568"/>
      <c r="BT52" s="568"/>
      <c r="BU52" s="568"/>
      <c r="BV52" s="568"/>
      <c r="BW52" s="568"/>
      <c r="BX52" s="568"/>
      <c r="BY52" s="568"/>
      <c r="BZ52" s="568"/>
      <c r="CA52" s="569"/>
      <c r="CB52" s="575"/>
      <c r="CC52" s="520"/>
      <c r="CD52" s="499"/>
      <c r="CE52" s="499"/>
      <c r="CF52" s="499"/>
      <c r="CG52" s="499"/>
      <c r="CH52" s="499"/>
      <c r="CI52" s="499"/>
      <c r="CJ52" s="499"/>
      <c r="CK52" s="499"/>
      <c r="CL52" s="499"/>
      <c r="CM52" s="499"/>
      <c r="CN52" s="521"/>
      <c r="CO52" s="528"/>
      <c r="CP52" s="513"/>
      <c r="CQ52" s="513"/>
      <c r="CR52" s="513"/>
      <c r="CS52" s="513"/>
      <c r="CT52" s="513"/>
      <c r="CU52" s="513"/>
      <c r="CV52" s="513"/>
      <c r="CW52" s="513"/>
      <c r="CX52" s="513"/>
      <c r="CY52" s="513"/>
      <c r="CZ52" s="529"/>
      <c r="DA52" s="572"/>
      <c r="DB52" s="573"/>
      <c r="DC52" s="568"/>
      <c r="DD52" s="568"/>
      <c r="DE52" s="568"/>
      <c r="DF52" s="568"/>
      <c r="DG52" s="568"/>
      <c r="DH52" s="568"/>
      <c r="DI52" s="568"/>
      <c r="DJ52" s="568"/>
      <c r="DK52" s="568"/>
      <c r="DL52" s="569"/>
      <c r="DM52" s="575"/>
    </row>
    <row r="53" spans="2:117" ht="15" hidden="1" customHeight="1" outlineLevel="1">
      <c r="B53" s="577"/>
      <c r="C53" s="653"/>
      <c r="E53" s="641"/>
      <c r="G53" s="532"/>
      <c r="H53" s="533"/>
      <c r="I53" s="533"/>
      <c r="J53" s="533"/>
      <c r="K53" s="533"/>
      <c r="L53" s="533"/>
      <c r="M53" s="533"/>
      <c r="N53" s="533"/>
      <c r="O53" s="533"/>
      <c r="P53" s="533"/>
      <c r="Q53" s="533"/>
      <c r="R53" s="534"/>
      <c r="S53" s="532"/>
      <c r="T53" s="533"/>
      <c r="U53" s="533"/>
      <c r="V53" s="533"/>
      <c r="W53" s="533"/>
      <c r="X53" s="533"/>
      <c r="Y53" s="533"/>
      <c r="Z53" s="533"/>
      <c r="AA53" s="533"/>
      <c r="AB53" s="533"/>
      <c r="AC53" s="533"/>
      <c r="AD53" s="534"/>
      <c r="AE53" s="564"/>
      <c r="AF53" s="565"/>
      <c r="AG53" s="565"/>
      <c r="AH53" s="565"/>
      <c r="AI53" s="565"/>
      <c r="AJ53" s="565"/>
      <c r="AK53" s="565"/>
      <c r="AL53" s="565"/>
      <c r="AM53" s="565"/>
      <c r="AN53" s="565"/>
      <c r="AO53" s="565"/>
      <c r="AP53" s="566"/>
      <c r="AQ53" s="578"/>
      <c r="AR53" s="532"/>
      <c r="AS53" s="533"/>
      <c r="AT53" s="533"/>
      <c r="AU53" s="533"/>
      <c r="AV53" s="533"/>
      <c r="AW53" s="533"/>
      <c r="AX53" s="533"/>
      <c r="AY53" s="533"/>
      <c r="AZ53" s="533"/>
      <c r="BA53" s="533"/>
      <c r="BB53" s="533"/>
      <c r="BC53" s="534"/>
      <c r="BD53" s="532"/>
      <c r="BE53" s="533"/>
      <c r="BF53" s="533"/>
      <c r="BG53" s="533"/>
      <c r="BH53" s="533"/>
      <c r="BI53" s="533"/>
      <c r="BJ53" s="533"/>
      <c r="BK53" s="533"/>
      <c r="BL53" s="533"/>
      <c r="BM53" s="533"/>
      <c r="BN53" s="533"/>
      <c r="BO53" s="534"/>
      <c r="BP53" s="564"/>
      <c r="BQ53" s="565"/>
      <c r="BR53" s="565"/>
      <c r="BS53" s="565"/>
      <c r="BT53" s="565"/>
      <c r="BU53" s="565"/>
      <c r="BV53" s="565"/>
      <c r="BW53" s="565"/>
      <c r="BX53" s="565"/>
      <c r="BY53" s="565"/>
      <c r="BZ53" s="565"/>
      <c r="CA53" s="566"/>
      <c r="CB53" s="578"/>
      <c r="CC53" s="532"/>
      <c r="CD53" s="533"/>
      <c r="CE53" s="533"/>
      <c r="CF53" s="533"/>
      <c r="CG53" s="533"/>
      <c r="CH53" s="533"/>
      <c r="CI53" s="533"/>
      <c r="CJ53" s="533"/>
      <c r="CK53" s="533"/>
      <c r="CL53" s="533"/>
      <c r="CM53" s="533"/>
      <c r="CN53" s="534"/>
      <c r="CO53" s="532"/>
      <c r="CP53" s="533"/>
      <c r="CQ53" s="533"/>
      <c r="CR53" s="533"/>
      <c r="CS53" s="533"/>
      <c r="CT53" s="533"/>
      <c r="CU53" s="533"/>
      <c r="CV53" s="533"/>
      <c r="CW53" s="533"/>
      <c r="CX53" s="533"/>
      <c r="CY53" s="533"/>
      <c r="CZ53" s="534"/>
      <c r="DA53" s="564"/>
      <c r="DB53" s="565"/>
      <c r="DC53" s="565"/>
      <c r="DD53" s="565"/>
      <c r="DE53" s="565"/>
      <c r="DF53" s="565"/>
      <c r="DG53" s="565"/>
      <c r="DH53" s="565"/>
      <c r="DI53" s="565"/>
      <c r="DJ53" s="565"/>
      <c r="DK53" s="565"/>
      <c r="DL53" s="566"/>
      <c r="DM53" s="579"/>
    </row>
    <row r="54" spans="2:117" ht="15" hidden="1" customHeight="1" outlineLevel="1">
      <c r="B54" s="577"/>
      <c r="C54" s="653"/>
      <c r="E54" s="641"/>
      <c r="G54" s="532"/>
      <c r="H54" s="533"/>
      <c r="I54" s="533"/>
      <c r="J54" s="533"/>
      <c r="K54" s="533"/>
      <c r="L54" s="533"/>
      <c r="M54" s="533"/>
      <c r="N54" s="533"/>
      <c r="O54" s="533"/>
      <c r="P54" s="533"/>
      <c r="Q54" s="533"/>
      <c r="R54" s="534"/>
      <c r="S54" s="532"/>
      <c r="T54" s="533"/>
      <c r="U54" s="533"/>
      <c r="V54" s="533"/>
      <c r="W54" s="533"/>
      <c r="X54" s="533"/>
      <c r="Y54" s="533"/>
      <c r="Z54" s="533"/>
      <c r="AA54" s="533"/>
      <c r="AB54" s="533"/>
      <c r="AC54" s="533"/>
      <c r="AD54" s="534"/>
      <c r="AE54" s="532"/>
      <c r="AF54" s="533"/>
      <c r="AG54" s="533"/>
      <c r="AH54" s="533"/>
      <c r="AI54" s="533"/>
      <c r="AJ54" s="533"/>
      <c r="AK54" s="533"/>
      <c r="AL54" s="533"/>
      <c r="AM54" s="533"/>
      <c r="AN54" s="533"/>
      <c r="AO54" s="533"/>
      <c r="AP54" s="534"/>
      <c r="AQ54" s="578"/>
      <c r="AR54" s="532"/>
      <c r="AS54" s="533"/>
      <c r="AT54" s="533"/>
      <c r="AU54" s="533"/>
      <c r="AV54" s="533"/>
      <c r="AW54" s="533"/>
      <c r="AX54" s="533"/>
      <c r="AY54" s="533"/>
      <c r="AZ54" s="533"/>
      <c r="BA54" s="533"/>
      <c r="BB54" s="533"/>
      <c r="BC54" s="534"/>
      <c r="BD54" s="532"/>
      <c r="BE54" s="533"/>
      <c r="BF54" s="533"/>
      <c r="BG54" s="533"/>
      <c r="BH54" s="533"/>
      <c r="BI54" s="533"/>
      <c r="BJ54" s="533"/>
      <c r="BK54" s="533"/>
      <c r="BL54" s="533"/>
      <c r="BM54" s="533"/>
      <c r="BN54" s="533"/>
      <c r="BO54" s="534"/>
      <c r="BP54" s="532"/>
      <c r="BQ54" s="533"/>
      <c r="BR54" s="533"/>
      <c r="BS54" s="533"/>
      <c r="BT54" s="533"/>
      <c r="BU54" s="533"/>
      <c r="BV54" s="533"/>
      <c r="BW54" s="533"/>
      <c r="BX54" s="533"/>
      <c r="BY54" s="533"/>
      <c r="BZ54" s="533"/>
      <c r="CA54" s="534"/>
      <c r="CB54" s="578"/>
      <c r="CC54" s="532"/>
      <c r="CD54" s="533"/>
      <c r="CE54" s="533"/>
      <c r="CF54" s="533"/>
      <c r="CG54" s="533"/>
      <c r="CH54" s="533"/>
      <c r="CI54" s="533"/>
      <c r="CJ54" s="533"/>
      <c r="CK54" s="533"/>
      <c r="CL54" s="533"/>
      <c r="CM54" s="533"/>
      <c r="CN54" s="534"/>
      <c r="CO54" s="532"/>
      <c r="CP54" s="533"/>
      <c r="CQ54" s="533"/>
      <c r="CR54" s="533"/>
      <c r="CS54" s="533"/>
      <c r="CT54" s="533"/>
      <c r="CU54" s="533"/>
      <c r="CV54" s="533"/>
      <c r="CW54" s="533"/>
      <c r="CX54" s="533"/>
      <c r="CY54" s="533"/>
      <c r="CZ54" s="534"/>
      <c r="DA54" s="532"/>
      <c r="DB54" s="533"/>
      <c r="DC54" s="533"/>
      <c r="DD54" s="533"/>
      <c r="DE54" s="533"/>
      <c r="DF54" s="533"/>
      <c r="DG54" s="533"/>
      <c r="DH54" s="533"/>
      <c r="DI54" s="533"/>
      <c r="DJ54" s="533"/>
      <c r="DK54" s="533"/>
      <c r="DL54" s="534"/>
      <c r="DM54" s="579"/>
    </row>
    <row r="55" spans="2:117" ht="15" hidden="1" customHeight="1" outlineLevel="1">
      <c r="B55" s="577"/>
      <c r="C55" s="654"/>
      <c r="E55" s="641"/>
      <c r="G55" s="539"/>
      <c r="H55" s="540"/>
      <c r="I55" s="540"/>
      <c r="J55" s="540"/>
      <c r="K55" s="540"/>
      <c r="L55" s="540"/>
      <c r="M55" s="540"/>
      <c r="N55" s="540"/>
      <c r="O55" s="540"/>
      <c r="P55" s="540"/>
      <c r="Q55" s="540"/>
      <c r="R55" s="541"/>
      <c r="S55" s="542"/>
      <c r="T55" s="543"/>
      <c r="U55" s="543"/>
      <c r="V55" s="543"/>
      <c r="W55" s="543"/>
      <c r="X55" s="543"/>
      <c r="Y55" s="543"/>
      <c r="Z55" s="543"/>
      <c r="AA55" s="543"/>
      <c r="AB55" s="543"/>
      <c r="AC55" s="543"/>
      <c r="AD55" s="544"/>
      <c r="AE55" s="542"/>
      <c r="AF55" s="543"/>
      <c r="AG55" s="543"/>
      <c r="AH55" s="543"/>
      <c r="AI55" s="543"/>
      <c r="AJ55" s="543"/>
      <c r="AK55" s="543"/>
      <c r="AL55" s="543"/>
      <c r="AM55" s="543"/>
      <c r="AN55" s="543"/>
      <c r="AO55" s="543"/>
      <c r="AP55" s="544"/>
      <c r="AQ55" s="579"/>
      <c r="AR55" s="539"/>
      <c r="AS55" s="540"/>
      <c r="AT55" s="540"/>
      <c r="AU55" s="540"/>
      <c r="AV55" s="540"/>
      <c r="AW55" s="540"/>
      <c r="AX55" s="540"/>
      <c r="AY55" s="540"/>
      <c r="AZ55" s="540"/>
      <c r="BA55" s="540"/>
      <c r="BB55" s="540"/>
      <c r="BC55" s="541"/>
      <c r="BD55" s="542"/>
      <c r="BE55" s="543"/>
      <c r="BF55" s="543"/>
      <c r="BG55" s="543"/>
      <c r="BH55" s="543"/>
      <c r="BI55" s="543"/>
      <c r="BJ55" s="543"/>
      <c r="BK55" s="543"/>
      <c r="BL55" s="543"/>
      <c r="BM55" s="543"/>
      <c r="BN55" s="543"/>
      <c r="BO55" s="544"/>
      <c r="BP55" s="542"/>
      <c r="BQ55" s="543"/>
      <c r="BR55" s="543"/>
      <c r="BS55" s="543"/>
      <c r="BT55" s="543"/>
      <c r="BU55" s="543"/>
      <c r="BV55" s="543"/>
      <c r="BW55" s="543"/>
      <c r="BX55" s="543"/>
      <c r="BY55" s="543"/>
      <c r="BZ55" s="543"/>
      <c r="CA55" s="544"/>
      <c r="CB55" s="578"/>
      <c r="CC55" s="539"/>
      <c r="CD55" s="540"/>
      <c r="CE55" s="540"/>
      <c r="CF55" s="540"/>
      <c r="CG55" s="540"/>
      <c r="CH55" s="540"/>
      <c r="CI55" s="540"/>
      <c r="CJ55" s="540"/>
      <c r="CK55" s="540"/>
      <c r="CL55" s="540"/>
      <c r="CM55" s="540"/>
      <c r="CN55" s="541"/>
      <c r="CO55" s="542"/>
      <c r="CP55" s="543"/>
      <c r="CQ55" s="543"/>
      <c r="CR55" s="543"/>
      <c r="CS55" s="543"/>
      <c r="CT55" s="543"/>
      <c r="CU55" s="543"/>
      <c r="CV55" s="543"/>
      <c r="CW55" s="543"/>
      <c r="CX55" s="543"/>
      <c r="CY55" s="543"/>
      <c r="CZ55" s="544"/>
      <c r="DA55" s="570"/>
      <c r="DB55" s="571"/>
      <c r="DC55" s="543"/>
      <c r="DD55" s="543"/>
      <c r="DE55" s="543"/>
      <c r="DF55" s="543"/>
      <c r="DG55" s="543"/>
      <c r="DH55" s="543"/>
      <c r="DI55" s="543"/>
      <c r="DJ55" s="543"/>
      <c r="DK55" s="543"/>
      <c r="DL55" s="544"/>
      <c r="DM55" s="579"/>
    </row>
    <row r="56" spans="2:117" ht="15" hidden="1" customHeight="1" outlineLevel="1">
      <c r="B56" s="577"/>
      <c r="C56" s="655"/>
      <c r="E56" s="641"/>
      <c r="G56" s="551"/>
      <c r="H56" s="552"/>
      <c r="I56" s="552"/>
      <c r="J56" s="552"/>
      <c r="K56" s="552"/>
      <c r="L56" s="552"/>
      <c r="M56" s="552"/>
      <c r="N56" s="552"/>
      <c r="O56" s="552"/>
      <c r="P56" s="552"/>
      <c r="Q56" s="552"/>
      <c r="R56" s="553"/>
      <c r="S56" s="554"/>
      <c r="T56" s="555"/>
      <c r="U56" s="555"/>
      <c r="V56" s="555"/>
      <c r="W56" s="555"/>
      <c r="X56" s="555"/>
      <c r="Y56" s="555"/>
      <c r="Z56" s="555"/>
      <c r="AA56" s="555"/>
      <c r="AB56" s="555"/>
      <c r="AC56" s="555"/>
      <c r="AD56" s="556"/>
      <c r="AE56" s="554"/>
      <c r="AF56" s="555"/>
      <c r="AG56" s="555"/>
      <c r="AH56" s="555"/>
      <c r="AI56" s="555"/>
      <c r="AJ56" s="555"/>
      <c r="AK56" s="555"/>
      <c r="AL56" s="555"/>
      <c r="AM56" s="555"/>
      <c r="AN56" s="555"/>
      <c r="AO56" s="555"/>
      <c r="AP56" s="556"/>
      <c r="AQ56" s="579"/>
      <c r="AR56" s="551"/>
      <c r="AS56" s="552"/>
      <c r="AT56" s="552"/>
      <c r="AU56" s="552"/>
      <c r="AV56" s="552"/>
      <c r="AW56" s="552"/>
      <c r="AX56" s="552"/>
      <c r="AY56" s="552"/>
      <c r="AZ56" s="552"/>
      <c r="BA56" s="552"/>
      <c r="BB56" s="552"/>
      <c r="BC56" s="553"/>
      <c r="BD56" s="554"/>
      <c r="BE56" s="555"/>
      <c r="BF56" s="555"/>
      <c r="BG56" s="555"/>
      <c r="BH56" s="555"/>
      <c r="BI56" s="555"/>
      <c r="BJ56" s="555"/>
      <c r="BK56" s="555"/>
      <c r="BL56" s="555"/>
      <c r="BM56" s="555"/>
      <c r="BN56" s="555"/>
      <c r="BO56" s="556"/>
      <c r="BP56" s="554"/>
      <c r="BQ56" s="555"/>
      <c r="BR56" s="555"/>
      <c r="BS56" s="555"/>
      <c r="BT56" s="555"/>
      <c r="BU56" s="555"/>
      <c r="BV56" s="555"/>
      <c r="BW56" s="555"/>
      <c r="BX56" s="555"/>
      <c r="BY56" s="555"/>
      <c r="BZ56" s="555"/>
      <c r="CA56" s="556"/>
      <c r="CB56" s="578"/>
      <c r="CC56" s="551"/>
      <c r="CD56" s="552"/>
      <c r="CE56" s="552"/>
      <c r="CF56" s="552"/>
      <c r="CG56" s="552"/>
      <c r="CH56" s="552"/>
      <c r="CI56" s="552"/>
      <c r="CJ56" s="552"/>
      <c r="CK56" s="552"/>
      <c r="CL56" s="552"/>
      <c r="CM56" s="552"/>
      <c r="CN56" s="553"/>
      <c r="CO56" s="554"/>
      <c r="CP56" s="555"/>
      <c r="CQ56" s="555"/>
      <c r="CR56" s="555"/>
      <c r="CS56" s="555"/>
      <c r="CT56" s="555"/>
      <c r="CU56" s="555"/>
      <c r="CV56" s="555"/>
      <c r="CW56" s="555"/>
      <c r="CX56" s="555"/>
      <c r="CY56" s="555"/>
      <c r="CZ56" s="556"/>
      <c r="DA56" s="554"/>
      <c r="DB56" s="555"/>
      <c r="DC56" s="555"/>
      <c r="DD56" s="555"/>
      <c r="DE56" s="555"/>
      <c r="DF56" s="555"/>
      <c r="DG56" s="555"/>
      <c r="DH56" s="555"/>
      <c r="DI56" s="555"/>
      <c r="DJ56" s="555"/>
      <c r="DK56" s="555"/>
      <c r="DL56" s="556"/>
      <c r="DM56" s="579"/>
    </row>
    <row r="57" spans="2:117" ht="15" hidden="1" customHeight="1" outlineLevel="1" thickBot="1">
      <c r="B57" s="577"/>
      <c r="C57" s="656"/>
      <c r="E57" s="641"/>
      <c r="G57" s="545"/>
      <c r="H57" s="546"/>
      <c r="I57" s="546"/>
      <c r="J57" s="546"/>
      <c r="K57" s="546"/>
      <c r="L57" s="546"/>
      <c r="M57" s="546"/>
      <c r="N57" s="546"/>
      <c r="O57" s="546"/>
      <c r="P57" s="546"/>
      <c r="Q57" s="546"/>
      <c r="R57" s="547"/>
      <c r="S57" s="548"/>
      <c r="T57" s="549"/>
      <c r="U57" s="549"/>
      <c r="V57" s="549"/>
      <c r="W57" s="549"/>
      <c r="X57" s="549"/>
      <c r="Y57" s="549"/>
      <c r="Z57" s="549"/>
      <c r="AA57" s="549"/>
      <c r="AB57" s="549"/>
      <c r="AC57" s="549"/>
      <c r="AD57" s="550"/>
      <c r="AE57" s="548"/>
      <c r="AF57" s="549"/>
      <c r="AG57" s="549"/>
      <c r="AH57" s="549"/>
      <c r="AI57" s="549"/>
      <c r="AJ57" s="549"/>
      <c r="AK57" s="549"/>
      <c r="AL57" s="549"/>
      <c r="AM57" s="549"/>
      <c r="AN57" s="549"/>
      <c r="AO57" s="549"/>
      <c r="AP57" s="550"/>
      <c r="AQ57" s="579"/>
      <c r="AR57" s="545"/>
      <c r="AS57" s="546"/>
      <c r="AT57" s="546"/>
      <c r="AU57" s="546"/>
      <c r="AV57" s="546"/>
      <c r="AW57" s="546"/>
      <c r="AX57" s="546"/>
      <c r="AY57" s="546"/>
      <c r="AZ57" s="546"/>
      <c r="BA57" s="546"/>
      <c r="BB57" s="546"/>
      <c r="BC57" s="547"/>
      <c r="BD57" s="548"/>
      <c r="BE57" s="549"/>
      <c r="BF57" s="549"/>
      <c r="BG57" s="549"/>
      <c r="BH57" s="549"/>
      <c r="BI57" s="549"/>
      <c r="BJ57" s="549"/>
      <c r="BK57" s="549"/>
      <c r="BL57" s="549"/>
      <c r="BM57" s="549"/>
      <c r="BN57" s="549"/>
      <c r="BO57" s="550"/>
      <c r="BP57" s="548"/>
      <c r="BQ57" s="549"/>
      <c r="BR57" s="549"/>
      <c r="BS57" s="549"/>
      <c r="BT57" s="549"/>
      <c r="BU57" s="549"/>
      <c r="BV57" s="549"/>
      <c r="BW57" s="549"/>
      <c r="BX57" s="549"/>
      <c r="BY57" s="549"/>
      <c r="BZ57" s="549"/>
      <c r="CA57" s="550"/>
      <c r="CB57" s="578"/>
      <c r="CC57" s="545"/>
      <c r="CD57" s="546"/>
      <c r="CE57" s="546"/>
      <c r="CF57" s="546"/>
      <c r="CG57" s="546"/>
      <c r="CH57" s="546"/>
      <c r="CI57" s="546"/>
      <c r="CJ57" s="546"/>
      <c r="CK57" s="546"/>
      <c r="CL57" s="546"/>
      <c r="CM57" s="546"/>
      <c r="CN57" s="547"/>
      <c r="CO57" s="548"/>
      <c r="CP57" s="549"/>
      <c r="CQ57" s="549"/>
      <c r="CR57" s="549"/>
      <c r="CS57" s="549"/>
      <c r="CT57" s="549"/>
      <c r="CU57" s="549"/>
      <c r="CV57" s="549"/>
      <c r="CW57" s="549"/>
      <c r="CX57" s="549"/>
      <c r="CY57" s="549"/>
      <c r="CZ57" s="550"/>
      <c r="DA57" s="548"/>
      <c r="DB57" s="549"/>
      <c r="DC57" s="549"/>
      <c r="DD57" s="549"/>
      <c r="DE57" s="549"/>
      <c r="DF57" s="549"/>
      <c r="DG57" s="549"/>
      <c r="DH57" s="549"/>
      <c r="DI57" s="549"/>
      <c r="DJ57" s="549"/>
      <c r="DK57" s="549"/>
      <c r="DL57" s="550"/>
      <c r="DM57" s="579"/>
    </row>
    <row r="58" spans="2:117" ht="15" hidden="1" customHeight="1" outlineLevel="1" thickTop="1">
      <c r="B58" s="580"/>
      <c r="C58" s="657"/>
      <c r="E58" s="642"/>
      <c r="G58" s="515"/>
      <c r="H58" s="497"/>
      <c r="I58" s="497"/>
      <c r="J58" s="497"/>
      <c r="K58" s="497"/>
      <c r="L58" s="497"/>
      <c r="M58" s="497"/>
      <c r="N58" s="497"/>
      <c r="O58" s="497"/>
      <c r="P58" s="497"/>
      <c r="Q58" s="497"/>
      <c r="R58" s="516"/>
      <c r="S58" s="522"/>
      <c r="T58" s="510"/>
      <c r="U58" s="510"/>
      <c r="V58" s="510"/>
      <c r="W58" s="510"/>
      <c r="X58" s="510"/>
      <c r="Y58" s="510"/>
      <c r="Z58" s="510"/>
      <c r="AA58" s="510"/>
      <c r="AB58" s="510"/>
      <c r="AC58" s="510"/>
      <c r="AD58" s="523"/>
      <c r="AE58" s="522"/>
      <c r="AF58" s="510"/>
      <c r="AG58" s="510"/>
      <c r="AH58" s="510"/>
      <c r="AI58" s="510"/>
      <c r="AJ58" s="510"/>
      <c r="AK58" s="510"/>
      <c r="AL58" s="510"/>
      <c r="AM58" s="510"/>
      <c r="AN58" s="510"/>
      <c r="AO58" s="510"/>
      <c r="AP58" s="523"/>
      <c r="AQ58" s="579"/>
      <c r="AR58" s="515"/>
      <c r="AS58" s="497"/>
      <c r="AT58" s="497"/>
      <c r="AU58" s="497"/>
      <c r="AV58" s="497"/>
      <c r="AW58" s="497"/>
      <c r="AX58" s="497"/>
      <c r="AY58" s="497"/>
      <c r="AZ58" s="497"/>
      <c r="BA58" s="497"/>
      <c r="BB58" s="497"/>
      <c r="BC58" s="516"/>
      <c r="BD58" s="522"/>
      <c r="BE58" s="510"/>
      <c r="BF58" s="510"/>
      <c r="BG58" s="510"/>
      <c r="BH58" s="510"/>
      <c r="BI58" s="510"/>
      <c r="BJ58" s="510"/>
      <c r="BK58" s="510"/>
      <c r="BL58" s="510"/>
      <c r="BM58" s="510"/>
      <c r="BN58" s="510"/>
      <c r="BO58" s="523"/>
      <c r="BP58" s="522"/>
      <c r="BQ58" s="510"/>
      <c r="BR58" s="510"/>
      <c r="BS58" s="510"/>
      <c r="BT58" s="510"/>
      <c r="BU58" s="510"/>
      <c r="BV58" s="510"/>
      <c r="BW58" s="510"/>
      <c r="BX58" s="510"/>
      <c r="BY58" s="510"/>
      <c r="BZ58" s="510"/>
      <c r="CA58" s="523"/>
      <c r="CB58" s="578"/>
      <c r="CC58" s="515"/>
      <c r="CD58" s="497"/>
      <c r="CE58" s="497"/>
      <c r="CF58" s="497"/>
      <c r="CG58" s="497"/>
      <c r="CH58" s="497"/>
      <c r="CI58" s="497"/>
      <c r="CJ58" s="497"/>
      <c r="CK58" s="497"/>
      <c r="CL58" s="497"/>
      <c r="CM58" s="497"/>
      <c r="CN58" s="516"/>
      <c r="CO58" s="522"/>
      <c r="CP58" s="510"/>
      <c r="CQ58" s="510"/>
      <c r="CR58" s="510"/>
      <c r="CS58" s="510"/>
      <c r="CT58" s="510"/>
      <c r="CU58" s="510"/>
      <c r="CV58" s="510"/>
      <c r="CW58" s="510"/>
      <c r="CX58" s="510"/>
      <c r="CY58" s="510"/>
      <c r="CZ58" s="523"/>
      <c r="DA58" s="531"/>
      <c r="DB58" s="530"/>
      <c r="DC58" s="510"/>
      <c r="DD58" s="510"/>
      <c r="DE58" s="510"/>
      <c r="DF58" s="510"/>
      <c r="DG58" s="510"/>
      <c r="DH58" s="510"/>
      <c r="DI58" s="510"/>
      <c r="DJ58" s="510"/>
      <c r="DK58" s="510"/>
      <c r="DL58" s="523"/>
      <c r="DM58" s="579"/>
    </row>
    <row r="59" spans="2:117" ht="15" hidden="1" customHeight="1" outlineLevel="1">
      <c r="B59" s="574"/>
      <c r="C59" s="658"/>
      <c r="E59" s="643"/>
      <c r="G59" s="524"/>
      <c r="H59" s="511"/>
      <c r="I59" s="511"/>
      <c r="J59" s="511"/>
      <c r="K59" s="511"/>
      <c r="L59" s="511"/>
      <c r="M59" s="511"/>
      <c r="N59" s="511"/>
      <c r="O59" s="511"/>
      <c r="P59" s="511"/>
      <c r="Q59" s="511"/>
      <c r="R59" s="525"/>
      <c r="S59" s="524"/>
      <c r="T59" s="511"/>
      <c r="U59" s="511"/>
      <c r="V59" s="511"/>
      <c r="W59" s="511"/>
      <c r="X59" s="511"/>
      <c r="Y59" s="511"/>
      <c r="Z59" s="511"/>
      <c r="AA59" s="511"/>
      <c r="AB59" s="511"/>
      <c r="AC59" s="511"/>
      <c r="AD59" s="525"/>
      <c r="AE59" s="524"/>
      <c r="AF59" s="511"/>
      <c r="AG59" s="511"/>
      <c r="AH59" s="511"/>
      <c r="AI59" s="511"/>
      <c r="AJ59" s="511"/>
      <c r="AK59" s="511"/>
      <c r="AL59" s="511"/>
      <c r="AM59" s="511"/>
      <c r="AN59" s="511"/>
      <c r="AO59" s="511"/>
      <c r="AP59" s="525"/>
      <c r="AQ59" s="579"/>
      <c r="AR59" s="524"/>
      <c r="AS59" s="511"/>
      <c r="AT59" s="511"/>
      <c r="AU59" s="511"/>
      <c r="AV59" s="511"/>
      <c r="AW59" s="511"/>
      <c r="AX59" s="511"/>
      <c r="AY59" s="511"/>
      <c r="AZ59" s="511"/>
      <c r="BA59" s="511"/>
      <c r="BB59" s="511"/>
      <c r="BC59" s="525"/>
      <c r="BD59" s="524"/>
      <c r="BE59" s="511"/>
      <c r="BF59" s="511"/>
      <c r="BG59" s="511"/>
      <c r="BH59" s="511"/>
      <c r="BI59" s="511"/>
      <c r="BJ59" s="511"/>
      <c r="BK59" s="511"/>
      <c r="BL59" s="511"/>
      <c r="BM59" s="511"/>
      <c r="BN59" s="511"/>
      <c r="BO59" s="525"/>
      <c r="BP59" s="524"/>
      <c r="BQ59" s="511"/>
      <c r="BR59" s="511"/>
      <c r="BS59" s="511"/>
      <c r="BT59" s="511"/>
      <c r="BU59" s="511"/>
      <c r="BV59" s="511"/>
      <c r="BW59" s="511"/>
      <c r="BX59" s="511"/>
      <c r="BY59" s="511"/>
      <c r="BZ59" s="511"/>
      <c r="CA59" s="525"/>
      <c r="CB59" s="578"/>
      <c r="CC59" s="524"/>
      <c r="CD59" s="511"/>
      <c r="CE59" s="511"/>
      <c r="CF59" s="511"/>
      <c r="CG59" s="511"/>
      <c r="CH59" s="511"/>
      <c r="CI59" s="511"/>
      <c r="CJ59" s="511"/>
      <c r="CK59" s="511"/>
      <c r="CL59" s="511"/>
      <c r="CM59" s="511"/>
      <c r="CN59" s="525"/>
      <c r="CO59" s="524"/>
      <c r="CP59" s="511"/>
      <c r="CQ59" s="511"/>
      <c r="CR59" s="511"/>
      <c r="CS59" s="511"/>
      <c r="CT59" s="511"/>
      <c r="CU59" s="511"/>
      <c r="CV59" s="511"/>
      <c r="CW59" s="511"/>
      <c r="CX59" s="511"/>
      <c r="CY59" s="511"/>
      <c r="CZ59" s="525"/>
      <c r="DA59" s="524"/>
      <c r="DB59" s="511"/>
      <c r="DC59" s="511"/>
      <c r="DD59" s="511"/>
      <c r="DE59" s="511"/>
      <c r="DF59" s="511"/>
      <c r="DG59" s="511"/>
      <c r="DH59" s="511"/>
      <c r="DI59" s="511"/>
      <c r="DJ59" s="511"/>
      <c r="DK59" s="511"/>
      <c r="DL59" s="525"/>
      <c r="DM59" s="579"/>
    </row>
    <row r="60" spans="2:117" ht="15" hidden="1" customHeight="1" outlineLevel="1">
      <c r="B60" s="580"/>
      <c r="C60" s="659"/>
      <c r="E60" s="642"/>
      <c r="G60" s="557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9"/>
      <c r="S60" s="560"/>
      <c r="T60" s="561"/>
      <c r="U60" s="561"/>
      <c r="V60" s="561"/>
      <c r="W60" s="561"/>
      <c r="X60" s="561"/>
      <c r="Y60" s="561"/>
      <c r="Z60" s="561"/>
      <c r="AA60" s="561"/>
      <c r="AB60" s="561"/>
      <c r="AC60" s="561"/>
      <c r="AD60" s="562"/>
      <c r="AE60" s="560"/>
      <c r="AF60" s="561"/>
      <c r="AG60" s="561"/>
      <c r="AH60" s="561"/>
      <c r="AI60" s="561"/>
      <c r="AJ60" s="561"/>
      <c r="AK60" s="561"/>
      <c r="AL60" s="561"/>
      <c r="AM60" s="561"/>
      <c r="AN60" s="561"/>
      <c r="AO60" s="561"/>
      <c r="AP60" s="562"/>
      <c r="AQ60" s="575"/>
      <c r="AR60" s="557"/>
      <c r="AS60" s="558"/>
      <c r="AT60" s="558"/>
      <c r="AU60" s="558"/>
      <c r="AV60" s="558"/>
      <c r="AW60" s="558"/>
      <c r="AX60" s="558"/>
      <c r="AY60" s="558"/>
      <c r="AZ60" s="558"/>
      <c r="BA60" s="558"/>
      <c r="BB60" s="558"/>
      <c r="BC60" s="559"/>
      <c r="BD60" s="560"/>
      <c r="BE60" s="561"/>
      <c r="BF60" s="561"/>
      <c r="BG60" s="561"/>
      <c r="BH60" s="561"/>
      <c r="BI60" s="561"/>
      <c r="BJ60" s="561"/>
      <c r="BK60" s="561"/>
      <c r="BL60" s="561"/>
      <c r="BM60" s="561"/>
      <c r="BN60" s="561"/>
      <c r="BO60" s="562"/>
      <c r="BP60" s="560"/>
      <c r="BQ60" s="561"/>
      <c r="BR60" s="561"/>
      <c r="BS60" s="561"/>
      <c r="BT60" s="561"/>
      <c r="BU60" s="561"/>
      <c r="BV60" s="561"/>
      <c r="BW60" s="561"/>
      <c r="BX60" s="561"/>
      <c r="BY60" s="561"/>
      <c r="BZ60" s="561"/>
      <c r="CA60" s="562"/>
      <c r="CB60" s="581"/>
      <c r="CC60" s="557"/>
      <c r="CD60" s="558"/>
      <c r="CE60" s="558"/>
      <c r="CF60" s="558"/>
      <c r="CG60" s="558"/>
      <c r="CH60" s="558"/>
      <c r="CI60" s="558"/>
      <c r="CJ60" s="558"/>
      <c r="CK60" s="558"/>
      <c r="CL60" s="558"/>
      <c r="CM60" s="558"/>
      <c r="CN60" s="559"/>
      <c r="CO60" s="560"/>
      <c r="CP60" s="561"/>
      <c r="CQ60" s="561"/>
      <c r="CR60" s="561"/>
      <c r="CS60" s="561"/>
      <c r="CT60" s="561"/>
      <c r="CU60" s="561"/>
      <c r="CV60" s="561"/>
      <c r="CW60" s="561"/>
      <c r="CX60" s="561"/>
      <c r="CY60" s="561"/>
      <c r="CZ60" s="562"/>
      <c r="DA60" s="560"/>
      <c r="DB60" s="561"/>
      <c r="DC60" s="561"/>
      <c r="DD60" s="561"/>
      <c r="DE60" s="561"/>
      <c r="DF60" s="561"/>
      <c r="DG60" s="561"/>
      <c r="DH60" s="561"/>
      <c r="DI60" s="561"/>
      <c r="DJ60" s="561"/>
      <c r="DK60" s="561"/>
      <c r="DL60" s="562"/>
      <c r="DM60" s="575"/>
    </row>
    <row r="61" spans="2:117" ht="15" hidden="1" customHeight="1" outlineLevel="1">
      <c r="B61" s="574"/>
      <c r="C61" s="658"/>
      <c r="E61" s="643"/>
      <c r="G61" s="582"/>
      <c r="H61" s="583"/>
      <c r="I61" s="583"/>
      <c r="J61" s="583"/>
      <c r="K61" s="583"/>
      <c r="L61" s="583"/>
      <c r="M61" s="583"/>
      <c r="N61" s="583"/>
      <c r="O61" s="583"/>
      <c r="P61" s="583"/>
      <c r="Q61" s="583"/>
      <c r="R61" s="584"/>
      <c r="S61" s="582"/>
      <c r="T61" s="583"/>
      <c r="U61" s="583"/>
      <c r="V61" s="583"/>
      <c r="W61" s="583"/>
      <c r="X61" s="583"/>
      <c r="Y61" s="583"/>
      <c r="Z61" s="583"/>
      <c r="AA61" s="583"/>
      <c r="AB61" s="583"/>
      <c r="AC61" s="583"/>
      <c r="AD61" s="584"/>
      <c r="AE61" s="582"/>
      <c r="AF61" s="583"/>
      <c r="AG61" s="583"/>
      <c r="AH61" s="583"/>
      <c r="AI61" s="583"/>
      <c r="AJ61" s="583"/>
      <c r="AK61" s="583"/>
      <c r="AL61" s="583"/>
      <c r="AM61" s="583"/>
      <c r="AN61" s="583"/>
      <c r="AO61" s="583"/>
      <c r="AP61" s="584"/>
      <c r="AQ61" s="575"/>
      <c r="AR61" s="582"/>
      <c r="AS61" s="583"/>
      <c r="AT61" s="583"/>
      <c r="AU61" s="583"/>
      <c r="AV61" s="583"/>
      <c r="AW61" s="583"/>
      <c r="AX61" s="583"/>
      <c r="AY61" s="583"/>
      <c r="AZ61" s="583"/>
      <c r="BA61" s="583"/>
      <c r="BB61" s="583"/>
      <c r="BC61" s="584"/>
      <c r="BD61" s="582"/>
      <c r="BE61" s="583"/>
      <c r="BF61" s="583"/>
      <c r="BG61" s="583"/>
      <c r="BH61" s="583"/>
      <c r="BI61" s="583"/>
      <c r="BJ61" s="583"/>
      <c r="BK61" s="583"/>
      <c r="BL61" s="583"/>
      <c r="BM61" s="583"/>
      <c r="BN61" s="583"/>
      <c r="BO61" s="584"/>
      <c r="BP61" s="582"/>
      <c r="BQ61" s="583"/>
      <c r="BR61" s="583"/>
      <c r="BS61" s="583"/>
      <c r="BT61" s="583"/>
      <c r="BU61" s="583"/>
      <c r="BV61" s="583"/>
      <c r="BW61" s="583"/>
      <c r="BX61" s="583"/>
      <c r="BY61" s="583"/>
      <c r="BZ61" s="583"/>
      <c r="CA61" s="584"/>
      <c r="CB61" s="575"/>
      <c r="CC61" s="582"/>
      <c r="CD61" s="583"/>
      <c r="CE61" s="583"/>
      <c r="CF61" s="583"/>
      <c r="CG61" s="583"/>
      <c r="CH61" s="583"/>
      <c r="CI61" s="583"/>
      <c r="CJ61" s="583"/>
      <c r="CK61" s="583"/>
      <c r="CL61" s="583"/>
      <c r="CM61" s="583"/>
      <c r="CN61" s="584"/>
      <c r="CO61" s="582"/>
      <c r="CP61" s="583"/>
      <c r="CQ61" s="583"/>
      <c r="CR61" s="583"/>
      <c r="CS61" s="583"/>
      <c r="CT61" s="583"/>
      <c r="CU61" s="583"/>
      <c r="CV61" s="583"/>
      <c r="CW61" s="583"/>
      <c r="CX61" s="583"/>
      <c r="CY61" s="583"/>
      <c r="CZ61" s="584"/>
      <c r="DA61" s="582"/>
      <c r="DB61" s="583"/>
      <c r="DC61" s="583"/>
      <c r="DD61" s="583"/>
      <c r="DE61" s="583"/>
      <c r="DF61" s="583"/>
      <c r="DG61" s="583"/>
      <c r="DH61" s="583"/>
      <c r="DI61" s="583"/>
      <c r="DJ61" s="583"/>
      <c r="DK61" s="583"/>
      <c r="DL61" s="584"/>
      <c r="DM61" s="575"/>
    </row>
    <row r="62" spans="2:117" s="619" customFormat="1" ht="15" hidden="1" customHeight="1" outlineLevel="1">
      <c r="B62" s="574"/>
      <c r="C62" s="660"/>
      <c r="E62" s="644"/>
      <c r="G62" s="628"/>
      <c r="H62" s="629"/>
      <c r="I62" s="629"/>
      <c r="J62" s="629"/>
      <c r="K62" s="629"/>
      <c r="L62" s="629"/>
      <c r="M62" s="629"/>
      <c r="N62" s="629"/>
      <c r="O62" s="629"/>
      <c r="P62" s="629"/>
      <c r="Q62" s="629"/>
      <c r="R62" s="630"/>
      <c r="S62" s="628"/>
      <c r="T62" s="629"/>
      <c r="U62" s="629"/>
      <c r="V62" s="629"/>
      <c r="W62" s="629"/>
      <c r="X62" s="629"/>
      <c r="Y62" s="629"/>
      <c r="Z62" s="629"/>
      <c r="AA62" s="629"/>
      <c r="AB62" s="629"/>
      <c r="AC62" s="629"/>
      <c r="AD62" s="630"/>
      <c r="AE62" s="628"/>
      <c r="AF62" s="629"/>
      <c r="AG62" s="629"/>
      <c r="AH62" s="629"/>
      <c r="AI62" s="629"/>
      <c r="AJ62" s="629"/>
      <c r="AK62" s="629"/>
      <c r="AL62" s="629"/>
      <c r="AM62" s="629"/>
      <c r="AN62" s="629"/>
      <c r="AO62" s="629"/>
      <c r="AP62" s="630"/>
      <c r="AQ62" s="623"/>
      <c r="AR62" s="628"/>
      <c r="AS62" s="629"/>
      <c r="AT62" s="629"/>
      <c r="AU62" s="629"/>
      <c r="AV62" s="629"/>
      <c r="AW62" s="629"/>
      <c r="AX62" s="629"/>
      <c r="AY62" s="629"/>
      <c r="AZ62" s="629"/>
      <c r="BA62" s="629"/>
      <c r="BB62" s="629"/>
      <c r="BC62" s="630"/>
      <c r="BD62" s="628"/>
      <c r="BE62" s="629"/>
      <c r="BF62" s="629"/>
      <c r="BG62" s="629"/>
      <c r="BH62" s="629"/>
      <c r="BI62" s="629"/>
      <c r="BJ62" s="629"/>
      <c r="BK62" s="629"/>
      <c r="BL62" s="629"/>
      <c r="BM62" s="629"/>
      <c r="BN62" s="629"/>
      <c r="BO62" s="630"/>
      <c r="BP62" s="628"/>
      <c r="BQ62" s="629"/>
      <c r="BR62" s="629"/>
      <c r="BS62" s="629"/>
      <c r="BT62" s="629"/>
      <c r="BU62" s="629"/>
      <c r="BV62" s="629"/>
      <c r="BW62" s="629"/>
      <c r="BX62" s="629"/>
      <c r="BY62" s="629"/>
      <c r="BZ62" s="629"/>
      <c r="CA62" s="630"/>
      <c r="CB62" s="623"/>
      <c r="CC62" s="628"/>
      <c r="CD62" s="629"/>
      <c r="CE62" s="629"/>
      <c r="CF62" s="629"/>
      <c r="CG62" s="629"/>
      <c r="CH62" s="629"/>
      <c r="CI62" s="629"/>
      <c r="CJ62" s="629"/>
      <c r="CK62" s="629"/>
      <c r="CL62" s="629"/>
      <c r="CM62" s="629"/>
      <c r="CN62" s="630"/>
      <c r="CO62" s="628"/>
      <c r="CP62" s="629"/>
      <c r="CQ62" s="629"/>
      <c r="CR62" s="629"/>
      <c r="CS62" s="629"/>
      <c r="CT62" s="629"/>
      <c r="CU62" s="629"/>
      <c r="CV62" s="629"/>
      <c r="CW62" s="629"/>
      <c r="CX62" s="629"/>
      <c r="CY62" s="629"/>
      <c r="CZ62" s="630"/>
      <c r="DA62" s="628"/>
      <c r="DB62" s="629"/>
      <c r="DC62" s="629"/>
      <c r="DD62" s="629"/>
      <c r="DE62" s="629"/>
      <c r="DF62" s="629"/>
      <c r="DG62" s="629"/>
      <c r="DH62" s="629"/>
      <c r="DI62" s="629"/>
      <c r="DJ62" s="629"/>
      <c r="DK62" s="629"/>
      <c r="DL62" s="630"/>
      <c r="DM62" s="623"/>
    </row>
    <row r="63" spans="2:117" s="614" customFormat="1" ht="15" hidden="1" customHeight="1" outlineLevel="1">
      <c r="B63" s="574"/>
      <c r="C63" s="661"/>
      <c r="E63" s="645"/>
      <c r="G63" s="632"/>
      <c r="H63" s="633"/>
      <c r="I63" s="633"/>
      <c r="J63" s="633"/>
      <c r="K63" s="633"/>
      <c r="L63" s="633"/>
      <c r="M63" s="633"/>
      <c r="N63" s="633"/>
      <c r="O63" s="633"/>
      <c r="P63" s="633"/>
      <c r="Q63" s="633"/>
      <c r="R63" s="634"/>
      <c r="S63" s="632"/>
      <c r="T63" s="633"/>
      <c r="U63" s="633"/>
      <c r="V63" s="633"/>
      <c r="W63" s="633"/>
      <c r="X63" s="633"/>
      <c r="Y63" s="633"/>
      <c r="Z63" s="633"/>
      <c r="AA63" s="633"/>
      <c r="AB63" s="633"/>
      <c r="AC63" s="633"/>
      <c r="AD63" s="634"/>
      <c r="AE63" s="632"/>
      <c r="AF63" s="633"/>
      <c r="AG63" s="633"/>
      <c r="AH63" s="633"/>
      <c r="AI63" s="633"/>
      <c r="AJ63" s="633"/>
      <c r="AK63" s="633"/>
      <c r="AL63" s="633"/>
      <c r="AM63" s="633"/>
      <c r="AN63" s="633"/>
      <c r="AO63" s="633"/>
      <c r="AP63" s="634"/>
      <c r="AQ63" s="618"/>
      <c r="AR63" s="632"/>
      <c r="AS63" s="633"/>
      <c r="AT63" s="633"/>
      <c r="AU63" s="633"/>
      <c r="AV63" s="633"/>
      <c r="AW63" s="633"/>
      <c r="AX63" s="633"/>
      <c r="AY63" s="633"/>
      <c r="AZ63" s="633"/>
      <c r="BA63" s="633"/>
      <c r="BB63" s="633"/>
      <c r="BC63" s="634"/>
      <c r="BD63" s="632"/>
      <c r="BE63" s="633"/>
      <c r="BF63" s="633"/>
      <c r="BG63" s="633"/>
      <c r="BH63" s="633"/>
      <c r="BI63" s="633"/>
      <c r="BJ63" s="633"/>
      <c r="BK63" s="633"/>
      <c r="BL63" s="633"/>
      <c r="BM63" s="633"/>
      <c r="BN63" s="633"/>
      <c r="BO63" s="634"/>
      <c r="BP63" s="632"/>
      <c r="BQ63" s="633"/>
      <c r="BR63" s="633"/>
      <c r="BS63" s="633"/>
      <c r="BT63" s="633"/>
      <c r="BU63" s="633"/>
      <c r="BV63" s="633"/>
      <c r="BW63" s="633"/>
      <c r="BX63" s="633"/>
      <c r="BY63" s="633"/>
      <c r="BZ63" s="633"/>
      <c r="CA63" s="634"/>
      <c r="CB63" s="618"/>
      <c r="CC63" s="632"/>
      <c r="CD63" s="633"/>
      <c r="CE63" s="633"/>
      <c r="CF63" s="633"/>
      <c r="CG63" s="633"/>
      <c r="CH63" s="633"/>
      <c r="CI63" s="633"/>
      <c r="CJ63" s="633"/>
      <c r="CK63" s="633"/>
      <c r="CL63" s="633"/>
      <c r="CM63" s="633"/>
      <c r="CN63" s="634"/>
      <c r="CO63" s="632"/>
      <c r="CP63" s="633"/>
      <c r="CQ63" s="633"/>
      <c r="CR63" s="633"/>
      <c r="CS63" s="633"/>
      <c r="CT63" s="633"/>
      <c r="CU63" s="633"/>
      <c r="CV63" s="633"/>
      <c r="CW63" s="633"/>
      <c r="CX63" s="633"/>
      <c r="CY63" s="633"/>
      <c r="CZ63" s="634"/>
      <c r="DA63" s="632"/>
      <c r="DB63" s="633"/>
      <c r="DC63" s="633"/>
      <c r="DD63" s="633"/>
      <c r="DE63" s="633"/>
      <c r="DF63" s="633"/>
      <c r="DG63" s="633"/>
      <c r="DH63" s="633"/>
      <c r="DI63" s="633"/>
      <c r="DJ63" s="633"/>
      <c r="DK63" s="633"/>
      <c r="DL63" s="634"/>
      <c r="DM63" s="618"/>
    </row>
    <row r="64" spans="2:117" s="538" customFormat="1" ht="15" hidden="1" customHeight="1" outlineLevel="1">
      <c r="B64" s="585"/>
      <c r="C64" s="658"/>
      <c r="E64" s="643"/>
      <c r="G64" s="535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7"/>
      <c r="S64" s="535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7"/>
      <c r="AE64" s="535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7"/>
      <c r="AQ64" s="586"/>
      <c r="AR64" s="535"/>
      <c r="AS64" s="536"/>
      <c r="AT64" s="536"/>
      <c r="AU64" s="536"/>
      <c r="AV64" s="536"/>
      <c r="AW64" s="536"/>
      <c r="AX64" s="536"/>
      <c r="AY64" s="536"/>
      <c r="AZ64" s="536"/>
      <c r="BA64" s="536"/>
      <c r="BB64" s="536"/>
      <c r="BC64" s="537"/>
      <c r="BD64" s="535"/>
      <c r="BE64" s="536"/>
      <c r="BF64" s="536"/>
      <c r="BG64" s="536"/>
      <c r="BH64" s="536"/>
      <c r="BI64" s="536"/>
      <c r="BJ64" s="536"/>
      <c r="BK64" s="536"/>
      <c r="BL64" s="536"/>
      <c r="BM64" s="536"/>
      <c r="BN64" s="536"/>
      <c r="BO64" s="537"/>
      <c r="BP64" s="535"/>
      <c r="BQ64" s="536"/>
      <c r="BR64" s="536"/>
      <c r="BS64" s="536"/>
      <c r="BT64" s="536"/>
      <c r="BU64" s="536"/>
      <c r="BV64" s="536"/>
      <c r="BW64" s="536"/>
      <c r="BX64" s="536"/>
      <c r="BY64" s="536"/>
      <c r="BZ64" s="536"/>
      <c r="CA64" s="537"/>
      <c r="CB64" s="586"/>
      <c r="CC64" s="535"/>
      <c r="CD64" s="536"/>
      <c r="CE64" s="536"/>
      <c r="CF64" s="536"/>
      <c r="CG64" s="536"/>
      <c r="CH64" s="536"/>
      <c r="CI64" s="536"/>
      <c r="CJ64" s="536"/>
      <c r="CK64" s="536"/>
      <c r="CL64" s="536"/>
      <c r="CM64" s="536"/>
      <c r="CN64" s="537"/>
      <c r="CO64" s="535"/>
      <c r="CP64" s="536"/>
      <c r="CQ64" s="536"/>
      <c r="CR64" s="536"/>
      <c r="CS64" s="536"/>
      <c r="CT64" s="536"/>
      <c r="CU64" s="536"/>
      <c r="CV64" s="536"/>
      <c r="CW64" s="536"/>
      <c r="CX64" s="536"/>
      <c r="CY64" s="536"/>
      <c r="CZ64" s="537"/>
      <c r="DA64" s="535"/>
      <c r="DB64" s="536"/>
      <c r="DC64" s="536"/>
      <c r="DD64" s="536"/>
      <c r="DE64" s="536"/>
      <c r="DF64" s="536"/>
      <c r="DG64" s="536"/>
      <c r="DH64" s="536"/>
      <c r="DI64" s="536"/>
      <c r="DJ64" s="536"/>
      <c r="DK64" s="536"/>
      <c r="DL64" s="537"/>
      <c r="DM64" s="579"/>
    </row>
    <row r="65" spans="2:117" ht="15" hidden="1" customHeight="1" outlineLevel="1">
      <c r="B65" s="574"/>
      <c r="C65" s="662"/>
      <c r="E65" s="646"/>
      <c r="G65" s="635"/>
      <c r="H65" s="636"/>
      <c r="I65" s="636"/>
      <c r="J65" s="636"/>
      <c r="K65" s="636"/>
      <c r="L65" s="636"/>
      <c r="M65" s="636"/>
      <c r="N65" s="636"/>
      <c r="O65" s="636"/>
      <c r="P65" s="636"/>
      <c r="Q65" s="636"/>
      <c r="R65" s="637"/>
      <c r="S65" s="635"/>
      <c r="T65" s="636"/>
      <c r="U65" s="636"/>
      <c r="V65" s="636"/>
      <c r="W65" s="636"/>
      <c r="X65" s="636"/>
      <c r="Y65" s="636"/>
      <c r="Z65" s="636"/>
      <c r="AA65" s="636"/>
      <c r="AB65" s="636"/>
      <c r="AC65" s="636"/>
      <c r="AD65" s="637"/>
      <c r="AE65" s="635"/>
      <c r="AF65" s="636"/>
      <c r="AG65" s="636"/>
      <c r="AH65" s="636"/>
      <c r="AI65" s="636"/>
      <c r="AJ65" s="636"/>
      <c r="AK65" s="636"/>
      <c r="AL65" s="636"/>
      <c r="AM65" s="636"/>
      <c r="AN65" s="636"/>
      <c r="AO65" s="636"/>
      <c r="AP65" s="637"/>
      <c r="AQ65" s="575"/>
      <c r="AR65" s="635"/>
      <c r="AS65" s="636"/>
      <c r="AT65" s="636"/>
      <c r="AU65" s="636"/>
      <c r="AV65" s="636"/>
      <c r="AW65" s="636"/>
      <c r="AX65" s="636"/>
      <c r="AY65" s="636"/>
      <c r="AZ65" s="636"/>
      <c r="BA65" s="636"/>
      <c r="BB65" s="636"/>
      <c r="BC65" s="637"/>
      <c r="BD65" s="635"/>
      <c r="BE65" s="636"/>
      <c r="BF65" s="636"/>
      <c r="BG65" s="636"/>
      <c r="BH65" s="636"/>
      <c r="BI65" s="636"/>
      <c r="BJ65" s="636"/>
      <c r="BK65" s="636"/>
      <c r="BL65" s="636"/>
      <c r="BM65" s="636"/>
      <c r="BN65" s="636"/>
      <c r="BO65" s="637"/>
      <c r="BP65" s="635"/>
      <c r="BQ65" s="636"/>
      <c r="BR65" s="636"/>
      <c r="BS65" s="636"/>
      <c r="BT65" s="636"/>
      <c r="BU65" s="636"/>
      <c r="BV65" s="636"/>
      <c r="BW65" s="636"/>
      <c r="BX65" s="636"/>
      <c r="BY65" s="636"/>
      <c r="BZ65" s="636"/>
      <c r="CA65" s="637"/>
      <c r="CB65" s="575"/>
      <c r="CC65" s="635"/>
      <c r="CD65" s="636"/>
      <c r="CE65" s="636"/>
      <c r="CF65" s="636"/>
      <c r="CG65" s="636"/>
      <c r="CH65" s="636"/>
      <c r="CI65" s="636"/>
      <c r="CJ65" s="636"/>
      <c r="CK65" s="636"/>
      <c r="CL65" s="636"/>
      <c r="CM65" s="636"/>
      <c r="CN65" s="637"/>
      <c r="CO65" s="635"/>
      <c r="CP65" s="636"/>
      <c r="CQ65" s="636"/>
      <c r="CR65" s="636"/>
      <c r="CS65" s="636"/>
      <c r="CT65" s="636"/>
      <c r="CU65" s="636"/>
      <c r="CV65" s="636"/>
      <c r="CW65" s="636"/>
      <c r="CX65" s="636"/>
      <c r="CY65" s="636"/>
      <c r="CZ65" s="637"/>
      <c r="DA65" s="635"/>
      <c r="DB65" s="636"/>
      <c r="DC65" s="636"/>
      <c r="DD65" s="636"/>
      <c r="DE65" s="636"/>
      <c r="DF65" s="636"/>
      <c r="DG65" s="636"/>
      <c r="DH65" s="636"/>
      <c r="DI65" s="636"/>
      <c r="DJ65" s="636"/>
      <c r="DK65" s="636"/>
      <c r="DL65" s="637"/>
      <c r="DM65" s="575"/>
    </row>
    <row r="66" spans="2:117" s="614" customFormat="1" ht="15" hidden="1" customHeight="1" outlineLevel="1">
      <c r="B66" s="631"/>
      <c r="C66" s="663"/>
      <c r="E66" s="647"/>
      <c r="G66" s="615"/>
      <c r="H66" s="616"/>
      <c r="I66" s="616"/>
      <c r="J66" s="616"/>
      <c r="K66" s="616"/>
      <c r="L66" s="616"/>
      <c r="M66" s="616"/>
      <c r="N66" s="616"/>
      <c r="O66" s="616"/>
      <c r="P66" s="616"/>
      <c r="Q66" s="616"/>
      <c r="R66" s="617"/>
      <c r="S66" s="615"/>
      <c r="T66" s="616"/>
      <c r="U66" s="616"/>
      <c r="V66" s="616"/>
      <c r="W66" s="616"/>
      <c r="X66" s="616"/>
      <c r="Y66" s="616"/>
      <c r="Z66" s="616"/>
      <c r="AA66" s="616"/>
      <c r="AB66" s="616"/>
      <c r="AC66" s="616"/>
      <c r="AD66" s="617"/>
      <c r="AE66" s="615"/>
      <c r="AF66" s="616"/>
      <c r="AG66" s="616"/>
      <c r="AH66" s="616"/>
      <c r="AI66" s="616"/>
      <c r="AJ66" s="616"/>
      <c r="AK66" s="616"/>
      <c r="AL66" s="616"/>
      <c r="AM66" s="616"/>
      <c r="AN66" s="616"/>
      <c r="AO66" s="616"/>
      <c r="AP66" s="617"/>
      <c r="AQ66" s="618"/>
      <c r="AR66" s="615"/>
      <c r="AS66" s="616"/>
      <c r="AT66" s="616"/>
      <c r="AU66" s="616"/>
      <c r="AV66" s="616"/>
      <c r="AW66" s="616"/>
      <c r="AX66" s="616"/>
      <c r="AY66" s="616"/>
      <c r="AZ66" s="616"/>
      <c r="BA66" s="616"/>
      <c r="BB66" s="616"/>
      <c r="BC66" s="617"/>
      <c r="BD66" s="615"/>
      <c r="BE66" s="616"/>
      <c r="BF66" s="616"/>
      <c r="BG66" s="616"/>
      <c r="BH66" s="616"/>
      <c r="BI66" s="616"/>
      <c r="BJ66" s="616"/>
      <c r="BK66" s="616"/>
      <c r="BL66" s="616"/>
      <c r="BM66" s="616"/>
      <c r="BN66" s="616"/>
      <c r="BO66" s="617"/>
      <c r="BP66" s="615"/>
      <c r="BQ66" s="616"/>
      <c r="BR66" s="616"/>
      <c r="BS66" s="616"/>
      <c r="BT66" s="616"/>
      <c r="BU66" s="616"/>
      <c r="BV66" s="616"/>
      <c r="BW66" s="616"/>
      <c r="BX66" s="616"/>
      <c r="BY66" s="616"/>
      <c r="BZ66" s="616"/>
      <c r="CA66" s="617"/>
      <c r="CB66" s="618"/>
      <c r="CC66" s="615"/>
      <c r="CD66" s="616"/>
      <c r="CE66" s="616"/>
      <c r="CF66" s="616"/>
      <c r="CG66" s="616"/>
      <c r="CH66" s="616"/>
      <c r="CI66" s="616"/>
      <c r="CJ66" s="616"/>
      <c r="CK66" s="616"/>
      <c r="CL66" s="616"/>
      <c r="CM66" s="616"/>
      <c r="CN66" s="617"/>
      <c r="CO66" s="615"/>
      <c r="CP66" s="616"/>
      <c r="CQ66" s="616"/>
      <c r="CR66" s="616"/>
      <c r="CS66" s="616"/>
      <c r="CT66" s="616"/>
      <c r="CU66" s="616"/>
      <c r="CV66" s="616"/>
      <c r="CW66" s="616"/>
      <c r="CX66" s="616"/>
      <c r="CY66" s="616"/>
      <c r="CZ66" s="617"/>
      <c r="DA66" s="615"/>
      <c r="DB66" s="616"/>
      <c r="DC66" s="616"/>
      <c r="DD66" s="616"/>
      <c r="DE66" s="616"/>
      <c r="DF66" s="616"/>
      <c r="DG66" s="616"/>
      <c r="DH66" s="616"/>
      <c r="DI66" s="616"/>
      <c r="DJ66" s="616"/>
      <c r="DK66" s="616"/>
      <c r="DL66" s="617"/>
      <c r="DM66" s="618"/>
    </row>
    <row r="67" spans="2:117" s="614" customFormat="1" ht="15" hidden="1" customHeight="1" outlineLevel="1">
      <c r="B67" s="631"/>
      <c r="C67" s="663"/>
      <c r="E67" s="647"/>
      <c r="G67" s="615"/>
      <c r="H67" s="616"/>
      <c r="I67" s="616"/>
      <c r="J67" s="616"/>
      <c r="K67" s="616"/>
      <c r="L67" s="616"/>
      <c r="M67" s="616"/>
      <c r="N67" s="616"/>
      <c r="O67" s="616"/>
      <c r="P67" s="616"/>
      <c r="Q67" s="616"/>
      <c r="R67" s="617"/>
      <c r="S67" s="615"/>
      <c r="T67" s="616"/>
      <c r="U67" s="616"/>
      <c r="V67" s="616"/>
      <c r="W67" s="616"/>
      <c r="X67" s="616"/>
      <c r="Y67" s="616"/>
      <c r="Z67" s="616"/>
      <c r="AA67" s="616"/>
      <c r="AB67" s="616"/>
      <c r="AC67" s="616"/>
      <c r="AD67" s="617"/>
      <c r="AE67" s="615"/>
      <c r="AF67" s="616"/>
      <c r="AG67" s="616"/>
      <c r="AH67" s="616"/>
      <c r="AI67" s="616"/>
      <c r="AJ67" s="616"/>
      <c r="AK67" s="616"/>
      <c r="AL67" s="616"/>
      <c r="AM67" s="616"/>
      <c r="AN67" s="616"/>
      <c r="AO67" s="616"/>
      <c r="AP67" s="617"/>
      <c r="AQ67" s="618"/>
      <c r="AR67" s="615"/>
      <c r="AS67" s="616"/>
      <c r="AT67" s="616"/>
      <c r="AU67" s="616"/>
      <c r="AV67" s="616"/>
      <c r="AW67" s="616"/>
      <c r="AX67" s="616"/>
      <c r="AY67" s="616"/>
      <c r="AZ67" s="616"/>
      <c r="BA67" s="616"/>
      <c r="BB67" s="616"/>
      <c r="BC67" s="617"/>
      <c r="BD67" s="615"/>
      <c r="BE67" s="616"/>
      <c r="BF67" s="616"/>
      <c r="BG67" s="616"/>
      <c r="BH67" s="616"/>
      <c r="BI67" s="616"/>
      <c r="BJ67" s="616"/>
      <c r="BK67" s="616"/>
      <c r="BL67" s="616"/>
      <c r="BM67" s="616"/>
      <c r="BN67" s="616"/>
      <c r="BO67" s="617"/>
      <c r="BP67" s="615"/>
      <c r="BQ67" s="616"/>
      <c r="BR67" s="616"/>
      <c r="BS67" s="616"/>
      <c r="BT67" s="616"/>
      <c r="BU67" s="616"/>
      <c r="BV67" s="616"/>
      <c r="BW67" s="616"/>
      <c r="BX67" s="616"/>
      <c r="BY67" s="616"/>
      <c r="BZ67" s="616"/>
      <c r="CA67" s="617"/>
      <c r="CB67" s="618"/>
      <c r="CC67" s="615"/>
      <c r="CD67" s="616"/>
      <c r="CE67" s="616"/>
      <c r="CF67" s="616"/>
      <c r="CG67" s="616"/>
      <c r="CH67" s="616"/>
      <c r="CI67" s="616"/>
      <c r="CJ67" s="616"/>
      <c r="CK67" s="616"/>
      <c r="CL67" s="616"/>
      <c r="CM67" s="616"/>
      <c r="CN67" s="617"/>
      <c r="CO67" s="615"/>
      <c r="CP67" s="616"/>
      <c r="CQ67" s="616"/>
      <c r="CR67" s="616"/>
      <c r="CS67" s="616"/>
      <c r="CT67" s="616"/>
      <c r="CU67" s="616"/>
      <c r="CV67" s="616"/>
      <c r="CW67" s="616"/>
      <c r="CX67" s="616"/>
      <c r="CY67" s="616"/>
      <c r="CZ67" s="617"/>
      <c r="DA67" s="615"/>
      <c r="DB67" s="616"/>
      <c r="DC67" s="616"/>
      <c r="DD67" s="616"/>
      <c r="DE67" s="616"/>
      <c r="DF67" s="616"/>
      <c r="DG67" s="616"/>
      <c r="DH67" s="616"/>
      <c r="DI67" s="616"/>
      <c r="DJ67" s="616"/>
      <c r="DK67" s="616"/>
      <c r="DL67" s="617"/>
      <c r="DM67" s="618"/>
    </row>
    <row r="68" spans="2:117" s="619" customFormat="1" ht="15" hidden="1" customHeight="1" outlineLevel="1">
      <c r="B68" s="576"/>
      <c r="C68" s="664"/>
      <c r="E68" s="648"/>
      <c r="G68" s="620"/>
      <c r="H68" s="621"/>
      <c r="I68" s="621"/>
      <c r="J68" s="621"/>
      <c r="K68" s="621"/>
      <c r="L68" s="621"/>
      <c r="M68" s="621"/>
      <c r="N68" s="621"/>
      <c r="O68" s="621"/>
      <c r="P68" s="621"/>
      <c r="Q68" s="621"/>
      <c r="R68" s="622"/>
      <c r="S68" s="620"/>
      <c r="T68" s="621"/>
      <c r="U68" s="621"/>
      <c r="V68" s="621"/>
      <c r="W68" s="621"/>
      <c r="X68" s="621"/>
      <c r="Y68" s="621"/>
      <c r="Z68" s="621"/>
      <c r="AA68" s="621"/>
      <c r="AB68" s="621"/>
      <c r="AC68" s="621"/>
      <c r="AD68" s="622"/>
      <c r="AE68" s="620"/>
      <c r="AF68" s="621"/>
      <c r="AG68" s="621"/>
      <c r="AH68" s="621"/>
      <c r="AI68" s="621"/>
      <c r="AJ68" s="621"/>
      <c r="AK68" s="621"/>
      <c r="AL68" s="621"/>
      <c r="AM68" s="621"/>
      <c r="AN68" s="621"/>
      <c r="AO68" s="621"/>
      <c r="AP68" s="622"/>
      <c r="AQ68" s="623"/>
      <c r="AR68" s="620"/>
      <c r="AS68" s="621"/>
      <c r="AT68" s="621"/>
      <c r="AU68" s="621"/>
      <c r="AV68" s="621"/>
      <c r="AW68" s="621"/>
      <c r="AX68" s="621"/>
      <c r="AY68" s="621"/>
      <c r="AZ68" s="621"/>
      <c r="BA68" s="621"/>
      <c r="BB68" s="621"/>
      <c r="BC68" s="622"/>
      <c r="BD68" s="620"/>
      <c r="BE68" s="621"/>
      <c r="BF68" s="621"/>
      <c r="BG68" s="621"/>
      <c r="BH68" s="621"/>
      <c r="BI68" s="621"/>
      <c r="BJ68" s="621"/>
      <c r="BK68" s="621"/>
      <c r="BL68" s="621"/>
      <c r="BM68" s="621"/>
      <c r="BN68" s="621"/>
      <c r="BO68" s="622"/>
      <c r="BP68" s="620"/>
      <c r="BQ68" s="621"/>
      <c r="BR68" s="621"/>
      <c r="BS68" s="621"/>
      <c r="BT68" s="621"/>
      <c r="BU68" s="621"/>
      <c r="BV68" s="621"/>
      <c r="BW68" s="621"/>
      <c r="BX68" s="621"/>
      <c r="BY68" s="621"/>
      <c r="BZ68" s="621"/>
      <c r="CA68" s="622"/>
      <c r="CB68" s="623"/>
      <c r="CC68" s="620"/>
      <c r="CD68" s="621"/>
      <c r="CE68" s="621"/>
      <c r="CF68" s="621"/>
      <c r="CG68" s="621"/>
      <c r="CH68" s="621"/>
      <c r="CI68" s="621"/>
      <c r="CJ68" s="621"/>
      <c r="CK68" s="621"/>
      <c r="CL68" s="621"/>
      <c r="CM68" s="621"/>
      <c r="CN68" s="622"/>
      <c r="CO68" s="620"/>
      <c r="CP68" s="621"/>
      <c r="CQ68" s="621"/>
      <c r="CR68" s="621"/>
      <c r="CS68" s="621"/>
      <c r="CT68" s="621"/>
      <c r="CU68" s="621"/>
      <c r="CV68" s="621"/>
      <c r="CW68" s="621"/>
      <c r="CX68" s="621"/>
      <c r="CY68" s="621"/>
      <c r="CZ68" s="622"/>
      <c r="DA68" s="620"/>
      <c r="DB68" s="621"/>
      <c r="DC68" s="621"/>
      <c r="DD68" s="621"/>
      <c r="DE68" s="621"/>
      <c r="DF68" s="621"/>
      <c r="DG68" s="621"/>
      <c r="DH68" s="621"/>
      <c r="DI68" s="621"/>
      <c r="DJ68" s="621"/>
      <c r="DK68" s="621"/>
      <c r="DL68" s="622"/>
      <c r="DM68" s="623"/>
    </row>
    <row r="69" spans="2:117" s="619" customFormat="1" ht="15" hidden="1" customHeight="1" outlineLevel="1">
      <c r="B69" s="576"/>
      <c r="C69" s="664"/>
      <c r="E69" s="648"/>
      <c r="G69" s="620"/>
      <c r="H69" s="621"/>
      <c r="I69" s="621"/>
      <c r="J69" s="621"/>
      <c r="K69" s="621"/>
      <c r="L69" s="621"/>
      <c r="M69" s="621"/>
      <c r="N69" s="621"/>
      <c r="O69" s="621"/>
      <c r="P69" s="621"/>
      <c r="Q69" s="621"/>
      <c r="R69" s="622"/>
      <c r="S69" s="620"/>
      <c r="T69" s="621"/>
      <c r="U69" s="621"/>
      <c r="V69" s="621"/>
      <c r="W69" s="621"/>
      <c r="X69" s="621"/>
      <c r="Y69" s="621"/>
      <c r="Z69" s="621"/>
      <c r="AA69" s="621"/>
      <c r="AB69" s="621"/>
      <c r="AC69" s="621"/>
      <c r="AD69" s="622"/>
      <c r="AE69" s="620"/>
      <c r="AF69" s="621"/>
      <c r="AG69" s="621"/>
      <c r="AH69" s="621"/>
      <c r="AI69" s="621"/>
      <c r="AJ69" s="621"/>
      <c r="AK69" s="621"/>
      <c r="AL69" s="621"/>
      <c r="AM69" s="621"/>
      <c r="AN69" s="621"/>
      <c r="AO69" s="621"/>
      <c r="AP69" s="622"/>
      <c r="AQ69" s="623"/>
      <c r="AR69" s="620"/>
      <c r="AS69" s="621"/>
      <c r="AT69" s="621"/>
      <c r="AU69" s="621"/>
      <c r="AV69" s="621"/>
      <c r="AW69" s="621"/>
      <c r="AX69" s="621"/>
      <c r="AY69" s="621"/>
      <c r="AZ69" s="621"/>
      <c r="BA69" s="621"/>
      <c r="BB69" s="621"/>
      <c r="BC69" s="622"/>
      <c r="BD69" s="620"/>
      <c r="BE69" s="621"/>
      <c r="BF69" s="621"/>
      <c r="BG69" s="621"/>
      <c r="BH69" s="621"/>
      <c r="BI69" s="621"/>
      <c r="BJ69" s="621"/>
      <c r="BK69" s="621"/>
      <c r="BL69" s="621"/>
      <c r="BM69" s="621"/>
      <c r="BN69" s="621"/>
      <c r="BO69" s="622"/>
      <c r="BP69" s="620"/>
      <c r="BQ69" s="621"/>
      <c r="BR69" s="621"/>
      <c r="BS69" s="621"/>
      <c r="BT69" s="621"/>
      <c r="BU69" s="621"/>
      <c r="BV69" s="621"/>
      <c r="BW69" s="621"/>
      <c r="BX69" s="621"/>
      <c r="BY69" s="621"/>
      <c r="BZ69" s="621"/>
      <c r="CA69" s="622"/>
      <c r="CB69" s="623"/>
      <c r="CC69" s="620"/>
      <c r="CD69" s="621"/>
      <c r="CE69" s="621"/>
      <c r="CF69" s="621"/>
      <c r="CG69" s="621"/>
      <c r="CH69" s="621"/>
      <c r="CI69" s="621"/>
      <c r="CJ69" s="621"/>
      <c r="CK69" s="621"/>
      <c r="CL69" s="621"/>
      <c r="CM69" s="621"/>
      <c r="CN69" s="622"/>
      <c r="CO69" s="620"/>
      <c r="CP69" s="621"/>
      <c r="CQ69" s="621"/>
      <c r="CR69" s="621"/>
      <c r="CS69" s="621"/>
      <c r="CT69" s="621"/>
      <c r="CU69" s="621"/>
      <c r="CV69" s="621"/>
      <c r="CW69" s="621"/>
      <c r="CX69" s="621"/>
      <c r="CY69" s="621"/>
      <c r="CZ69" s="622"/>
      <c r="DA69" s="620"/>
      <c r="DB69" s="621"/>
      <c r="DC69" s="621"/>
      <c r="DD69" s="621"/>
      <c r="DE69" s="621"/>
      <c r="DF69" s="621"/>
      <c r="DG69" s="621"/>
      <c r="DH69" s="621"/>
      <c r="DI69" s="621"/>
      <c r="DJ69" s="621"/>
      <c r="DK69" s="621"/>
      <c r="DL69" s="622"/>
      <c r="DM69" s="623"/>
    </row>
    <row r="70" spans="2:117" s="619" customFormat="1" ht="15" hidden="1" customHeight="1" outlineLevel="1" thickBot="1">
      <c r="B70" s="576"/>
      <c r="C70" s="665"/>
      <c r="E70" s="648"/>
      <c r="G70" s="624"/>
      <c r="H70" s="625"/>
      <c r="I70" s="625"/>
      <c r="J70" s="625"/>
      <c r="K70" s="625"/>
      <c r="L70" s="625"/>
      <c r="M70" s="625"/>
      <c r="N70" s="625"/>
      <c r="O70" s="625"/>
      <c r="P70" s="625"/>
      <c r="Q70" s="625"/>
      <c r="R70" s="626"/>
      <c r="S70" s="624"/>
      <c r="T70" s="625"/>
      <c r="U70" s="625"/>
      <c r="V70" s="625"/>
      <c r="W70" s="625"/>
      <c r="X70" s="625"/>
      <c r="Y70" s="625"/>
      <c r="Z70" s="625"/>
      <c r="AA70" s="625"/>
      <c r="AB70" s="625"/>
      <c r="AC70" s="625"/>
      <c r="AD70" s="626"/>
      <c r="AE70" s="624"/>
      <c r="AF70" s="625"/>
      <c r="AG70" s="625"/>
      <c r="AH70" s="625"/>
      <c r="AI70" s="625"/>
      <c r="AJ70" s="625"/>
      <c r="AK70" s="625"/>
      <c r="AL70" s="625"/>
      <c r="AM70" s="625"/>
      <c r="AN70" s="625"/>
      <c r="AO70" s="625"/>
      <c r="AP70" s="626"/>
      <c r="AQ70" s="627"/>
      <c r="AR70" s="624"/>
      <c r="AS70" s="625"/>
      <c r="AT70" s="625"/>
      <c r="AU70" s="625"/>
      <c r="AV70" s="625"/>
      <c r="AW70" s="625"/>
      <c r="AX70" s="625"/>
      <c r="AY70" s="625"/>
      <c r="AZ70" s="625"/>
      <c r="BA70" s="625"/>
      <c r="BB70" s="625"/>
      <c r="BC70" s="626"/>
      <c r="BD70" s="624"/>
      <c r="BE70" s="625"/>
      <c r="BF70" s="625"/>
      <c r="BG70" s="625"/>
      <c r="BH70" s="625"/>
      <c r="BI70" s="625"/>
      <c r="BJ70" s="625"/>
      <c r="BK70" s="625"/>
      <c r="BL70" s="625"/>
      <c r="BM70" s="625"/>
      <c r="BN70" s="625"/>
      <c r="BO70" s="626"/>
      <c r="BP70" s="624"/>
      <c r="BQ70" s="625"/>
      <c r="BR70" s="625"/>
      <c r="BS70" s="625"/>
      <c r="BT70" s="625"/>
      <c r="BU70" s="625"/>
      <c r="BV70" s="625"/>
      <c r="BW70" s="625"/>
      <c r="BX70" s="625"/>
      <c r="BY70" s="625"/>
      <c r="BZ70" s="625"/>
      <c r="CA70" s="626"/>
      <c r="CB70" s="627"/>
      <c r="CC70" s="624"/>
      <c r="CD70" s="625"/>
      <c r="CE70" s="625"/>
      <c r="CF70" s="625"/>
      <c r="CG70" s="625"/>
      <c r="CH70" s="625"/>
      <c r="CI70" s="625"/>
      <c r="CJ70" s="625"/>
      <c r="CK70" s="625"/>
      <c r="CL70" s="625"/>
      <c r="CM70" s="625"/>
      <c r="CN70" s="626"/>
      <c r="CO70" s="624"/>
      <c r="CP70" s="625"/>
      <c r="CQ70" s="625"/>
      <c r="CR70" s="625"/>
      <c r="CS70" s="625"/>
      <c r="CT70" s="625"/>
      <c r="CU70" s="625"/>
      <c r="CV70" s="625"/>
      <c r="CW70" s="625"/>
      <c r="CX70" s="625"/>
      <c r="CY70" s="625"/>
      <c r="CZ70" s="626"/>
      <c r="DA70" s="624"/>
      <c r="DB70" s="625"/>
      <c r="DC70" s="625"/>
      <c r="DD70" s="625"/>
      <c r="DE70" s="625"/>
      <c r="DF70" s="625"/>
      <c r="DG70" s="625"/>
      <c r="DH70" s="625"/>
      <c r="DI70" s="625"/>
      <c r="DJ70" s="625"/>
      <c r="DK70" s="625"/>
      <c r="DL70" s="626"/>
      <c r="DM70" s="623"/>
    </row>
    <row r="71" spans="2:117" ht="15" hidden="1" customHeight="1" outlineLevel="1" thickTop="1">
      <c r="B71" s="580"/>
      <c r="C71" s="657"/>
      <c r="E71" s="642"/>
      <c r="G71" s="515"/>
      <c r="H71" s="497"/>
      <c r="I71" s="497"/>
      <c r="J71" s="497"/>
      <c r="K71" s="497"/>
      <c r="L71" s="497"/>
      <c r="M71" s="497"/>
      <c r="N71" s="497"/>
      <c r="O71" s="497"/>
      <c r="P71" s="497"/>
      <c r="Q71" s="497"/>
      <c r="R71" s="516"/>
      <c r="S71" s="522"/>
      <c r="T71" s="510"/>
      <c r="U71" s="510"/>
      <c r="V71" s="510"/>
      <c r="W71" s="510"/>
      <c r="X71" s="510"/>
      <c r="Y71" s="510"/>
      <c r="Z71" s="510"/>
      <c r="AA71" s="510"/>
      <c r="AB71" s="510"/>
      <c r="AC71" s="510"/>
      <c r="AD71" s="523"/>
      <c r="AE71" s="522"/>
      <c r="AF71" s="510"/>
      <c r="AG71" s="510"/>
      <c r="AH71" s="510"/>
      <c r="AI71" s="510"/>
      <c r="AJ71" s="510"/>
      <c r="AK71" s="510"/>
      <c r="AL71" s="510"/>
      <c r="AM71" s="510"/>
      <c r="AN71" s="510"/>
      <c r="AO71" s="510"/>
      <c r="AP71" s="523"/>
      <c r="AQ71" s="579"/>
      <c r="AR71" s="515"/>
      <c r="AS71" s="497"/>
      <c r="AT71" s="497"/>
      <c r="AU71" s="497"/>
      <c r="AV71" s="497"/>
      <c r="AW71" s="497"/>
      <c r="AX71" s="497"/>
      <c r="AY71" s="497"/>
      <c r="AZ71" s="497"/>
      <c r="BA71" s="497"/>
      <c r="BB71" s="497"/>
      <c r="BC71" s="516"/>
      <c r="BD71" s="522"/>
      <c r="BE71" s="510"/>
      <c r="BF71" s="510"/>
      <c r="BG71" s="510"/>
      <c r="BH71" s="510"/>
      <c r="BI71" s="510"/>
      <c r="BJ71" s="510"/>
      <c r="BK71" s="510"/>
      <c r="BL71" s="510"/>
      <c r="BM71" s="510"/>
      <c r="BN71" s="510"/>
      <c r="BO71" s="523"/>
      <c r="BP71" s="522"/>
      <c r="BQ71" s="510"/>
      <c r="BR71" s="510"/>
      <c r="BS71" s="510"/>
      <c r="BT71" s="510"/>
      <c r="BU71" s="510"/>
      <c r="BV71" s="510"/>
      <c r="BW71" s="510"/>
      <c r="BX71" s="510"/>
      <c r="BY71" s="510"/>
      <c r="BZ71" s="510"/>
      <c r="CA71" s="523"/>
      <c r="CB71" s="578"/>
      <c r="CC71" s="515"/>
      <c r="CD71" s="497"/>
      <c r="CE71" s="497"/>
      <c r="CF71" s="497"/>
      <c r="CG71" s="497"/>
      <c r="CH71" s="497"/>
      <c r="CI71" s="497"/>
      <c r="CJ71" s="497"/>
      <c r="CK71" s="497"/>
      <c r="CL71" s="497"/>
      <c r="CM71" s="497"/>
      <c r="CN71" s="516"/>
      <c r="CO71" s="522"/>
      <c r="CP71" s="510"/>
      <c r="CQ71" s="510"/>
      <c r="CR71" s="510"/>
      <c r="CS71" s="510"/>
      <c r="CT71" s="510"/>
      <c r="CU71" s="510"/>
      <c r="CV71" s="510"/>
      <c r="CW71" s="510"/>
      <c r="CX71" s="510"/>
      <c r="CY71" s="510"/>
      <c r="CZ71" s="523"/>
      <c r="DA71" s="531"/>
      <c r="DB71" s="530"/>
      <c r="DC71" s="510"/>
      <c r="DD71" s="510"/>
      <c r="DE71" s="510"/>
      <c r="DF71" s="510"/>
      <c r="DG71" s="510"/>
      <c r="DH71" s="510"/>
      <c r="DI71" s="510"/>
      <c r="DJ71" s="510"/>
      <c r="DK71" s="510"/>
      <c r="DL71" s="523"/>
      <c r="DM71" s="579"/>
    </row>
    <row r="72" spans="2:117" ht="15" hidden="1" customHeight="1" outlineLevel="1">
      <c r="B72" s="574"/>
      <c r="C72" s="658"/>
      <c r="E72" s="643"/>
      <c r="G72" s="524"/>
      <c r="H72" s="511"/>
      <c r="I72" s="511"/>
      <c r="J72" s="511"/>
      <c r="K72" s="511"/>
      <c r="L72" s="511"/>
      <c r="M72" s="511"/>
      <c r="N72" s="511"/>
      <c r="O72" s="511"/>
      <c r="P72" s="511"/>
      <c r="Q72" s="511"/>
      <c r="R72" s="525"/>
      <c r="S72" s="524"/>
      <c r="T72" s="511"/>
      <c r="U72" s="511"/>
      <c r="V72" s="511"/>
      <c r="W72" s="511"/>
      <c r="X72" s="511"/>
      <c r="Y72" s="511"/>
      <c r="Z72" s="511"/>
      <c r="AA72" s="511"/>
      <c r="AB72" s="511"/>
      <c r="AC72" s="511"/>
      <c r="AD72" s="525"/>
      <c r="AE72" s="524"/>
      <c r="AF72" s="511"/>
      <c r="AG72" s="511"/>
      <c r="AH72" s="511"/>
      <c r="AI72" s="511"/>
      <c r="AJ72" s="511"/>
      <c r="AK72" s="511"/>
      <c r="AL72" s="511"/>
      <c r="AM72" s="511"/>
      <c r="AN72" s="511"/>
      <c r="AO72" s="511"/>
      <c r="AP72" s="525"/>
      <c r="AQ72" s="579"/>
      <c r="AR72" s="524"/>
      <c r="AS72" s="511"/>
      <c r="AT72" s="511"/>
      <c r="AU72" s="511"/>
      <c r="AV72" s="511"/>
      <c r="AW72" s="511"/>
      <c r="AX72" s="511"/>
      <c r="AY72" s="511"/>
      <c r="AZ72" s="511"/>
      <c r="BA72" s="511"/>
      <c r="BB72" s="511"/>
      <c r="BC72" s="525"/>
      <c r="BD72" s="524"/>
      <c r="BE72" s="511"/>
      <c r="BF72" s="511"/>
      <c r="BG72" s="511"/>
      <c r="BH72" s="511"/>
      <c r="BI72" s="511"/>
      <c r="BJ72" s="511"/>
      <c r="BK72" s="511"/>
      <c r="BL72" s="511"/>
      <c r="BM72" s="511"/>
      <c r="BN72" s="511"/>
      <c r="BO72" s="525"/>
      <c r="BP72" s="524"/>
      <c r="BQ72" s="511"/>
      <c r="BR72" s="511"/>
      <c r="BS72" s="511"/>
      <c r="BT72" s="511"/>
      <c r="BU72" s="511"/>
      <c r="BV72" s="511"/>
      <c r="BW72" s="511"/>
      <c r="BX72" s="511"/>
      <c r="BY72" s="511"/>
      <c r="BZ72" s="511"/>
      <c r="CA72" s="525"/>
      <c r="CB72" s="578"/>
      <c r="CC72" s="524"/>
      <c r="CD72" s="511"/>
      <c r="CE72" s="511"/>
      <c r="CF72" s="511"/>
      <c r="CG72" s="511"/>
      <c r="CH72" s="511"/>
      <c r="CI72" s="511"/>
      <c r="CJ72" s="511"/>
      <c r="CK72" s="511"/>
      <c r="CL72" s="511"/>
      <c r="CM72" s="511"/>
      <c r="CN72" s="525"/>
      <c r="CO72" s="524"/>
      <c r="CP72" s="511"/>
      <c r="CQ72" s="511"/>
      <c r="CR72" s="511"/>
      <c r="CS72" s="511"/>
      <c r="CT72" s="511"/>
      <c r="CU72" s="511"/>
      <c r="CV72" s="511"/>
      <c r="CW72" s="511"/>
      <c r="CX72" s="511"/>
      <c r="CY72" s="511"/>
      <c r="CZ72" s="525"/>
      <c r="DA72" s="524"/>
      <c r="DB72" s="511"/>
      <c r="DC72" s="511"/>
      <c r="DD72" s="511"/>
      <c r="DE72" s="511"/>
      <c r="DF72" s="511"/>
      <c r="DG72" s="511"/>
      <c r="DH72" s="511"/>
      <c r="DI72" s="511"/>
      <c r="DJ72" s="511"/>
      <c r="DK72" s="511"/>
      <c r="DL72" s="525"/>
      <c r="DM72" s="579"/>
    </row>
    <row r="73" spans="2:117" ht="15" hidden="1" customHeight="1" outlineLevel="1">
      <c r="B73" s="580"/>
      <c r="C73" s="659"/>
      <c r="E73" s="642"/>
      <c r="G73" s="557"/>
      <c r="H73" s="558"/>
      <c r="I73" s="558"/>
      <c r="J73" s="558"/>
      <c r="K73" s="558"/>
      <c r="L73" s="558"/>
      <c r="M73" s="558"/>
      <c r="N73" s="558"/>
      <c r="O73" s="558"/>
      <c r="P73" s="558"/>
      <c r="Q73" s="558"/>
      <c r="R73" s="559"/>
      <c r="S73" s="560"/>
      <c r="T73" s="561"/>
      <c r="U73" s="561"/>
      <c r="V73" s="561"/>
      <c r="W73" s="561"/>
      <c r="X73" s="561"/>
      <c r="Y73" s="561"/>
      <c r="Z73" s="561"/>
      <c r="AA73" s="561"/>
      <c r="AB73" s="561"/>
      <c r="AC73" s="561"/>
      <c r="AD73" s="562"/>
      <c r="AE73" s="560"/>
      <c r="AF73" s="561"/>
      <c r="AG73" s="561"/>
      <c r="AH73" s="561"/>
      <c r="AI73" s="561"/>
      <c r="AJ73" s="561"/>
      <c r="AK73" s="561"/>
      <c r="AL73" s="561"/>
      <c r="AM73" s="561"/>
      <c r="AN73" s="561"/>
      <c r="AO73" s="561"/>
      <c r="AP73" s="562"/>
      <c r="AQ73" s="575"/>
      <c r="AR73" s="557"/>
      <c r="AS73" s="558"/>
      <c r="AT73" s="558"/>
      <c r="AU73" s="558"/>
      <c r="AV73" s="558"/>
      <c r="AW73" s="558"/>
      <c r="AX73" s="558"/>
      <c r="AY73" s="558"/>
      <c r="AZ73" s="558"/>
      <c r="BA73" s="558"/>
      <c r="BB73" s="558"/>
      <c r="BC73" s="559"/>
      <c r="BD73" s="560"/>
      <c r="BE73" s="561"/>
      <c r="BF73" s="561"/>
      <c r="BG73" s="561"/>
      <c r="BH73" s="561"/>
      <c r="BI73" s="561"/>
      <c r="BJ73" s="561"/>
      <c r="BK73" s="561"/>
      <c r="BL73" s="561"/>
      <c r="BM73" s="561"/>
      <c r="BN73" s="561"/>
      <c r="BO73" s="562"/>
      <c r="BP73" s="560"/>
      <c r="BQ73" s="561"/>
      <c r="BR73" s="561"/>
      <c r="BS73" s="561"/>
      <c r="BT73" s="561"/>
      <c r="BU73" s="561"/>
      <c r="BV73" s="561"/>
      <c r="BW73" s="561"/>
      <c r="BX73" s="561"/>
      <c r="BY73" s="561"/>
      <c r="BZ73" s="561"/>
      <c r="CA73" s="562"/>
      <c r="CB73" s="581"/>
      <c r="CC73" s="557"/>
      <c r="CD73" s="558"/>
      <c r="CE73" s="558"/>
      <c r="CF73" s="558"/>
      <c r="CG73" s="558"/>
      <c r="CH73" s="558"/>
      <c r="CI73" s="558"/>
      <c r="CJ73" s="558"/>
      <c r="CK73" s="558"/>
      <c r="CL73" s="558"/>
      <c r="CM73" s="558"/>
      <c r="CN73" s="559"/>
      <c r="CO73" s="560"/>
      <c r="CP73" s="561"/>
      <c r="CQ73" s="561"/>
      <c r="CR73" s="561"/>
      <c r="CS73" s="561"/>
      <c r="CT73" s="561"/>
      <c r="CU73" s="561"/>
      <c r="CV73" s="561"/>
      <c r="CW73" s="561"/>
      <c r="CX73" s="561"/>
      <c r="CY73" s="561"/>
      <c r="CZ73" s="562"/>
      <c r="DA73" s="560"/>
      <c r="DB73" s="561"/>
      <c r="DC73" s="561"/>
      <c r="DD73" s="561"/>
      <c r="DE73" s="561"/>
      <c r="DF73" s="561"/>
      <c r="DG73" s="561"/>
      <c r="DH73" s="561"/>
      <c r="DI73" s="561"/>
      <c r="DJ73" s="561"/>
      <c r="DK73" s="561"/>
      <c r="DL73" s="562"/>
      <c r="DM73" s="575"/>
    </row>
    <row r="74" spans="2:117" ht="15" hidden="1" customHeight="1" outlineLevel="1">
      <c r="B74" s="574"/>
      <c r="C74" s="658"/>
      <c r="E74" s="643"/>
      <c r="G74" s="582"/>
      <c r="H74" s="583"/>
      <c r="I74" s="583"/>
      <c r="J74" s="583"/>
      <c r="K74" s="583"/>
      <c r="L74" s="583"/>
      <c r="M74" s="583"/>
      <c r="N74" s="583"/>
      <c r="O74" s="583"/>
      <c r="P74" s="583"/>
      <c r="Q74" s="583"/>
      <c r="R74" s="584"/>
      <c r="S74" s="582"/>
      <c r="T74" s="583"/>
      <c r="U74" s="583"/>
      <c r="V74" s="583"/>
      <c r="W74" s="583"/>
      <c r="X74" s="583"/>
      <c r="Y74" s="583"/>
      <c r="Z74" s="583"/>
      <c r="AA74" s="583"/>
      <c r="AB74" s="583"/>
      <c r="AC74" s="583"/>
      <c r="AD74" s="584"/>
      <c r="AE74" s="582"/>
      <c r="AF74" s="583"/>
      <c r="AG74" s="583"/>
      <c r="AH74" s="583"/>
      <c r="AI74" s="583"/>
      <c r="AJ74" s="583"/>
      <c r="AK74" s="583"/>
      <c r="AL74" s="583"/>
      <c r="AM74" s="583"/>
      <c r="AN74" s="583"/>
      <c r="AO74" s="583"/>
      <c r="AP74" s="584"/>
      <c r="AQ74" s="575"/>
      <c r="AR74" s="582"/>
      <c r="AS74" s="583"/>
      <c r="AT74" s="583"/>
      <c r="AU74" s="583"/>
      <c r="AV74" s="583"/>
      <c r="AW74" s="583"/>
      <c r="AX74" s="583"/>
      <c r="AY74" s="583"/>
      <c r="AZ74" s="583"/>
      <c r="BA74" s="583"/>
      <c r="BB74" s="583"/>
      <c r="BC74" s="584"/>
      <c r="BD74" s="582"/>
      <c r="BE74" s="583"/>
      <c r="BF74" s="583"/>
      <c r="BG74" s="583"/>
      <c r="BH74" s="583"/>
      <c r="BI74" s="583"/>
      <c r="BJ74" s="583"/>
      <c r="BK74" s="583"/>
      <c r="BL74" s="583"/>
      <c r="BM74" s="583"/>
      <c r="BN74" s="583"/>
      <c r="BO74" s="584"/>
      <c r="BP74" s="582"/>
      <c r="BQ74" s="583"/>
      <c r="BR74" s="583"/>
      <c r="BS74" s="583"/>
      <c r="BT74" s="583"/>
      <c r="BU74" s="583"/>
      <c r="BV74" s="583"/>
      <c r="BW74" s="583"/>
      <c r="BX74" s="583"/>
      <c r="BY74" s="583"/>
      <c r="BZ74" s="583"/>
      <c r="CA74" s="584"/>
      <c r="CB74" s="575"/>
      <c r="CC74" s="582"/>
      <c r="CD74" s="583"/>
      <c r="CE74" s="583"/>
      <c r="CF74" s="583"/>
      <c r="CG74" s="583"/>
      <c r="CH74" s="583"/>
      <c r="CI74" s="583"/>
      <c r="CJ74" s="583"/>
      <c r="CK74" s="583"/>
      <c r="CL74" s="583"/>
      <c r="CM74" s="583"/>
      <c r="CN74" s="584"/>
      <c r="CO74" s="582"/>
      <c r="CP74" s="583"/>
      <c r="CQ74" s="583"/>
      <c r="CR74" s="583"/>
      <c r="CS74" s="583"/>
      <c r="CT74" s="583"/>
      <c r="CU74" s="583"/>
      <c r="CV74" s="583"/>
      <c r="CW74" s="583"/>
      <c r="CX74" s="583"/>
      <c r="CY74" s="583"/>
      <c r="CZ74" s="584"/>
      <c r="DA74" s="582"/>
      <c r="DB74" s="583"/>
      <c r="DC74" s="583"/>
      <c r="DD74" s="583"/>
      <c r="DE74" s="583"/>
      <c r="DF74" s="583"/>
      <c r="DG74" s="583"/>
      <c r="DH74" s="583"/>
      <c r="DI74" s="583"/>
      <c r="DJ74" s="583"/>
      <c r="DK74" s="583"/>
      <c r="DL74" s="584"/>
      <c r="DM74" s="575"/>
    </row>
    <row r="75" spans="2:117" s="619" customFormat="1" ht="15" hidden="1" customHeight="1" outlineLevel="1">
      <c r="B75" s="574"/>
      <c r="C75" s="660"/>
      <c r="E75" s="644"/>
      <c r="G75" s="628"/>
      <c r="H75" s="629"/>
      <c r="I75" s="629"/>
      <c r="J75" s="629"/>
      <c r="K75" s="629"/>
      <c r="L75" s="629"/>
      <c r="M75" s="629"/>
      <c r="N75" s="629"/>
      <c r="O75" s="629"/>
      <c r="P75" s="629"/>
      <c r="Q75" s="629"/>
      <c r="R75" s="630"/>
      <c r="S75" s="628"/>
      <c r="T75" s="629"/>
      <c r="U75" s="629"/>
      <c r="V75" s="629"/>
      <c r="W75" s="629"/>
      <c r="X75" s="629"/>
      <c r="Y75" s="629"/>
      <c r="Z75" s="629"/>
      <c r="AA75" s="629"/>
      <c r="AB75" s="629"/>
      <c r="AC75" s="629"/>
      <c r="AD75" s="630"/>
      <c r="AE75" s="628"/>
      <c r="AF75" s="629"/>
      <c r="AG75" s="629"/>
      <c r="AH75" s="629"/>
      <c r="AI75" s="629"/>
      <c r="AJ75" s="629"/>
      <c r="AK75" s="629"/>
      <c r="AL75" s="629"/>
      <c r="AM75" s="629"/>
      <c r="AN75" s="629"/>
      <c r="AO75" s="629"/>
      <c r="AP75" s="630"/>
      <c r="AQ75" s="623"/>
      <c r="AR75" s="628"/>
      <c r="AS75" s="629"/>
      <c r="AT75" s="629"/>
      <c r="AU75" s="629"/>
      <c r="AV75" s="629"/>
      <c r="AW75" s="629"/>
      <c r="AX75" s="629"/>
      <c r="AY75" s="629"/>
      <c r="AZ75" s="629"/>
      <c r="BA75" s="629"/>
      <c r="BB75" s="629"/>
      <c r="BC75" s="630"/>
      <c r="BD75" s="628"/>
      <c r="BE75" s="629"/>
      <c r="BF75" s="629"/>
      <c r="BG75" s="629"/>
      <c r="BH75" s="629"/>
      <c r="BI75" s="629"/>
      <c r="BJ75" s="629"/>
      <c r="BK75" s="629"/>
      <c r="BL75" s="629"/>
      <c r="BM75" s="629"/>
      <c r="BN75" s="629"/>
      <c r="BO75" s="630"/>
      <c r="BP75" s="628"/>
      <c r="BQ75" s="629"/>
      <c r="BR75" s="629"/>
      <c r="BS75" s="629"/>
      <c r="BT75" s="629"/>
      <c r="BU75" s="629"/>
      <c r="BV75" s="629"/>
      <c r="BW75" s="629"/>
      <c r="BX75" s="629"/>
      <c r="BY75" s="629"/>
      <c r="BZ75" s="629"/>
      <c r="CA75" s="630"/>
      <c r="CB75" s="623"/>
      <c r="CC75" s="628"/>
      <c r="CD75" s="629"/>
      <c r="CE75" s="629"/>
      <c r="CF75" s="629"/>
      <c r="CG75" s="629"/>
      <c r="CH75" s="629"/>
      <c r="CI75" s="629"/>
      <c r="CJ75" s="629"/>
      <c r="CK75" s="629"/>
      <c r="CL75" s="629"/>
      <c r="CM75" s="629"/>
      <c r="CN75" s="630"/>
      <c r="CO75" s="628"/>
      <c r="CP75" s="629"/>
      <c r="CQ75" s="629"/>
      <c r="CR75" s="629"/>
      <c r="CS75" s="629"/>
      <c r="CT75" s="629"/>
      <c r="CU75" s="629"/>
      <c r="CV75" s="629"/>
      <c r="CW75" s="629"/>
      <c r="CX75" s="629"/>
      <c r="CY75" s="629"/>
      <c r="CZ75" s="630"/>
      <c r="DA75" s="628"/>
      <c r="DB75" s="629"/>
      <c r="DC75" s="629"/>
      <c r="DD75" s="629"/>
      <c r="DE75" s="629"/>
      <c r="DF75" s="629"/>
      <c r="DG75" s="629"/>
      <c r="DH75" s="629"/>
      <c r="DI75" s="629"/>
      <c r="DJ75" s="629"/>
      <c r="DK75" s="629"/>
      <c r="DL75" s="630"/>
      <c r="DM75" s="623"/>
    </row>
    <row r="76" spans="2:117" s="614" customFormat="1" ht="15" hidden="1" customHeight="1" outlineLevel="1">
      <c r="B76" s="574"/>
      <c r="C76" s="661"/>
      <c r="E76" s="645"/>
      <c r="G76" s="632"/>
      <c r="H76" s="633"/>
      <c r="I76" s="633"/>
      <c r="J76" s="633"/>
      <c r="K76" s="633"/>
      <c r="L76" s="633"/>
      <c r="M76" s="633"/>
      <c r="N76" s="633"/>
      <c r="O76" s="633"/>
      <c r="P76" s="633"/>
      <c r="Q76" s="633"/>
      <c r="R76" s="634"/>
      <c r="S76" s="632"/>
      <c r="T76" s="633"/>
      <c r="U76" s="633"/>
      <c r="V76" s="633"/>
      <c r="W76" s="633"/>
      <c r="X76" s="633"/>
      <c r="Y76" s="633"/>
      <c r="Z76" s="633"/>
      <c r="AA76" s="633"/>
      <c r="AB76" s="633"/>
      <c r="AC76" s="633"/>
      <c r="AD76" s="634"/>
      <c r="AE76" s="632"/>
      <c r="AF76" s="633"/>
      <c r="AG76" s="633"/>
      <c r="AH76" s="633"/>
      <c r="AI76" s="633"/>
      <c r="AJ76" s="633"/>
      <c r="AK76" s="633"/>
      <c r="AL76" s="633"/>
      <c r="AM76" s="633"/>
      <c r="AN76" s="633"/>
      <c r="AO76" s="633"/>
      <c r="AP76" s="634"/>
      <c r="AQ76" s="618"/>
      <c r="AR76" s="632"/>
      <c r="AS76" s="633"/>
      <c r="AT76" s="633"/>
      <c r="AU76" s="633"/>
      <c r="AV76" s="633"/>
      <c r="AW76" s="633"/>
      <c r="AX76" s="633"/>
      <c r="AY76" s="633"/>
      <c r="AZ76" s="633"/>
      <c r="BA76" s="633"/>
      <c r="BB76" s="633"/>
      <c r="BC76" s="634"/>
      <c r="BD76" s="632"/>
      <c r="BE76" s="633"/>
      <c r="BF76" s="633"/>
      <c r="BG76" s="633"/>
      <c r="BH76" s="633"/>
      <c r="BI76" s="633"/>
      <c r="BJ76" s="633"/>
      <c r="BK76" s="633"/>
      <c r="BL76" s="633"/>
      <c r="BM76" s="633"/>
      <c r="BN76" s="633"/>
      <c r="BO76" s="634"/>
      <c r="BP76" s="632"/>
      <c r="BQ76" s="633"/>
      <c r="BR76" s="633"/>
      <c r="BS76" s="633"/>
      <c r="BT76" s="633"/>
      <c r="BU76" s="633"/>
      <c r="BV76" s="633"/>
      <c r="BW76" s="633"/>
      <c r="BX76" s="633"/>
      <c r="BY76" s="633"/>
      <c r="BZ76" s="633"/>
      <c r="CA76" s="634"/>
      <c r="CB76" s="618"/>
      <c r="CC76" s="632"/>
      <c r="CD76" s="633"/>
      <c r="CE76" s="633"/>
      <c r="CF76" s="633"/>
      <c r="CG76" s="633"/>
      <c r="CH76" s="633"/>
      <c r="CI76" s="633"/>
      <c r="CJ76" s="633"/>
      <c r="CK76" s="633"/>
      <c r="CL76" s="633"/>
      <c r="CM76" s="633"/>
      <c r="CN76" s="634"/>
      <c r="CO76" s="632"/>
      <c r="CP76" s="633"/>
      <c r="CQ76" s="633"/>
      <c r="CR76" s="633"/>
      <c r="CS76" s="633"/>
      <c r="CT76" s="633"/>
      <c r="CU76" s="633"/>
      <c r="CV76" s="633"/>
      <c r="CW76" s="633"/>
      <c r="CX76" s="633"/>
      <c r="CY76" s="633"/>
      <c r="CZ76" s="634"/>
      <c r="DA76" s="632"/>
      <c r="DB76" s="633"/>
      <c r="DC76" s="633"/>
      <c r="DD76" s="633"/>
      <c r="DE76" s="633"/>
      <c r="DF76" s="633"/>
      <c r="DG76" s="633"/>
      <c r="DH76" s="633"/>
      <c r="DI76" s="633"/>
      <c r="DJ76" s="633"/>
      <c r="DK76" s="633"/>
      <c r="DL76" s="634"/>
      <c r="DM76" s="618"/>
    </row>
    <row r="77" spans="2:117" s="538" customFormat="1" ht="15" hidden="1" customHeight="1" outlineLevel="1">
      <c r="B77" s="585"/>
      <c r="C77" s="658"/>
      <c r="E77" s="643"/>
      <c r="G77" s="535"/>
      <c r="H77" s="536"/>
      <c r="I77" s="536"/>
      <c r="J77" s="536"/>
      <c r="K77" s="536"/>
      <c r="L77" s="536"/>
      <c r="M77" s="536"/>
      <c r="N77" s="536"/>
      <c r="O77" s="536"/>
      <c r="P77" s="536"/>
      <c r="Q77" s="536"/>
      <c r="R77" s="537"/>
      <c r="S77" s="535"/>
      <c r="T77" s="536"/>
      <c r="U77" s="536"/>
      <c r="V77" s="536"/>
      <c r="W77" s="536"/>
      <c r="X77" s="536"/>
      <c r="Y77" s="536"/>
      <c r="Z77" s="536"/>
      <c r="AA77" s="536"/>
      <c r="AB77" s="536"/>
      <c r="AC77" s="536"/>
      <c r="AD77" s="537"/>
      <c r="AE77" s="535"/>
      <c r="AF77" s="536"/>
      <c r="AG77" s="536"/>
      <c r="AH77" s="536"/>
      <c r="AI77" s="536"/>
      <c r="AJ77" s="536"/>
      <c r="AK77" s="536"/>
      <c r="AL77" s="536"/>
      <c r="AM77" s="536"/>
      <c r="AN77" s="536"/>
      <c r="AO77" s="536"/>
      <c r="AP77" s="537"/>
      <c r="AQ77" s="586"/>
      <c r="AR77" s="535"/>
      <c r="AS77" s="536"/>
      <c r="AT77" s="536"/>
      <c r="AU77" s="536"/>
      <c r="AV77" s="536"/>
      <c r="AW77" s="536"/>
      <c r="AX77" s="536"/>
      <c r="AY77" s="536"/>
      <c r="AZ77" s="536"/>
      <c r="BA77" s="536"/>
      <c r="BB77" s="536"/>
      <c r="BC77" s="537"/>
      <c r="BD77" s="535"/>
      <c r="BE77" s="536"/>
      <c r="BF77" s="536"/>
      <c r="BG77" s="536"/>
      <c r="BH77" s="536"/>
      <c r="BI77" s="536"/>
      <c r="BJ77" s="536"/>
      <c r="BK77" s="536"/>
      <c r="BL77" s="536"/>
      <c r="BM77" s="536"/>
      <c r="BN77" s="536"/>
      <c r="BO77" s="537"/>
      <c r="BP77" s="535"/>
      <c r="BQ77" s="536"/>
      <c r="BR77" s="536"/>
      <c r="BS77" s="536"/>
      <c r="BT77" s="536"/>
      <c r="BU77" s="536"/>
      <c r="BV77" s="536"/>
      <c r="BW77" s="536"/>
      <c r="BX77" s="536"/>
      <c r="BY77" s="536"/>
      <c r="BZ77" s="536"/>
      <c r="CA77" s="537"/>
      <c r="CB77" s="586"/>
      <c r="CC77" s="535"/>
      <c r="CD77" s="536"/>
      <c r="CE77" s="536"/>
      <c r="CF77" s="536"/>
      <c r="CG77" s="536"/>
      <c r="CH77" s="536"/>
      <c r="CI77" s="536"/>
      <c r="CJ77" s="536"/>
      <c r="CK77" s="536"/>
      <c r="CL77" s="536"/>
      <c r="CM77" s="536"/>
      <c r="CN77" s="537"/>
      <c r="CO77" s="535"/>
      <c r="CP77" s="536"/>
      <c r="CQ77" s="536"/>
      <c r="CR77" s="536"/>
      <c r="CS77" s="536"/>
      <c r="CT77" s="536"/>
      <c r="CU77" s="536"/>
      <c r="CV77" s="536"/>
      <c r="CW77" s="536"/>
      <c r="CX77" s="536"/>
      <c r="CY77" s="536"/>
      <c r="CZ77" s="537"/>
      <c r="DA77" s="517"/>
      <c r="DB77" s="496"/>
      <c r="DC77" s="536"/>
      <c r="DD77" s="536"/>
      <c r="DE77" s="536"/>
      <c r="DF77" s="536"/>
      <c r="DG77" s="536"/>
      <c r="DH77" s="536"/>
      <c r="DI77" s="536"/>
      <c r="DJ77" s="536"/>
      <c r="DK77" s="536"/>
      <c r="DL77" s="537"/>
      <c r="DM77" s="579"/>
    </row>
    <row r="78" spans="2:117" ht="15" hidden="1" customHeight="1" outlineLevel="1">
      <c r="B78" s="574"/>
      <c r="C78" s="662"/>
      <c r="E78" s="646"/>
      <c r="G78" s="635"/>
      <c r="H78" s="636"/>
      <c r="I78" s="636"/>
      <c r="J78" s="636"/>
      <c r="K78" s="636"/>
      <c r="L78" s="636"/>
      <c r="M78" s="636"/>
      <c r="N78" s="636"/>
      <c r="O78" s="636"/>
      <c r="P78" s="636"/>
      <c r="Q78" s="636"/>
      <c r="R78" s="637"/>
      <c r="S78" s="635"/>
      <c r="T78" s="636"/>
      <c r="U78" s="636"/>
      <c r="V78" s="636"/>
      <c r="W78" s="636"/>
      <c r="X78" s="636"/>
      <c r="Y78" s="636"/>
      <c r="Z78" s="636"/>
      <c r="AA78" s="636"/>
      <c r="AB78" s="636"/>
      <c r="AC78" s="636"/>
      <c r="AD78" s="637"/>
      <c r="AE78" s="635"/>
      <c r="AF78" s="636"/>
      <c r="AG78" s="636"/>
      <c r="AH78" s="636"/>
      <c r="AI78" s="636"/>
      <c r="AJ78" s="636"/>
      <c r="AK78" s="636"/>
      <c r="AL78" s="636"/>
      <c r="AM78" s="636"/>
      <c r="AN78" s="636"/>
      <c r="AO78" s="636"/>
      <c r="AP78" s="637"/>
      <c r="AQ78" s="575"/>
      <c r="AR78" s="635"/>
      <c r="AS78" s="636"/>
      <c r="AT78" s="636"/>
      <c r="AU78" s="636"/>
      <c r="AV78" s="636"/>
      <c r="AW78" s="636"/>
      <c r="AX78" s="636"/>
      <c r="AY78" s="636"/>
      <c r="AZ78" s="636"/>
      <c r="BA78" s="636"/>
      <c r="BB78" s="636"/>
      <c r="BC78" s="637"/>
      <c r="BD78" s="635"/>
      <c r="BE78" s="636"/>
      <c r="BF78" s="636"/>
      <c r="BG78" s="636"/>
      <c r="BH78" s="636"/>
      <c r="BI78" s="636"/>
      <c r="BJ78" s="636"/>
      <c r="BK78" s="636"/>
      <c r="BL78" s="636"/>
      <c r="BM78" s="636"/>
      <c r="BN78" s="636"/>
      <c r="BO78" s="637"/>
      <c r="BP78" s="635"/>
      <c r="BQ78" s="636"/>
      <c r="BR78" s="636"/>
      <c r="BS78" s="636"/>
      <c r="BT78" s="636"/>
      <c r="BU78" s="636"/>
      <c r="BV78" s="636"/>
      <c r="BW78" s="636"/>
      <c r="BX78" s="636"/>
      <c r="BY78" s="636"/>
      <c r="BZ78" s="636"/>
      <c r="CA78" s="637"/>
      <c r="CB78" s="575"/>
      <c r="CC78" s="635"/>
      <c r="CD78" s="636"/>
      <c r="CE78" s="636"/>
      <c r="CF78" s="636"/>
      <c r="CG78" s="636"/>
      <c r="CH78" s="636"/>
      <c r="CI78" s="636"/>
      <c r="CJ78" s="636"/>
      <c r="CK78" s="636"/>
      <c r="CL78" s="636"/>
      <c r="CM78" s="636"/>
      <c r="CN78" s="637"/>
      <c r="CO78" s="635"/>
      <c r="CP78" s="636"/>
      <c r="CQ78" s="636"/>
      <c r="CR78" s="636"/>
      <c r="CS78" s="636"/>
      <c r="CT78" s="636"/>
      <c r="CU78" s="636"/>
      <c r="CV78" s="636"/>
      <c r="CW78" s="636"/>
      <c r="CX78" s="636"/>
      <c r="CY78" s="636"/>
      <c r="CZ78" s="637"/>
      <c r="DA78" s="635"/>
      <c r="DB78" s="636"/>
      <c r="DC78" s="636"/>
      <c r="DD78" s="636"/>
      <c r="DE78" s="636"/>
      <c r="DF78" s="636"/>
      <c r="DG78" s="636"/>
      <c r="DH78" s="636"/>
      <c r="DI78" s="636"/>
      <c r="DJ78" s="636"/>
      <c r="DK78" s="636"/>
      <c r="DL78" s="637"/>
      <c r="DM78" s="575"/>
    </row>
    <row r="79" spans="2:117" s="614" customFormat="1" ht="15" hidden="1" customHeight="1" outlineLevel="1">
      <c r="B79" s="631"/>
      <c r="C79" s="663"/>
      <c r="E79" s="647"/>
      <c r="G79" s="615"/>
      <c r="H79" s="616"/>
      <c r="I79" s="616"/>
      <c r="J79" s="616"/>
      <c r="K79" s="616"/>
      <c r="L79" s="616"/>
      <c r="M79" s="616"/>
      <c r="N79" s="616"/>
      <c r="O79" s="616"/>
      <c r="P79" s="616"/>
      <c r="Q79" s="616"/>
      <c r="R79" s="617"/>
      <c r="S79" s="615"/>
      <c r="T79" s="616"/>
      <c r="U79" s="616"/>
      <c r="V79" s="616"/>
      <c r="W79" s="616"/>
      <c r="X79" s="616"/>
      <c r="Y79" s="616"/>
      <c r="Z79" s="616"/>
      <c r="AA79" s="616"/>
      <c r="AB79" s="616"/>
      <c r="AC79" s="616"/>
      <c r="AD79" s="617"/>
      <c r="AE79" s="615"/>
      <c r="AF79" s="616"/>
      <c r="AG79" s="616"/>
      <c r="AH79" s="616"/>
      <c r="AI79" s="616"/>
      <c r="AJ79" s="616"/>
      <c r="AK79" s="616"/>
      <c r="AL79" s="616"/>
      <c r="AM79" s="616"/>
      <c r="AN79" s="616"/>
      <c r="AO79" s="616"/>
      <c r="AP79" s="617"/>
      <c r="AQ79" s="618"/>
      <c r="AR79" s="615"/>
      <c r="AS79" s="616"/>
      <c r="AT79" s="616"/>
      <c r="AU79" s="616"/>
      <c r="AV79" s="616"/>
      <c r="AW79" s="616"/>
      <c r="AX79" s="616"/>
      <c r="AY79" s="616"/>
      <c r="AZ79" s="616"/>
      <c r="BA79" s="616"/>
      <c r="BB79" s="616"/>
      <c r="BC79" s="617"/>
      <c r="BD79" s="615"/>
      <c r="BE79" s="616"/>
      <c r="BF79" s="616"/>
      <c r="BG79" s="616"/>
      <c r="BH79" s="616"/>
      <c r="BI79" s="616"/>
      <c r="BJ79" s="616"/>
      <c r="BK79" s="616"/>
      <c r="BL79" s="616"/>
      <c r="BM79" s="616"/>
      <c r="BN79" s="616"/>
      <c r="BO79" s="617"/>
      <c r="BP79" s="615"/>
      <c r="BQ79" s="616"/>
      <c r="BR79" s="616"/>
      <c r="BS79" s="616"/>
      <c r="BT79" s="616"/>
      <c r="BU79" s="616"/>
      <c r="BV79" s="616"/>
      <c r="BW79" s="616"/>
      <c r="BX79" s="616"/>
      <c r="BY79" s="616"/>
      <c r="BZ79" s="616"/>
      <c r="CA79" s="617"/>
      <c r="CB79" s="618"/>
      <c r="CC79" s="615"/>
      <c r="CD79" s="616"/>
      <c r="CE79" s="616"/>
      <c r="CF79" s="616"/>
      <c r="CG79" s="616"/>
      <c r="CH79" s="616"/>
      <c r="CI79" s="616"/>
      <c r="CJ79" s="616"/>
      <c r="CK79" s="616"/>
      <c r="CL79" s="616"/>
      <c r="CM79" s="616"/>
      <c r="CN79" s="617"/>
      <c r="CO79" s="615"/>
      <c r="CP79" s="616"/>
      <c r="CQ79" s="616"/>
      <c r="CR79" s="616"/>
      <c r="CS79" s="616"/>
      <c r="CT79" s="616"/>
      <c r="CU79" s="616"/>
      <c r="CV79" s="616"/>
      <c r="CW79" s="616"/>
      <c r="CX79" s="616"/>
      <c r="CY79" s="616"/>
      <c r="CZ79" s="617"/>
      <c r="DA79" s="615"/>
      <c r="DB79" s="616"/>
      <c r="DC79" s="616"/>
      <c r="DD79" s="616"/>
      <c r="DE79" s="616"/>
      <c r="DF79" s="616"/>
      <c r="DG79" s="616"/>
      <c r="DH79" s="616"/>
      <c r="DI79" s="616"/>
      <c r="DJ79" s="616"/>
      <c r="DK79" s="616"/>
      <c r="DL79" s="617"/>
      <c r="DM79" s="618"/>
    </row>
    <row r="80" spans="2:117" s="614" customFormat="1" ht="15" hidden="1" customHeight="1" outlineLevel="1">
      <c r="B80" s="631"/>
      <c r="C80" s="663"/>
      <c r="E80" s="647"/>
      <c r="G80" s="615"/>
      <c r="H80" s="616"/>
      <c r="I80" s="616"/>
      <c r="J80" s="616"/>
      <c r="K80" s="616"/>
      <c r="L80" s="616"/>
      <c r="M80" s="616"/>
      <c r="N80" s="616"/>
      <c r="O80" s="616"/>
      <c r="P80" s="616"/>
      <c r="Q80" s="616"/>
      <c r="R80" s="617"/>
      <c r="S80" s="615"/>
      <c r="T80" s="616"/>
      <c r="U80" s="616"/>
      <c r="V80" s="616"/>
      <c r="W80" s="616"/>
      <c r="X80" s="616"/>
      <c r="Y80" s="616"/>
      <c r="Z80" s="616"/>
      <c r="AA80" s="616"/>
      <c r="AB80" s="616"/>
      <c r="AC80" s="616"/>
      <c r="AD80" s="617"/>
      <c r="AE80" s="615"/>
      <c r="AF80" s="616"/>
      <c r="AG80" s="616"/>
      <c r="AH80" s="616"/>
      <c r="AI80" s="616"/>
      <c r="AJ80" s="616"/>
      <c r="AK80" s="616"/>
      <c r="AL80" s="616"/>
      <c r="AM80" s="616"/>
      <c r="AN80" s="616"/>
      <c r="AO80" s="616"/>
      <c r="AP80" s="617"/>
      <c r="AQ80" s="618"/>
      <c r="AR80" s="615"/>
      <c r="AS80" s="616"/>
      <c r="AT80" s="616"/>
      <c r="AU80" s="616"/>
      <c r="AV80" s="616"/>
      <c r="AW80" s="616"/>
      <c r="AX80" s="616"/>
      <c r="AY80" s="616"/>
      <c r="AZ80" s="616"/>
      <c r="BA80" s="616"/>
      <c r="BB80" s="616"/>
      <c r="BC80" s="617"/>
      <c r="BD80" s="615"/>
      <c r="BE80" s="616"/>
      <c r="BF80" s="616"/>
      <c r="BG80" s="616"/>
      <c r="BH80" s="616"/>
      <c r="BI80" s="616"/>
      <c r="BJ80" s="616"/>
      <c r="BK80" s="616"/>
      <c r="BL80" s="616"/>
      <c r="BM80" s="616"/>
      <c r="BN80" s="616"/>
      <c r="BO80" s="617"/>
      <c r="BP80" s="615"/>
      <c r="BQ80" s="616"/>
      <c r="BR80" s="616"/>
      <c r="BS80" s="616"/>
      <c r="BT80" s="616"/>
      <c r="BU80" s="616"/>
      <c r="BV80" s="616"/>
      <c r="BW80" s="616"/>
      <c r="BX80" s="616"/>
      <c r="BY80" s="616"/>
      <c r="BZ80" s="616"/>
      <c r="CA80" s="617"/>
      <c r="CB80" s="618"/>
      <c r="CC80" s="615"/>
      <c r="CD80" s="616"/>
      <c r="CE80" s="616"/>
      <c r="CF80" s="616"/>
      <c r="CG80" s="616"/>
      <c r="CH80" s="616"/>
      <c r="CI80" s="616"/>
      <c r="CJ80" s="616"/>
      <c r="CK80" s="616"/>
      <c r="CL80" s="616"/>
      <c r="CM80" s="616"/>
      <c r="CN80" s="617"/>
      <c r="CO80" s="615"/>
      <c r="CP80" s="616"/>
      <c r="CQ80" s="616"/>
      <c r="CR80" s="616"/>
      <c r="CS80" s="616"/>
      <c r="CT80" s="616"/>
      <c r="CU80" s="616"/>
      <c r="CV80" s="616"/>
      <c r="CW80" s="616"/>
      <c r="CX80" s="616"/>
      <c r="CY80" s="616"/>
      <c r="CZ80" s="617"/>
      <c r="DA80" s="615"/>
      <c r="DB80" s="616"/>
      <c r="DC80" s="616"/>
      <c r="DD80" s="616"/>
      <c r="DE80" s="616"/>
      <c r="DF80" s="616"/>
      <c r="DG80" s="616"/>
      <c r="DH80" s="616"/>
      <c r="DI80" s="616"/>
      <c r="DJ80" s="616"/>
      <c r="DK80" s="616"/>
      <c r="DL80" s="617"/>
      <c r="DM80" s="618"/>
    </row>
    <row r="81" spans="2:117" s="619" customFormat="1" ht="15" hidden="1" customHeight="1" outlineLevel="1">
      <c r="B81" s="576"/>
      <c r="C81" s="664"/>
      <c r="E81" s="648"/>
      <c r="G81" s="620"/>
      <c r="H81" s="621"/>
      <c r="I81" s="621"/>
      <c r="J81" s="621"/>
      <c r="K81" s="621"/>
      <c r="L81" s="621"/>
      <c r="M81" s="621"/>
      <c r="N81" s="621"/>
      <c r="O81" s="621"/>
      <c r="P81" s="621"/>
      <c r="Q81" s="621"/>
      <c r="R81" s="622"/>
      <c r="S81" s="620"/>
      <c r="T81" s="621"/>
      <c r="U81" s="621"/>
      <c r="V81" s="621"/>
      <c r="W81" s="621"/>
      <c r="X81" s="621"/>
      <c r="Y81" s="621"/>
      <c r="Z81" s="621"/>
      <c r="AA81" s="621"/>
      <c r="AB81" s="621"/>
      <c r="AC81" s="621"/>
      <c r="AD81" s="622"/>
      <c r="AE81" s="620"/>
      <c r="AF81" s="621"/>
      <c r="AG81" s="621"/>
      <c r="AH81" s="621"/>
      <c r="AI81" s="621"/>
      <c r="AJ81" s="621"/>
      <c r="AK81" s="621"/>
      <c r="AL81" s="621"/>
      <c r="AM81" s="621"/>
      <c r="AN81" s="621"/>
      <c r="AO81" s="621"/>
      <c r="AP81" s="622"/>
      <c r="AQ81" s="623"/>
      <c r="AR81" s="620"/>
      <c r="AS81" s="621"/>
      <c r="AT81" s="621"/>
      <c r="AU81" s="621"/>
      <c r="AV81" s="621"/>
      <c r="AW81" s="621"/>
      <c r="AX81" s="621"/>
      <c r="AY81" s="621"/>
      <c r="AZ81" s="621"/>
      <c r="BA81" s="621"/>
      <c r="BB81" s="621"/>
      <c r="BC81" s="622"/>
      <c r="BD81" s="620"/>
      <c r="BE81" s="621"/>
      <c r="BF81" s="621"/>
      <c r="BG81" s="621"/>
      <c r="BH81" s="621"/>
      <c r="BI81" s="621"/>
      <c r="BJ81" s="621"/>
      <c r="BK81" s="621"/>
      <c r="BL81" s="621"/>
      <c r="BM81" s="621"/>
      <c r="BN81" s="621"/>
      <c r="BO81" s="622"/>
      <c r="BP81" s="620"/>
      <c r="BQ81" s="621"/>
      <c r="BR81" s="621"/>
      <c r="BS81" s="621"/>
      <c r="BT81" s="621"/>
      <c r="BU81" s="621"/>
      <c r="BV81" s="621"/>
      <c r="BW81" s="621"/>
      <c r="BX81" s="621"/>
      <c r="BY81" s="621"/>
      <c r="BZ81" s="621"/>
      <c r="CA81" s="622"/>
      <c r="CB81" s="623"/>
      <c r="CC81" s="620"/>
      <c r="CD81" s="621"/>
      <c r="CE81" s="621"/>
      <c r="CF81" s="621"/>
      <c r="CG81" s="621"/>
      <c r="CH81" s="621"/>
      <c r="CI81" s="621"/>
      <c r="CJ81" s="621"/>
      <c r="CK81" s="621"/>
      <c r="CL81" s="621"/>
      <c r="CM81" s="621"/>
      <c r="CN81" s="622"/>
      <c r="CO81" s="620"/>
      <c r="CP81" s="621"/>
      <c r="CQ81" s="621"/>
      <c r="CR81" s="621"/>
      <c r="CS81" s="621"/>
      <c r="CT81" s="621"/>
      <c r="CU81" s="621"/>
      <c r="CV81" s="621"/>
      <c r="CW81" s="621"/>
      <c r="CX81" s="621"/>
      <c r="CY81" s="621"/>
      <c r="CZ81" s="622"/>
      <c r="DA81" s="620"/>
      <c r="DB81" s="621"/>
      <c r="DC81" s="621"/>
      <c r="DD81" s="621"/>
      <c r="DE81" s="621"/>
      <c r="DF81" s="621"/>
      <c r="DG81" s="621"/>
      <c r="DH81" s="621"/>
      <c r="DI81" s="621"/>
      <c r="DJ81" s="621"/>
      <c r="DK81" s="621"/>
      <c r="DL81" s="622"/>
      <c r="DM81" s="623"/>
    </row>
    <row r="82" spans="2:117" s="619" customFormat="1" ht="15" hidden="1" customHeight="1" outlineLevel="1">
      <c r="B82" s="576"/>
      <c r="C82" s="664"/>
      <c r="E82" s="648"/>
      <c r="G82" s="620"/>
      <c r="H82" s="621"/>
      <c r="I82" s="621"/>
      <c r="J82" s="621"/>
      <c r="K82" s="621"/>
      <c r="L82" s="621"/>
      <c r="M82" s="621"/>
      <c r="N82" s="621"/>
      <c r="O82" s="621"/>
      <c r="P82" s="621"/>
      <c r="Q82" s="621"/>
      <c r="R82" s="622"/>
      <c r="S82" s="620"/>
      <c r="T82" s="621"/>
      <c r="U82" s="621"/>
      <c r="V82" s="621"/>
      <c r="W82" s="621"/>
      <c r="X82" s="621"/>
      <c r="Y82" s="621"/>
      <c r="Z82" s="621"/>
      <c r="AA82" s="621"/>
      <c r="AB82" s="621"/>
      <c r="AC82" s="621"/>
      <c r="AD82" s="622"/>
      <c r="AE82" s="620"/>
      <c r="AF82" s="621"/>
      <c r="AG82" s="621"/>
      <c r="AH82" s="621"/>
      <c r="AI82" s="621"/>
      <c r="AJ82" s="621"/>
      <c r="AK82" s="621"/>
      <c r="AL82" s="621"/>
      <c r="AM82" s="621"/>
      <c r="AN82" s="621"/>
      <c r="AO82" s="621"/>
      <c r="AP82" s="622"/>
      <c r="AQ82" s="623"/>
      <c r="AR82" s="620"/>
      <c r="AS82" s="621"/>
      <c r="AT82" s="621"/>
      <c r="AU82" s="621"/>
      <c r="AV82" s="621"/>
      <c r="AW82" s="621"/>
      <c r="AX82" s="621"/>
      <c r="AY82" s="621"/>
      <c r="AZ82" s="621"/>
      <c r="BA82" s="621"/>
      <c r="BB82" s="621"/>
      <c r="BC82" s="622"/>
      <c r="BD82" s="620"/>
      <c r="BE82" s="621"/>
      <c r="BF82" s="621"/>
      <c r="BG82" s="621"/>
      <c r="BH82" s="621"/>
      <c r="BI82" s="621"/>
      <c r="BJ82" s="621"/>
      <c r="BK82" s="621"/>
      <c r="BL82" s="621"/>
      <c r="BM82" s="621"/>
      <c r="BN82" s="621"/>
      <c r="BO82" s="622"/>
      <c r="BP82" s="620"/>
      <c r="BQ82" s="621"/>
      <c r="BR82" s="621"/>
      <c r="BS82" s="621"/>
      <c r="BT82" s="621"/>
      <c r="BU82" s="621"/>
      <c r="BV82" s="621"/>
      <c r="BW82" s="621"/>
      <c r="BX82" s="621"/>
      <c r="BY82" s="621"/>
      <c r="BZ82" s="621"/>
      <c r="CA82" s="622"/>
      <c r="CB82" s="623"/>
      <c r="CC82" s="620"/>
      <c r="CD82" s="621"/>
      <c r="CE82" s="621"/>
      <c r="CF82" s="621"/>
      <c r="CG82" s="621"/>
      <c r="CH82" s="621"/>
      <c r="CI82" s="621"/>
      <c r="CJ82" s="621"/>
      <c r="CK82" s="621"/>
      <c r="CL82" s="621"/>
      <c r="CM82" s="621"/>
      <c r="CN82" s="622"/>
      <c r="CO82" s="620"/>
      <c r="CP82" s="621"/>
      <c r="CQ82" s="621"/>
      <c r="CR82" s="621"/>
      <c r="CS82" s="621"/>
      <c r="CT82" s="621"/>
      <c r="CU82" s="621"/>
      <c r="CV82" s="621"/>
      <c r="CW82" s="621"/>
      <c r="CX82" s="621"/>
      <c r="CY82" s="621"/>
      <c r="CZ82" s="622"/>
      <c r="DA82" s="620"/>
      <c r="DB82" s="621"/>
      <c r="DC82" s="621"/>
      <c r="DD82" s="621"/>
      <c r="DE82" s="621"/>
      <c r="DF82" s="621"/>
      <c r="DG82" s="621"/>
      <c r="DH82" s="621"/>
      <c r="DI82" s="621"/>
      <c r="DJ82" s="621"/>
      <c r="DK82" s="621"/>
      <c r="DL82" s="622"/>
      <c r="DM82" s="623"/>
    </row>
    <row r="83" spans="2:117" s="619" customFormat="1" ht="15" hidden="1" customHeight="1" outlineLevel="1" thickBot="1">
      <c r="B83" s="576"/>
      <c r="C83" s="665"/>
      <c r="E83" s="648"/>
      <c r="G83" s="624"/>
      <c r="H83" s="625"/>
      <c r="I83" s="625"/>
      <c r="J83" s="625"/>
      <c r="K83" s="625"/>
      <c r="L83" s="625"/>
      <c r="M83" s="625"/>
      <c r="N83" s="625"/>
      <c r="O83" s="625"/>
      <c r="P83" s="625"/>
      <c r="Q83" s="625"/>
      <c r="R83" s="626"/>
      <c r="S83" s="624"/>
      <c r="T83" s="625"/>
      <c r="U83" s="625"/>
      <c r="V83" s="625"/>
      <c r="W83" s="625"/>
      <c r="X83" s="625"/>
      <c r="Y83" s="625"/>
      <c r="Z83" s="625"/>
      <c r="AA83" s="625"/>
      <c r="AB83" s="625"/>
      <c r="AC83" s="625"/>
      <c r="AD83" s="626"/>
      <c r="AE83" s="624"/>
      <c r="AF83" s="625"/>
      <c r="AG83" s="625"/>
      <c r="AH83" s="625"/>
      <c r="AI83" s="625"/>
      <c r="AJ83" s="625"/>
      <c r="AK83" s="625"/>
      <c r="AL83" s="625"/>
      <c r="AM83" s="625"/>
      <c r="AN83" s="625"/>
      <c r="AO83" s="625"/>
      <c r="AP83" s="626"/>
      <c r="AQ83" s="627"/>
      <c r="AR83" s="624"/>
      <c r="AS83" s="625"/>
      <c r="AT83" s="625"/>
      <c r="AU83" s="625"/>
      <c r="AV83" s="625"/>
      <c r="AW83" s="625"/>
      <c r="AX83" s="625"/>
      <c r="AY83" s="625"/>
      <c r="AZ83" s="625"/>
      <c r="BA83" s="625"/>
      <c r="BB83" s="625"/>
      <c r="BC83" s="626"/>
      <c r="BD83" s="624"/>
      <c r="BE83" s="625"/>
      <c r="BF83" s="625"/>
      <c r="BG83" s="625"/>
      <c r="BH83" s="625"/>
      <c r="BI83" s="625"/>
      <c r="BJ83" s="625"/>
      <c r="BK83" s="625"/>
      <c r="BL83" s="625"/>
      <c r="BM83" s="625"/>
      <c r="BN83" s="625"/>
      <c r="BO83" s="626"/>
      <c r="BP83" s="624"/>
      <c r="BQ83" s="625"/>
      <c r="BR83" s="625"/>
      <c r="BS83" s="625"/>
      <c r="BT83" s="625"/>
      <c r="BU83" s="625"/>
      <c r="BV83" s="625"/>
      <c r="BW83" s="625"/>
      <c r="BX83" s="625"/>
      <c r="BY83" s="625"/>
      <c r="BZ83" s="625"/>
      <c r="CA83" s="626"/>
      <c r="CB83" s="627"/>
      <c r="CC83" s="624"/>
      <c r="CD83" s="625"/>
      <c r="CE83" s="625"/>
      <c r="CF83" s="625"/>
      <c r="CG83" s="625"/>
      <c r="CH83" s="625"/>
      <c r="CI83" s="625"/>
      <c r="CJ83" s="625"/>
      <c r="CK83" s="625"/>
      <c r="CL83" s="625"/>
      <c r="CM83" s="625"/>
      <c r="CN83" s="626"/>
      <c r="CO83" s="624"/>
      <c r="CP83" s="625"/>
      <c r="CQ83" s="625"/>
      <c r="CR83" s="625"/>
      <c r="CS83" s="625"/>
      <c r="CT83" s="625"/>
      <c r="CU83" s="625"/>
      <c r="CV83" s="625"/>
      <c r="CW83" s="625"/>
      <c r="CX83" s="625"/>
      <c r="CY83" s="625"/>
      <c r="CZ83" s="626"/>
      <c r="DA83" s="624"/>
      <c r="DB83" s="625"/>
      <c r="DC83" s="625"/>
      <c r="DD83" s="625"/>
      <c r="DE83" s="625"/>
      <c r="DF83" s="625"/>
      <c r="DG83" s="625"/>
      <c r="DH83" s="625"/>
      <c r="DI83" s="625"/>
      <c r="DJ83" s="625"/>
      <c r="DK83" s="625"/>
      <c r="DL83" s="626"/>
      <c r="DM83" s="623"/>
    </row>
    <row r="87" spans="2:117" ht="15" customHeight="1" collapsed="1">
      <c r="B87" s="574"/>
      <c r="C87" s="587"/>
      <c r="E87" s="666"/>
      <c r="G87" s="589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1"/>
      <c r="S87" s="592"/>
      <c r="T87" s="593"/>
      <c r="U87" s="593"/>
      <c r="V87" s="593"/>
      <c r="W87" s="593"/>
      <c r="X87" s="593"/>
      <c r="Y87" s="593"/>
      <c r="Z87" s="593"/>
      <c r="AA87" s="593"/>
      <c r="AB87" s="593"/>
      <c r="AC87" s="593"/>
      <c r="AD87" s="594"/>
      <c r="AE87" s="595"/>
      <c r="AF87" s="596"/>
      <c r="AG87" s="596"/>
      <c r="AH87" s="596"/>
      <c r="AI87" s="596"/>
      <c r="AJ87" s="596"/>
      <c r="AK87" s="596"/>
      <c r="AL87" s="596"/>
      <c r="AM87" s="596"/>
      <c r="AN87" s="596"/>
      <c r="AO87" s="596"/>
      <c r="AP87" s="597"/>
      <c r="AQ87" s="575"/>
      <c r="AR87" s="589"/>
      <c r="AS87" s="590"/>
      <c r="AT87" s="590"/>
      <c r="AU87" s="590"/>
      <c r="AV87" s="590"/>
      <c r="AW87" s="590"/>
      <c r="AX87" s="590"/>
      <c r="AY87" s="590"/>
      <c r="AZ87" s="590"/>
      <c r="BA87" s="590"/>
      <c r="BB87" s="590"/>
      <c r="BC87" s="591"/>
      <c r="BD87" s="592"/>
      <c r="BE87" s="593"/>
      <c r="BF87" s="593"/>
      <c r="BG87" s="593"/>
      <c r="BH87" s="593"/>
      <c r="BI87" s="593"/>
      <c r="BJ87" s="593"/>
      <c r="BK87" s="593"/>
      <c r="BL87" s="593"/>
      <c r="BM87" s="593"/>
      <c r="BN87" s="593"/>
      <c r="BO87" s="594"/>
      <c r="BP87" s="595"/>
      <c r="BQ87" s="596"/>
      <c r="BR87" s="596"/>
      <c r="BS87" s="596"/>
      <c r="BT87" s="596"/>
      <c r="BU87" s="596"/>
      <c r="BV87" s="596"/>
      <c r="BW87" s="596"/>
      <c r="BX87" s="596"/>
      <c r="BY87" s="596"/>
      <c r="BZ87" s="596"/>
      <c r="CA87" s="597"/>
      <c r="CB87" s="575"/>
      <c r="CC87" s="589"/>
      <c r="CD87" s="590"/>
      <c r="CE87" s="590"/>
      <c r="CF87" s="590"/>
      <c r="CG87" s="590"/>
      <c r="CH87" s="590"/>
      <c r="CI87" s="590"/>
      <c r="CJ87" s="590"/>
      <c r="CK87" s="590"/>
      <c r="CL87" s="590"/>
      <c r="CM87" s="590"/>
      <c r="CN87" s="591"/>
      <c r="CO87" s="592"/>
      <c r="CP87" s="593"/>
      <c r="CQ87" s="593"/>
      <c r="CR87" s="593"/>
      <c r="CS87" s="593"/>
      <c r="CT87" s="593"/>
      <c r="CU87" s="593"/>
      <c r="CV87" s="593"/>
      <c r="CW87" s="593"/>
      <c r="CX87" s="593"/>
      <c r="CY87" s="593"/>
      <c r="CZ87" s="594"/>
      <c r="DA87" s="595"/>
      <c r="DB87" s="596"/>
      <c r="DC87" s="596"/>
      <c r="DD87" s="596"/>
      <c r="DE87" s="596"/>
      <c r="DF87" s="596"/>
      <c r="DG87" s="596"/>
      <c r="DH87" s="596"/>
      <c r="DI87" s="596"/>
      <c r="DJ87" s="596"/>
      <c r="DK87" s="596"/>
      <c r="DL87" s="597"/>
      <c r="DM87" s="575"/>
    </row>
    <row r="88" spans="2:117" s="538" customFormat="1" ht="15" hidden="1" customHeight="1" outlineLevel="1">
      <c r="B88" s="585"/>
      <c r="C88" s="649"/>
      <c r="E88" s="588"/>
      <c r="G88" s="603"/>
      <c r="H88" s="604"/>
      <c r="I88" s="604"/>
      <c r="J88" s="604"/>
      <c r="K88" s="604"/>
      <c r="L88" s="604"/>
      <c r="M88" s="604"/>
      <c r="N88" s="604"/>
      <c r="O88" s="604"/>
      <c r="P88" s="604"/>
      <c r="Q88" s="604"/>
      <c r="R88" s="605"/>
      <c r="S88" s="582"/>
      <c r="T88" s="583"/>
      <c r="U88" s="583"/>
      <c r="V88" s="583"/>
      <c r="W88" s="583"/>
      <c r="X88" s="583"/>
      <c r="Y88" s="583"/>
      <c r="Z88" s="583"/>
      <c r="AA88" s="583"/>
      <c r="AB88" s="583"/>
      <c r="AC88" s="583"/>
      <c r="AD88" s="584"/>
      <c r="AE88" s="582"/>
      <c r="AF88" s="583"/>
      <c r="AG88" s="583"/>
      <c r="AH88" s="583"/>
      <c r="AI88" s="583"/>
      <c r="AJ88" s="583"/>
      <c r="AK88" s="583"/>
      <c r="AL88" s="583"/>
      <c r="AM88" s="583"/>
      <c r="AN88" s="583"/>
      <c r="AO88" s="583"/>
      <c r="AP88" s="584"/>
      <c r="AQ88" s="606"/>
      <c r="AR88" s="582"/>
      <c r="AS88" s="583"/>
      <c r="AT88" s="583"/>
      <c r="AU88" s="583"/>
      <c r="AV88" s="583"/>
      <c r="AW88" s="583"/>
      <c r="AX88" s="583"/>
      <c r="AY88" s="583"/>
      <c r="AZ88" s="583"/>
      <c r="BA88" s="583"/>
      <c r="BB88" s="583"/>
      <c r="BC88" s="584"/>
      <c r="BD88" s="582"/>
      <c r="BE88" s="583"/>
      <c r="BF88" s="583"/>
      <c r="BG88" s="583"/>
      <c r="BH88" s="583"/>
      <c r="BI88" s="583"/>
      <c r="BJ88" s="583"/>
      <c r="BK88" s="583"/>
      <c r="BL88" s="583"/>
      <c r="BM88" s="583"/>
      <c r="BN88" s="583"/>
      <c r="BO88" s="584"/>
      <c r="BP88" s="582"/>
      <c r="BQ88" s="583"/>
      <c r="BR88" s="583"/>
      <c r="BS88" s="583"/>
      <c r="BT88" s="583"/>
      <c r="BU88" s="583"/>
      <c r="BV88" s="583"/>
      <c r="BW88" s="583"/>
      <c r="BX88" s="583"/>
      <c r="BY88" s="583"/>
      <c r="BZ88" s="583"/>
      <c r="CA88" s="584"/>
      <c r="CB88" s="606"/>
      <c r="CC88" s="582"/>
      <c r="CD88" s="583"/>
      <c r="CE88" s="583"/>
      <c r="CF88" s="583"/>
      <c r="CG88" s="583"/>
      <c r="CH88" s="583"/>
      <c r="CI88" s="583"/>
      <c r="CJ88" s="583"/>
      <c r="CK88" s="583"/>
      <c r="CL88" s="583"/>
      <c r="CM88" s="583"/>
      <c r="CN88" s="584"/>
      <c r="CO88" s="582"/>
      <c r="CP88" s="583"/>
      <c r="CQ88" s="583"/>
      <c r="CR88" s="583"/>
      <c r="CS88" s="583"/>
      <c r="CT88" s="583"/>
      <c r="CU88" s="583"/>
      <c r="CV88" s="583"/>
      <c r="CW88" s="583"/>
      <c r="CX88" s="583"/>
      <c r="CY88" s="583"/>
      <c r="CZ88" s="584"/>
      <c r="DA88" s="582"/>
      <c r="DB88" s="583"/>
      <c r="DC88" s="583"/>
      <c r="DD88" s="583"/>
      <c r="DE88" s="583"/>
      <c r="DF88" s="583"/>
      <c r="DG88" s="583"/>
      <c r="DH88" s="583"/>
      <c r="DI88" s="583"/>
      <c r="DJ88" s="583"/>
      <c r="DK88" s="583"/>
      <c r="DL88" s="584"/>
      <c r="DM88" s="586"/>
    </row>
    <row r="89" spans="2:117" s="538" customFormat="1" ht="15" hidden="1" customHeight="1" outlineLevel="1">
      <c r="B89" s="585"/>
      <c r="C89" s="650"/>
      <c r="E89" s="639"/>
      <c r="G89" s="607"/>
      <c r="H89" s="608"/>
      <c r="I89" s="608"/>
      <c r="J89" s="608"/>
      <c r="K89" s="608"/>
      <c r="L89" s="608"/>
      <c r="M89" s="608"/>
      <c r="N89" s="608"/>
      <c r="O89" s="608"/>
      <c r="P89" s="608"/>
      <c r="Q89" s="608"/>
      <c r="R89" s="609"/>
      <c r="S89" s="610"/>
      <c r="T89" s="611"/>
      <c r="U89" s="611"/>
      <c r="V89" s="611"/>
      <c r="W89" s="611"/>
      <c r="X89" s="611"/>
      <c r="Y89" s="611"/>
      <c r="Z89" s="611"/>
      <c r="AA89" s="611"/>
      <c r="AB89" s="611"/>
      <c r="AC89" s="611"/>
      <c r="AD89" s="612"/>
      <c r="AE89" s="610"/>
      <c r="AF89" s="611"/>
      <c r="AG89" s="611"/>
      <c r="AH89" s="611"/>
      <c r="AI89" s="611"/>
      <c r="AJ89" s="611"/>
      <c r="AK89" s="611"/>
      <c r="AL89" s="611"/>
      <c r="AM89" s="611"/>
      <c r="AN89" s="611"/>
      <c r="AO89" s="611"/>
      <c r="AP89" s="612"/>
      <c r="AQ89" s="613"/>
      <c r="AR89" s="607"/>
      <c r="AS89" s="608"/>
      <c r="AT89" s="608"/>
      <c r="AU89" s="608"/>
      <c r="AV89" s="608"/>
      <c r="AW89" s="608"/>
      <c r="AX89" s="608"/>
      <c r="AY89" s="608"/>
      <c r="AZ89" s="608"/>
      <c r="BA89" s="608"/>
      <c r="BB89" s="608"/>
      <c r="BC89" s="609"/>
      <c r="BD89" s="610"/>
      <c r="BE89" s="611"/>
      <c r="BF89" s="611"/>
      <c r="BG89" s="611"/>
      <c r="BH89" s="611"/>
      <c r="BI89" s="611"/>
      <c r="BJ89" s="611"/>
      <c r="BK89" s="611"/>
      <c r="BL89" s="611"/>
      <c r="BM89" s="611"/>
      <c r="BN89" s="611"/>
      <c r="BO89" s="612"/>
      <c r="BP89" s="610"/>
      <c r="BQ89" s="611"/>
      <c r="BR89" s="611"/>
      <c r="BS89" s="611"/>
      <c r="BT89" s="611"/>
      <c r="BU89" s="611"/>
      <c r="BV89" s="611"/>
      <c r="BW89" s="611"/>
      <c r="BX89" s="611"/>
      <c r="BY89" s="611"/>
      <c r="BZ89" s="611"/>
      <c r="CA89" s="612"/>
      <c r="CB89" s="613"/>
      <c r="CC89" s="607"/>
      <c r="CD89" s="608"/>
      <c r="CE89" s="608"/>
      <c r="CF89" s="608"/>
      <c r="CG89" s="608"/>
      <c r="CH89" s="608"/>
      <c r="CI89" s="608"/>
      <c r="CJ89" s="608"/>
      <c r="CK89" s="608"/>
      <c r="CL89" s="608"/>
      <c r="CM89" s="608"/>
      <c r="CN89" s="609"/>
      <c r="CO89" s="610"/>
      <c r="CP89" s="611"/>
      <c r="CQ89" s="611"/>
      <c r="CR89" s="611"/>
      <c r="CS89" s="611"/>
      <c r="CT89" s="611"/>
      <c r="CU89" s="611"/>
      <c r="CV89" s="611"/>
      <c r="CW89" s="611"/>
      <c r="CX89" s="611"/>
      <c r="CY89" s="611"/>
      <c r="CZ89" s="612"/>
      <c r="DA89" s="610"/>
      <c r="DB89" s="611"/>
      <c r="DC89" s="611"/>
      <c r="DD89" s="611"/>
      <c r="DE89" s="611"/>
      <c r="DF89" s="611"/>
      <c r="DG89" s="611"/>
      <c r="DH89" s="611"/>
      <c r="DI89" s="611"/>
      <c r="DJ89" s="611"/>
      <c r="DK89" s="611"/>
      <c r="DL89" s="612"/>
      <c r="DM89" s="586"/>
    </row>
    <row r="90" spans="2:117" ht="15" hidden="1" customHeight="1" outlineLevel="1">
      <c r="B90" s="576"/>
      <c r="C90" s="651"/>
      <c r="E90" s="640"/>
      <c r="G90" s="518"/>
      <c r="H90" s="498"/>
      <c r="I90" s="498"/>
      <c r="J90" s="498"/>
      <c r="K90" s="498"/>
      <c r="L90" s="498"/>
      <c r="M90" s="498"/>
      <c r="N90" s="498"/>
      <c r="O90" s="498"/>
      <c r="P90" s="498"/>
      <c r="Q90" s="498"/>
      <c r="R90" s="519"/>
      <c r="S90" s="526"/>
      <c r="T90" s="512"/>
      <c r="U90" s="512"/>
      <c r="V90" s="512"/>
      <c r="W90" s="512"/>
      <c r="X90" s="512"/>
      <c r="Y90" s="512"/>
      <c r="Z90" s="512"/>
      <c r="AA90" s="512"/>
      <c r="AB90" s="512"/>
      <c r="AC90" s="512"/>
      <c r="AD90" s="527"/>
      <c r="AE90" s="598"/>
      <c r="AF90" s="599"/>
      <c r="AG90" s="599"/>
      <c r="AH90" s="599"/>
      <c r="AI90" s="599"/>
      <c r="AJ90" s="599"/>
      <c r="AK90" s="599"/>
      <c r="AL90" s="599"/>
      <c r="AM90" s="599"/>
      <c r="AN90" s="599"/>
      <c r="AO90" s="599"/>
      <c r="AP90" s="600"/>
      <c r="AQ90" s="575"/>
      <c r="AR90" s="518"/>
      <c r="AS90" s="498"/>
      <c r="AT90" s="498"/>
      <c r="AU90" s="498"/>
      <c r="AV90" s="498"/>
      <c r="AW90" s="498"/>
      <c r="AX90" s="498"/>
      <c r="AY90" s="498"/>
      <c r="AZ90" s="498"/>
      <c r="BA90" s="498"/>
      <c r="BB90" s="498"/>
      <c r="BC90" s="519"/>
      <c r="BD90" s="526"/>
      <c r="BE90" s="512"/>
      <c r="BF90" s="512"/>
      <c r="BG90" s="512"/>
      <c r="BH90" s="512"/>
      <c r="BI90" s="512"/>
      <c r="BJ90" s="512"/>
      <c r="BK90" s="512"/>
      <c r="BL90" s="512"/>
      <c r="BM90" s="512"/>
      <c r="BN90" s="512"/>
      <c r="BO90" s="527"/>
      <c r="BP90" s="598"/>
      <c r="BQ90" s="599"/>
      <c r="BR90" s="599"/>
      <c r="BS90" s="599"/>
      <c r="BT90" s="599"/>
      <c r="BU90" s="599"/>
      <c r="BV90" s="599"/>
      <c r="BW90" s="599"/>
      <c r="BX90" s="599"/>
      <c r="BY90" s="599"/>
      <c r="BZ90" s="599"/>
      <c r="CA90" s="600"/>
      <c r="CB90" s="575"/>
      <c r="CC90" s="518"/>
      <c r="CD90" s="498"/>
      <c r="CE90" s="498"/>
      <c r="CF90" s="498"/>
      <c r="CG90" s="498"/>
      <c r="CH90" s="498"/>
      <c r="CI90" s="498"/>
      <c r="CJ90" s="498"/>
      <c r="CK90" s="498"/>
      <c r="CL90" s="498"/>
      <c r="CM90" s="498"/>
      <c r="CN90" s="519"/>
      <c r="CO90" s="526"/>
      <c r="CP90" s="512"/>
      <c r="CQ90" s="512"/>
      <c r="CR90" s="512"/>
      <c r="CS90" s="512"/>
      <c r="CT90" s="512"/>
      <c r="CU90" s="512"/>
      <c r="CV90" s="512"/>
      <c r="CW90" s="512"/>
      <c r="CX90" s="512"/>
      <c r="CY90" s="512"/>
      <c r="CZ90" s="527"/>
      <c r="DA90" s="601"/>
      <c r="DB90" s="602"/>
      <c r="DC90" s="599"/>
      <c r="DD90" s="599"/>
      <c r="DE90" s="599"/>
      <c r="DF90" s="599"/>
      <c r="DG90" s="599"/>
      <c r="DH90" s="599"/>
      <c r="DI90" s="599"/>
      <c r="DJ90" s="599"/>
      <c r="DK90" s="599"/>
      <c r="DL90" s="600"/>
      <c r="DM90" s="575"/>
    </row>
    <row r="91" spans="2:117" ht="15" hidden="1" customHeight="1" outlineLevel="1">
      <c r="B91" s="576"/>
      <c r="C91" s="652"/>
      <c r="E91" s="640"/>
      <c r="G91" s="520"/>
      <c r="H91" s="499"/>
      <c r="I91" s="499"/>
      <c r="J91" s="499"/>
      <c r="K91" s="499"/>
      <c r="L91" s="499"/>
      <c r="M91" s="499"/>
      <c r="N91" s="499"/>
      <c r="O91" s="499"/>
      <c r="P91" s="499"/>
      <c r="Q91" s="499"/>
      <c r="R91" s="521"/>
      <c r="S91" s="528"/>
      <c r="T91" s="513"/>
      <c r="U91" s="513"/>
      <c r="V91" s="513"/>
      <c r="W91" s="513"/>
      <c r="X91" s="513"/>
      <c r="Y91" s="513"/>
      <c r="Z91" s="513"/>
      <c r="AA91" s="513"/>
      <c r="AB91" s="513"/>
      <c r="AC91" s="513"/>
      <c r="AD91" s="529"/>
      <c r="AE91" s="567"/>
      <c r="AF91" s="568"/>
      <c r="AG91" s="568"/>
      <c r="AH91" s="568"/>
      <c r="AI91" s="568"/>
      <c r="AJ91" s="568"/>
      <c r="AK91" s="568"/>
      <c r="AL91" s="568"/>
      <c r="AM91" s="568"/>
      <c r="AN91" s="568"/>
      <c r="AO91" s="568"/>
      <c r="AP91" s="569"/>
      <c r="AQ91" s="575"/>
      <c r="AR91" s="520"/>
      <c r="AS91" s="499"/>
      <c r="AT91" s="499"/>
      <c r="AU91" s="499"/>
      <c r="AV91" s="499"/>
      <c r="AW91" s="499"/>
      <c r="AX91" s="499"/>
      <c r="AY91" s="499"/>
      <c r="AZ91" s="499"/>
      <c r="BA91" s="499"/>
      <c r="BB91" s="499"/>
      <c r="BC91" s="521"/>
      <c r="BD91" s="528"/>
      <c r="BE91" s="513"/>
      <c r="BF91" s="513"/>
      <c r="BG91" s="513"/>
      <c r="BH91" s="513"/>
      <c r="BI91" s="513"/>
      <c r="BJ91" s="513"/>
      <c r="BK91" s="513"/>
      <c r="BL91" s="513"/>
      <c r="BM91" s="513"/>
      <c r="BN91" s="513"/>
      <c r="BO91" s="529"/>
      <c r="BP91" s="567"/>
      <c r="BQ91" s="568"/>
      <c r="BR91" s="568"/>
      <c r="BS91" s="568"/>
      <c r="BT91" s="568"/>
      <c r="BU91" s="568"/>
      <c r="BV91" s="568"/>
      <c r="BW91" s="568"/>
      <c r="BX91" s="568"/>
      <c r="BY91" s="568"/>
      <c r="BZ91" s="568"/>
      <c r="CA91" s="569"/>
      <c r="CB91" s="575"/>
      <c r="CC91" s="520"/>
      <c r="CD91" s="499"/>
      <c r="CE91" s="499"/>
      <c r="CF91" s="499"/>
      <c r="CG91" s="499"/>
      <c r="CH91" s="499"/>
      <c r="CI91" s="499"/>
      <c r="CJ91" s="499"/>
      <c r="CK91" s="499"/>
      <c r="CL91" s="499"/>
      <c r="CM91" s="499"/>
      <c r="CN91" s="521"/>
      <c r="CO91" s="528"/>
      <c r="CP91" s="513"/>
      <c r="CQ91" s="513"/>
      <c r="CR91" s="513"/>
      <c r="CS91" s="513"/>
      <c r="CT91" s="513"/>
      <c r="CU91" s="513"/>
      <c r="CV91" s="513"/>
      <c r="CW91" s="513"/>
      <c r="CX91" s="513"/>
      <c r="CY91" s="513"/>
      <c r="CZ91" s="529"/>
      <c r="DA91" s="572"/>
      <c r="DB91" s="573"/>
      <c r="DC91" s="568"/>
      <c r="DD91" s="568"/>
      <c r="DE91" s="568"/>
      <c r="DF91" s="568"/>
      <c r="DG91" s="568"/>
      <c r="DH91" s="568"/>
      <c r="DI91" s="568"/>
      <c r="DJ91" s="568"/>
      <c r="DK91" s="568"/>
      <c r="DL91" s="569"/>
      <c r="DM91" s="575"/>
    </row>
    <row r="92" spans="2:117" ht="15" hidden="1" customHeight="1" outlineLevel="1">
      <c r="B92" s="577"/>
      <c r="C92" s="653"/>
      <c r="E92" s="641"/>
      <c r="G92" s="532"/>
      <c r="H92" s="533"/>
      <c r="I92" s="533"/>
      <c r="J92" s="533"/>
      <c r="K92" s="533"/>
      <c r="L92" s="533"/>
      <c r="M92" s="533"/>
      <c r="N92" s="533"/>
      <c r="O92" s="533"/>
      <c r="P92" s="533"/>
      <c r="Q92" s="533"/>
      <c r="R92" s="534"/>
      <c r="S92" s="532"/>
      <c r="T92" s="533"/>
      <c r="U92" s="533"/>
      <c r="V92" s="533"/>
      <c r="W92" s="533"/>
      <c r="X92" s="533"/>
      <c r="Y92" s="533"/>
      <c r="Z92" s="533"/>
      <c r="AA92" s="533"/>
      <c r="AB92" s="533"/>
      <c r="AC92" s="533"/>
      <c r="AD92" s="534"/>
      <c r="AE92" s="564"/>
      <c r="AF92" s="565"/>
      <c r="AG92" s="565"/>
      <c r="AH92" s="565"/>
      <c r="AI92" s="565"/>
      <c r="AJ92" s="565"/>
      <c r="AK92" s="565"/>
      <c r="AL92" s="565"/>
      <c r="AM92" s="565"/>
      <c r="AN92" s="565"/>
      <c r="AO92" s="565"/>
      <c r="AP92" s="566"/>
      <c r="AQ92" s="578"/>
      <c r="AR92" s="532"/>
      <c r="AS92" s="533"/>
      <c r="AT92" s="533"/>
      <c r="AU92" s="533"/>
      <c r="AV92" s="533"/>
      <c r="AW92" s="533"/>
      <c r="AX92" s="533"/>
      <c r="AY92" s="533"/>
      <c r="AZ92" s="533"/>
      <c r="BA92" s="533"/>
      <c r="BB92" s="533"/>
      <c r="BC92" s="534"/>
      <c r="BD92" s="532"/>
      <c r="BE92" s="533"/>
      <c r="BF92" s="533"/>
      <c r="BG92" s="533"/>
      <c r="BH92" s="533"/>
      <c r="BI92" s="533"/>
      <c r="BJ92" s="533"/>
      <c r="BK92" s="533"/>
      <c r="BL92" s="533"/>
      <c r="BM92" s="533"/>
      <c r="BN92" s="533"/>
      <c r="BO92" s="534"/>
      <c r="BP92" s="564"/>
      <c r="BQ92" s="565"/>
      <c r="BR92" s="565"/>
      <c r="BS92" s="565"/>
      <c r="BT92" s="565"/>
      <c r="BU92" s="565"/>
      <c r="BV92" s="565"/>
      <c r="BW92" s="565"/>
      <c r="BX92" s="565"/>
      <c r="BY92" s="565"/>
      <c r="BZ92" s="565"/>
      <c r="CA92" s="566"/>
      <c r="CB92" s="578"/>
      <c r="CC92" s="532"/>
      <c r="CD92" s="533"/>
      <c r="CE92" s="533"/>
      <c r="CF92" s="533"/>
      <c r="CG92" s="533"/>
      <c r="CH92" s="533"/>
      <c r="CI92" s="533"/>
      <c r="CJ92" s="533"/>
      <c r="CK92" s="533"/>
      <c r="CL92" s="533"/>
      <c r="CM92" s="533"/>
      <c r="CN92" s="534"/>
      <c r="CO92" s="532"/>
      <c r="CP92" s="533"/>
      <c r="CQ92" s="533"/>
      <c r="CR92" s="533"/>
      <c r="CS92" s="533"/>
      <c r="CT92" s="533"/>
      <c r="CU92" s="533"/>
      <c r="CV92" s="533"/>
      <c r="CW92" s="533"/>
      <c r="CX92" s="533"/>
      <c r="CY92" s="533"/>
      <c r="CZ92" s="534"/>
      <c r="DA92" s="564"/>
      <c r="DB92" s="565"/>
      <c r="DC92" s="565"/>
      <c r="DD92" s="565"/>
      <c r="DE92" s="565"/>
      <c r="DF92" s="565"/>
      <c r="DG92" s="565"/>
      <c r="DH92" s="565"/>
      <c r="DI92" s="565"/>
      <c r="DJ92" s="565"/>
      <c r="DK92" s="565"/>
      <c r="DL92" s="566"/>
      <c r="DM92" s="579"/>
    </row>
    <row r="93" spans="2:117" ht="15" hidden="1" customHeight="1" outlineLevel="1">
      <c r="B93" s="577"/>
      <c r="C93" s="653"/>
      <c r="E93" s="641"/>
      <c r="G93" s="532"/>
      <c r="H93" s="533"/>
      <c r="I93" s="533"/>
      <c r="J93" s="533"/>
      <c r="K93" s="533"/>
      <c r="L93" s="533"/>
      <c r="M93" s="533"/>
      <c r="N93" s="533"/>
      <c r="O93" s="533"/>
      <c r="P93" s="533"/>
      <c r="Q93" s="533"/>
      <c r="R93" s="534"/>
      <c r="S93" s="532"/>
      <c r="T93" s="533"/>
      <c r="U93" s="533"/>
      <c r="V93" s="533"/>
      <c r="W93" s="533"/>
      <c r="X93" s="533"/>
      <c r="Y93" s="533"/>
      <c r="Z93" s="533"/>
      <c r="AA93" s="533"/>
      <c r="AB93" s="533"/>
      <c r="AC93" s="533"/>
      <c r="AD93" s="534"/>
      <c r="AE93" s="532"/>
      <c r="AF93" s="533"/>
      <c r="AG93" s="533"/>
      <c r="AH93" s="533"/>
      <c r="AI93" s="533"/>
      <c r="AJ93" s="533"/>
      <c r="AK93" s="533"/>
      <c r="AL93" s="533"/>
      <c r="AM93" s="533"/>
      <c r="AN93" s="533"/>
      <c r="AO93" s="533"/>
      <c r="AP93" s="534"/>
      <c r="AQ93" s="578"/>
      <c r="AR93" s="532"/>
      <c r="AS93" s="533"/>
      <c r="AT93" s="533"/>
      <c r="AU93" s="533"/>
      <c r="AV93" s="533"/>
      <c r="AW93" s="533"/>
      <c r="AX93" s="533"/>
      <c r="AY93" s="533"/>
      <c r="AZ93" s="533"/>
      <c r="BA93" s="533"/>
      <c r="BB93" s="533"/>
      <c r="BC93" s="534"/>
      <c r="BD93" s="532"/>
      <c r="BE93" s="533"/>
      <c r="BF93" s="533"/>
      <c r="BG93" s="533"/>
      <c r="BH93" s="533"/>
      <c r="BI93" s="533"/>
      <c r="BJ93" s="533"/>
      <c r="BK93" s="533"/>
      <c r="BL93" s="533"/>
      <c r="BM93" s="533"/>
      <c r="BN93" s="533"/>
      <c r="BO93" s="534"/>
      <c r="BP93" s="532"/>
      <c r="BQ93" s="533"/>
      <c r="BR93" s="533"/>
      <c r="BS93" s="533"/>
      <c r="BT93" s="533"/>
      <c r="BU93" s="533"/>
      <c r="BV93" s="533"/>
      <c r="BW93" s="533"/>
      <c r="BX93" s="533"/>
      <c r="BY93" s="533"/>
      <c r="BZ93" s="533"/>
      <c r="CA93" s="534"/>
      <c r="CB93" s="578"/>
      <c r="CC93" s="532"/>
      <c r="CD93" s="533"/>
      <c r="CE93" s="533"/>
      <c r="CF93" s="533"/>
      <c r="CG93" s="533"/>
      <c r="CH93" s="533"/>
      <c r="CI93" s="533"/>
      <c r="CJ93" s="533"/>
      <c r="CK93" s="533"/>
      <c r="CL93" s="533"/>
      <c r="CM93" s="533"/>
      <c r="CN93" s="534"/>
      <c r="CO93" s="532"/>
      <c r="CP93" s="533"/>
      <c r="CQ93" s="533"/>
      <c r="CR93" s="533"/>
      <c r="CS93" s="533"/>
      <c r="CT93" s="533"/>
      <c r="CU93" s="533"/>
      <c r="CV93" s="533"/>
      <c r="CW93" s="533"/>
      <c r="CX93" s="533"/>
      <c r="CY93" s="533"/>
      <c r="CZ93" s="534"/>
      <c r="DA93" s="532"/>
      <c r="DB93" s="533"/>
      <c r="DC93" s="533"/>
      <c r="DD93" s="533"/>
      <c r="DE93" s="533"/>
      <c r="DF93" s="533"/>
      <c r="DG93" s="533"/>
      <c r="DH93" s="533"/>
      <c r="DI93" s="533"/>
      <c r="DJ93" s="533"/>
      <c r="DK93" s="533"/>
      <c r="DL93" s="534"/>
      <c r="DM93" s="579"/>
    </row>
    <row r="94" spans="2:117" ht="15" hidden="1" customHeight="1" outlineLevel="1">
      <c r="B94" s="577"/>
      <c r="C94" s="654"/>
      <c r="E94" s="641"/>
      <c r="G94" s="539"/>
      <c r="H94" s="540"/>
      <c r="I94" s="540"/>
      <c r="J94" s="540"/>
      <c r="K94" s="540"/>
      <c r="L94" s="540"/>
      <c r="M94" s="540"/>
      <c r="N94" s="540"/>
      <c r="O94" s="540"/>
      <c r="P94" s="540"/>
      <c r="Q94" s="540"/>
      <c r="R94" s="541"/>
      <c r="S94" s="542"/>
      <c r="T94" s="543"/>
      <c r="U94" s="543"/>
      <c r="V94" s="543"/>
      <c r="W94" s="543"/>
      <c r="X94" s="543"/>
      <c r="Y94" s="543"/>
      <c r="Z94" s="543"/>
      <c r="AA94" s="543"/>
      <c r="AB94" s="543"/>
      <c r="AC94" s="543"/>
      <c r="AD94" s="544"/>
      <c r="AE94" s="542"/>
      <c r="AF94" s="543"/>
      <c r="AG94" s="543"/>
      <c r="AH94" s="543"/>
      <c r="AI94" s="543"/>
      <c r="AJ94" s="543"/>
      <c r="AK94" s="543"/>
      <c r="AL94" s="543"/>
      <c r="AM94" s="543"/>
      <c r="AN94" s="543"/>
      <c r="AO94" s="543"/>
      <c r="AP94" s="544"/>
      <c r="AQ94" s="579"/>
      <c r="AR94" s="539"/>
      <c r="AS94" s="540"/>
      <c r="AT94" s="540"/>
      <c r="AU94" s="540"/>
      <c r="AV94" s="540"/>
      <c r="AW94" s="540"/>
      <c r="AX94" s="540"/>
      <c r="AY94" s="540"/>
      <c r="AZ94" s="540"/>
      <c r="BA94" s="540"/>
      <c r="BB94" s="540"/>
      <c r="BC94" s="541"/>
      <c r="BD94" s="542"/>
      <c r="BE94" s="543"/>
      <c r="BF94" s="543"/>
      <c r="BG94" s="543"/>
      <c r="BH94" s="543"/>
      <c r="BI94" s="543"/>
      <c r="BJ94" s="543"/>
      <c r="BK94" s="543"/>
      <c r="BL94" s="543"/>
      <c r="BM94" s="543"/>
      <c r="BN94" s="543"/>
      <c r="BO94" s="544"/>
      <c r="BP94" s="542"/>
      <c r="BQ94" s="543"/>
      <c r="BR94" s="543"/>
      <c r="BS94" s="543"/>
      <c r="BT94" s="543"/>
      <c r="BU94" s="543"/>
      <c r="BV94" s="543"/>
      <c r="BW94" s="543"/>
      <c r="BX94" s="543"/>
      <c r="BY94" s="543"/>
      <c r="BZ94" s="543"/>
      <c r="CA94" s="544"/>
      <c r="CB94" s="578"/>
      <c r="CC94" s="539"/>
      <c r="CD94" s="540"/>
      <c r="CE94" s="540"/>
      <c r="CF94" s="540"/>
      <c r="CG94" s="540"/>
      <c r="CH94" s="540"/>
      <c r="CI94" s="540"/>
      <c r="CJ94" s="540"/>
      <c r="CK94" s="540"/>
      <c r="CL94" s="540"/>
      <c r="CM94" s="540"/>
      <c r="CN94" s="541"/>
      <c r="CO94" s="542"/>
      <c r="CP94" s="543"/>
      <c r="CQ94" s="543"/>
      <c r="CR94" s="543"/>
      <c r="CS94" s="543"/>
      <c r="CT94" s="543"/>
      <c r="CU94" s="543"/>
      <c r="CV94" s="543"/>
      <c r="CW94" s="543"/>
      <c r="CX94" s="543"/>
      <c r="CY94" s="543"/>
      <c r="CZ94" s="544"/>
      <c r="DA94" s="570"/>
      <c r="DB94" s="571"/>
      <c r="DC94" s="543"/>
      <c r="DD94" s="543"/>
      <c r="DE94" s="543"/>
      <c r="DF94" s="543"/>
      <c r="DG94" s="543"/>
      <c r="DH94" s="543"/>
      <c r="DI94" s="543"/>
      <c r="DJ94" s="543"/>
      <c r="DK94" s="543"/>
      <c r="DL94" s="544"/>
      <c r="DM94" s="579"/>
    </row>
    <row r="95" spans="2:117" ht="15" hidden="1" customHeight="1" outlineLevel="1">
      <c r="B95" s="577"/>
      <c r="C95" s="655"/>
      <c r="E95" s="641"/>
      <c r="G95" s="551"/>
      <c r="H95" s="552"/>
      <c r="I95" s="552"/>
      <c r="J95" s="552"/>
      <c r="K95" s="552"/>
      <c r="L95" s="552"/>
      <c r="M95" s="552"/>
      <c r="N95" s="552"/>
      <c r="O95" s="552"/>
      <c r="P95" s="552"/>
      <c r="Q95" s="552"/>
      <c r="R95" s="553"/>
      <c r="S95" s="554"/>
      <c r="T95" s="555"/>
      <c r="U95" s="555"/>
      <c r="V95" s="555"/>
      <c r="W95" s="555"/>
      <c r="X95" s="555"/>
      <c r="Y95" s="555"/>
      <c r="Z95" s="555"/>
      <c r="AA95" s="555"/>
      <c r="AB95" s="555"/>
      <c r="AC95" s="555"/>
      <c r="AD95" s="556"/>
      <c r="AE95" s="554"/>
      <c r="AF95" s="555"/>
      <c r="AG95" s="555"/>
      <c r="AH95" s="555"/>
      <c r="AI95" s="555"/>
      <c r="AJ95" s="555"/>
      <c r="AK95" s="555"/>
      <c r="AL95" s="555"/>
      <c r="AM95" s="555"/>
      <c r="AN95" s="555"/>
      <c r="AO95" s="555"/>
      <c r="AP95" s="556"/>
      <c r="AQ95" s="579"/>
      <c r="AR95" s="551"/>
      <c r="AS95" s="552"/>
      <c r="AT95" s="552"/>
      <c r="AU95" s="552"/>
      <c r="AV95" s="552"/>
      <c r="AW95" s="552"/>
      <c r="AX95" s="552"/>
      <c r="AY95" s="552"/>
      <c r="AZ95" s="552"/>
      <c r="BA95" s="552"/>
      <c r="BB95" s="552"/>
      <c r="BC95" s="553"/>
      <c r="BD95" s="554"/>
      <c r="BE95" s="555"/>
      <c r="BF95" s="555"/>
      <c r="BG95" s="555"/>
      <c r="BH95" s="555"/>
      <c r="BI95" s="555"/>
      <c r="BJ95" s="555"/>
      <c r="BK95" s="555"/>
      <c r="BL95" s="555"/>
      <c r="BM95" s="555"/>
      <c r="BN95" s="555"/>
      <c r="BO95" s="556"/>
      <c r="BP95" s="554"/>
      <c r="BQ95" s="555"/>
      <c r="BR95" s="555"/>
      <c r="BS95" s="555"/>
      <c r="BT95" s="555"/>
      <c r="BU95" s="555"/>
      <c r="BV95" s="555"/>
      <c r="BW95" s="555"/>
      <c r="BX95" s="555"/>
      <c r="BY95" s="555"/>
      <c r="BZ95" s="555"/>
      <c r="CA95" s="556"/>
      <c r="CB95" s="578"/>
      <c r="CC95" s="551"/>
      <c r="CD95" s="552"/>
      <c r="CE95" s="552"/>
      <c r="CF95" s="552"/>
      <c r="CG95" s="552"/>
      <c r="CH95" s="552"/>
      <c r="CI95" s="552"/>
      <c r="CJ95" s="552"/>
      <c r="CK95" s="552"/>
      <c r="CL95" s="552"/>
      <c r="CM95" s="552"/>
      <c r="CN95" s="553"/>
      <c r="CO95" s="554"/>
      <c r="CP95" s="555"/>
      <c r="CQ95" s="555"/>
      <c r="CR95" s="555"/>
      <c r="CS95" s="555"/>
      <c r="CT95" s="555"/>
      <c r="CU95" s="555"/>
      <c r="CV95" s="555"/>
      <c r="CW95" s="555"/>
      <c r="CX95" s="555"/>
      <c r="CY95" s="555"/>
      <c r="CZ95" s="556"/>
      <c r="DA95" s="554"/>
      <c r="DB95" s="555"/>
      <c r="DC95" s="555"/>
      <c r="DD95" s="555"/>
      <c r="DE95" s="555"/>
      <c r="DF95" s="555"/>
      <c r="DG95" s="555"/>
      <c r="DH95" s="555"/>
      <c r="DI95" s="555"/>
      <c r="DJ95" s="555"/>
      <c r="DK95" s="555"/>
      <c r="DL95" s="556"/>
      <c r="DM95" s="579"/>
    </row>
    <row r="96" spans="2:117" ht="15" hidden="1" customHeight="1" outlineLevel="1" thickBot="1">
      <c r="B96" s="577"/>
      <c r="C96" s="656"/>
      <c r="E96" s="641"/>
      <c r="G96" s="545"/>
      <c r="H96" s="546"/>
      <c r="I96" s="546"/>
      <c r="J96" s="546"/>
      <c r="K96" s="546"/>
      <c r="L96" s="546"/>
      <c r="M96" s="546"/>
      <c r="N96" s="546"/>
      <c r="O96" s="546"/>
      <c r="P96" s="546"/>
      <c r="Q96" s="546"/>
      <c r="R96" s="547"/>
      <c r="S96" s="548"/>
      <c r="T96" s="549"/>
      <c r="U96" s="549"/>
      <c r="V96" s="549"/>
      <c r="W96" s="549"/>
      <c r="X96" s="549"/>
      <c r="Y96" s="549"/>
      <c r="Z96" s="549"/>
      <c r="AA96" s="549"/>
      <c r="AB96" s="549"/>
      <c r="AC96" s="549"/>
      <c r="AD96" s="550"/>
      <c r="AE96" s="548"/>
      <c r="AF96" s="549"/>
      <c r="AG96" s="549"/>
      <c r="AH96" s="549"/>
      <c r="AI96" s="549"/>
      <c r="AJ96" s="549"/>
      <c r="AK96" s="549"/>
      <c r="AL96" s="549"/>
      <c r="AM96" s="549"/>
      <c r="AN96" s="549"/>
      <c r="AO96" s="549"/>
      <c r="AP96" s="550"/>
      <c r="AQ96" s="579"/>
      <c r="AR96" s="545"/>
      <c r="AS96" s="546"/>
      <c r="AT96" s="546"/>
      <c r="AU96" s="546"/>
      <c r="AV96" s="546"/>
      <c r="AW96" s="546"/>
      <c r="AX96" s="546"/>
      <c r="AY96" s="546"/>
      <c r="AZ96" s="546"/>
      <c r="BA96" s="546"/>
      <c r="BB96" s="546"/>
      <c r="BC96" s="547"/>
      <c r="BD96" s="548"/>
      <c r="BE96" s="549"/>
      <c r="BF96" s="549"/>
      <c r="BG96" s="549"/>
      <c r="BH96" s="549"/>
      <c r="BI96" s="549"/>
      <c r="BJ96" s="549"/>
      <c r="BK96" s="549"/>
      <c r="BL96" s="549"/>
      <c r="BM96" s="549"/>
      <c r="BN96" s="549"/>
      <c r="BO96" s="550"/>
      <c r="BP96" s="548"/>
      <c r="BQ96" s="549"/>
      <c r="BR96" s="549"/>
      <c r="BS96" s="549"/>
      <c r="BT96" s="549"/>
      <c r="BU96" s="549"/>
      <c r="BV96" s="549"/>
      <c r="BW96" s="549"/>
      <c r="BX96" s="549"/>
      <c r="BY96" s="549"/>
      <c r="BZ96" s="549"/>
      <c r="CA96" s="550"/>
      <c r="CB96" s="578"/>
      <c r="CC96" s="545"/>
      <c r="CD96" s="546"/>
      <c r="CE96" s="546"/>
      <c r="CF96" s="546"/>
      <c r="CG96" s="546"/>
      <c r="CH96" s="546"/>
      <c r="CI96" s="546"/>
      <c r="CJ96" s="546"/>
      <c r="CK96" s="546"/>
      <c r="CL96" s="546"/>
      <c r="CM96" s="546"/>
      <c r="CN96" s="547"/>
      <c r="CO96" s="548"/>
      <c r="CP96" s="549"/>
      <c r="CQ96" s="549"/>
      <c r="CR96" s="549"/>
      <c r="CS96" s="549"/>
      <c r="CT96" s="549"/>
      <c r="CU96" s="549"/>
      <c r="CV96" s="549"/>
      <c r="CW96" s="549"/>
      <c r="CX96" s="549"/>
      <c r="CY96" s="549"/>
      <c r="CZ96" s="550"/>
      <c r="DA96" s="548"/>
      <c r="DB96" s="549"/>
      <c r="DC96" s="549"/>
      <c r="DD96" s="549"/>
      <c r="DE96" s="549"/>
      <c r="DF96" s="549"/>
      <c r="DG96" s="549"/>
      <c r="DH96" s="549"/>
      <c r="DI96" s="549"/>
      <c r="DJ96" s="549"/>
      <c r="DK96" s="549"/>
      <c r="DL96" s="550"/>
      <c r="DM96" s="579"/>
    </row>
    <row r="97" spans="2:117" ht="15" hidden="1" customHeight="1" outlineLevel="1" thickTop="1">
      <c r="B97" s="580"/>
      <c r="C97" s="657"/>
      <c r="E97" s="642"/>
      <c r="G97" s="515"/>
      <c r="H97" s="497"/>
      <c r="I97" s="497"/>
      <c r="J97" s="497"/>
      <c r="K97" s="497"/>
      <c r="L97" s="497"/>
      <c r="M97" s="497"/>
      <c r="N97" s="497"/>
      <c r="O97" s="497"/>
      <c r="P97" s="497"/>
      <c r="Q97" s="497"/>
      <c r="R97" s="516"/>
      <c r="S97" s="522"/>
      <c r="T97" s="510"/>
      <c r="U97" s="510"/>
      <c r="V97" s="510"/>
      <c r="W97" s="510"/>
      <c r="X97" s="510"/>
      <c r="Y97" s="510"/>
      <c r="Z97" s="510"/>
      <c r="AA97" s="510"/>
      <c r="AB97" s="510"/>
      <c r="AC97" s="510"/>
      <c r="AD97" s="523"/>
      <c r="AE97" s="522"/>
      <c r="AF97" s="510"/>
      <c r="AG97" s="510"/>
      <c r="AH97" s="510"/>
      <c r="AI97" s="510"/>
      <c r="AJ97" s="510"/>
      <c r="AK97" s="510"/>
      <c r="AL97" s="510"/>
      <c r="AM97" s="510"/>
      <c r="AN97" s="510"/>
      <c r="AO97" s="510"/>
      <c r="AP97" s="523"/>
      <c r="AQ97" s="579"/>
      <c r="AR97" s="515"/>
      <c r="AS97" s="497"/>
      <c r="AT97" s="497"/>
      <c r="AU97" s="497"/>
      <c r="AV97" s="497"/>
      <c r="AW97" s="497"/>
      <c r="AX97" s="497"/>
      <c r="AY97" s="497"/>
      <c r="AZ97" s="497"/>
      <c r="BA97" s="497"/>
      <c r="BB97" s="497"/>
      <c r="BC97" s="516"/>
      <c r="BD97" s="522"/>
      <c r="BE97" s="510"/>
      <c r="BF97" s="510"/>
      <c r="BG97" s="510"/>
      <c r="BH97" s="510"/>
      <c r="BI97" s="510"/>
      <c r="BJ97" s="510"/>
      <c r="BK97" s="510"/>
      <c r="BL97" s="510"/>
      <c r="BM97" s="510"/>
      <c r="BN97" s="510"/>
      <c r="BO97" s="523"/>
      <c r="BP97" s="522"/>
      <c r="BQ97" s="510"/>
      <c r="BR97" s="510"/>
      <c r="BS97" s="510"/>
      <c r="BT97" s="510"/>
      <c r="BU97" s="510"/>
      <c r="BV97" s="510"/>
      <c r="BW97" s="510"/>
      <c r="BX97" s="510"/>
      <c r="BY97" s="510"/>
      <c r="BZ97" s="510"/>
      <c r="CA97" s="523"/>
      <c r="CB97" s="578"/>
      <c r="CC97" s="515"/>
      <c r="CD97" s="497"/>
      <c r="CE97" s="497"/>
      <c r="CF97" s="497"/>
      <c r="CG97" s="497"/>
      <c r="CH97" s="497"/>
      <c r="CI97" s="497"/>
      <c r="CJ97" s="497"/>
      <c r="CK97" s="497"/>
      <c r="CL97" s="497"/>
      <c r="CM97" s="497"/>
      <c r="CN97" s="516"/>
      <c r="CO97" s="522"/>
      <c r="CP97" s="510"/>
      <c r="CQ97" s="510"/>
      <c r="CR97" s="510"/>
      <c r="CS97" s="510"/>
      <c r="CT97" s="510"/>
      <c r="CU97" s="510"/>
      <c r="CV97" s="510"/>
      <c r="CW97" s="510"/>
      <c r="CX97" s="510"/>
      <c r="CY97" s="510"/>
      <c r="CZ97" s="523"/>
      <c r="DA97" s="531"/>
      <c r="DB97" s="530"/>
      <c r="DC97" s="510"/>
      <c r="DD97" s="510"/>
      <c r="DE97" s="510"/>
      <c r="DF97" s="510"/>
      <c r="DG97" s="510"/>
      <c r="DH97" s="510"/>
      <c r="DI97" s="510"/>
      <c r="DJ97" s="510"/>
      <c r="DK97" s="510"/>
      <c r="DL97" s="523"/>
      <c r="DM97" s="579"/>
    </row>
    <row r="98" spans="2:117" ht="15" hidden="1" customHeight="1" outlineLevel="1">
      <c r="B98" s="574"/>
      <c r="C98" s="658"/>
      <c r="E98" s="643"/>
      <c r="G98" s="524"/>
      <c r="H98" s="511"/>
      <c r="I98" s="511"/>
      <c r="J98" s="511"/>
      <c r="K98" s="511"/>
      <c r="L98" s="511"/>
      <c r="M98" s="511"/>
      <c r="N98" s="511"/>
      <c r="O98" s="511"/>
      <c r="P98" s="511"/>
      <c r="Q98" s="511"/>
      <c r="R98" s="525"/>
      <c r="S98" s="524"/>
      <c r="T98" s="511"/>
      <c r="U98" s="511"/>
      <c r="V98" s="511"/>
      <c r="W98" s="511"/>
      <c r="X98" s="511"/>
      <c r="Y98" s="511"/>
      <c r="Z98" s="511"/>
      <c r="AA98" s="511"/>
      <c r="AB98" s="511"/>
      <c r="AC98" s="511"/>
      <c r="AD98" s="525"/>
      <c r="AE98" s="524"/>
      <c r="AF98" s="511"/>
      <c r="AG98" s="511"/>
      <c r="AH98" s="511"/>
      <c r="AI98" s="511"/>
      <c r="AJ98" s="511"/>
      <c r="AK98" s="511"/>
      <c r="AL98" s="511"/>
      <c r="AM98" s="511"/>
      <c r="AN98" s="511"/>
      <c r="AO98" s="511"/>
      <c r="AP98" s="525"/>
      <c r="AQ98" s="579"/>
      <c r="AR98" s="524"/>
      <c r="AS98" s="511"/>
      <c r="AT98" s="511"/>
      <c r="AU98" s="511"/>
      <c r="AV98" s="511"/>
      <c r="AW98" s="511"/>
      <c r="AX98" s="511"/>
      <c r="AY98" s="511"/>
      <c r="AZ98" s="511"/>
      <c r="BA98" s="511"/>
      <c r="BB98" s="511"/>
      <c r="BC98" s="525"/>
      <c r="BD98" s="524"/>
      <c r="BE98" s="511"/>
      <c r="BF98" s="511"/>
      <c r="BG98" s="511"/>
      <c r="BH98" s="511"/>
      <c r="BI98" s="511"/>
      <c r="BJ98" s="511"/>
      <c r="BK98" s="511"/>
      <c r="BL98" s="511"/>
      <c r="BM98" s="511"/>
      <c r="BN98" s="511"/>
      <c r="BO98" s="525"/>
      <c r="BP98" s="524"/>
      <c r="BQ98" s="511"/>
      <c r="BR98" s="511"/>
      <c r="BS98" s="511"/>
      <c r="BT98" s="511"/>
      <c r="BU98" s="511"/>
      <c r="BV98" s="511"/>
      <c r="BW98" s="511"/>
      <c r="BX98" s="511"/>
      <c r="BY98" s="511"/>
      <c r="BZ98" s="511"/>
      <c r="CA98" s="525"/>
      <c r="CB98" s="578"/>
      <c r="CC98" s="524"/>
      <c r="CD98" s="511"/>
      <c r="CE98" s="511"/>
      <c r="CF98" s="511"/>
      <c r="CG98" s="511"/>
      <c r="CH98" s="511"/>
      <c r="CI98" s="511"/>
      <c r="CJ98" s="511"/>
      <c r="CK98" s="511"/>
      <c r="CL98" s="511"/>
      <c r="CM98" s="511"/>
      <c r="CN98" s="525"/>
      <c r="CO98" s="524"/>
      <c r="CP98" s="511"/>
      <c r="CQ98" s="511"/>
      <c r="CR98" s="511"/>
      <c r="CS98" s="511"/>
      <c r="CT98" s="511"/>
      <c r="CU98" s="511"/>
      <c r="CV98" s="511"/>
      <c r="CW98" s="511"/>
      <c r="CX98" s="511"/>
      <c r="CY98" s="511"/>
      <c r="CZ98" s="525"/>
      <c r="DA98" s="524"/>
      <c r="DB98" s="511"/>
      <c r="DC98" s="511"/>
      <c r="DD98" s="511"/>
      <c r="DE98" s="511"/>
      <c r="DF98" s="511"/>
      <c r="DG98" s="511"/>
      <c r="DH98" s="511"/>
      <c r="DI98" s="511"/>
      <c r="DJ98" s="511"/>
      <c r="DK98" s="511"/>
      <c r="DL98" s="525"/>
      <c r="DM98" s="579"/>
    </row>
    <row r="99" spans="2:117" ht="15" hidden="1" customHeight="1" outlineLevel="1">
      <c r="B99" s="580"/>
      <c r="C99" s="659"/>
      <c r="E99" s="642"/>
      <c r="G99" s="557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9"/>
      <c r="S99" s="560"/>
      <c r="T99" s="561"/>
      <c r="U99" s="561"/>
      <c r="V99" s="561"/>
      <c r="W99" s="561"/>
      <c r="X99" s="561"/>
      <c r="Y99" s="561"/>
      <c r="Z99" s="561"/>
      <c r="AA99" s="561"/>
      <c r="AB99" s="561"/>
      <c r="AC99" s="561"/>
      <c r="AD99" s="562"/>
      <c r="AE99" s="560"/>
      <c r="AF99" s="561"/>
      <c r="AG99" s="561"/>
      <c r="AH99" s="561"/>
      <c r="AI99" s="561"/>
      <c r="AJ99" s="561"/>
      <c r="AK99" s="561"/>
      <c r="AL99" s="561"/>
      <c r="AM99" s="561"/>
      <c r="AN99" s="561"/>
      <c r="AO99" s="561"/>
      <c r="AP99" s="562"/>
      <c r="AQ99" s="575"/>
      <c r="AR99" s="557"/>
      <c r="AS99" s="558"/>
      <c r="AT99" s="558"/>
      <c r="AU99" s="558"/>
      <c r="AV99" s="558"/>
      <c r="AW99" s="558"/>
      <c r="AX99" s="558"/>
      <c r="AY99" s="558"/>
      <c r="AZ99" s="558"/>
      <c r="BA99" s="558"/>
      <c r="BB99" s="558"/>
      <c r="BC99" s="559"/>
      <c r="BD99" s="560"/>
      <c r="BE99" s="561"/>
      <c r="BF99" s="561"/>
      <c r="BG99" s="561"/>
      <c r="BH99" s="561"/>
      <c r="BI99" s="561"/>
      <c r="BJ99" s="561"/>
      <c r="BK99" s="561"/>
      <c r="BL99" s="561"/>
      <c r="BM99" s="561"/>
      <c r="BN99" s="561"/>
      <c r="BO99" s="562"/>
      <c r="BP99" s="560"/>
      <c r="BQ99" s="561"/>
      <c r="BR99" s="561"/>
      <c r="BS99" s="561"/>
      <c r="BT99" s="561"/>
      <c r="BU99" s="561"/>
      <c r="BV99" s="561"/>
      <c r="BW99" s="561"/>
      <c r="BX99" s="561"/>
      <c r="BY99" s="561"/>
      <c r="BZ99" s="561"/>
      <c r="CA99" s="562"/>
      <c r="CB99" s="581"/>
      <c r="CC99" s="557"/>
      <c r="CD99" s="558"/>
      <c r="CE99" s="558"/>
      <c r="CF99" s="558"/>
      <c r="CG99" s="558"/>
      <c r="CH99" s="558"/>
      <c r="CI99" s="558"/>
      <c r="CJ99" s="558"/>
      <c r="CK99" s="558"/>
      <c r="CL99" s="558"/>
      <c r="CM99" s="558"/>
      <c r="CN99" s="559"/>
      <c r="CO99" s="560"/>
      <c r="CP99" s="561"/>
      <c r="CQ99" s="561"/>
      <c r="CR99" s="561"/>
      <c r="CS99" s="561"/>
      <c r="CT99" s="561"/>
      <c r="CU99" s="561"/>
      <c r="CV99" s="561"/>
      <c r="CW99" s="561"/>
      <c r="CX99" s="561"/>
      <c r="CY99" s="561"/>
      <c r="CZ99" s="562"/>
      <c r="DA99" s="560"/>
      <c r="DB99" s="561"/>
      <c r="DC99" s="561"/>
      <c r="DD99" s="561"/>
      <c r="DE99" s="561"/>
      <c r="DF99" s="561"/>
      <c r="DG99" s="561"/>
      <c r="DH99" s="561"/>
      <c r="DI99" s="561"/>
      <c r="DJ99" s="561"/>
      <c r="DK99" s="561"/>
      <c r="DL99" s="562"/>
      <c r="DM99" s="575"/>
    </row>
    <row r="100" spans="2:117" ht="15" hidden="1" customHeight="1" outlineLevel="1">
      <c r="B100" s="574"/>
      <c r="C100" s="658"/>
      <c r="E100" s="643"/>
      <c r="G100" s="582"/>
      <c r="H100" s="583"/>
      <c r="I100" s="583"/>
      <c r="J100" s="583"/>
      <c r="K100" s="583"/>
      <c r="L100" s="583"/>
      <c r="M100" s="583"/>
      <c r="N100" s="583"/>
      <c r="O100" s="583"/>
      <c r="P100" s="583"/>
      <c r="Q100" s="583"/>
      <c r="R100" s="584"/>
      <c r="S100" s="582"/>
      <c r="T100" s="583"/>
      <c r="U100" s="583"/>
      <c r="V100" s="583"/>
      <c r="W100" s="583"/>
      <c r="X100" s="583"/>
      <c r="Y100" s="583"/>
      <c r="Z100" s="583"/>
      <c r="AA100" s="583"/>
      <c r="AB100" s="583"/>
      <c r="AC100" s="583"/>
      <c r="AD100" s="584"/>
      <c r="AE100" s="582"/>
      <c r="AF100" s="583"/>
      <c r="AG100" s="583"/>
      <c r="AH100" s="583"/>
      <c r="AI100" s="583"/>
      <c r="AJ100" s="583"/>
      <c r="AK100" s="583"/>
      <c r="AL100" s="583"/>
      <c r="AM100" s="583"/>
      <c r="AN100" s="583"/>
      <c r="AO100" s="583"/>
      <c r="AP100" s="584"/>
      <c r="AQ100" s="575"/>
      <c r="AR100" s="582"/>
      <c r="AS100" s="583"/>
      <c r="AT100" s="583"/>
      <c r="AU100" s="583"/>
      <c r="AV100" s="583"/>
      <c r="AW100" s="583"/>
      <c r="AX100" s="583"/>
      <c r="AY100" s="583"/>
      <c r="AZ100" s="583"/>
      <c r="BA100" s="583"/>
      <c r="BB100" s="583"/>
      <c r="BC100" s="584"/>
      <c r="BD100" s="582"/>
      <c r="BE100" s="583"/>
      <c r="BF100" s="583"/>
      <c r="BG100" s="583"/>
      <c r="BH100" s="583"/>
      <c r="BI100" s="583"/>
      <c r="BJ100" s="583"/>
      <c r="BK100" s="583"/>
      <c r="BL100" s="583"/>
      <c r="BM100" s="583"/>
      <c r="BN100" s="583"/>
      <c r="BO100" s="584"/>
      <c r="BP100" s="582"/>
      <c r="BQ100" s="583"/>
      <c r="BR100" s="583"/>
      <c r="BS100" s="583"/>
      <c r="BT100" s="583"/>
      <c r="BU100" s="583"/>
      <c r="BV100" s="583"/>
      <c r="BW100" s="583"/>
      <c r="BX100" s="583"/>
      <c r="BY100" s="583"/>
      <c r="BZ100" s="583"/>
      <c r="CA100" s="584"/>
      <c r="CB100" s="575"/>
      <c r="CC100" s="582"/>
      <c r="CD100" s="583"/>
      <c r="CE100" s="583"/>
      <c r="CF100" s="583"/>
      <c r="CG100" s="583"/>
      <c r="CH100" s="583"/>
      <c r="CI100" s="583"/>
      <c r="CJ100" s="583"/>
      <c r="CK100" s="583"/>
      <c r="CL100" s="583"/>
      <c r="CM100" s="583"/>
      <c r="CN100" s="584"/>
      <c r="CO100" s="582"/>
      <c r="CP100" s="583"/>
      <c r="CQ100" s="583"/>
      <c r="CR100" s="583"/>
      <c r="CS100" s="583"/>
      <c r="CT100" s="583"/>
      <c r="CU100" s="583"/>
      <c r="CV100" s="583"/>
      <c r="CW100" s="583"/>
      <c r="CX100" s="583"/>
      <c r="CY100" s="583"/>
      <c r="CZ100" s="584"/>
      <c r="DA100" s="582"/>
      <c r="DB100" s="583"/>
      <c r="DC100" s="583"/>
      <c r="DD100" s="583"/>
      <c r="DE100" s="583"/>
      <c r="DF100" s="583"/>
      <c r="DG100" s="583"/>
      <c r="DH100" s="583"/>
      <c r="DI100" s="583"/>
      <c r="DJ100" s="583"/>
      <c r="DK100" s="583"/>
      <c r="DL100" s="584"/>
      <c r="DM100" s="575"/>
    </row>
    <row r="101" spans="2:117" s="619" customFormat="1" ht="15" hidden="1" customHeight="1" outlineLevel="1">
      <c r="B101" s="574"/>
      <c r="C101" s="660"/>
      <c r="E101" s="644"/>
      <c r="G101" s="628"/>
      <c r="H101" s="629"/>
      <c r="I101" s="629"/>
      <c r="J101" s="629"/>
      <c r="K101" s="629"/>
      <c r="L101" s="629"/>
      <c r="M101" s="629"/>
      <c r="N101" s="629"/>
      <c r="O101" s="629"/>
      <c r="P101" s="629"/>
      <c r="Q101" s="629"/>
      <c r="R101" s="630"/>
      <c r="S101" s="628"/>
      <c r="T101" s="629"/>
      <c r="U101" s="629"/>
      <c r="V101" s="629"/>
      <c r="W101" s="629"/>
      <c r="X101" s="629"/>
      <c r="Y101" s="629"/>
      <c r="Z101" s="629"/>
      <c r="AA101" s="629"/>
      <c r="AB101" s="629"/>
      <c r="AC101" s="629"/>
      <c r="AD101" s="630"/>
      <c r="AE101" s="628"/>
      <c r="AF101" s="629"/>
      <c r="AG101" s="629"/>
      <c r="AH101" s="629"/>
      <c r="AI101" s="629"/>
      <c r="AJ101" s="629"/>
      <c r="AK101" s="629"/>
      <c r="AL101" s="629"/>
      <c r="AM101" s="629"/>
      <c r="AN101" s="629"/>
      <c r="AO101" s="629"/>
      <c r="AP101" s="630"/>
      <c r="AQ101" s="623"/>
      <c r="AR101" s="628"/>
      <c r="AS101" s="629"/>
      <c r="AT101" s="629"/>
      <c r="AU101" s="629"/>
      <c r="AV101" s="629"/>
      <c r="AW101" s="629"/>
      <c r="AX101" s="629"/>
      <c r="AY101" s="629"/>
      <c r="AZ101" s="629"/>
      <c r="BA101" s="629"/>
      <c r="BB101" s="629"/>
      <c r="BC101" s="630"/>
      <c r="BD101" s="628"/>
      <c r="BE101" s="629"/>
      <c r="BF101" s="629"/>
      <c r="BG101" s="629"/>
      <c r="BH101" s="629"/>
      <c r="BI101" s="629"/>
      <c r="BJ101" s="629"/>
      <c r="BK101" s="629"/>
      <c r="BL101" s="629"/>
      <c r="BM101" s="629"/>
      <c r="BN101" s="629"/>
      <c r="BO101" s="630"/>
      <c r="BP101" s="628"/>
      <c r="BQ101" s="629"/>
      <c r="BR101" s="629"/>
      <c r="BS101" s="629"/>
      <c r="BT101" s="629"/>
      <c r="BU101" s="629"/>
      <c r="BV101" s="629"/>
      <c r="BW101" s="629"/>
      <c r="BX101" s="629"/>
      <c r="BY101" s="629"/>
      <c r="BZ101" s="629"/>
      <c r="CA101" s="630"/>
      <c r="CB101" s="623"/>
      <c r="CC101" s="628"/>
      <c r="CD101" s="629"/>
      <c r="CE101" s="629"/>
      <c r="CF101" s="629"/>
      <c r="CG101" s="629"/>
      <c r="CH101" s="629"/>
      <c r="CI101" s="629"/>
      <c r="CJ101" s="629"/>
      <c r="CK101" s="629"/>
      <c r="CL101" s="629"/>
      <c r="CM101" s="629"/>
      <c r="CN101" s="630"/>
      <c r="CO101" s="628"/>
      <c r="CP101" s="629"/>
      <c r="CQ101" s="629"/>
      <c r="CR101" s="629"/>
      <c r="CS101" s="629"/>
      <c r="CT101" s="629"/>
      <c r="CU101" s="629"/>
      <c r="CV101" s="629"/>
      <c r="CW101" s="629"/>
      <c r="CX101" s="629"/>
      <c r="CY101" s="629"/>
      <c r="CZ101" s="630"/>
      <c r="DA101" s="628"/>
      <c r="DB101" s="629"/>
      <c r="DC101" s="629"/>
      <c r="DD101" s="629"/>
      <c r="DE101" s="629"/>
      <c r="DF101" s="629"/>
      <c r="DG101" s="629"/>
      <c r="DH101" s="629"/>
      <c r="DI101" s="629"/>
      <c r="DJ101" s="629"/>
      <c r="DK101" s="629"/>
      <c r="DL101" s="630"/>
      <c r="DM101" s="623"/>
    </row>
    <row r="102" spans="2:117" s="614" customFormat="1" ht="15" hidden="1" customHeight="1" outlineLevel="1">
      <c r="B102" s="574"/>
      <c r="C102" s="661"/>
      <c r="E102" s="645"/>
      <c r="G102" s="632"/>
      <c r="H102" s="633"/>
      <c r="I102" s="633"/>
      <c r="J102" s="633"/>
      <c r="K102" s="633"/>
      <c r="L102" s="633"/>
      <c r="M102" s="633"/>
      <c r="N102" s="633"/>
      <c r="O102" s="633"/>
      <c r="P102" s="633"/>
      <c r="Q102" s="633"/>
      <c r="R102" s="634"/>
      <c r="S102" s="632"/>
      <c r="T102" s="633"/>
      <c r="U102" s="633"/>
      <c r="V102" s="633"/>
      <c r="W102" s="633"/>
      <c r="X102" s="633"/>
      <c r="Y102" s="633"/>
      <c r="Z102" s="633"/>
      <c r="AA102" s="633"/>
      <c r="AB102" s="633"/>
      <c r="AC102" s="633"/>
      <c r="AD102" s="634"/>
      <c r="AE102" s="632"/>
      <c r="AF102" s="633"/>
      <c r="AG102" s="633"/>
      <c r="AH102" s="633"/>
      <c r="AI102" s="633"/>
      <c r="AJ102" s="633"/>
      <c r="AK102" s="633"/>
      <c r="AL102" s="633"/>
      <c r="AM102" s="633"/>
      <c r="AN102" s="633"/>
      <c r="AO102" s="633"/>
      <c r="AP102" s="634"/>
      <c r="AQ102" s="618"/>
      <c r="AR102" s="632"/>
      <c r="AS102" s="633"/>
      <c r="AT102" s="633"/>
      <c r="AU102" s="633"/>
      <c r="AV102" s="633"/>
      <c r="AW102" s="633"/>
      <c r="AX102" s="633"/>
      <c r="AY102" s="633"/>
      <c r="AZ102" s="633"/>
      <c r="BA102" s="633"/>
      <c r="BB102" s="633"/>
      <c r="BC102" s="634"/>
      <c r="BD102" s="632"/>
      <c r="BE102" s="633"/>
      <c r="BF102" s="633"/>
      <c r="BG102" s="633"/>
      <c r="BH102" s="633"/>
      <c r="BI102" s="633"/>
      <c r="BJ102" s="633"/>
      <c r="BK102" s="633"/>
      <c r="BL102" s="633"/>
      <c r="BM102" s="633"/>
      <c r="BN102" s="633"/>
      <c r="BO102" s="634"/>
      <c r="BP102" s="632"/>
      <c r="BQ102" s="633"/>
      <c r="BR102" s="633"/>
      <c r="BS102" s="633"/>
      <c r="BT102" s="633"/>
      <c r="BU102" s="633"/>
      <c r="BV102" s="633"/>
      <c r="BW102" s="633"/>
      <c r="BX102" s="633"/>
      <c r="BY102" s="633"/>
      <c r="BZ102" s="633"/>
      <c r="CA102" s="634"/>
      <c r="CB102" s="618"/>
      <c r="CC102" s="632"/>
      <c r="CD102" s="633"/>
      <c r="CE102" s="633"/>
      <c r="CF102" s="633"/>
      <c r="CG102" s="633"/>
      <c r="CH102" s="633"/>
      <c r="CI102" s="633"/>
      <c r="CJ102" s="633"/>
      <c r="CK102" s="633"/>
      <c r="CL102" s="633"/>
      <c r="CM102" s="633"/>
      <c r="CN102" s="634"/>
      <c r="CO102" s="632"/>
      <c r="CP102" s="633"/>
      <c r="CQ102" s="633"/>
      <c r="CR102" s="633"/>
      <c r="CS102" s="633"/>
      <c r="CT102" s="633"/>
      <c r="CU102" s="633"/>
      <c r="CV102" s="633"/>
      <c r="CW102" s="633"/>
      <c r="CX102" s="633"/>
      <c r="CY102" s="633"/>
      <c r="CZ102" s="634"/>
      <c r="DA102" s="632"/>
      <c r="DB102" s="633"/>
      <c r="DC102" s="633"/>
      <c r="DD102" s="633"/>
      <c r="DE102" s="633"/>
      <c r="DF102" s="633"/>
      <c r="DG102" s="633"/>
      <c r="DH102" s="633"/>
      <c r="DI102" s="633"/>
      <c r="DJ102" s="633"/>
      <c r="DK102" s="633"/>
      <c r="DL102" s="634"/>
      <c r="DM102" s="618"/>
    </row>
    <row r="103" spans="2:117" s="538" customFormat="1" ht="15" hidden="1" customHeight="1" outlineLevel="1">
      <c r="B103" s="585"/>
      <c r="C103" s="658"/>
      <c r="E103" s="643"/>
      <c r="G103" s="535"/>
      <c r="H103" s="536"/>
      <c r="I103" s="536"/>
      <c r="J103" s="536"/>
      <c r="K103" s="536"/>
      <c r="L103" s="536"/>
      <c r="M103" s="536"/>
      <c r="N103" s="536"/>
      <c r="O103" s="536"/>
      <c r="P103" s="536"/>
      <c r="Q103" s="536"/>
      <c r="R103" s="537"/>
      <c r="S103" s="535"/>
      <c r="T103" s="536"/>
      <c r="U103" s="536"/>
      <c r="V103" s="536"/>
      <c r="W103" s="536"/>
      <c r="X103" s="536"/>
      <c r="Y103" s="536"/>
      <c r="Z103" s="536"/>
      <c r="AA103" s="536"/>
      <c r="AB103" s="536"/>
      <c r="AC103" s="536"/>
      <c r="AD103" s="537"/>
      <c r="AE103" s="535"/>
      <c r="AF103" s="536"/>
      <c r="AG103" s="536"/>
      <c r="AH103" s="536"/>
      <c r="AI103" s="536"/>
      <c r="AJ103" s="536"/>
      <c r="AK103" s="536"/>
      <c r="AL103" s="536"/>
      <c r="AM103" s="536"/>
      <c r="AN103" s="536"/>
      <c r="AO103" s="536"/>
      <c r="AP103" s="537"/>
      <c r="AQ103" s="586"/>
      <c r="AR103" s="535"/>
      <c r="AS103" s="536"/>
      <c r="AT103" s="536"/>
      <c r="AU103" s="536"/>
      <c r="AV103" s="536"/>
      <c r="AW103" s="536"/>
      <c r="AX103" s="536"/>
      <c r="AY103" s="536"/>
      <c r="AZ103" s="536"/>
      <c r="BA103" s="536"/>
      <c r="BB103" s="536"/>
      <c r="BC103" s="537"/>
      <c r="BD103" s="535"/>
      <c r="BE103" s="536"/>
      <c r="BF103" s="536"/>
      <c r="BG103" s="536"/>
      <c r="BH103" s="536"/>
      <c r="BI103" s="536"/>
      <c r="BJ103" s="536"/>
      <c r="BK103" s="536"/>
      <c r="BL103" s="536"/>
      <c r="BM103" s="536"/>
      <c r="BN103" s="536"/>
      <c r="BO103" s="537"/>
      <c r="BP103" s="535"/>
      <c r="BQ103" s="536"/>
      <c r="BR103" s="536"/>
      <c r="BS103" s="536"/>
      <c r="BT103" s="536"/>
      <c r="BU103" s="536"/>
      <c r="BV103" s="536"/>
      <c r="BW103" s="536"/>
      <c r="BX103" s="536"/>
      <c r="BY103" s="536"/>
      <c r="BZ103" s="536"/>
      <c r="CA103" s="537"/>
      <c r="CB103" s="586"/>
      <c r="CC103" s="535"/>
      <c r="CD103" s="536"/>
      <c r="CE103" s="536"/>
      <c r="CF103" s="536"/>
      <c r="CG103" s="536"/>
      <c r="CH103" s="536"/>
      <c r="CI103" s="536"/>
      <c r="CJ103" s="536"/>
      <c r="CK103" s="536"/>
      <c r="CL103" s="536"/>
      <c r="CM103" s="536"/>
      <c r="CN103" s="537"/>
      <c r="CO103" s="535"/>
      <c r="CP103" s="536"/>
      <c r="CQ103" s="536"/>
      <c r="CR103" s="536"/>
      <c r="CS103" s="536"/>
      <c r="CT103" s="536"/>
      <c r="CU103" s="536"/>
      <c r="CV103" s="536"/>
      <c r="CW103" s="536"/>
      <c r="CX103" s="536"/>
      <c r="CY103" s="536"/>
      <c r="CZ103" s="537"/>
      <c r="DA103" s="535"/>
      <c r="DB103" s="536"/>
      <c r="DC103" s="536"/>
      <c r="DD103" s="536"/>
      <c r="DE103" s="536"/>
      <c r="DF103" s="536"/>
      <c r="DG103" s="536"/>
      <c r="DH103" s="536"/>
      <c r="DI103" s="536"/>
      <c r="DJ103" s="536"/>
      <c r="DK103" s="536"/>
      <c r="DL103" s="537"/>
      <c r="DM103" s="579"/>
    </row>
    <row r="104" spans="2:117" ht="15" hidden="1" customHeight="1" outlineLevel="1">
      <c r="B104" s="574"/>
      <c r="C104" s="662"/>
      <c r="E104" s="646"/>
      <c r="G104" s="635"/>
      <c r="H104" s="636"/>
      <c r="I104" s="636"/>
      <c r="J104" s="636"/>
      <c r="K104" s="636"/>
      <c r="L104" s="636"/>
      <c r="M104" s="636"/>
      <c r="N104" s="636"/>
      <c r="O104" s="636"/>
      <c r="P104" s="636"/>
      <c r="Q104" s="636"/>
      <c r="R104" s="637"/>
      <c r="S104" s="635"/>
      <c r="T104" s="636"/>
      <c r="U104" s="636"/>
      <c r="V104" s="636"/>
      <c r="W104" s="636"/>
      <c r="X104" s="636"/>
      <c r="Y104" s="636"/>
      <c r="Z104" s="636"/>
      <c r="AA104" s="636"/>
      <c r="AB104" s="636"/>
      <c r="AC104" s="636"/>
      <c r="AD104" s="637"/>
      <c r="AE104" s="635"/>
      <c r="AF104" s="636"/>
      <c r="AG104" s="636"/>
      <c r="AH104" s="636"/>
      <c r="AI104" s="636"/>
      <c r="AJ104" s="636"/>
      <c r="AK104" s="636"/>
      <c r="AL104" s="636"/>
      <c r="AM104" s="636"/>
      <c r="AN104" s="636"/>
      <c r="AO104" s="636"/>
      <c r="AP104" s="637"/>
      <c r="AQ104" s="575"/>
      <c r="AR104" s="635"/>
      <c r="AS104" s="636"/>
      <c r="AT104" s="636"/>
      <c r="AU104" s="636"/>
      <c r="AV104" s="636"/>
      <c r="AW104" s="636"/>
      <c r="AX104" s="636"/>
      <c r="AY104" s="636"/>
      <c r="AZ104" s="636"/>
      <c r="BA104" s="636"/>
      <c r="BB104" s="636"/>
      <c r="BC104" s="637"/>
      <c r="BD104" s="635"/>
      <c r="BE104" s="636"/>
      <c r="BF104" s="636"/>
      <c r="BG104" s="636"/>
      <c r="BH104" s="636"/>
      <c r="BI104" s="636"/>
      <c r="BJ104" s="636"/>
      <c r="BK104" s="636"/>
      <c r="BL104" s="636"/>
      <c r="BM104" s="636"/>
      <c r="BN104" s="636"/>
      <c r="BO104" s="637"/>
      <c r="BP104" s="635"/>
      <c r="BQ104" s="636"/>
      <c r="BR104" s="636"/>
      <c r="BS104" s="636"/>
      <c r="BT104" s="636"/>
      <c r="BU104" s="636"/>
      <c r="BV104" s="636"/>
      <c r="BW104" s="636"/>
      <c r="BX104" s="636"/>
      <c r="BY104" s="636"/>
      <c r="BZ104" s="636"/>
      <c r="CA104" s="637"/>
      <c r="CB104" s="575"/>
      <c r="CC104" s="635"/>
      <c r="CD104" s="636"/>
      <c r="CE104" s="636"/>
      <c r="CF104" s="636"/>
      <c r="CG104" s="636"/>
      <c r="CH104" s="636"/>
      <c r="CI104" s="636"/>
      <c r="CJ104" s="636"/>
      <c r="CK104" s="636"/>
      <c r="CL104" s="636"/>
      <c r="CM104" s="636"/>
      <c r="CN104" s="637"/>
      <c r="CO104" s="635"/>
      <c r="CP104" s="636"/>
      <c r="CQ104" s="636"/>
      <c r="CR104" s="636"/>
      <c r="CS104" s="636"/>
      <c r="CT104" s="636"/>
      <c r="CU104" s="636"/>
      <c r="CV104" s="636"/>
      <c r="CW104" s="636"/>
      <c r="CX104" s="636"/>
      <c r="CY104" s="636"/>
      <c r="CZ104" s="637"/>
      <c r="DA104" s="635"/>
      <c r="DB104" s="636"/>
      <c r="DC104" s="636"/>
      <c r="DD104" s="636"/>
      <c r="DE104" s="636"/>
      <c r="DF104" s="636"/>
      <c r="DG104" s="636"/>
      <c r="DH104" s="636"/>
      <c r="DI104" s="636"/>
      <c r="DJ104" s="636"/>
      <c r="DK104" s="636"/>
      <c r="DL104" s="637"/>
      <c r="DM104" s="575"/>
    </row>
    <row r="105" spans="2:117" s="614" customFormat="1" ht="15" hidden="1" customHeight="1" outlineLevel="1">
      <c r="B105" s="631"/>
      <c r="C105" s="663"/>
      <c r="E105" s="647"/>
      <c r="G105" s="615"/>
      <c r="H105" s="616"/>
      <c r="I105" s="616"/>
      <c r="J105" s="616"/>
      <c r="K105" s="616"/>
      <c r="L105" s="616"/>
      <c r="M105" s="616"/>
      <c r="N105" s="616"/>
      <c r="O105" s="616"/>
      <c r="P105" s="616"/>
      <c r="Q105" s="616"/>
      <c r="R105" s="617"/>
      <c r="S105" s="615"/>
      <c r="T105" s="616"/>
      <c r="U105" s="616"/>
      <c r="V105" s="616"/>
      <c r="W105" s="616"/>
      <c r="X105" s="616"/>
      <c r="Y105" s="616"/>
      <c r="Z105" s="616"/>
      <c r="AA105" s="616"/>
      <c r="AB105" s="616"/>
      <c r="AC105" s="616"/>
      <c r="AD105" s="617"/>
      <c r="AE105" s="615"/>
      <c r="AF105" s="616"/>
      <c r="AG105" s="616"/>
      <c r="AH105" s="616"/>
      <c r="AI105" s="616"/>
      <c r="AJ105" s="616"/>
      <c r="AK105" s="616"/>
      <c r="AL105" s="616"/>
      <c r="AM105" s="616"/>
      <c r="AN105" s="616"/>
      <c r="AO105" s="616"/>
      <c r="AP105" s="617"/>
      <c r="AQ105" s="618"/>
      <c r="AR105" s="615"/>
      <c r="AS105" s="616"/>
      <c r="AT105" s="616"/>
      <c r="AU105" s="616"/>
      <c r="AV105" s="616"/>
      <c r="AW105" s="616"/>
      <c r="AX105" s="616"/>
      <c r="AY105" s="616"/>
      <c r="AZ105" s="616"/>
      <c r="BA105" s="616"/>
      <c r="BB105" s="616"/>
      <c r="BC105" s="617"/>
      <c r="BD105" s="615"/>
      <c r="BE105" s="616"/>
      <c r="BF105" s="616"/>
      <c r="BG105" s="616"/>
      <c r="BH105" s="616"/>
      <c r="BI105" s="616"/>
      <c r="BJ105" s="616"/>
      <c r="BK105" s="616"/>
      <c r="BL105" s="616"/>
      <c r="BM105" s="616"/>
      <c r="BN105" s="616"/>
      <c r="BO105" s="617"/>
      <c r="BP105" s="615"/>
      <c r="BQ105" s="616"/>
      <c r="BR105" s="616"/>
      <c r="BS105" s="616"/>
      <c r="BT105" s="616"/>
      <c r="BU105" s="616"/>
      <c r="BV105" s="616"/>
      <c r="BW105" s="616"/>
      <c r="BX105" s="616"/>
      <c r="BY105" s="616"/>
      <c r="BZ105" s="616"/>
      <c r="CA105" s="617"/>
      <c r="CB105" s="618"/>
      <c r="CC105" s="615"/>
      <c r="CD105" s="616"/>
      <c r="CE105" s="616"/>
      <c r="CF105" s="616"/>
      <c r="CG105" s="616"/>
      <c r="CH105" s="616"/>
      <c r="CI105" s="616"/>
      <c r="CJ105" s="616"/>
      <c r="CK105" s="616"/>
      <c r="CL105" s="616"/>
      <c r="CM105" s="616"/>
      <c r="CN105" s="617"/>
      <c r="CO105" s="615"/>
      <c r="CP105" s="616"/>
      <c r="CQ105" s="616"/>
      <c r="CR105" s="616"/>
      <c r="CS105" s="616"/>
      <c r="CT105" s="616"/>
      <c r="CU105" s="616"/>
      <c r="CV105" s="616"/>
      <c r="CW105" s="616"/>
      <c r="CX105" s="616"/>
      <c r="CY105" s="616"/>
      <c r="CZ105" s="617"/>
      <c r="DA105" s="615"/>
      <c r="DB105" s="616"/>
      <c r="DC105" s="616"/>
      <c r="DD105" s="616"/>
      <c r="DE105" s="616"/>
      <c r="DF105" s="616"/>
      <c r="DG105" s="616"/>
      <c r="DH105" s="616"/>
      <c r="DI105" s="616"/>
      <c r="DJ105" s="616"/>
      <c r="DK105" s="616"/>
      <c r="DL105" s="617"/>
      <c r="DM105" s="618"/>
    </row>
    <row r="106" spans="2:117" s="614" customFormat="1" ht="15" hidden="1" customHeight="1" outlineLevel="1">
      <c r="B106" s="631"/>
      <c r="C106" s="663"/>
      <c r="E106" s="647"/>
      <c r="G106" s="615"/>
      <c r="H106" s="616"/>
      <c r="I106" s="616"/>
      <c r="J106" s="616"/>
      <c r="K106" s="616"/>
      <c r="L106" s="616"/>
      <c r="M106" s="616"/>
      <c r="N106" s="616"/>
      <c r="O106" s="616"/>
      <c r="P106" s="616"/>
      <c r="Q106" s="616"/>
      <c r="R106" s="617"/>
      <c r="S106" s="615"/>
      <c r="T106" s="616"/>
      <c r="U106" s="616"/>
      <c r="V106" s="616"/>
      <c r="W106" s="616"/>
      <c r="X106" s="616"/>
      <c r="Y106" s="616"/>
      <c r="Z106" s="616"/>
      <c r="AA106" s="616"/>
      <c r="AB106" s="616"/>
      <c r="AC106" s="616"/>
      <c r="AD106" s="617"/>
      <c r="AE106" s="615"/>
      <c r="AF106" s="616"/>
      <c r="AG106" s="616"/>
      <c r="AH106" s="616"/>
      <c r="AI106" s="616"/>
      <c r="AJ106" s="616"/>
      <c r="AK106" s="616"/>
      <c r="AL106" s="616"/>
      <c r="AM106" s="616"/>
      <c r="AN106" s="616"/>
      <c r="AO106" s="616"/>
      <c r="AP106" s="617"/>
      <c r="AQ106" s="618"/>
      <c r="AR106" s="615"/>
      <c r="AS106" s="616"/>
      <c r="AT106" s="616"/>
      <c r="AU106" s="616"/>
      <c r="AV106" s="616"/>
      <c r="AW106" s="616"/>
      <c r="AX106" s="616"/>
      <c r="AY106" s="616"/>
      <c r="AZ106" s="616"/>
      <c r="BA106" s="616"/>
      <c r="BB106" s="616"/>
      <c r="BC106" s="617"/>
      <c r="BD106" s="615"/>
      <c r="BE106" s="616"/>
      <c r="BF106" s="616"/>
      <c r="BG106" s="616"/>
      <c r="BH106" s="616"/>
      <c r="BI106" s="616"/>
      <c r="BJ106" s="616"/>
      <c r="BK106" s="616"/>
      <c r="BL106" s="616"/>
      <c r="BM106" s="616"/>
      <c r="BN106" s="616"/>
      <c r="BO106" s="617"/>
      <c r="BP106" s="615"/>
      <c r="BQ106" s="616"/>
      <c r="BR106" s="616"/>
      <c r="BS106" s="616"/>
      <c r="BT106" s="616"/>
      <c r="BU106" s="616"/>
      <c r="BV106" s="616"/>
      <c r="BW106" s="616"/>
      <c r="BX106" s="616"/>
      <c r="BY106" s="616"/>
      <c r="BZ106" s="616"/>
      <c r="CA106" s="617"/>
      <c r="CB106" s="618"/>
      <c r="CC106" s="615"/>
      <c r="CD106" s="616"/>
      <c r="CE106" s="616"/>
      <c r="CF106" s="616"/>
      <c r="CG106" s="616"/>
      <c r="CH106" s="616"/>
      <c r="CI106" s="616"/>
      <c r="CJ106" s="616"/>
      <c r="CK106" s="616"/>
      <c r="CL106" s="616"/>
      <c r="CM106" s="616"/>
      <c r="CN106" s="617"/>
      <c r="CO106" s="615"/>
      <c r="CP106" s="616"/>
      <c r="CQ106" s="616"/>
      <c r="CR106" s="616"/>
      <c r="CS106" s="616"/>
      <c r="CT106" s="616"/>
      <c r="CU106" s="616"/>
      <c r="CV106" s="616"/>
      <c r="CW106" s="616"/>
      <c r="CX106" s="616"/>
      <c r="CY106" s="616"/>
      <c r="CZ106" s="617"/>
      <c r="DA106" s="615"/>
      <c r="DB106" s="616"/>
      <c r="DC106" s="616"/>
      <c r="DD106" s="616"/>
      <c r="DE106" s="616"/>
      <c r="DF106" s="616"/>
      <c r="DG106" s="616"/>
      <c r="DH106" s="616"/>
      <c r="DI106" s="616"/>
      <c r="DJ106" s="616"/>
      <c r="DK106" s="616"/>
      <c r="DL106" s="617"/>
      <c r="DM106" s="618"/>
    </row>
    <row r="107" spans="2:117" s="619" customFormat="1" ht="15" hidden="1" customHeight="1" outlineLevel="1">
      <c r="B107" s="576"/>
      <c r="C107" s="664"/>
      <c r="E107" s="648"/>
      <c r="G107" s="620"/>
      <c r="H107" s="621"/>
      <c r="I107" s="621"/>
      <c r="J107" s="621"/>
      <c r="K107" s="621"/>
      <c r="L107" s="621"/>
      <c r="M107" s="621"/>
      <c r="N107" s="621"/>
      <c r="O107" s="621"/>
      <c r="P107" s="621"/>
      <c r="Q107" s="621"/>
      <c r="R107" s="622"/>
      <c r="S107" s="620"/>
      <c r="T107" s="621"/>
      <c r="U107" s="621"/>
      <c r="V107" s="621"/>
      <c r="W107" s="621"/>
      <c r="X107" s="621"/>
      <c r="Y107" s="621"/>
      <c r="Z107" s="621"/>
      <c r="AA107" s="621"/>
      <c r="AB107" s="621"/>
      <c r="AC107" s="621"/>
      <c r="AD107" s="622"/>
      <c r="AE107" s="620"/>
      <c r="AF107" s="621"/>
      <c r="AG107" s="621"/>
      <c r="AH107" s="621"/>
      <c r="AI107" s="621"/>
      <c r="AJ107" s="621"/>
      <c r="AK107" s="621"/>
      <c r="AL107" s="621"/>
      <c r="AM107" s="621"/>
      <c r="AN107" s="621"/>
      <c r="AO107" s="621"/>
      <c r="AP107" s="622"/>
      <c r="AQ107" s="623"/>
      <c r="AR107" s="620"/>
      <c r="AS107" s="621"/>
      <c r="AT107" s="621"/>
      <c r="AU107" s="621"/>
      <c r="AV107" s="621"/>
      <c r="AW107" s="621"/>
      <c r="AX107" s="621"/>
      <c r="AY107" s="621"/>
      <c r="AZ107" s="621"/>
      <c r="BA107" s="621"/>
      <c r="BB107" s="621"/>
      <c r="BC107" s="622"/>
      <c r="BD107" s="620"/>
      <c r="BE107" s="621"/>
      <c r="BF107" s="621"/>
      <c r="BG107" s="621"/>
      <c r="BH107" s="621"/>
      <c r="BI107" s="621"/>
      <c r="BJ107" s="621"/>
      <c r="BK107" s="621"/>
      <c r="BL107" s="621"/>
      <c r="BM107" s="621"/>
      <c r="BN107" s="621"/>
      <c r="BO107" s="622"/>
      <c r="BP107" s="620"/>
      <c r="BQ107" s="621"/>
      <c r="BR107" s="621"/>
      <c r="BS107" s="621"/>
      <c r="BT107" s="621"/>
      <c r="BU107" s="621"/>
      <c r="BV107" s="621"/>
      <c r="BW107" s="621"/>
      <c r="BX107" s="621"/>
      <c r="BY107" s="621"/>
      <c r="BZ107" s="621"/>
      <c r="CA107" s="622"/>
      <c r="CB107" s="623"/>
      <c r="CC107" s="620"/>
      <c r="CD107" s="621"/>
      <c r="CE107" s="621"/>
      <c r="CF107" s="621"/>
      <c r="CG107" s="621"/>
      <c r="CH107" s="621"/>
      <c r="CI107" s="621"/>
      <c r="CJ107" s="621"/>
      <c r="CK107" s="621"/>
      <c r="CL107" s="621"/>
      <c r="CM107" s="621"/>
      <c r="CN107" s="622"/>
      <c r="CO107" s="620"/>
      <c r="CP107" s="621"/>
      <c r="CQ107" s="621"/>
      <c r="CR107" s="621"/>
      <c r="CS107" s="621"/>
      <c r="CT107" s="621"/>
      <c r="CU107" s="621"/>
      <c r="CV107" s="621"/>
      <c r="CW107" s="621"/>
      <c r="CX107" s="621"/>
      <c r="CY107" s="621"/>
      <c r="CZ107" s="622"/>
      <c r="DA107" s="620"/>
      <c r="DB107" s="621"/>
      <c r="DC107" s="621"/>
      <c r="DD107" s="621"/>
      <c r="DE107" s="621"/>
      <c r="DF107" s="621"/>
      <c r="DG107" s="621"/>
      <c r="DH107" s="621"/>
      <c r="DI107" s="621"/>
      <c r="DJ107" s="621"/>
      <c r="DK107" s="621"/>
      <c r="DL107" s="622"/>
      <c r="DM107" s="623"/>
    </row>
    <row r="108" spans="2:117" s="619" customFormat="1" ht="15" hidden="1" customHeight="1" outlineLevel="1">
      <c r="B108" s="576"/>
      <c r="C108" s="664"/>
      <c r="E108" s="648"/>
      <c r="G108" s="620"/>
      <c r="H108" s="621"/>
      <c r="I108" s="621"/>
      <c r="J108" s="621"/>
      <c r="K108" s="621"/>
      <c r="L108" s="621"/>
      <c r="M108" s="621"/>
      <c r="N108" s="621"/>
      <c r="O108" s="621"/>
      <c r="P108" s="621"/>
      <c r="Q108" s="621"/>
      <c r="R108" s="622"/>
      <c r="S108" s="620"/>
      <c r="T108" s="621"/>
      <c r="U108" s="621"/>
      <c r="V108" s="621"/>
      <c r="W108" s="621"/>
      <c r="X108" s="621"/>
      <c r="Y108" s="621"/>
      <c r="Z108" s="621"/>
      <c r="AA108" s="621"/>
      <c r="AB108" s="621"/>
      <c r="AC108" s="621"/>
      <c r="AD108" s="622"/>
      <c r="AE108" s="620"/>
      <c r="AF108" s="621"/>
      <c r="AG108" s="621"/>
      <c r="AH108" s="621"/>
      <c r="AI108" s="621"/>
      <c r="AJ108" s="621"/>
      <c r="AK108" s="621"/>
      <c r="AL108" s="621"/>
      <c r="AM108" s="621"/>
      <c r="AN108" s="621"/>
      <c r="AO108" s="621"/>
      <c r="AP108" s="622"/>
      <c r="AQ108" s="623"/>
      <c r="AR108" s="620"/>
      <c r="AS108" s="621"/>
      <c r="AT108" s="621"/>
      <c r="AU108" s="621"/>
      <c r="AV108" s="621"/>
      <c r="AW108" s="621"/>
      <c r="AX108" s="621"/>
      <c r="AY108" s="621"/>
      <c r="AZ108" s="621"/>
      <c r="BA108" s="621"/>
      <c r="BB108" s="621"/>
      <c r="BC108" s="622"/>
      <c r="BD108" s="620"/>
      <c r="BE108" s="621"/>
      <c r="BF108" s="621"/>
      <c r="BG108" s="621"/>
      <c r="BH108" s="621"/>
      <c r="BI108" s="621"/>
      <c r="BJ108" s="621"/>
      <c r="BK108" s="621"/>
      <c r="BL108" s="621"/>
      <c r="BM108" s="621"/>
      <c r="BN108" s="621"/>
      <c r="BO108" s="622"/>
      <c r="BP108" s="620"/>
      <c r="BQ108" s="621"/>
      <c r="BR108" s="621"/>
      <c r="BS108" s="621"/>
      <c r="BT108" s="621"/>
      <c r="BU108" s="621"/>
      <c r="BV108" s="621"/>
      <c r="BW108" s="621"/>
      <c r="BX108" s="621"/>
      <c r="BY108" s="621"/>
      <c r="BZ108" s="621"/>
      <c r="CA108" s="622"/>
      <c r="CB108" s="623"/>
      <c r="CC108" s="620"/>
      <c r="CD108" s="621"/>
      <c r="CE108" s="621"/>
      <c r="CF108" s="621"/>
      <c r="CG108" s="621"/>
      <c r="CH108" s="621"/>
      <c r="CI108" s="621"/>
      <c r="CJ108" s="621"/>
      <c r="CK108" s="621"/>
      <c r="CL108" s="621"/>
      <c r="CM108" s="621"/>
      <c r="CN108" s="622"/>
      <c r="CO108" s="620"/>
      <c r="CP108" s="621"/>
      <c r="CQ108" s="621"/>
      <c r="CR108" s="621"/>
      <c r="CS108" s="621"/>
      <c r="CT108" s="621"/>
      <c r="CU108" s="621"/>
      <c r="CV108" s="621"/>
      <c r="CW108" s="621"/>
      <c r="CX108" s="621"/>
      <c r="CY108" s="621"/>
      <c r="CZ108" s="622"/>
      <c r="DA108" s="620"/>
      <c r="DB108" s="621"/>
      <c r="DC108" s="621"/>
      <c r="DD108" s="621"/>
      <c r="DE108" s="621"/>
      <c r="DF108" s="621"/>
      <c r="DG108" s="621"/>
      <c r="DH108" s="621"/>
      <c r="DI108" s="621"/>
      <c r="DJ108" s="621"/>
      <c r="DK108" s="621"/>
      <c r="DL108" s="622"/>
      <c r="DM108" s="623"/>
    </row>
    <row r="109" spans="2:117" s="619" customFormat="1" ht="15" hidden="1" customHeight="1" outlineLevel="1" thickBot="1">
      <c r="B109" s="576"/>
      <c r="C109" s="665"/>
      <c r="E109" s="648"/>
      <c r="G109" s="624"/>
      <c r="H109" s="625"/>
      <c r="I109" s="625"/>
      <c r="J109" s="625"/>
      <c r="K109" s="625"/>
      <c r="L109" s="625"/>
      <c r="M109" s="625"/>
      <c r="N109" s="625"/>
      <c r="O109" s="625"/>
      <c r="P109" s="625"/>
      <c r="Q109" s="625"/>
      <c r="R109" s="626"/>
      <c r="S109" s="624"/>
      <c r="T109" s="625"/>
      <c r="U109" s="625"/>
      <c r="V109" s="625"/>
      <c r="W109" s="625"/>
      <c r="X109" s="625"/>
      <c r="Y109" s="625"/>
      <c r="Z109" s="625"/>
      <c r="AA109" s="625"/>
      <c r="AB109" s="625"/>
      <c r="AC109" s="625"/>
      <c r="AD109" s="626"/>
      <c r="AE109" s="624"/>
      <c r="AF109" s="625"/>
      <c r="AG109" s="625"/>
      <c r="AH109" s="625"/>
      <c r="AI109" s="625"/>
      <c r="AJ109" s="625"/>
      <c r="AK109" s="625"/>
      <c r="AL109" s="625"/>
      <c r="AM109" s="625"/>
      <c r="AN109" s="625"/>
      <c r="AO109" s="625"/>
      <c r="AP109" s="626"/>
      <c r="AQ109" s="627"/>
      <c r="AR109" s="624"/>
      <c r="AS109" s="625"/>
      <c r="AT109" s="625"/>
      <c r="AU109" s="625"/>
      <c r="AV109" s="625"/>
      <c r="AW109" s="625"/>
      <c r="AX109" s="625"/>
      <c r="AY109" s="625"/>
      <c r="AZ109" s="625"/>
      <c r="BA109" s="625"/>
      <c r="BB109" s="625"/>
      <c r="BC109" s="626"/>
      <c r="BD109" s="624"/>
      <c r="BE109" s="625"/>
      <c r="BF109" s="625"/>
      <c r="BG109" s="625"/>
      <c r="BH109" s="625"/>
      <c r="BI109" s="625"/>
      <c r="BJ109" s="625"/>
      <c r="BK109" s="625"/>
      <c r="BL109" s="625"/>
      <c r="BM109" s="625"/>
      <c r="BN109" s="625"/>
      <c r="BO109" s="626"/>
      <c r="BP109" s="624"/>
      <c r="BQ109" s="625"/>
      <c r="BR109" s="625"/>
      <c r="BS109" s="625"/>
      <c r="BT109" s="625"/>
      <c r="BU109" s="625"/>
      <c r="BV109" s="625"/>
      <c r="BW109" s="625"/>
      <c r="BX109" s="625"/>
      <c r="BY109" s="625"/>
      <c r="BZ109" s="625"/>
      <c r="CA109" s="626"/>
      <c r="CB109" s="627"/>
      <c r="CC109" s="624"/>
      <c r="CD109" s="625"/>
      <c r="CE109" s="625"/>
      <c r="CF109" s="625"/>
      <c r="CG109" s="625"/>
      <c r="CH109" s="625"/>
      <c r="CI109" s="625"/>
      <c r="CJ109" s="625"/>
      <c r="CK109" s="625"/>
      <c r="CL109" s="625"/>
      <c r="CM109" s="625"/>
      <c r="CN109" s="626"/>
      <c r="CO109" s="624"/>
      <c r="CP109" s="625"/>
      <c r="CQ109" s="625"/>
      <c r="CR109" s="625"/>
      <c r="CS109" s="625"/>
      <c r="CT109" s="625"/>
      <c r="CU109" s="625"/>
      <c r="CV109" s="625"/>
      <c r="CW109" s="625"/>
      <c r="CX109" s="625"/>
      <c r="CY109" s="625"/>
      <c r="CZ109" s="626"/>
      <c r="DA109" s="624"/>
      <c r="DB109" s="625"/>
      <c r="DC109" s="625"/>
      <c r="DD109" s="625"/>
      <c r="DE109" s="625"/>
      <c r="DF109" s="625"/>
      <c r="DG109" s="625"/>
      <c r="DH109" s="625"/>
      <c r="DI109" s="625"/>
      <c r="DJ109" s="625"/>
      <c r="DK109" s="625"/>
      <c r="DL109" s="626"/>
      <c r="DM109" s="623"/>
    </row>
    <row r="110" spans="2:117" ht="15" hidden="1" customHeight="1" outlineLevel="1" thickTop="1">
      <c r="B110" s="580"/>
      <c r="C110" s="657"/>
      <c r="E110" s="642"/>
      <c r="G110" s="515"/>
      <c r="H110" s="497"/>
      <c r="I110" s="497"/>
      <c r="J110" s="497"/>
      <c r="K110" s="497"/>
      <c r="L110" s="497"/>
      <c r="M110" s="497"/>
      <c r="N110" s="497"/>
      <c r="O110" s="497"/>
      <c r="P110" s="497"/>
      <c r="Q110" s="497"/>
      <c r="R110" s="516"/>
      <c r="S110" s="522"/>
      <c r="T110" s="510"/>
      <c r="U110" s="510"/>
      <c r="V110" s="510"/>
      <c r="W110" s="510"/>
      <c r="X110" s="510"/>
      <c r="Y110" s="510"/>
      <c r="Z110" s="510"/>
      <c r="AA110" s="510"/>
      <c r="AB110" s="510"/>
      <c r="AC110" s="510"/>
      <c r="AD110" s="523"/>
      <c r="AE110" s="522"/>
      <c r="AF110" s="510"/>
      <c r="AG110" s="510"/>
      <c r="AH110" s="510"/>
      <c r="AI110" s="510"/>
      <c r="AJ110" s="510"/>
      <c r="AK110" s="510"/>
      <c r="AL110" s="510"/>
      <c r="AM110" s="510"/>
      <c r="AN110" s="510"/>
      <c r="AO110" s="510"/>
      <c r="AP110" s="523"/>
      <c r="AQ110" s="579"/>
      <c r="AR110" s="515"/>
      <c r="AS110" s="497"/>
      <c r="AT110" s="497"/>
      <c r="AU110" s="497"/>
      <c r="AV110" s="497"/>
      <c r="AW110" s="497"/>
      <c r="AX110" s="497"/>
      <c r="AY110" s="497"/>
      <c r="AZ110" s="497"/>
      <c r="BA110" s="497"/>
      <c r="BB110" s="497"/>
      <c r="BC110" s="516"/>
      <c r="BD110" s="522"/>
      <c r="BE110" s="510"/>
      <c r="BF110" s="510"/>
      <c r="BG110" s="510"/>
      <c r="BH110" s="510"/>
      <c r="BI110" s="510"/>
      <c r="BJ110" s="510"/>
      <c r="BK110" s="510"/>
      <c r="BL110" s="510"/>
      <c r="BM110" s="510"/>
      <c r="BN110" s="510"/>
      <c r="BO110" s="523"/>
      <c r="BP110" s="522"/>
      <c r="BQ110" s="510"/>
      <c r="BR110" s="510"/>
      <c r="BS110" s="510"/>
      <c r="BT110" s="510"/>
      <c r="BU110" s="510"/>
      <c r="BV110" s="510"/>
      <c r="BW110" s="510"/>
      <c r="BX110" s="510"/>
      <c r="BY110" s="510"/>
      <c r="BZ110" s="510"/>
      <c r="CA110" s="523"/>
      <c r="CB110" s="578"/>
      <c r="CC110" s="515"/>
      <c r="CD110" s="497"/>
      <c r="CE110" s="497"/>
      <c r="CF110" s="497"/>
      <c r="CG110" s="497"/>
      <c r="CH110" s="497"/>
      <c r="CI110" s="497"/>
      <c r="CJ110" s="497"/>
      <c r="CK110" s="497"/>
      <c r="CL110" s="497"/>
      <c r="CM110" s="497"/>
      <c r="CN110" s="516"/>
      <c r="CO110" s="522"/>
      <c r="CP110" s="510"/>
      <c r="CQ110" s="510"/>
      <c r="CR110" s="510"/>
      <c r="CS110" s="510"/>
      <c r="CT110" s="510"/>
      <c r="CU110" s="510"/>
      <c r="CV110" s="510"/>
      <c r="CW110" s="510"/>
      <c r="CX110" s="510"/>
      <c r="CY110" s="510"/>
      <c r="CZ110" s="523"/>
      <c r="DA110" s="531"/>
      <c r="DB110" s="530"/>
      <c r="DC110" s="510"/>
      <c r="DD110" s="510"/>
      <c r="DE110" s="510"/>
      <c r="DF110" s="510"/>
      <c r="DG110" s="510"/>
      <c r="DH110" s="510"/>
      <c r="DI110" s="510"/>
      <c r="DJ110" s="510"/>
      <c r="DK110" s="510"/>
      <c r="DL110" s="523"/>
      <c r="DM110" s="579"/>
    </row>
    <row r="111" spans="2:117" ht="15" hidden="1" customHeight="1" outlineLevel="1">
      <c r="B111" s="574"/>
      <c r="C111" s="658"/>
      <c r="E111" s="643"/>
      <c r="G111" s="524"/>
      <c r="H111" s="511"/>
      <c r="I111" s="511"/>
      <c r="J111" s="511"/>
      <c r="K111" s="511"/>
      <c r="L111" s="511"/>
      <c r="M111" s="511"/>
      <c r="N111" s="511"/>
      <c r="O111" s="511"/>
      <c r="P111" s="511"/>
      <c r="Q111" s="511"/>
      <c r="R111" s="525"/>
      <c r="S111" s="524"/>
      <c r="T111" s="511"/>
      <c r="U111" s="511"/>
      <c r="V111" s="511"/>
      <c r="W111" s="511"/>
      <c r="X111" s="511"/>
      <c r="Y111" s="511"/>
      <c r="Z111" s="511"/>
      <c r="AA111" s="511"/>
      <c r="AB111" s="511"/>
      <c r="AC111" s="511"/>
      <c r="AD111" s="525"/>
      <c r="AE111" s="524"/>
      <c r="AF111" s="511"/>
      <c r="AG111" s="511"/>
      <c r="AH111" s="511"/>
      <c r="AI111" s="511"/>
      <c r="AJ111" s="511"/>
      <c r="AK111" s="511"/>
      <c r="AL111" s="511"/>
      <c r="AM111" s="511"/>
      <c r="AN111" s="511"/>
      <c r="AO111" s="511"/>
      <c r="AP111" s="525"/>
      <c r="AQ111" s="579"/>
      <c r="AR111" s="524"/>
      <c r="AS111" s="511"/>
      <c r="AT111" s="511"/>
      <c r="AU111" s="511"/>
      <c r="AV111" s="511"/>
      <c r="AW111" s="511"/>
      <c r="AX111" s="511"/>
      <c r="AY111" s="511"/>
      <c r="AZ111" s="511"/>
      <c r="BA111" s="511"/>
      <c r="BB111" s="511"/>
      <c r="BC111" s="525"/>
      <c r="BD111" s="524"/>
      <c r="BE111" s="511"/>
      <c r="BF111" s="511"/>
      <c r="BG111" s="511"/>
      <c r="BH111" s="511"/>
      <c r="BI111" s="511"/>
      <c r="BJ111" s="511"/>
      <c r="BK111" s="511"/>
      <c r="BL111" s="511"/>
      <c r="BM111" s="511"/>
      <c r="BN111" s="511"/>
      <c r="BO111" s="525"/>
      <c r="BP111" s="524"/>
      <c r="BQ111" s="511"/>
      <c r="BR111" s="511"/>
      <c r="BS111" s="511"/>
      <c r="BT111" s="511"/>
      <c r="BU111" s="511"/>
      <c r="BV111" s="511"/>
      <c r="BW111" s="511"/>
      <c r="BX111" s="511"/>
      <c r="BY111" s="511"/>
      <c r="BZ111" s="511"/>
      <c r="CA111" s="525"/>
      <c r="CB111" s="578"/>
      <c r="CC111" s="524"/>
      <c r="CD111" s="511"/>
      <c r="CE111" s="511"/>
      <c r="CF111" s="511"/>
      <c r="CG111" s="511"/>
      <c r="CH111" s="511"/>
      <c r="CI111" s="511"/>
      <c r="CJ111" s="511"/>
      <c r="CK111" s="511"/>
      <c r="CL111" s="511"/>
      <c r="CM111" s="511"/>
      <c r="CN111" s="525"/>
      <c r="CO111" s="524"/>
      <c r="CP111" s="511"/>
      <c r="CQ111" s="511"/>
      <c r="CR111" s="511"/>
      <c r="CS111" s="511"/>
      <c r="CT111" s="511"/>
      <c r="CU111" s="511"/>
      <c r="CV111" s="511"/>
      <c r="CW111" s="511"/>
      <c r="CX111" s="511"/>
      <c r="CY111" s="511"/>
      <c r="CZ111" s="525"/>
      <c r="DA111" s="524"/>
      <c r="DB111" s="511"/>
      <c r="DC111" s="511"/>
      <c r="DD111" s="511"/>
      <c r="DE111" s="511"/>
      <c r="DF111" s="511"/>
      <c r="DG111" s="511"/>
      <c r="DH111" s="511"/>
      <c r="DI111" s="511"/>
      <c r="DJ111" s="511"/>
      <c r="DK111" s="511"/>
      <c r="DL111" s="525"/>
      <c r="DM111" s="579"/>
    </row>
    <row r="112" spans="2:117" ht="15" hidden="1" customHeight="1" outlineLevel="1">
      <c r="B112" s="580"/>
      <c r="C112" s="659"/>
      <c r="E112" s="642"/>
      <c r="G112" s="557"/>
      <c r="H112" s="558"/>
      <c r="I112" s="558"/>
      <c r="J112" s="558"/>
      <c r="K112" s="558"/>
      <c r="L112" s="558"/>
      <c r="M112" s="558"/>
      <c r="N112" s="558"/>
      <c r="O112" s="558"/>
      <c r="P112" s="558"/>
      <c r="Q112" s="558"/>
      <c r="R112" s="559"/>
      <c r="S112" s="560"/>
      <c r="T112" s="561"/>
      <c r="U112" s="561"/>
      <c r="V112" s="561"/>
      <c r="W112" s="561"/>
      <c r="X112" s="561"/>
      <c r="Y112" s="561"/>
      <c r="Z112" s="561"/>
      <c r="AA112" s="561"/>
      <c r="AB112" s="561"/>
      <c r="AC112" s="561"/>
      <c r="AD112" s="562"/>
      <c r="AE112" s="560"/>
      <c r="AF112" s="561"/>
      <c r="AG112" s="561"/>
      <c r="AH112" s="561"/>
      <c r="AI112" s="561"/>
      <c r="AJ112" s="561"/>
      <c r="AK112" s="561"/>
      <c r="AL112" s="561"/>
      <c r="AM112" s="561"/>
      <c r="AN112" s="561"/>
      <c r="AO112" s="561"/>
      <c r="AP112" s="562"/>
      <c r="AQ112" s="575"/>
      <c r="AR112" s="557"/>
      <c r="AS112" s="558"/>
      <c r="AT112" s="558"/>
      <c r="AU112" s="558"/>
      <c r="AV112" s="558"/>
      <c r="AW112" s="558"/>
      <c r="AX112" s="558"/>
      <c r="AY112" s="558"/>
      <c r="AZ112" s="558"/>
      <c r="BA112" s="558"/>
      <c r="BB112" s="558"/>
      <c r="BC112" s="559"/>
      <c r="BD112" s="560"/>
      <c r="BE112" s="561"/>
      <c r="BF112" s="561"/>
      <c r="BG112" s="561"/>
      <c r="BH112" s="561"/>
      <c r="BI112" s="561"/>
      <c r="BJ112" s="561"/>
      <c r="BK112" s="561"/>
      <c r="BL112" s="561"/>
      <c r="BM112" s="561"/>
      <c r="BN112" s="561"/>
      <c r="BO112" s="562"/>
      <c r="BP112" s="560"/>
      <c r="BQ112" s="561"/>
      <c r="BR112" s="561"/>
      <c r="BS112" s="561"/>
      <c r="BT112" s="561"/>
      <c r="BU112" s="561"/>
      <c r="BV112" s="561"/>
      <c r="BW112" s="561"/>
      <c r="BX112" s="561"/>
      <c r="BY112" s="561"/>
      <c r="BZ112" s="561"/>
      <c r="CA112" s="562"/>
      <c r="CB112" s="581"/>
      <c r="CC112" s="557"/>
      <c r="CD112" s="558"/>
      <c r="CE112" s="558"/>
      <c r="CF112" s="558"/>
      <c r="CG112" s="558"/>
      <c r="CH112" s="558"/>
      <c r="CI112" s="558"/>
      <c r="CJ112" s="558"/>
      <c r="CK112" s="558"/>
      <c r="CL112" s="558"/>
      <c r="CM112" s="558"/>
      <c r="CN112" s="559"/>
      <c r="CO112" s="560"/>
      <c r="CP112" s="561"/>
      <c r="CQ112" s="561"/>
      <c r="CR112" s="561"/>
      <c r="CS112" s="561"/>
      <c r="CT112" s="561"/>
      <c r="CU112" s="561"/>
      <c r="CV112" s="561"/>
      <c r="CW112" s="561"/>
      <c r="CX112" s="561"/>
      <c r="CY112" s="561"/>
      <c r="CZ112" s="562"/>
      <c r="DA112" s="560"/>
      <c r="DB112" s="561"/>
      <c r="DC112" s="561"/>
      <c r="DD112" s="561"/>
      <c r="DE112" s="561"/>
      <c r="DF112" s="561"/>
      <c r="DG112" s="561"/>
      <c r="DH112" s="561"/>
      <c r="DI112" s="561"/>
      <c r="DJ112" s="561"/>
      <c r="DK112" s="561"/>
      <c r="DL112" s="562"/>
      <c r="DM112" s="575"/>
    </row>
    <row r="113" spans="2:117" ht="15" hidden="1" customHeight="1" outlineLevel="1">
      <c r="B113" s="574"/>
      <c r="C113" s="658"/>
      <c r="E113" s="643"/>
      <c r="G113" s="582"/>
      <c r="H113" s="583"/>
      <c r="I113" s="583"/>
      <c r="J113" s="583"/>
      <c r="K113" s="583"/>
      <c r="L113" s="583"/>
      <c r="M113" s="583"/>
      <c r="N113" s="583"/>
      <c r="O113" s="583"/>
      <c r="P113" s="583"/>
      <c r="Q113" s="583"/>
      <c r="R113" s="584"/>
      <c r="S113" s="582"/>
      <c r="T113" s="583"/>
      <c r="U113" s="583"/>
      <c r="V113" s="583"/>
      <c r="W113" s="583"/>
      <c r="X113" s="583"/>
      <c r="Y113" s="583"/>
      <c r="Z113" s="583"/>
      <c r="AA113" s="583"/>
      <c r="AB113" s="583"/>
      <c r="AC113" s="583"/>
      <c r="AD113" s="584"/>
      <c r="AE113" s="582"/>
      <c r="AF113" s="583"/>
      <c r="AG113" s="583"/>
      <c r="AH113" s="583"/>
      <c r="AI113" s="583"/>
      <c r="AJ113" s="583"/>
      <c r="AK113" s="583"/>
      <c r="AL113" s="583"/>
      <c r="AM113" s="583"/>
      <c r="AN113" s="583"/>
      <c r="AO113" s="583"/>
      <c r="AP113" s="584"/>
      <c r="AQ113" s="575"/>
      <c r="AR113" s="582"/>
      <c r="AS113" s="583"/>
      <c r="AT113" s="583"/>
      <c r="AU113" s="583"/>
      <c r="AV113" s="583"/>
      <c r="AW113" s="583"/>
      <c r="AX113" s="583"/>
      <c r="AY113" s="583"/>
      <c r="AZ113" s="583"/>
      <c r="BA113" s="583"/>
      <c r="BB113" s="583"/>
      <c r="BC113" s="584"/>
      <c r="BD113" s="582"/>
      <c r="BE113" s="583"/>
      <c r="BF113" s="583"/>
      <c r="BG113" s="583"/>
      <c r="BH113" s="583"/>
      <c r="BI113" s="583"/>
      <c r="BJ113" s="583"/>
      <c r="BK113" s="583"/>
      <c r="BL113" s="583"/>
      <c r="BM113" s="583"/>
      <c r="BN113" s="583"/>
      <c r="BO113" s="584"/>
      <c r="BP113" s="582"/>
      <c r="BQ113" s="583"/>
      <c r="BR113" s="583"/>
      <c r="BS113" s="583"/>
      <c r="BT113" s="583"/>
      <c r="BU113" s="583"/>
      <c r="BV113" s="583"/>
      <c r="BW113" s="583"/>
      <c r="BX113" s="583"/>
      <c r="BY113" s="583"/>
      <c r="BZ113" s="583"/>
      <c r="CA113" s="584"/>
      <c r="CB113" s="575"/>
      <c r="CC113" s="582"/>
      <c r="CD113" s="583"/>
      <c r="CE113" s="583"/>
      <c r="CF113" s="583"/>
      <c r="CG113" s="583"/>
      <c r="CH113" s="583"/>
      <c r="CI113" s="583"/>
      <c r="CJ113" s="583"/>
      <c r="CK113" s="583"/>
      <c r="CL113" s="583"/>
      <c r="CM113" s="583"/>
      <c r="CN113" s="584"/>
      <c r="CO113" s="582"/>
      <c r="CP113" s="583"/>
      <c r="CQ113" s="583"/>
      <c r="CR113" s="583"/>
      <c r="CS113" s="583"/>
      <c r="CT113" s="583"/>
      <c r="CU113" s="583"/>
      <c r="CV113" s="583"/>
      <c r="CW113" s="583"/>
      <c r="CX113" s="583"/>
      <c r="CY113" s="583"/>
      <c r="CZ113" s="584"/>
      <c r="DA113" s="582"/>
      <c r="DB113" s="583"/>
      <c r="DC113" s="583"/>
      <c r="DD113" s="583"/>
      <c r="DE113" s="583"/>
      <c r="DF113" s="583"/>
      <c r="DG113" s="583"/>
      <c r="DH113" s="583"/>
      <c r="DI113" s="583"/>
      <c r="DJ113" s="583"/>
      <c r="DK113" s="583"/>
      <c r="DL113" s="584"/>
      <c r="DM113" s="575"/>
    </row>
    <row r="114" spans="2:117" s="619" customFormat="1" ht="15" hidden="1" customHeight="1" outlineLevel="1">
      <c r="B114" s="574"/>
      <c r="C114" s="660"/>
      <c r="E114" s="644"/>
      <c r="G114" s="628"/>
      <c r="H114" s="629"/>
      <c r="I114" s="629"/>
      <c r="J114" s="629"/>
      <c r="K114" s="629"/>
      <c r="L114" s="629"/>
      <c r="M114" s="629"/>
      <c r="N114" s="629"/>
      <c r="O114" s="629"/>
      <c r="P114" s="629"/>
      <c r="Q114" s="629"/>
      <c r="R114" s="630"/>
      <c r="S114" s="628"/>
      <c r="T114" s="629"/>
      <c r="U114" s="629"/>
      <c r="V114" s="629"/>
      <c r="W114" s="629"/>
      <c r="X114" s="629"/>
      <c r="Y114" s="629"/>
      <c r="Z114" s="629"/>
      <c r="AA114" s="629"/>
      <c r="AB114" s="629"/>
      <c r="AC114" s="629"/>
      <c r="AD114" s="630"/>
      <c r="AE114" s="628"/>
      <c r="AF114" s="629"/>
      <c r="AG114" s="629"/>
      <c r="AH114" s="629"/>
      <c r="AI114" s="629"/>
      <c r="AJ114" s="629"/>
      <c r="AK114" s="629"/>
      <c r="AL114" s="629"/>
      <c r="AM114" s="629"/>
      <c r="AN114" s="629"/>
      <c r="AO114" s="629"/>
      <c r="AP114" s="630"/>
      <c r="AQ114" s="623"/>
      <c r="AR114" s="628"/>
      <c r="AS114" s="629"/>
      <c r="AT114" s="629"/>
      <c r="AU114" s="629"/>
      <c r="AV114" s="629"/>
      <c r="AW114" s="629"/>
      <c r="AX114" s="629"/>
      <c r="AY114" s="629"/>
      <c r="AZ114" s="629"/>
      <c r="BA114" s="629"/>
      <c r="BB114" s="629"/>
      <c r="BC114" s="630"/>
      <c r="BD114" s="628"/>
      <c r="BE114" s="629"/>
      <c r="BF114" s="629"/>
      <c r="BG114" s="629"/>
      <c r="BH114" s="629"/>
      <c r="BI114" s="629"/>
      <c r="BJ114" s="629"/>
      <c r="BK114" s="629"/>
      <c r="BL114" s="629"/>
      <c r="BM114" s="629"/>
      <c r="BN114" s="629"/>
      <c r="BO114" s="630"/>
      <c r="BP114" s="628"/>
      <c r="BQ114" s="629"/>
      <c r="BR114" s="629"/>
      <c r="BS114" s="629"/>
      <c r="BT114" s="629"/>
      <c r="BU114" s="629"/>
      <c r="BV114" s="629"/>
      <c r="BW114" s="629"/>
      <c r="BX114" s="629"/>
      <c r="BY114" s="629"/>
      <c r="BZ114" s="629"/>
      <c r="CA114" s="630"/>
      <c r="CB114" s="623"/>
      <c r="CC114" s="628"/>
      <c r="CD114" s="629"/>
      <c r="CE114" s="629"/>
      <c r="CF114" s="629"/>
      <c r="CG114" s="629"/>
      <c r="CH114" s="629"/>
      <c r="CI114" s="629"/>
      <c r="CJ114" s="629"/>
      <c r="CK114" s="629"/>
      <c r="CL114" s="629"/>
      <c r="CM114" s="629"/>
      <c r="CN114" s="630"/>
      <c r="CO114" s="628"/>
      <c r="CP114" s="629"/>
      <c r="CQ114" s="629"/>
      <c r="CR114" s="629"/>
      <c r="CS114" s="629"/>
      <c r="CT114" s="629"/>
      <c r="CU114" s="629"/>
      <c r="CV114" s="629"/>
      <c r="CW114" s="629"/>
      <c r="CX114" s="629"/>
      <c r="CY114" s="629"/>
      <c r="CZ114" s="630"/>
      <c r="DA114" s="628"/>
      <c r="DB114" s="629"/>
      <c r="DC114" s="629"/>
      <c r="DD114" s="629"/>
      <c r="DE114" s="629"/>
      <c r="DF114" s="629"/>
      <c r="DG114" s="629"/>
      <c r="DH114" s="629"/>
      <c r="DI114" s="629"/>
      <c r="DJ114" s="629"/>
      <c r="DK114" s="629"/>
      <c r="DL114" s="630"/>
      <c r="DM114" s="623"/>
    </row>
    <row r="115" spans="2:117" s="614" customFormat="1" ht="15" hidden="1" customHeight="1" outlineLevel="1">
      <c r="B115" s="574"/>
      <c r="C115" s="661"/>
      <c r="E115" s="645"/>
      <c r="G115" s="632"/>
      <c r="H115" s="633"/>
      <c r="I115" s="633"/>
      <c r="J115" s="633"/>
      <c r="K115" s="633"/>
      <c r="L115" s="633"/>
      <c r="M115" s="633"/>
      <c r="N115" s="633"/>
      <c r="O115" s="633"/>
      <c r="P115" s="633"/>
      <c r="Q115" s="633"/>
      <c r="R115" s="634"/>
      <c r="S115" s="632"/>
      <c r="T115" s="633"/>
      <c r="U115" s="633"/>
      <c r="V115" s="633"/>
      <c r="W115" s="633"/>
      <c r="X115" s="633"/>
      <c r="Y115" s="633"/>
      <c r="Z115" s="633"/>
      <c r="AA115" s="633"/>
      <c r="AB115" s="633"/>
      <c r="AC115" s="633"/>
      <c r="AD115" s="634"/>
      <c r="AE115" s="632"/>
      <c r="AF115" s="633"/>
      <c r="AG115" s="633"/>
      <c r="AH115" s="633"/>
      <c r="AI115" s="633"/>
      <c r="AJ115" s="633"/>
      <c r="AK115" s="633"/>
      <c r="AL115" s="633"/>
      <c r="AM115" s="633"/>
      <c r="AN115" s="633"/>
      <c r="AO115" s="633"/>
      <c r="AP115" s="634"/>
      <c r="AQ115" s="618"/>
      <c r="AR115" s="632"/>
      <c r="AS115" s="633"/>
      <c r="AT115" s="633"/>
      <c r="AU115" s="633"/>
      <c r="AV115" s="633"/>
      <c r="AW115" s="633"/>
      <c r="AX115" s="633"/>
      <c r="AY115" s="633"/>
      <c r="AZ115" s="633"/>
      <c r="BA115" s="633"/>
      <c r="BB115" s="633"/>
      <c r="BC115" s="634"/>
      <c r="BD115" s="632"/>
      <c r="BE115" s="633"/>
      <c r="BF115" s="633"/>
      <c r="BG115" s="633"/>
      <c r="BH115" s="633"/>
      <c r="BI115" s="633"/>
      <c r="BJ115" s="633"/>
      <c r="BK115" s="633"/>
      <c r="BL115" s="633"/>
      <c r="BM115" s="633"/>
      <c r="BN115" s="633"/>
      <c r="BO115" s="634"/>
      <c r="BP115" s="632"/>
      <c r="BQ115" s="633"/>
      <c r="BR115" s="633"/>
      <c r="BS115" s="633"/>
      <c r="BT115" s="633"/>
      <c r="BU115" s="633"/>
      <c r="BV115" s="633"/>
      <c r="BW115" s="633"/>
      <c r="BX115" s="633"/>
      <c r="BY115" s="633"/>
      <c r="BZ115" s="633"/>
      <c r="CA115" s="634"/>
      <c r="CB115" s="618"/>
      <c r="CC115" s="632"/>
      <c r="CD115" s="633"/>
      <c r="CE115" s="633"/>
      <c r="CF115" s="633"/>
      <c r="CG115" s="633"/>
      <c r="CH115" s="633"/>
      <c r="CI115" s="633"/>
      <c r="CJ115" s="633"/>
      <c r="CK115" s="633"/>
      <c r="CL115" s="633"/>
      <c r="CM115" s="633"/>
      <c r="CN115" s="634"/>
      <c r="CO115" s="632"/>
      <c r="CP115" s="633"/>
      <c r="CQ115" s="633"/>
      <c r="CR115" s="633"/>
      <c r="CS115" s="633"/>
      <c r="CT115" s="633"/>
      <c r="CU115" s="633"/>
      <c r="CV115" s="633"/>
      <c r="CW115" s="633"/>
      <c r="CX115" s="633"/>
      <c r="CY115" s="633"/>
      <c r="CZ115" s="634"/>
      <c r="DA115" s="632"/>
      <c r="DB115" s="633"/>
      <c r="DC115" s="633"/>
      <c r="DD115" s="633"/>
      <c r="DE115" s="633"/>
      <c r="DF115" s="633"/>
      <c r="DG115" s="633"/>
      <c r="DH115" s="633"/>
      <c r="DI115" s="633"/>
      <c r="DJ115" s="633"/>
      <c r="DK115" s="633"/>
      <c r="DL115" s="634"/>
      <c r="DM115" s="618"/>
    </row>
    <row r="116" spans="2:117" s="538" customFormat="1" ht="15" hidden="1" customHeight="1" outlineLevel="1">
      <c r="B116" s="585"/>
      <c r="C116" s="658"/>
      <c r="E116" s="643"/>
      <c r="G116" s="535"/>
      <c r="H116" s="536"/>
      <c r="I116" s="536"/>
      <c r="J116" s="536"/>
      <c r="K116" s="536"/>
      <c r="L116" s="536"/>
      <c r="M116" s="536"/>
      <c r="N116" s="536"/>
      <c r="O116" s="536"/>
      <c r="P116" s="536"/>
      <c r="Q116" s="536"/>
      <c r="R116" s="537"/>
      <c r="S116" s="535"/>
      <c r="T116" s="536"/>
      <c r="U116" s="536"/>
      <c r="V116" s="536"/>
      <c r="W116" s="536"/>
      <c r="X116" s="536"/>
      <c r="Y116" s="536"/>
      <c r="Z116" s="536"/>
      <c r="AA116" s="536"/>
      <c r="AB116" s="536"/>
      <c r="AC116" s="536"/>
      <c r="AD116" s="537"/>
      <c r="AE116" s="535"/>
      <c r="AF116" s="536"/>
      <c r="AG116" s="536"/>
      <c r="AH116" s="536"/>
      <c r="AI116" s="536"/>
      <c r="AJ116" s="536"/>
      <c r="AK116" s="536"/>
      <c r="AL116" s="536"/>
      <c r="AM116" s="536"/>
      <c r="AN116" s="536"/>
      <c r="AO116" s="536"/>
      <c r="AP116" s="537"/>
      <c r="AQ116" s="586"/>
      <c r="AR116" s="535"/>
      <c r="AS116" s="536"/>
      <c r="AT116" s="536"/>
      <c r="AU116" s="536"/>
      <c r="AV116" s="536"/>
      <c r="AW116" s="536"/>
      <c r="AX116" s="536"/>
      <c r="AY116" s="536"/>
      <c r="AZ116" s="536"/>
      <c r="BA116" s="536"/>
      <c r="BB116" s="536"/>
      <c r="BC116" s="537"/>
      <c r="BD116" s="535"/>
      <c r="BE116" s="536"/>
      <c r="BF116" s="536"/>
      <c r="BG116" s="536"/>
      <c r="BH116" s="536"/>
      <c r="BI116" s="536"/>
      <c r="BJ116" s="536"/>
      <c r="BK116" s="536"/>
      <c r="BL116" s="536"/>
      <c r="BM116" s="536"/>
      <c r="BN116" s="536"/>
      <c r="BO116" s="537"/>
      <c r="BP116" s="535"/>
      <c r="BQ116" s="536"/>
      <c r="BR116" s="536"/>
      <c r="BS116" s="536"/>
      <c r="BT116" s="536"/>
      <c r="BU116" s="536"/>
      <c r="BV116" s="536"/>
      <c r="BW116" s="536"/>
      <c r="BX116" s="536"/>
      <c r="BY116" s="536"/>
      <c r="BZ116" s="536"/>
      <c r="CA116" s="537"/>
      <c r="CB116" s="586"/>
      <c r="CC116" s="535"/>
      <c r="CD116" s="536"/>
      <c r="CE116" s="536"/>
      <c r="CF116" s="536"/>
      <c r="CG116" s="536"/>
      <c r="CH116" s="536"/>
      <c r="CI116" s="536"/>
      <c r="CJ116" s="536"/>
      <c r="CK116" s="536"/>
      <c r="CL116" s="536"/>
      <c r="CM116" s="536"/>
      <c r="CN116" s="537"/>
      <c r="CO116" s="535"/>
      <c r="CP116" s="536"/>
      <c r="CQ116" s="536"/>
      <c r="CR116" s="536"/>
      <c r="CS116" s="536"/>
      <c r="CT116" s="536"/>
      <c r="CU116" s="536"/>
      <c r="CV116" s="536"/>
      <c r="CW116" s="536"/>
      <c r="CX116" s="536"/>
      <c r="CY116" s="536"/>
      <c r="CZ116" s="537"/>
      <c r="DA116" s="517"/>
      <c r="DB116" s="496"/>
      <c r="DC116" s="536"/>
      <c r="DD116" s="536"/>
      <c r="DE116" s="536"/>
      <c r="DF116" s="536"/>
      <c r="DG116" s="536"/>
      <c r="DH116" s="536"/>
      <c r="DI116" s="536"/>
      <c r="DJ116" s="536"/>
      <c r="DK116" s="536"/>
      <c r="DL116" s="537"/>
      <c r="DM116" s="579"/>
    </row>
    <row r="117" spans="2:117" ht="15" hidden="1" customHeight="1" outlineLevel="1">
      <c r="B117" s="574"/>
      <c r="C117" s="662"/>
      <c r="E117" s="646"/>
      <c r="G117" s="635"/>
      <c r="H117" s="636"/>
      <c r="I117" s="636"/>
      <c r="J117" s="636"/>
      <c r="K117" s="636"/>
      <c r="L117" s="636"/>
      <c r="M117" s="636"/>
      <c r="N117" s="636"/>
      <c r="O117" s="636"/>
      <c r="P117" s="636"/>
      <c r="Q117" s="636"/>
      <c r="R117" s="637"/>
      <c r="S117" s="635"/>
      <c r="T117" s="636"/>
      <c r="U117" s="636"/>
      <c r="V117" s="636"/>
      <c r="W117" s="636"/>
      <c r="X117" s="636"/>
      <c r="Y117" s="636"/>
      <c r="Z117" s="636"/>
      <c r="AA117" s="636"/>
      <c r="AB117" s="636"/>
      <c r="AC117" s="636"/>
      <c r="AD117" s="637"/>
      <c r="AE117" s="635"/>
      <c r="AF117" s="636"/>
      <c r="AG117" s="636"/>
      <c r="AH117" s="636"/>
      <c r="AI117" s="636"/>
      <c r="AJ117" s="636"/>
      <c r="AK117" s="636"/>
      <c r="AL117" s="636"/>
      <c r="AM117" s="636"/>
      <c r="AN117" s="636"/>
      <c r="AO117" s="636"/>
      <c r="AP117" s="637"/>
      <c r="AQ117" s="575"/>
      <c r="AR117" s="635"/>
      <c r="AS117" s="636"/>
      <c r="AT117" s="636"/>
      <c r="AU117" s="636"/>
      <c r="AV117" s="636"/>
      <c r="AW117" s="636"/>
      <c r="AX117" s="636"/>
      <c r="AY117" s="636"/>
      <c r="AZ117" s="636"/>
      <c r="BA117" s="636"/>
      <c r="BB117" s="636"/>
      <c r="BC117" s="637"/>
      <c r="BD117" s="635"/>
      <c r="BE117" s="636"/>
      <c r="BF117" s="636"/>
      <c r="BG117" s="636"/>
      <c r="BH117" s="636"/>
      <c r="BI117" s="636"/>
      <c r="BJ117" s="636"/>
      <c r="BK117" s="636"/>
      <c r="BL117" s="636"/>
      <c r="BM117" s="636"/>
      <c r="BN117" s="636"/>
      <c r="BO117" s="637"/>
      <c r="BP117" s="635"/>
      <c r="BQ117" s="636"/>
      <c r="BR117" s="636"/>
      <c r="BS117" s="636"/>
      <c r="BT117" s="636"/>
      <c r="BU117" s="636"/>
      <c r="BV117" s="636"/>
      <c r="BW117" s="636"/>
      <c r="BX117" s="636"/>
      <c r="BY117" s="636"/>
      <c r="BZ117" s="636"/>
      <c r="CA117" s="637"/>
      <c r="CB117" s="575"/>
      <c r="CC117" s="635"/>
      <c r="CD117" s="636"/>
      <c r="CE117" s="636"/>
      <c r="CF117" s="636"/>
      <c r="CG117" s="636"/>
      <c r="CH117" s="636"/>
      <c r="CI117" s="636"/>
      <c r="CJ117" s="636"/>
      <c r="CK117" s="636"/>
      <c r="CL117" s="636"/>
      <c r="CM117" s="636"/>
      <c r="CN117" s="637"/>
      <c r="CO117" s="635"/>
      <c r="CP117" s="636"/>
      <c r="CQ117" s="636"/>
      <c r="CR117" s="636"/>
      <c r="CS117" s="636"/>
      <c r="CT117" s="636"/>
      <c r="CU117" s="636"/>
      <c r="CV117" s="636"/>
      <c r="CW117" s="636"/>
      <c r="CX117" s="636"/>
      <c r="CY117" s="636"/>
      <c r="CZ117" s="637"/>
      <c r="DA117" s="635"/>
      <c r="DB117" s="636"/>
      <c r="DC117" s="636"/>
      <c r="DD117" s="636"/>
      <c r="DE117" s="636"/>
      <c r="DF117" s="636"/>
      <c r="DG117" s="636"/>
      <c r="DH117" s="636"/>
      <c r="DI117" s="636"/>
      <c r="DJ117" s="636"/>
      <c r="DK117" s="636"/>
      <c r="DL117" s="637"/>
      <c r="DM117" s="575"/>
    </row>
    <row r="118" spans="2:117" s="614" customFormat="1" ht="15" hidden="1" customHeight="1" outlineLevel="1">
      <c r="B118" s="631"/>
      <c r="C118" s="663"/>
      <c r="E118" s="647"/>
      <c r="G118" s="615"/>
      <c r="H118" s="616"/>
      <c r="I118" s="616"/>
      <c r="J118" s="616"/>
      <c r="K118" s="616"/>
      <c r="L118" s="616"/>
      <c r="M118" s="616"/>
      <c r="N118" s="616"/>
      <c r="O118" s="616"/>
      <c r="P118" s="616"/>
      <c r="Q118" s="616"/>
      <c r="R118" s="617"/>
      <c r="S118" s="615"/>
      <c r="T118" s="616"/>
      <c r="U118" s="616"/>
      <c r="V118" s="616"/>
      <c r="W118" s="616"/>
      <c r="X118" s="616"/>
      <c r="Y118" s="616"/>
      <c r="Z118" s="616"/>
      <c r="AA118" s="616"/>
      <c r="AB118" s="616"/>
      <c r="AC118" s="616"/>
      <c r="AD118" s="617"/>
      <c r="AE118" s="615"/>
      <c r="AF118" s="616"/>
      <c r="AG118" s="616"/>
      <c r="AH118" s="616"/>
      <c r="AI118" s="616"/>
      <c r="AJ118" s="616"/>
      <c r="AK118" s="616"/>
      <c r="AL118" s="616"/>
      <c r="AM118" s="616"/>
      <c r="AN118" s="616"/>
      <c r="AO118" s="616"/>
      <c r="AP118" s="617"/>
      <c r="AQ118" s="618"/>
      <c r="AR118" s="615"/>
      <c r="AS118" s="616"/>
      <c r="AT118" s="616"/>
      <c r="AU118" s="616"/>
      <c r="AV118" s="616"/>
      <c r="AW118" s="616"/>
      <c r="AX118" s="616"/>
      <c r="AY118" s="616"/>
      <c r="AZ118" s="616"/>
      <c r="BA118" s="616"/>
      <c r="BB118" s="616"/>
      <c r="BC118" s="617"/>
      <c r="BD118" s="615"/>
      <c r="BE118" s="616"/>
      <c r="BF118" s="616"/>
      <c r="BG118" s="616"/>
      <c r="BH118" s="616"/>
      <c r="BI118" s="616"/>
      <c r="BJ118" s="616"/>
      <c r="BK118" s="616"/>
      <c r="BL118" s="616"/>
      <c r="BM118" s="616"/>
      <c r="BN118" s="616"/>
      <c r="BO118" s="617"/>
      <c r="BP118" s="615"/>
      <c r="BQ118" s="616"/>
      <c r="BR118" s="616"/>
      <c r="BS118" s="616"/>
      <c r="BT118" s="616"/>
      <c r="BU118" s="616"/>
      <c r="BV118" s="616"/>
      <c r="BW118" s="616"/>
      <c r="BX118" s="616"/>
      <c r="BY118" s="616"/>
      <c r="BZ118" s="616"/>
      <c r="CA118" s="617"/>
      <c r="CB118" s="618"/>
      <c r="CC118" s="615"/>
      <c r="CD118" s="616"/>
      <c r="CE118" s="616"/>
      <c r="CF118" s="616"/>
      <c r="CG118" s="616"/>
      <c r="CH118" s="616"/>
      <c r="CI118" s="616"/>
      <c r="CJ118" s="616"/>
      <c r="CK118" s="616"/>
      <c r="CL118" s="616"/>
      <c r="CM118" s="616"/>
      <c r="CN118" s="617"/>
      <c r="CO118" s="615"/>
      <c r="CP118" s="616"/>
      <c r="CQ118" s="616"/>
      <c r="CR118" s="616"/>
      <c r="CS118" s="616"/>
      <c r="CT118" s="616"/>
      <c r="CU118" s="616"/>
      <c r="CV118" s="616"/>
      <c r="CW118" s="616"/>
      <c r="CX118" s="616"/>
      <c r="CY118" s="616"/>
      <c r="CZ118" s="617"/>
      <c r="DA118" s="615"/>
      <c r="DB118" s="616"/>
      <c r="DC118" s="616"/>
      <c r="DD118" s="616"/>
      <c r="DE118" s="616"/>
      <c r="DF118" s="616"/>
      <c r="DG118" s="616"/>
      <c r="DH118" s="616"/>
      <c r="DI118" s="616"/>
      <c r="DJ118" s="616"/>
      <c r="DK118" s="616"/>
      <c r="DL118" s="617"/>
      <c r="DM118" s="618"/>
    </row>
    <row r="119" spans="2:117" s="614" customFormat="1" ht="15" hidden="1" customHeight="1" outlineLevel="1">
      <c r="B119" s="631"/>
      <c r="C119" s="663"/>
      <c r="E119" s="647"/>
      <c r="G119" s="615"/>
      <c r="H119" s="616"/>
      <c r="I119" s="616"/>
      <c r="J119" s="616"/>
      <c r="K119" s="616"/>
      <c r="L119" s="616"/>
      <c r="M119" s="616"/>
      <c r="N119" s="616"/>
      <c r="O119" s="616"/>
      <c r="P119" s="616"/>
      <c r="Q119" s="616"/>
      <c r="R119" s="617"/>
      <c r="S119" s="615"/>
      <c r="T119" s="616"/>
      <c r="U119" s="616"/>
      <c r="V119" s="616"/>
      <c r="W119" s="616"/>
      <c r="X119" s="616"/>
      <c r="Y119" s="616"/>
      <c r="Z119" s="616"/>
      <c r="AA119" s="616"/>
      <c r="AB119" s="616"/>
      <c r="AC119" s="616"/>
      <c r="AD119" s="617"/>
      <c r="AE119" s="615"/>
      <c r="AF119" s="616"/>
      <c r="AG119" s="616"/>
      <c r="AH119" s="616"/>
      <c r="AI119" s="616"/>
      <c r="AJ119" s="616"/>
      <c r="AK119" s="616"/>
      <c r="AL119" s="616"/>
      <c r="AM119" s="616"/>
      <c r="AN119" s="616"/>
      <c r="AO119" s="616"/>
      <c r="AP119" s="617"/>
      <c r="AQ119" s="618"/>
      <c r="AR119" s="615"/>
      <c r="AS119" s="616"/>
      <c r="AT119" s="616"/>
      <c r="AU119" s="616"/>
      <c r="AV119" s="616"/>
      <c r="AW119" s="616"/>
      <c r="AX119" s="616"/>
      <c r="AY119" s="616"/>
      <c r="AZ119" s="616"/>
      <c r="BA119" s="616"/>
      <c r="BB119" s="616"/>
      <c r="BC119" s="617"/>
      <c r="BD119" s="615"/>
      <c r="BE119" s="616"/>
      <c r="BF119" s="616"/>
      <c r="BG119" s="616"/>
      <c r="BH119" s="616"/>
      <c r="BI119" s="616"/>
      <c r="BJ119" s="616"/>
      <c r="BK119" s="616"/>
      <c r="BL119" s="616"/>
      <c r="BM119" s="616"/>
      <c r="BN119" s="616"/>
      <c r="BO119" s="617"/>
      <c r="BP119" s="615"/>
      <c r="BQ119" s="616"/>
      <c r="BR119" s="616"/>
      <c r="BS119" s="616"/>
      <c r="BT119" s="616"/>
      <c r="BU119" s="616"/>
      <c r="BV119" s="616"/>
      <c r="BW119" s="616"/>
      <c r="BX119" s="616"/>
      <c r="BY119" s="616"/>
      <c r="BZ119" s="616"/>
      <c r="CA119" s="617"/>
      <c r="CB119" s="618"/>
      <c r="CC119" s="615"/>
      <c r="CD119" s="616"/>
      <c r="CE119" s="616"/>
      <c r="CF119" s="616"/>
      <c r="CG119" s="616"/>
      <c r="CH119" s="616"/>
      <c r="CI119" s="616"/>
      <c r="CJ119" s="616"/>
      <c r="CK119" s="616"/>
      <c r="CL119" s="616"/>
      <c r="CM119" s="616"/>
      <c r="CN119" s="617"/>
      <c r="CO119" s="615"/>
      <c r="CP119" s="616"/>
      <c r="CQ119" s="616"/>
      <c r="CR119" s="616"/>
      <c r="CS119" s="616"/>
      <c r="CT119" s="616"/>
      <c r="CU119" s="616"/>
      <c r="CV119" s="616"/>
      <c r="CW119" s="616"/>
      <c r="CX119" s="616"/>
      <c r="CY119" s="616"/>
      <c r="CZ119" s="617"/>
      <c r="DA119" s="615"/>
      <c r="DB119" s="616"/>
      <c r="DC119" s="616"/>
      <c r="DD119" s="616"/>
      <c r="DE119" s="616"/>
      <c r="DF119" s="616"/>
      <c r="DG119" s="616"/>
      <c r="DH119" s="616"/>
      <c r="DI119" s="616"/>
      <c r="DJ119" s="616"/>
      <c r="DK119" s="616"/>
      <c r="DL119" s="617"/>
      <c r="DM119" s="618"/>
    </row>
    <row r="120" spans="2:117" s="619" customFormat="1" ht="15" hidden="1" customHeight="1" outlineLevel="1">
      <c r="B120" s="576"/>
      <c r="C120" s="664"/>
      <c r="E120" s="648"/>
      <c r="G120" s="620"/>
      <c r="H120" s="621"/>
      <c r="I120" s="621"/>
      <c r="J120" s="621"/>
      <c r="K120" s="621"/>
      <c r="L120" s="621"/>
      <c r="M120" s="621"/>
      <c r="N120" s="621"/>
      <c r="O120" s="621"/>
      <c r="P120" s="621"/>
      <c r="Q120" s="621"/>
      <c r="R120" s="622"/>
      <c r="S120" s="620"/>
      <c r="T120" s="621"/>
      <c r="U120" s="621"/>
      <c r="V120" s="621"/>
      <c r="W120" s="621"/>
      <c r="X120" s="621"/>
      <c r="Y120" s="621"/>
      <c r="Z120" s="621"/>
      <c r="AA120" s="621"/>
      <c r="AB120" s="621"/>
      <c r="AC120" s="621"/>
      <c r="AD120" s="622"/>
      <c r="AE120" s="620"/>
      <c r="AF120" s="621"/>
      <c r="AG120" s="621"/>
      <c r="AH120" s="621"/>
      <c r="AI120" s="621"/>
      <c r="AJ120" s="621"/>
      <c r="AK120" s="621"/>
      <c r="AL120" s="621"/>
      <c r="AM120" s="621"/>
      <c r="AN120" s="621"/>
      <c r="AO120" s="621"/>
      <c r="AP120" s="622"/>
      <c r="AQ120" s="623"/>
      <c r="AR120" s="620"/>
      <c r="AS120" s="621"/>
      <c r="AT120" s="621"/>
      <c r="AU120" s="621"/>
      <c r="AV120" s="621"/>
      <c r="AW120" s="621"/>
      <c r="AX120" s="621"/>
      <c r="AY120" s="621"/>
      <c r="AZ120" s="621"/>
      <c r="BA120" s="621"/>
      <c r="BB120" s="621"/>
      <c r="BC120" s="622"/>
      <c r="BD120" s="620"/>
      <c r="BE120" s="621"/>
      <c r="BF120" s="621"/>
      <c r="BG120" s="621"/>
      <c r="BH120" s="621"/>
      <c r="BI120" s="621"/>
      <c r="BJ120" s="621"/>
      <c r="BK120" s="621"/>
      <c r="BL120" s="621"/>
      <c r="BM120" s="621"/>
      <c r="BN120" s="621"/>
      <c r="BO120" s="622"/>
      <c r="BP120" s="620"/>
      <c r="BQ120" s="621"/>
      <c r="BR120" s="621"/>
      <c r="BS120" s="621"/>
      <c r="BT120" s="621"/>
      <c r="BU120" s="621"/>
      <c r="BV120" s="621"/>
      <c r="BW120" s="621"/>
      <c r="BX120" s="621"/>
      <c r="BY120" s="621"/>
      <c r="BZ120" s="621"/>
      <c r="CA120" s="622"/>
      <c r="CB120" s="623"/>
      <c r="CC120" s="620"/>
      <c r="CD120" s="621"/>
      <c r="CE120" s="621"/>
      <c r="CF120" s="621"/>
      <c r="CG120" s="621"/>
      <c r="CH120" s="621"/>
      <c r="CI120" s="621"/>
      <c r="CJ120" s="621"/>
      <c r="CK120" s="621"/>
      <c r="CL120" s="621"/>
      <c r="CM120" s="621"/>
      <c r="CN120" s="622"/>
      <c r="CO120" s="620"/>
      <c r="CP120" s="621"/>
      <c r="CQ120" s="621"/>
      <c r="CR120" s="621"/>
      <c r="CS120" s="621"/>
      <c r="CT120" s="621"/>
      <c r="CU120" s="621"/>
      <c r="CV120" s="621"/>
      <c r="CW120" s="621"/>
      <c r="CX120" s="621"/>
      <c r="CY120" s="621"/>
      <c r="CZ120" s="622"/>
      <c r="DA120" s="620"/>
      <c r="DB120" s="621"/>
      <c r="DC120" s="621"/>
      <c r="DD120" s="621"/>
      <c r="DE120" s="621"/>
      <c r="DF120" s="621"/>
      <c r="DG120" s="621"/>
      <c r="DH120" s="621"/>
      <c r="DI120" s="621"/>
      <c r="DJ120" s="621"/>
      <c r="DK120" s="621"/>
      <c r="DL120" s="622"/>
      <c r="DM120" s="623"/>
    </row>
    <row r="121" spans="2:117" s="619" customFormat="1" ht="15" hidden="1" customHeight="1" outlineLevel="1">
      <c r="B121" s="576"/>
      <c r="C121" s="664"/>
      <c r="E121" s="648"/>
      <c r="G121" s="620"/>
      <c r="H121" s="621"/>
      <c r="I121" s="621"/>
      <c r="J121" s="621"/>
      <c r="K121" s="621"/>
      <c r="L121" s="621"/>
      <c r="M121" s="621"/>
      <c r="N121" s="621"/>
      <c r="O121" s="621"/>
      <c r="P121" s="621"/>
      <c r="Q121" s="621"/>
      <c r="R121" s="622"/>
      <c r="S121" s="620"/>
      <c r="T121" s="621"/>
      <c r="U121" s="621"/>
      <c r="V121" s="621"/>
      <c r="W121" s="621"/>
      <c r="X121" s="621"/>
      <c r="Y121" s="621"/>
      <c r="Z121" s="621"/>
      <c r="AA121" s="621"/>
      <c r="AB121" s="621"/>
      <c r="AC121" s="621"/>
      <c r="AD121" s="622"/>
      <c r="AE121" s="620"/>
      <c r="AF121" s="621"/>
      <c r="AG121" s="621"/>
      <c r="AH121" s="621"/>
      <c r="AI121" s="621"/>
      <c r="AJ121" s="621"/>
      <c r="AK121" s="621"/>
      <c r="AL121" s="621"/>
      <c r="AM121" s="621"/>
      <c r="AN121" s="621"/>
      <c r="AO121" s="621"/>
      <c r="AP121" s="622"/>
      <c r="AQ121" s="623"/>
      <c r="AR121" s="620"/>
      <c r="AS121" s="621"/>
      <c r="AT121" s="621"/>
      <c r="AU121" s="621"/>
      <c r="AV121" s="621"/>
      <c r="AW121" s="621"/>
      <c r="AX121" s="621"/>
      <c r="AY121" s="621"/>
      <c r="AZ121" s="621"/>
      <c r="BA121" s="621"/>
      <c r="BB121" s="621"/>
      <c r="BC121" s="622"/>
      <c r="BD121" s="620"/>
      <c r="BE121" s="621"/>
      <c r="BF121" s="621"/>
      <c r="BG121" s="621"/>
      <c r="BH121" s="621"/>
      <c r="BI121" s="621"/>
      <c r="BJ121" s="621"/>
      <c r="BK121" s="621"/>
      <c r="BL121" s="621"/>
      <c r="BM121" s="621"/>
      <c r="BN121" s="621"/>
      <c r="BO121" s="622"/>
      <c r="BP121" s="620"/>
      <c r="BQ121" s="621"/>
      <c r="BR121" s="621"/>
      <c r="BS121" s="621"/>
      <c r="BT121" s="621"/>
      <c r="BU121" s="621"/>
      <c r="BV121" s="621"/>
      <c r="BW121" s="621"/>
      <c r="BX121" s="621"/>
      <c r="BY121" s="621"/>
      <c r="BZ121" s="621"/>
      <c r="CA121" s="622"/>
      <c r="CB121" s="623"/>
      <c r="CC121" s="620"/>
      <c r="CD121" s="621"/>
      <c r="CE121" s="621"/>
      <c r="CF121" s="621"/>
      <c r="CG121" s="621"/>
      <c r="CH121" s="621"/>
      <c r="CI121" s="621"/>
      <c r="CJ121" s="621"/>
      <c r="CK121" s="621"/>
      <c r="CL121" s="621"/>
      <c r="CM121" s="621"/>
      <c r="CN121" s="622"/>
      <c r="CO121" s="620"/>
      <c r="CP121" s="621"/>
      <c r="CQ121" s="621"/>
      <c r="CR121" s="621"/>
      <c r="CS121" s="621"/>
      <c r="CT121" s="621"/>
      <c r="CU121" s="621"/>
      <c r="CV121" s="621"/>
      <c r="CW121" s="621"/>
      <c r="CX121" s="621"/>
      <c r="CY121" s="621"/>
      <c r="CZ121" s="622"/>
      <c r="DA121" s="620"/>
      <c r="DB121" s="621"/>
      <c r="DC121" s="621"/>
      <c r="DD121" s="621"/>
      <c r="DE121" s="621"/>
      <c r="DF121" s="621"/>
      <c r="DG121" s="621"/>
      <c r="DH121" s="621"/>
      <c r="DI121" s="621"/>
      <c r="DJ121" s="621"/>
      <c r="DK121" s="621"/>
      <c r="DL121" s="622"/>
      <c r="DM121" s="623"/>
    </row>
    <row r="122" spans="2:117" s="619" customFormat="1" ht="15" hidden="1" customHeight="1" outlineLevel="1" thickBot="1">
      <c r="B122" s="576"/>
      <c r="C122" s="665"/>
      <c r="E122" s="648"/>
      <c r="G122" s="624"/>
      <c r="H122" s="625"/>
      <c r="I122" s="625"/>
      <c r="J122" s="625"/>
      <c r="K122" s="625"/>
      <c r="L122" s="625"/>
      <c r="M122" s="625"/>
      <c r="N122" s="625"/>
      <c r="O122" s="625"/>
      <c r="P122" s="625"/>
      <c r="Q122" s="625"/>
      <c r="R122" s="626"/>
      <c r="S122" s="624"/>
      <c r="T122" s="625"/>
      <c r="U122" s="625"/>
      <c r="V122" s="625"/>
      <c r="W122" s="625"/>
      <c r="X122" s="625"/>
      <c r="Y122" s="625"/>
      <c r="Z122" s="625"/>
      <c r="AA122" s="625"/>
      <c r="AB122" s="625"/>
      <c r="AC122" s="625"/>
      <c r="AD122" s="626"/>
      <c r="AE122" s="624"/>
      <c r="AF122" s="625"/>
      <c r="AG122" s="625"/>
      <c r="AH122" s="625"/>
      <c r="AI122" s="625"/>
      <c r="AJ122" s="625"/>
      <c r="AK122" s="625"/>
      <c r="AL122" s="625"/>
      <c r="AM122" s="625"/>
      <c r="AN122" s="625"/>
      <c r="AO122" s="625"/>
      <c r="AP122" s="626"/>
      <c r="AQ122" s="627"/>
      <c r="AR122" s="624"/>
      <c r="AS122" s="625"/>
      <c r="AT122" s="625"/>
      <c r="AU122" s="625"/>
      <c r="AV122" s="625"/>
      <c r="AW122" s="625"/>
      <c r="AX122" s="625"/>
      <c r="AY122" s="625"/>
      <c r="AZ122" s="625"/>
      <c r="BA122" s="625"/>
      <c r="BB122" s="625"/>
      <c r="BC122" s="626"/>
      <c r="BD122" s="624"/>
      <c r="BE122" s="625"/>
      <c r="BF122" s="625"/>
      <c r="BG122" s="625"/>
      <c r="BH122" s="625"/>
      <c r="BI122" s="625"/>
      <c r="BJ122" s="625"/>
      <c r="BK122" s="625"/>
      <c r="BL122" s="625"/>
      <c r="BM122" s="625"/>
      <c r="BN122" s="625"/>
      <c r="BO122" s="626"/>
      <c r="BP122" s="624"/>
      <c r="BQ122" s="625"/>
      <c r="BR122" s="625"/>
      <c r="BS122" s="625"/>
      <c r="BT122" s="625"/>
      <c r="BU122" s="625"/>
      <c r="BV122" s="625"/>
      <c r="BW122" s="625"/>
      <c r="BX122" s="625"/>
      <c r="BY122" s="625"/>
      <c r="BZ122" s="625"/>
      <c r="CA122" s="626"/>
      <c r="CB122" s="627"/>
      <c r="CC122" s="624"/>
      <c r="CD122" s="625"/>
      <c r="CE122" s="625"/>
      <c r="CF122" s="625"/>
      <c r="CG122" s="625"/>
      <c r="CH122" s="625"/>
      <c r="CI122" s="625"/>
      <c r="CJ122" s="625"/>
      <c r="CK122" s="625"/>
      <c r="CL122" s="625"/>
      <c r="CM122" s="625"/>
      <c r="CN122" s="626"/>
      <c r="CO122" s="624"/>
      <c r="CP122" s="625"/>
      <c r="CQ122" s="625"/>
      <c r="CR122" s="625"/>
      <c r="CS122" s="625"/>
      <c r="CT122" s="625"/>
      <c r="CU122" s="625"/>
      <c r="CV122" s="625"/>
      <c r="CW122" s="625"/>
      <c r="CX122" s="625"/>
      <c r="CY122" s="625"/>
      <c r="CZ122" s="626"/>
      <c r="DA122" s="624"/>
      <c r="DB122" s="625"/>
      <c r="DC122" s="625"/>
      <c r="DD122" s="625"/>
      <c r="DE122" s="625"/>
      <c r="DF122" s="625"/>
      <c r="DG122" s="625"/>
      <c r="DH122" s="625"/>
      <c r="DI122" s="625"/>
      <c r="DJ122" s="625"/>
      <c r="DK122" s="625"/>
      <c r="DL122" s="626"/>
      <c r="DM122" s="623"/>
    </row>
    <row r="126" spans="2:117" ht="15" customHeight="1" collapsed="1">
      <c r="B126" s="574"/>
      <c r="C126" s="587"/>
      <c r="E126" s="666"/>
      <c r="G126" s="589"/>
      <c r="H126" s="590"/>
      <c r="I126" s="590"/>
      <c r="J126" s="590"/>
      <c r="K126" s="590"/>
      <c r="L126" s="590"/>
      <c r="M126" s="590"/>
      <c r="N126" s="590"/>
      <c r="O126" s="590"/>
      <c r="P126" s="590"/>
      <c r="Q126" s="590"/>
      <c r="R126" s="591"/>
      <c r="S126" s="592"/>
      <c r="T126" s="593"/>
      <c r="U126" s="593"/>
      <c r="V126" s="593"/>
      <c r="W126" s="593"/>
      <c r="X126" s="593"/>
      <c r="Y126" s="593"/>
      <c r="Z126" s="593"/>
      <c r="AA126" s="593"/>
      <c r="AB126" s="593"/>
      <c r="AC126" s="593"/>
      <c r="AD126" s="594"/>
      <c r="AE126" s="595"/>
      <c r="AF126" s="596"/>
      <c r="AG126" s="596"/>
      <c r="AH126" s="596"/>
      <c r="AI126" s="596"/>
      <c r="AJ126" s="596"/>
      <c r="AK126" s="596"/>
      <c r="AL126" s="596"/>
      <c r="AM126" s="596"/>
      <c r="AN126" s="596"/>
      <c r="AO126" s="596"/>
      <c r="AP126" s="597"/>
      <c r="AQ126" s="575"/>
      <c r="AR126" s="589"/>
      <c r="AS126" s="590"/>
      <c r="AT126" s="590"/>
      <c r="AU126" s="590"/>
      <c r="AV126" s="590"/>
      <c r="AW126" s="590"/>
      <c r="AX126" s="590"/>
      <c r="AY126" s="590"/>
      <c r="AZ126" s="590"/>
      <c r="BA126" s="590"/>
      <c r="BB126" s="590"/>
      <c r="BC126" s="591"/>
      <c r="BD126" s="592"/>
      <c r="BE126" s="593"/>
      <c r="BF126" s="593"/>
      <c r="BG126" s="593"/>
      <c r="BH126" s="593"/>
      <c r="BI126" s="593"/>
      <c r="BJ126" s="593"/>
      <c r="BK126" s="593"/>
      <c r="BL126" s="593"/>
      <c r="BM126" s="593"/>
      <c r="BN126" s="593"/>
      <c r="BO126" s="594"/>
      <c r="BP126" s="595"/>
      <c r="BQ126" s="596"/>
      <c r="BR126" s="596"/>
      <c r="BS126" s="596"/>
      <c r="BT126" s="596"/>
      <c r="BU126" s="596"/>
      <c r="BV126" s="596"/>
      <c r="BW126" s="596"/>
      <c r="BX126" s="596"/>
      <c r="BY126" s="596"/>
      <c r="BZ126" s="596"/>
      <c r="CA126" s="597"/>
      <c r="CB126" s="575"/>
      <c r="CC126" s="589"/>
      <c r="CD126" s="590"/>
      <c r="CE126" s="590"/>
      <c r="CF126" s="590"/>
      <c r="CG126" s="590"/>
      <c r="CH126" s="590"/>
      <c r="CI126" s="590"/>
      <c r="CJ126" s="590"/>
      <c r="CK126" s="590"/>
      <c r="CL126" s="590"/>
      <c r="CM126" s="590"/>
      <c r="CN126" s="591"/>
      <c r="CO126" s="592"/>
      <c r="CP126" s="593"/>
      <c r="CQ126" s="593"/>
      <c r="CR126" s="593"/>
      <c r="CS126" s="593"/>
      <c r="CT126" s="593"/>
      <c r="CU126" s="593"/>
      <c r="CV126" s="593"/>
      <c r="CW126" s="593"/>
      <c r="CX126" s="593"/>
      <c r="CY126" s="593"/>
      <c r="CZ126" s="594"/>
      <c r="DA126" s="595"/>
      <c r="DB126" s="596"/>
      <c r="DC126" s="596"/>
      <c r="DD126" s="596"/>
      <c r="DE126" s="596"/>
      <c r="DF126" s="596"/>
      <c r="DG126" s="596"/>
      <c r="DH126" s="596"/>
      <c r="DI126" s="596"/>
      <c r="DJ126" s="596"/>
      <c r="DK126" s="596"/>
      <c r="DL126" s="597"/>
      <c r="DM126" s="575"/>
    </row>
    <row r="127" spans="2:117" s="538" customFormat="1" ht="15" hidden="1" customHeight="1" outlineLevel="1">
      <c r="B127" s="585"/>
      <c r="C127" s="649"/>
      <c r="E127" s="588"/>
      <c r="G127" s="603"/>
      <c r="H127" s="604"/>
      <c r="I127" s="604"/>
      <c r="J127" s="604"/>
      <c r="K127" s="604"/>
      <c r="L127" s="604"/>
      <c r="M127" s="604"/>
      <c r="N127" s="604"/>
      <c r="O127" s="604"/>
      <c r="P127" s="604"/>
      <c r="Q127" s="604"/>
      <c r="R127" s="605"/>
      <c r="S127" s="582"/>
      <c r="T127" s="583"/>
      <c r="U127" s="583"/>
      <c r="V127" s="583"/>
      <c r="W127" s="583"/>
      <c r="X127" s="583"/>
      <c r="Y127" s="583"/>
      <c r="Z127" s="583"/>
      <c r="AA127" s="583"/>
      <c r="AB127" s="583"/>
      <c r="AC127" s="583"/>
      <c r="AD127" s="584"/>
      <c r="AE127" s="582"/>
      <c r="AF127" s="583"/>
      <c r="AG127" s="583"/>
      <c r="AH127" s="583"/>
      <c r="AI127" s="583"/>
      <c r="AJ127" s="583"/>
      <c r="AK127" s="583"/>
      <c r="AL127" s="583"/>
      <c r="AM127" s="583"/>
      <c r="AN127" s="583"/>
      <c r="AO127" s="583"/>
      <c r="AP127" s="584"/>
      <c r="AQ127" s="606"/>
      <c r="AR127" s="582"/>
      <c r="AS127" s="583"/>
      <c r="AT127" s="583"/>
      <c r="AU127" s="583"/>
      <c r="AV127" s="583"/>
      <c r="AW127" s="583"/>
      <c r="AX127" s="583"/>
      <c r="AY127" s="583"/>
      <c r="AZ127" s="583"/>
      <c r="BA127" s="583"/>
      <c r="BB127" s="583"/>
      <c r="BC127" s="584"/>
      <c r="BD127" s="582"/>
      <c r="BE127" s="583"/>
      <c r="BF127" s="583"/>
      <c r="BG127" s="583"/>
      <c r="BH127" s="583"/>
      <c r="BI127" s="583"/>
      <c r="BJ127" s="583"/>
      <c r="BK127" s="583"/>
      <c r="BL127" s="583"/>
      <c r="BM127" s="583"/>
      <c r="BN127" s="583"/>
      <c r="BO127" s="584"/>
      <c r="BP127" s="582"/>
      <c r="BQ127" s="583"/>
      <c r="BR127" s="583"/>
      <c r="BS127" s="583"/>
      <c r="BT127" s="583"/>
      <c r="BU127" s="583"/>
      <c r="BV127" s="583"/>
      <c r="BW127" s="583"/>
      <c r="BX127" s="583"/>
      <c r="BY127" s="583"/>
      <c r="BZ127" s="583"/>
      <c r="CA127" s="584"/>
      <c r="CB127" s="606"/>
      <c r="CC127" s="582"/>
      <c r="CD127" s="583"/>
      <c r="CE127" s="583"/>
      <c r="CF127" s="583"/>
      <c r="CG127" s="583"/>
      <c r="CH127" s="583"/>
      <c r="CI127" s="583"/>
      <c r="CJ127" s="583"/>
      <c r="CK127" s="583"/>
      <c r="CL127" s="583"/>
      <c r="CM127" s="583"/>
      <c r="CN127" s="584"/>
      <c r="CO127" s="582"/>
      <c r="CP127" s="583"/>
      <c r="CQ127" s="583"/>
      <c r="CR127" s="583"/>
      <c r="CS127" s="583"/>
      <c r="CT127" s="583"/>
      <c r="CU127" s="583"/>
      <c r="CV127" s="583"/>
      <c r="CW127" s="583"/>
      <c r="CX127" s="583"/>
      <c r="CY127" s="583"/>
      <c r="CZ127" s="584"/>
      <c r="DA127" s="582"/>
      <c r="DB127" s="583"/>
      <c r="DC127" s="583"/>
      <c r="DD127" s="583"/>
      <c r="DE127" s="583"/>
      <c r="DF127" s="583"/>
      <c r="DG127" s="583"/>
      <c r="DH127" s="583"/>
      <c r="DI127" s="583"/>
      <c r="DJ127" s="583"/>
      <c r="DK127" s="583"/>
      <c r="DL127" s="584"/>
      <c r="DM127" s="586"/>
    </row>
    <row r="128" spans="2:117" s="538" customFormat="1" ht="15" hidden="1" customHeight="1" outlineLevel="1">
      <c r="B128" s="585"/>
      <c r="C128" s="650"/>
      <c r="E128" s="639"/>
      <c r="G128" s="607"/>
      <c r="H128" s="608"/>
      <c r="I128" s="608"/>
      <c r="J128" s="608"/>
      <c r="K128" s="608"/>
      <c r="L128" s="608"/>
      <c r="M128" s="608"/>
      <c r="N128" s="608"/>
      <c r="O128" s="608"/>
      <c r="P128" s="608"/>
      <c r="Q128" s="608"/>
      <c r="R128" s="609"/>
      <c r="S128" s="610"/>
      <c r="T128" s="611"/>
      <c r="U128" s="611"/>
      <c r="V128" s="611"/>
      <c r="W128" s="611"/>
      <c r="X128" s="611"/>
      <c r="Y128" s="611"/>
      <c r="Z128" s="611"/>
      <c r="AA128" s="611"/>
      <c r="AB128" s="611"/>
      <c r="AC128" s="611"/>
      <c r="AD128" s="612"/>
      <c r="AE128" s="610"/>
      <c r="AF128" s="611"/>
      <c r="AG128" s="611"/>
      <c r="AH128" s="611"/>
      <c r="AI128" s="611"/>
      <c r="AJ128" s="611"/>
      <c r="AK128" s="611"/>
      <c r="AL128" s="611"/>
      <c r="AM128" s="611"/>
      <c r="AN128" s="611"/>
      <c r="AO128" s="611"/>
      <c r="AP128" s="612"/>
      <c r="AQ128" s="613"/>
      <c r="AR128" s="607"/>
      <c r="AS128" s="608"/>
      <c r="AT128" s="608"/>
      <c r="AU128" s="608"/>
      <c r="AV128" s="608"/>
      <c r="AW128" s="608"/>
      <c r="AX128" s="608"/>
      <c r="AY128" s="608"/>
      <c r="AZ128" s="608"/>
      <c r="BA128" s="608"/>
      <c r="BB128" s="608"/>
      <c r="BC128" s="609"/>
      <c r="BD128" s="610"/>
      <c r="BE128" s="611"/>
      <c r="BF128" s="611"/>
      <c r="BG128" s="611"/>
      <c r="BH128" s="611"/>
      <c r="BI128" s="611"/>
      <c r="BJ128" s="611"/>
      <c r="BK128" s="611"/>
      <c r="BL128" s="611"/>
      <c r="BM128" s="611"/>
      <c r="BN128" s="611"/>
      <c r="BO128" s="612"/>
      <c r="BP128" s="610"/>
      <c r="BQ128" s="611"/>
      <c r="BR128" s="611"/>
      <c r="BS128" s="611"/>
      <c r="BT128" s="611"/>
      <c r="BU128" s="611"/>
      <c r="BV128" s="611"/>
      <c r="BW128" s="611"/>
      <c r="BX128" s="611"/>
      <c r="BY128" s="611"/>
      <c r="BZ128" s="611"/>
      <c r="CA128" s="612"/>
      <c r="CB128" s="613"/>
      <c r="CC128" s="607"/>
      <c r="CD128" s="608"/>
      <c r="CE128" s="608"/>
      <c r="CF128" s="608"/>
      <c r="CG128" s="608"/>
      <c r="CH128" s="608"/>
      <c r="CI128" s="608"/>
      <c r="CJ128" s="608"/>
      <c r="CK128" s="608"/>
      <c r="CL128" s="608"/>
      <c r="CM128" s="608"/>
      <c r="CN128" s="609"/>
      <c r="CO128" s="610"/>
      <c r="CP128" s="611"/>
      <c r="CQ128" s="611"/>
      <c r="CR128" s="611"/>
      <c r="CS128" s="611"/>
      <c r="CT128" s="611"/>
      <c r="CU128" s="611"/>
      <c r="CV128" s="611"/>
      <c r="CW128" s="611"/>
      <c r="CX128" s="611"/>
      <c r="CY128" s="611"/>
      <c r="CZ128" s="612"/>
      <c r="DA128" s="610"/>
      <c r="DB128" s="611"/>
      <c r="DC128" s="611"/>
      <c r="DD128" s="611"/>
      <c r="DE128" s="611"/>
      <c r="DF128" s="611"/>
      <c r="DG128" s="611"/>
      <c r="DH128" s="611"/>
      <c r="DI128" s="611"/>
      <c r="DJ128" s="611"/>
      <c r="DK128" s="611"/>
      <c r="DL128" s="612"/>
      <c r="DM128" s="586"/>
    </row>
    <row r="129" spans="2:117" ht="15" hidden="1" customHeight="1" outlineLevel="1">
      <c r="B129" s="576"/>
      <c r="C129" s="651"/>
      <c r="E129" s="640"/>
      <c r="G129" s="518"/>
      <c r="H129" s="498"/>
      <c r="I129" s="498"/>
      <c r="J129" s="498"/>
      <c r="K129" s="498"/>
      <c r="L129" s="498"/>
      <c r="M129" s="498"/>
      <c r="N129" s="498"/>
      <c r="O129" s="498"/>
      <c r="P129" s="498"/>
      <c r="Q129" s="498"/>
      <c r="R129" s="519"/>
      <c r="S129" s="526"/>
      <c r="T129" s="512"/>
      <c r="U129" s="512"/>
      <c r="V129" s="512"/>
      <c r="W129" s="512"/>
      <c r="X129" s="512"/>
      <c r="Y129" s="512"/>
      <c r="Z129" s="512"/>
      <c r="AA129" s="512"/>
      <c r="AB129" s="512"/>
      <c r="AC129" s="512"/>
      <c r="AD129" s="527"/>
      <c r="AE129" s="598"/>
      <c r="AF129" s="599"/>
      <c r="AG129" s="599"/>
      <c r="AH129" s="599"/>
      <c r="AI129" s="599"/>
      <c r="AJ129" s="599"/>
      <c r="AK129" s="599"/>
      <c r="AL129" s="599"/>
      <c r="AM129" s="599"/>
      <c r="AN129" s="599"/>
      <c r="AO129" s="599"/>
      <c r="AP129" s="600"/>
      <c r="AQ129" s="575"/>
      <c r="AR129" s="518"/>
      <c r="AS129" s="498"/>
      <c r="AT129" s="498"/>
      <c r="AU129" s="498"/>
      <c r="AV129" s="498"/>
      <c r="AW129" s="498"/>
      <c r="AX129" s="498"/>
      <c r="AY129" s="498"/>
      <c r="AZ129" s="498"/>
      <c r="BA129" s="498"/>
      <c r="BB129" s="498"/>
      <c r="BC129" s="519"/>
      <c r="BD129" s="526"/>
      <c r="BE129" s="512"/>
      <c r="BF129" s="512"/>
      <c r="BG129" s="512"/>
      <c r="BH129" s="512"/>
      <c r="BI129" s="512"/>
      <c r="BJ129" s="512"/>
      <c r="BK129" s="512"/>
      <c r="BL129" s="512"/>
      <c r="BM129" s="512"/>
      <c r="BN129" s="512"/>
      <c r="BO129" s="527"/>
      <c r="BP129" s="598"/>
      <c r="BQ129" s="599"/>
      <c r="BR129" s="599"/>
      <c r="BS129" s="599"/>
      <c r="BT129" s="599"/>
      <c r="BU129" s="599"/>
      <c r="BV129" s="599"/>
      <c r="BW129" s="599"/>
      <c r="BX129" s="599"/>
      <c r="BY129" s="599"/>
      <c r="BZ129" s="599"/>
      <c r="CA129" s="600"/>
      <c r="CB129" s="575"/>
      <c r="CC129" s="518"/>
      <c r="CD129" s="498"/>
      <c r="CE129" s="498"/>
      <c r="CF129" s="498"/>
      <c r="CG129" s="498"/>
      <c r="CH129" s="498"/>
      <c r="CI129" s="498"/>
      <c r="CJ129" s="498"/>
      <c r="CK129" s="498"/>
      <c r="CL129" s="498"/>
      <c r="CM129" s="498"/>
      <c r="CN129" s="519"/>
      <c r="CO129" s="526"/>
      <c r="CP129" s="512"/>
      <c r="CQ129" s="512"/>
      <c r="CR129" s="512"/>
      <c r="CS129" s="512"/>
      <c r="CT129" s="512"/>
      <c r="CU129" s="512"/>
      <c r="CV129" s="512"/>
      <c r="CW129" s="512"/>
      <c r="CX129" s="512"/>
      <c r="CY129" s="512"/>
      <c r="CZ129" s="527"/>
      <c r="DA129" s="601"/>
      <c r="DB129" s="602"/>
      <c r="DC129" s="599"/>
      <c r="DD129" s="599"/>
      <c r="DE129" s="599"/>
      <c r="DF129" s="599"/>
      <c r="DG129" s="599"/>
      <c r="DH129" s="599"/>
      <c r="DI129" s="599"/>
      <c r="DJ129" s="599"/>
      <c r="DK129" s="599"/>
      <c r="DL129" s="600"/>
      <c r="DM129" s="575"/>
    </row>
    <row r="130" spans="2:117" ht="15" hidden="1" customHeight="1" outlineLevel="1">
      <c r="B130" s="576"/>
      <c r="C130" s="652"/>
      <c r="E130" s="640"/>
      <c r="G130" s="520"/>
      <c r="H130" s="499"/>
      <c r="I130" s="499"/>
      <c r="J130" s="499"/>
      <c r="K130" s="499"/>
      <c r="L130" s="499"/>
      <c r="M130" s="499"/>
      <c r="N130" s="499"/>
      <c r="O130" s="499"/>
      <c r="P130" s="499"/>
      <c r="Q130" s="499"/>
      <c r="R130" s="521"/>
      <c r="S130" s="528"/>
      <c r="T130" s="513"/>
      <c r="U130" s="513"/>
      <c r="V130" s="513"/>
      <c r="W130" s="513"/>
      <c r="X130" s="513"/>
      <c r="Y130" s="513"/>
      <c r="Z130" s="513"/>
      <c r="AA130" s="513"/>
      <c r="AB130" s="513"/>
      <c r="AC130" s="513"/>
      <c r="AD130" s="529"/>
      <c r="AE130" s="567"/>
      <c r="AF130" s="568"/>
      <c r="AG130" s="568"/>
      <c r="AH130" s="568"/>
      <c r="AI130" s="568"/>
      <c r="AJ130" s="568"/>
      <c r="AK130" s="568"/>
      <c r="AL130" s="568"/>
      <c r="AM130" s="568"/>
      <c r="AN130" s="568"/>
      <c r="AO130" s="568"/>
      <c r="AP130" s="569"/>
      <c r="AQ130" s="575"/>
      <c r="AR130" s="520"/>
      <c r="AS130" s="499"/>
      <c r="AT130" s="499"/>
      <c r="AU130" s="499"/>
      <c r="AV130" s="499"/>
      <c r="AW130" s="499"/>
      <c r="AX130" s="499"/>
      <c r="AY130" s="499"/>
      <c r="AZ130" s="499"/>
      <c r="BA130" s="499"/>
      <c r="BB130" s="499"/>
      <c r="BC130" s="521"/>
      <c r="BD130" s="528"/>
      <c r="BE130" s="513"/>
      <c r="BF130" s="513"/>
      <c r="BG130" s="513"/>
      <c r="BH130" s="513"/>
      <c r="BI130" s="513"/>
      <c r="BJ130" s="513"/>
      <c r="BK130" s="513"/>
      <c r="BL130" s="513"/>
      <c r="BM130" s="513"/>
      <c r="BN130" s="513"/>
      <c r="BO130" s="529"/>
      <c r="BP130" s="567"/>
      <c r="BQ130" s="568"/>
      <c r="BR130" s="568"/>
      <c r="BS130" s="568"/>
      <c r="BT130" s="568"/>
      <c r="BU130" s="568"/>
      <c r="BV130" s="568"/>
      <c r="BW130" s="568"/>
      <c r="BX130" s="568"/>
      <c r="BY130" s="568"/>
      <c r="BZ130" s="568"/>
      <c r="CA130" s="569"/>
      <c r="CB130" s="575"/>
      <c r="CC130" s="520"/>
      <c r="CD130" s="499"/>
      <c r="CE130" s="499"/>
      <c r="CF130" s="499"/>
      <c r="CG130" s="499"/>
      <c r="CH130" s="499"/>
      <c r="CI130" s="499"/>
      <c r="CJ130" s="499"/>
      <c r="CK130" s="499"/>
      <c r="CL130" s="499"/>
      <c r="CM130" s="499"/>
      <c r="CN130" s="521"/>
      <c r="CO130" s="528"/>
      <c r="CP130" s="513"/>
      <c r="CQ130" s="513"/>
      <c r="CR130" s="513"/>
      <c r="CS130" s="513"/>
      <c r="CT130" s="513"/>
      <c r="CU130" s="513"/>
      <c r="CV130" s="513"/>
      <c r="CW130" s="513"/>
      <c r="CX130" s="513"/>
      <c r="CY130" s="513"/>
      <c r="CZ130" s="529"/>
      <c r="DA130" s="572"/>
      <c r="DB130" s="573"/>
      <c r="DC130" s="568"/>
      <c r="DD130" s="568"/>
      <c r="DE130" s="568"/>
      <c r="DF130" s="568"/>
      <c r="DG130" s="568"/>
      <c r="DH130" s="568"/>
      <c r="DI130" s="568"/>
      <c r="DJ130" s="568"/>
      <c r="DK130" s="568"/>
      <c r="DL130" s="569"/>
      <c r="DM130" s="575"/>
    </row>
    <row r="131" spans="2:117" ht="15" hidden="1" customHeight="1" outlineLevel="1">
      <c r="B131" s="577"/>
      <c r="C131" s="653"/>
      <c r="E131" s="641"/>
      <c r="G131" s="532"/>
      <c r="H131" s="533"/>
      <c r="I131" s="533"/>
      <c r="J131" s="533"/>
      <c r="K131" s="533"/>
      <c r="L131" s="533"/>
      <c r="M131" s="533"/>
      <c r="N131" s="533"/>
      <c r="O131" s="533"/>
      <c r="P131" s="533"/>
      <c r="Q131" s="533"/>
      <c r="R131" s="534"/>
      <c r="S131" s="532"/>
      <c r="T131" s="533"/>
      <c r="U131" s="533"/>
      <c r="V131" s="533"/>
      <c r="W131" s="533"/>
      <c r="X131" s="533"/>
      <c r="Y131" s="533"/>
      <c r="Z131" s="533"/>
      <c r="AA131" s="533"/>
      <c r="AB131" s="533"/>
      <c r="AC131" s="533"/>
      <c r="AD131" s="534"/>
      <c r="AE131" s="564"/>
      <c r="AF131" s="565"/>
      <c r="AG131" s="565"/>
      <c r="AH131" s="565"/>
      <c r="AI131" s="565"/>
      <c r="AJ131" s="565"/>
      <c r="AK131" s="565"/>
      <c r="AL131" s="565"/>
      <c r="AM131" s="565"/>
      <c r="AN131" s="565"/>
      <c r="AO131" s="565"/>
      <c r="AP131" s="566"/>
      <c r="AQ131" s="578"/>
      <c r="AR131" s="532"/>
      <c r="AS131" s="533"/>
      <c r="AT131" s="533"/>
      <c r="AU131" s="533"/>
      <c r="AV131" s="533"/>
      <c r="AW131" s="533"/>
      <c r="AX131" s="533"/>
      <c r="AY131" s="533"/>
      <c r="AZ131" s="533"/>
      <c r="BA131" s="533"/>
      <c r="BB131" s="533"/>
      <c r="BC131" s="534"/>
      <c r="BD131" s="532"/>
      <c r="BE131" s="533"/>
      <c r="BF131" s="533"/>
      <c r="BG131" s="533"/>
      <c r="BH131" s="533"/>
      <c r="BI131" s="533"/>
      <c r="BJ131" s="533"/>
      <c r="BK131" s="533"/>
      <c r="BL131" s="533"/>
      <c r="BM131" s="533"/>
      <c r="BN131" s="533"/>
      <c r="BO131" s="534"/>
      <c r="BP131" s="564"/>
      <c r="BQ131" s="565"/>
      <c r="BR131" s="565"/>
      <c r="BS131" s="565"/>
      <c r="BT131" s="565"/>
      <c r="BU131" s="565"/>
      <c r="BV131" s="565"/>
      <c r="BW131" s="565"/>
      <c r="BX131" s="565"/>
      <c r="BY131" s="565"/>
      <c r="BZ131" s="565"/>
      <c r="CA131" s="566"/>
      <c r="CB131" s="578"/>
      <c r="CC131" s="532"/>
      <c r="CD131" s="533"/>
      <c r="CE131" s="533"/>
      <c r="CF131" s="533"/>
      <c r="CG131" s="533"/>
      <c r="CH131" s="533"/>
      <c r="CI131" s="533"/>
      <c r="CJ131" s="533"/>
      <c r="CK131" s="533"/>
      <c r="CL131" s="533"/>
      <c r="CM131" s="533"/>
      <c r="CN131" s="534"/>
      <c r="CO131" s="532"/>
      <c r="CP131" s="533"/>
      <c r="CQ131" s="533"/>
      <c r="CR131" s="533"/>
      <c r="CS131" s="533"/>
      <c r="CT131" s="533"/>
      <c r="CU131" s="533"/>
      <c r="CV131" s="533"/>
      <c r="CW131" s="533"/>
      <c r="CX131" s="533"/>
      <c r="CY131" s="533"/>
      <c r="CZ131" s="534"/>
      <c r="DA131" s="564"/>
      <c r="DB131" s="565"/>
      <c r="DC131" s="565"/>
      <c r="DD131" s="565"/>
      <c r="DE131" s="565"/>
      <c r="DF131" s="565"/>
      <c r="DG131" s="565"/>
      <c r="DH131" s="565"/>
      <c r="DI131" s="565"/>
      <c r="DJ131" s="565"/>
      <c r="DK131" s="565"/>
      <c r="DL131" s="566"/>
      <c r="DM131" s="579"/>
    </row>
    <row r="132" spans="2:117" ht="15" hidden="1" customHeight="1" outlineLevel="1">
      <c r="B132" s="577"/>
      <c r="C132" s="653"/>
      <c r="E132" s="641"/>
      <c r="G132" s="532"/>
      <c r="H132" s="533"/>
      <c r="I132" s="533"/>
      <c r="J132" s="533"/>
      <c r="K132" s="533"/>
      <c r="L132" s="533"/>
      <c r="M132" s="533"/>
      <c r="N132" s="533"/>
      <c r="O132" s="533"/>
      <c r="P132" s="533"/>
      <c r="Q132" s="533"/>
      <c r="R132" s="534"/>
      <c r="S132" s="532"/>
      <c r="T132" s="533"/>
      <c r="U132" s="533"/>
      <c r="V132" s="533"/>
      <c r="W132" s="533"/>
      <c r="X132" s="533"/>
      <c r="Y132" s="533"/>
      <c r="Z132" s="533"/>
      <c r="AA132" s="533"/>
      <c r="AB132" s="533"/>
      <c r="AC132" s="533"/>
      <c r="AD132" s="534"/>
      <c r="AE132" s="532"/>
      <c r="AF132" s="533"/>
      <c r="AG132" s="533"/>
      <c r="AH132" s="533"/>
      <c r="AI132" s="533"/>
      <c r="AJ132" s="533"/>
      <c r="AK132" s="533"/>
      <c r="AL132" s="533"/>
      <c r="AM132" s="533"/>
      <c r="AN132" s="533"/>
      <c r="AO132" s="533"/>
      <c r="AP132" s="534"/>
      <c r="AQ132" s="578"/>
      <c r="AR132" s="532"/>
      <c r="AS132" s="533"/>
      <c r="AT132" s="533"/>
      <c r="AU132" s="533"/>
      <c r="AV132" s="533"/>
      <c r="AW132" s="533"/>
      <c r="AX132" s="533"/>
      <c r="AY132" s="533"/>
      <c r="AZ132" s="533"/>
      <c r="BA132" s="533"/>
      <c r="BB132" s="533"/>
      <c r="BC132" s="534"/>
      <c r="BD132" s="532"/>
      <c r="BE132" s="533"/>
      <c r="BF132" s="533"/>
      <c r="BG132" s="533"/>
      <c r="BH132" s="533"/>
      <c r="BI132" s="533"/>
      <c r="BJ132" s="533"/>
      <c r="BK132" s="533"/>
      <c r="BL132" s="533"/>
      <c r="BM132" s="533"/>
      <c r="BN132" s="533"/>
      <c r="BO132" s="534"/>
      <c r="BP132" s="532"/>
      <c r="BQ132" s="533"/>
      <c r="BR132" s="533"/>
      <c r="BS132" s="533"/>
      <c r="BT132" s="533"/>
      <c r="BU132" s="533"/>
      <c r="BV132" s="533"/>
      <c r="BW132" s="533"/>
      <c r="BX132" s="533"/>
      <c r="BY132" s="533"/>
      <c r="BZ132" s="533"/>
      <c r="CA132" s="534"/>
      <c r="CB132" s="578"/>
      <c r="CC132" s="532"/>
      <c r="CD132" s="533"/>
      <c r="CE132" s="533"/>
      <c r="CF132" s="533"/>
      <c r="CG132" s="533"/>
      <c r="CH132" s="533"/>
      <c r="CI132" s="533"/>
      <c r="CJ132" s="533"/>
      <c r="CK132" s="533"/>
      <c r="CL132" s="533"/>
      <c r="CM132" s="533"/>
      <c r="CN132" s="534"/>
      <c r="CO132" s="532"/>
      <c r="CP132" s="533"/>
      <c r="CQ132" s="533"/>
      <c r="CR132" s="533"/>
      <c r="CS132" s="533"/>
      <c r="CT132" s="533"/>
      <c r="CU132" s="533"/>
      <c r="CV132" s="533"/>
      <c r="CW132" s="533"/>
      <c r="CX132" s="533"/>
      <c r="CY132" s="533"/>
      <c r="CZ132" s="534"/>
      <c r="DA132" s="532"/>
      <c r="DB132" s="533"/>
      <c r="DC132" s="533"/>
      <c r="DD132" s="533"/>
      <c r="DE132" s="533"/>
      <c r="DF132" s="533"/>
      <c r="DG132" s="533"/>
      <c r="DH132" s="533"/>
      <c r="DI132" s="533"/>
      <c r="DJ132" s="533"/>
      <c r="DK132" s="533"/>
      <c r="DL132" s="534"/>
      <c r="DM132" s="579"/>
    </row>
    <row r="133" spans="2:117" ht="15" hidden="1" customHeight="1" outlineLevel="1">
      <c r="B133" s="577"/>
      <c r="C133" s="654"/>
      <c r="E133" s="641"/>
      <c r="G133" s="539"/>
      <c r="H133" s="540"/>
      <c r="I133" s="540"/>
      <c r="J133" s="540"/>
      <c r="K133" s="540"/>
      <c r="L133" s="540"/>
      <c r="M133" s="540"/>
      <c r="N133" s="540"/>
      <c r="O133" s="540"/>
      <c r="P133" s="540"/>
      <c r="Q133" s="540"/>
      <c r="R133" s="541"/>
      <c r="S133" s="542"/>
      <c r="T133" s="543"/>
      <c r="U133" s="543"/>
      <c r="V133" s="543"/>
      <c r="W133" s="543"/>
      <c r="X133" s="543"/>
      <c r="Y133" s="543"/>
      <c r="Z133" s="543"/>
      <c r="AA133" s="543"/>
      <c r="AB133" s="543"/>
      <c r="AC133" s="543"/>
      <c r="AD133" s="544"/>
      <c r="AE133" s="542"/>
      <c r="AF133" s="543"/>
      <c r="AG133" s="543"/>
      <c r="AH133" s="543"/>
      <c r="AI133" s="543"/>
      <c r="AJ133" s="543"/>
      <c r="AK133" s="543"/>
      <c r="AL133" s="543"/>
      <c r="AM133" s="543"/>
      <c r="AN133" s="543"/>
      <c r="AO133" s="543"/>
      <c r="AP133" s="544"/>
      <c r="AQ133" s="579"/>
      <c r="AR133" s="539"/>
      <c r="AS133" s="540"/>
      <c r="AT133" s="540"/>
      <c r="AU133" s="540"/>
      <c r="AV133" s="540"/>
      <c r="AW133" s="540"/>
      <c r="AX133" s="540"/>
      <c r="AY133" s="540"/>
      <c r="AZ133" s="540"/>
      <c r="BA133" s="540"/>
      <c r="BB133" s="540"/>
      <c r="BC133" s="541"/>
      <c r="BD133" s="542"/>
      <c r="BE133" s="543"/>
      <c r="BF133" s="543"/>
      <c r="BG133" s="543"/>
      <c r="BH133" s="543"/>
      <c r="BI133" s="543"/>
      <c r="BJ133" s="543"/>
      <c r="BK133" s="543"/>
      <c r="BL133" s="543"/>
      <c r="BM133" s="543"/>
      <c r="BN133" s="543"/>
      <c r="BO133" s="544"/>
      <c r="BP133" s="542"/>
      <c r="BQ133" s="543"/>
      <c r="BR133" s="543"/>
      <c r="BS133" s="543"/>
      <c r="BT133" s="543"/>
      <c r="BU133" s="543"/>
      <c r="BV133" s="543"/>
      <c r="BW133" s="543"/>
      <c r="BX133" s="543"/>
      <c r="BY133" s="543"/>
      <c r="BZ133" s="543"/>
      <c r="CA133" s="544"/>
      <c r="CB133" s="578"/>
      <c r="CC133" s="539"/>
      <c r="CD133" s="540"/>
      <c r="CE133" s="540"/>
      <c r="CF133" s="540"/>
      <c r="CG133" s="540"/>
      <c r="CH133" s="540"/>
      <c r="CI133" s="540"/>
      <c r="CJ133" s="540"/>
      <c r="CK133" s="540"/>
      <c r="CL133" s="540"/>
      <c r="CM133" s="540"/>
      <c r="CN133" s="541"/>
      <c r="CO133" s="542"/>
      <c r="CP133" s="543"/>
      <c r="CQ133" s="543"/>
      <c r="CR133" s="543"/>
      <c r="CS133" s="543"/>
      <c r="CT133" s="543"/>
      <c r="CU133" s="543"/>
      <c r="CV133" s="543"/>
      <c r="CW133" s="543"/>
      <c r="CX133" s="543"/>
      <c r="CY133" s="543"/>
      <c r="CZ133" s="544"/>
      <c r="DA133" s="570"/>
      <c r="DB133" s="571"/>
      <c r="DC133" s="543"/>
      <c r="DD133" s="543"/>
      <c r="DE133" s="543"/>
      <c r="DF133" s="543"/>
      <c r="DG133" s="543"/>
      <c r="DH133" s="543"/>
      <c r="DI133" s="543"/>
      <c r="DJ133" s="543"/>
      <c r="DK133" s="543"/>
      <c r="DL133" s="544"/>
      <c r="DM133" s="579"/>
    </row>
    <row r="134" spans="2:117" ht="15" hidden="1" customHeight="1" outlineLevel="1">
      <c r="B134" s="577"/>
      <c r="C134" s="655"/>
      <c r="E134" s="641"/>
      <c r="G134" s="551"/>
      <c r="H134" s="552"/>
      <c r="I134" s="552"/>
      <c r="J134" s="552"/>
      <c r="K134" s="552"/>
      <c r="L134" s="552"/>
      <c r="M134" s="552"/>
      <c r="N134" s="552"/>
      <c r="O134" s="552"/>
      <c r="P134" s="552"/>
      <c r="Q134" s="552"/>
      <c r="R134" s="553"/>
      <c r="S134" s="554"/>
      <c r="T134" s="555"/>
      <c r="U134" s="555"/>
      <c r="V134" s="555"/>
      <c r="W134" s="555"/>
      <c r="X134" s="555"/>
      <c r="Y134" s="555"/>
      <c r="Z134" s="555"/>
      <c r="AA134" s="555"/>
      <c r="AB134" s="555"/>
      <c r="AC134" s="555"/>
      <c r="AD134" s="556"/>
      <c r="AE134" s="554"/>
      <c r="AF134" s="555"/>
      <c r="AG134" s="555"/>
      <c r="AH134" s="555"/>
      <c r="AI134" s="555"/>
      <c r="AJ134" s="555"/>
      <c r="AK134" s="555"/>
      <c r="AL134" s="555"/>
      <c r="AM134" s="555"/>
      <c r="AN134" s="555"/>
      <c r="AO134" s="555"/>
      <c r="AP134" s="556"/>
      <c r="AQ134" s="579"/>
      <c r="AR134" s="551"/>
      <c r="AS134" s="552"/>
      <c r="AT134" s="552"/>
      <c r="AU134" s="552"/>
      <c r="AV134" s="552"/>
      <c r="AW134" s="552"/>
      <c r="AX134" s="552"/>
      <c r="AY134" s="552"/>
      <c r="AZ134" s="552"/>
      <c r="BA134" s="552"/>
      <c r="BB134" s="552"/>
      <c r="BC134" s="553"/>
      <c r="BD134" s="554"/>
      <c r="BE134" s="555"/>
      <c r="BF134" s="555"/>
      <c r="BG134" s="555"/>
      <c r="BH134" s="555"/>
      <c r="BI134" s="555"/>
      <c r="BJ134" s="555"/>
      <c r="BK134" s="555"/>
      <c r="BL134" s="555"/>
      <c r="BM134" s="555"/>
      <c r="BN134" s="555"/>
      <c r="BO134" s="556"/>
      <c r="BP134" s="554"/>
      <c r="BQ134" s="555"/>
      <c r="BR134" s="555"/>
      <c r="BS134" s="555"/>
      <c r="BT134" s="555"/>
      <c r="BU134" s="555"/>
      <c r="BV134" s="555"/>
      <c r="BW134" s="555"/>
      <c r="BX134" s="555"/>
      <c r="BY134" s="555"/>
      <c r="BZ134" s="555"/>
      <c r="CA134" s="556"/>
      <c r="CB134" s="578"/>
      <c r="CC134" s="551"/>
      <c r="CD134" s="552"/>
      <c r="CE134" s="552"/>
      <c r="CF134" s="552"/>
      <c r="CG134" s="552"/>
      <c r="CH134" s="552"/>
      <c r="CI134" s="552"/>
      <c r="CJ134" s="552"/>
      <c r="CK134" s="552"/>
      <c r="CL134" s="552"/>
      <c r="CM134" s="552"/>
      <c r="CN134" s="553"/>
      <c r="CO134" s="554"/>
      <c r="CP134" s="555"/>
      <c r="CQ134" s="555"/>
      <c r="CR134" s="555"/>
      <c r="CS134" s="555"/>
      <c r="CT134" s="555"/>
      <c r="CU134" s="555"/>
      <c r="CV134" s="555"/>
      <c r="CW134" s="555"/>
      <c r="CX134" s="555"/>
      <c r="CY134" s="555"/>
      <c r="CZ134" s="556"/>
      <c r="DA134" s="554"/>
      <c r="DB134" s="555"/>
      <c r="DC134" s="555"/>
      <c r="DD134" s="555"/>
      <c r="DE134" s="555"/>
      <c r="DF134" s="555"/>
      <c r="DG134" s="555"/>
      <c r="DH134" s="555"/>
      <c r="DI134" s="555"/>
      <c r="DJ134" s="555"/>
      <c r="DK134" s="555"/>
      <c r="DL134" s="556"/>
      <c r="DM134" s="579"/>
    </row>
    <row r="135" spans="2:117" ht="15" hidden="1" customHeight="1" outlineLevel="1" thickBot="1">
      <c r="B135" s="577"/>
      <c r="C135" s="656"/>
      <c r="E135" s="641"/>
      <c r="G135" s="545"/>
      <c r="H135" s="546"/>
      <c r="I135" s="546"/>
      <c r="J135" s="546"/>
      <c r="K135" s="546"/>
      <c r="L135" s="546"/>
      <c r="M135" s="546"/>
      <c r="N135" s="546"/>
      <c r="O135" s="546"/>
      <c r="P135" s="546"/>
      <c r="Q135" s="546"/>
      <c r="R135" s="547"/>
      <c r="S135" s="548"/>
      <c r="T135" s="549"/>
      <c r="U135" s="549"/>
      <c r="V135" s="549"/>
      <c r="W135" s="549"/>
      <c r="X135" s="549"/>
      <c r="Y135" s="549"/>
      <c r="Z135" s="549"/>
      <c r="AA135" s="549"/>
      <c r="AB135" s="549"/>
      <c r="AC135" s="549"/>
      <c r="AD135" s="550"/>
      <c r="AE135" s="548"/>
      <c r="AF135" s="549"/>
      <c r="AG135" s="549"/>
      <c r="AH135" s="549"/>
      <c r="AI135" s="549"/>
      <c r="AJ135" s="549"/>
      <c r="AK135" s="549"/>
      <c r="AL135" s="549"/>
      <c r="AM135" s="549"/>
      <c r="AN135" s="549"/>
      <c r="AO135" s="549"/>
      <c r="AP135" s="550"/>
      <c r="AQ135" s="579"/>
      <c r="AR135" s="545"/>
      <c r="AS135" s="546"/>
      <c r="AT135" s="546"/>
      <c r="AU135" s="546"/>
      <c r="AV135" s="546"/>
      <c r="AW135" s="546"/>
      <c r="AX135" s="546"/>
      <c r="AY135" s="546"/>
      <c r="AZ135" s="546"/>
      <c r="BA135" s="546"/>
      <c r="BB135" s="546"/>
      <c r="BC135" s="547"/>
      <c r="BD135" s="548"/>
      <c r="BE135" s="549"/>
      <c r="BF135" s="549"/>
      <c r="BG135" s="549"/>
      <c r="BH135" s="549"/>
      <c r="BI135" s="549"/>
      <c r="BJ135" s="549"/>
      <c r="BK135" s="549"/>
      <c r="BL135" s="549"/>
      <c r="BM135" s="549"/>
      <c r="BN135" s="549"/>
      <c r="BO135" s="550"/>
      <c r="BP135" s="548"/>
      <c r="BQ135" s="549"/>
      <c r="BR135" s="549"/>
      <c r="BS135" s="549"/>
      <c r="BT135" s="549"/>
      <c r="BU135" s="549"/>
      <c r="BV135" s="549"/>
      <c r="BW135" s="549"/>
      <c r="BX135" s="549"/>
      <c r="BY135" s="549"/>
      <c r="BZ135" s="549"/>
      <c r="CA135" s="550"/>
      <c r="CB135" s="578"/>
      <c r="CC135" s="545"/>
      <c r="CD135" s="546"/>
      <c r="CE135" s="546"/>
      <c r="CF135" s="546"/>
      <c r="CG135" s="546"/>
      <c r="CH135" s="546"/>
      <c r="CI135" s="546"/>
      <c r="CJ135" s="546"/>
      <c r="CK135" s="546"/>
      <c r="CL135" s="546"/>
      <c r="CM135" s="546"/>
      <c r="CN135" s="547"/>
      <c r="CO135" s="548"/>
      <c r="CP135" s="549"/>
      <c r="CQ135" s="549"/>
      <c r="CR135" s="549"/>
      <c r="CS135" s="549"/>
      <c r="CT135" s="549"/>
      <c r="CU135" s="549"/>
      <c r="CV135" s="549"/>
      <c r="CW135" s="549"/>
      <c r="CX135" s="549"/>
      <c r="CY135" s="549"/>
      <c r="CZ135" s="550"/>
      <c r="DA135" s="548"/>
      <c r="DB135" s="549"/>
      <c r="DC135" s="549"/>
      <c r="DD135" s="549"/>
      <c r="DE135" s="549"/>
      <c r="DF135" s="549"/>
      <c r="DG135" s="549"/>
      <c r="DH135" s="549"/>
      <c r="DI135" s="549"/>
      <c r="DJ135" s="549"/>
      <c r="DK135" s="549"/>
      <c r="DL135" s="550"/>
      <c r="DM135" s="579"/>
    </row>
    <row r="136" spans="2:117" ht="15" hidden="1" customHeight="1" outlineLevel="1" thickTop="1">
      <c r="B136" s="580"/>
      <c r="C136" s="657"/>
      <c r="E136" s="642"/>
      <c r="G136" s="515"/>
      <c r="H136" s="497"/>
      <c r="I136" s="497"/>
      <c r="J136" s="497"/>
      <c r="K136" s="497"/>
      <c r="L136" s="497"/>
      <c r="M136" s="497"/>
      <c r="N136" s="497"/>
      <c r="O136" s="497"/>
      <c r="P136" s="497"/>
      <c r="Q136" s="497"/>
      <c r="R136" s="516"/>
      <c r="S136" s="522"/>
      <c r="T136" s="510"/>
      <c r="U136" s="510"/>
      <c r="V136" s="510"/>
      <c r="W136" s="510"/>
      <c r="X136" s="510"/>
      <c r="Y136" s="510"/>
      <c r="Z136" s="510"/>
      <c r="AA136" s="510"/>
      <c r="AB136" s="510"/>
      <c r="AC136" s="510"/>
      <c r="AD136" s="523"/>
      <c r="AE136" s="522"/>
      <c r="AF136" s="510"/>
      <c r="AG136" s="510"/>
      <c r="AH136" s="510"/>
      <c r="AI136" s="510"/>
      <c r="AJ136" s="510"/>
      <c r="AK136" s="510"/>
      <c r="AL136" s="510"/>
      <c r="AM136" s="510"/>
      <c r="AN136" s="510"/>
      <c r="AO136" s="510"/>
      <c r="AP136" s="523"/>
      <c r="AQ136" s="579"/>
      <c r="AR136" s="515"/>
      <c r="AS136" s="497"/>
      <c r="AT136" s="497"/>
      <c r="AU136" s="497"/>
      <c r="AV136" s="497"/>
      <c r="AW136" s="497"/>
      <c r="AX136" s="497"/>
      <c r="AY136" s="497"/>
      <c r="AZ136" s="497"/>
      <c r="BA136" s="497"/>
      <c r="BB136" s="497"/>
      <c r="BC136" s="516"/>
      <c r="BD136" s="522"/>
      <c r="BE136" s="510"/>
      <c r="BF136" s="510"/>
      <c r="BG136" s="510"/>
      <c r="BH136" s="510"/>
      <c r="BI136" s="510"/>
      <c r="BJ136" s="510"/>
      <c r="BK136" s="510"/>
      <c r="BL136" s="510"/>
      <c r="BM136" s="510"/>
      <c r="BN136" s="510"/>
      <c r="BO136" s="523"/>
      <c r="BP136" s="522"/>
      <c r="BQ136" s="510"/>
      <c r="BR136" s="510"/>
      <c r="BS136" s="510"/>
      <c r="BT136" s="510"/>
      <c r="BU136" s="510"/>
      <c r="BV136" s="510"/>
      <c r="BW136" s="510"/>
      <c r="BX136" s="510"/>
      <c r="BY136" s="510"/>
      <c r="BZ136" s="510"/>
      <c r="CA136" s="523"/>
      <c r="CB136" s="578"/>
      <c r="CC136" s="515"/>
      <c r="CD136" s="497"/>
      <c r="CE136" s="497"/>
      <c r="CF136" s="497"/>
      <c r="CG136" s="497"/>
      <c r="CH136" s="497"/>
      <c r="CI136" s="497"/>
      <c r="CJ136" s="497"/>
      <c r="CK136" s="497"/>
      <c r="CL136" s="497"/>
      <c r="CM136" s="497"/>
      <c r="CN136" s="516"/>
      <c r="CO136" s="522"/>
      <c r="CP136" s="510"/>
      <c r="CQ136" s="510"/>
      <c r="CR136" s="510"/>
      <c r="CS136" s="510"/>
      <c r="CT136" s="510"/>
      <c r="CU136" s="510"/>
      <c r="CV136" s="510"/>
      <c r="CW136" s="510"/>
      <c r="CX136" s="510"/>
      <c r="CY136" s="510"/>
      <c r="CZ136" s="523"/>
      <c r="DA136" s="531"/>
      <c r="DB136" s="530"/>
      <c r="DC136" s="510"/>
      <c r="DD136" s="510"/>
      <c r="DE136" s="510"/>
      <c r="DF136" s="510"/>
      <c r="DG136" s="510"/>
      <c r="DH136" s="510"/>
      <c r="DI136" s="510"/>
      <c r="DJ136" s="510"/>
      <c r="DK136" s="510"/>
      <c r="DL136" s="523"/>
      <c r="DM136" s="579"/>
    </row>
    <row r="137" spans="2:117" ht="15" hidden="1" customHeight="1" outlineLevel="1">
      <c r="B137" s="574"/>
      <c r="C137" s="658"/>
      <c r="E137" s="643"/>
      <c r="G137" s="524"/>
      <c r="H137" s="511"/>
      <c r="I137" s="511"/>
      <c r="J137" s="511"/>
      <c r="K137" s="511"/>
      <c r="L137" s="511"/>
      <c r="M137" s="511"/>
      <c r="N137" s="511"/>
      <c r="O137" s="511"/>
      <c r="P137" s="511"/>
      <c r="Q137" s="511"/>
      <c r="R137" s="525"/>
      <c r="S137" s="524"/>
      <c r="T137" s="511"/>
      <c r="U137" s="511"/>
      <c r="V137" s="511"/>
      <c r="W137" s="511"/>
      <c r="X137" s="511"/>
      <c r="Y137" s="511"/>
      <c r="Z137" s="511"/>
      <c r="AA137" s="511"/>
      <c r="AB137" s="511"/>
      <c r="AC137" s="511"/>
      <c r="AD137" s="525"/>
      <c r="AE137" s="524"/>
      <c r="AF137" s="511"/>
      <c r="AG137" s="511"/>
      <c r="AH137" s="511"/>
      <c r="AI137" s="511"/>
      <c r="AJ137" s="511"/>
      <c r="AK137" s="511"/>
      <c r="AL137" s="511"/>
      <c r="AM137" s="511"/>
      <c r="AN137" s="511"/>
      <c r="AO137" s="511"/>
      <c r="AP137" s="525"/>
      <c r="AQ137" s="579"/>
      <c r="AR137" s="524"/>
      <c r="AS137" s="511"/>
      <c r="AT137" s="511"/>
      <c r="AU137" s="511"/>
      <c r="AV137" s="511"/>
      <c r="AW137" s="511"/>
      <c r="AX137" s="511"/>
      <c r="AY137" s="511"/>
      <c r="AZ137" s="511"/>
      <c r="BA137" s="511"/>
      <c r="BB137" s="511"/>
      <c r="BC137" s="525"/>
      <c r="BD137" s="524"/>
      <c r="BE137" s="511"/>
      <c r="BF137" s="511"/>
      <c r="BG137" s="511"/>
      <c r="BH137" s="511"/>
      <c r="BI137" s="511"/>
      <c r="BJ137" s="511"/>
      <c r="BK137" s="511"/>
      <c r="BL137" s="511"/>
      <c r="BM137" s="511"/>
      <c r="BN137" s="511"/>
      <c r="BO137" s="525"/>
      <c r="BP137" s="524"/>
      <c r="BQ137" s="511"/>
      <c r="BR137" s="511"/>
      <c r="BS137" s="511"/>
      <c r="BT137" s="511"/>
      <c r="BU137" s="511"/>
      <c r="BV137" s="511"/>
      <c r="BW137" s="511"/>
      <c r="BX137" s="511"/>
      <c r="BY137" s="511"/>
      <c r="BZ137" s="511"/>
      <c r="CA137" s="525"/>
      <c r="CB137" s="578"/>
      <c r="CC137" s="524"/>
      <c r="CD137" s="511"/>
      <c r="CE137" s="511"/>
      <c r="CF137" s="511"/>
      <c r="CG137" s="511"/>
      <c r="CH137" s="511"/>
      <c r="CI137" s="511"/>
      <c r="CJ137" s="511"/>
      <c r="CK137" s="511"/>
      <c r="CL137" s="511"/>
      <c r="CM137" s="511"/>
      <c r="CN137" s="525"/>
      <c r="CO137" s="524"/>
      <c r="CP137" s="511"/>
      <c r="CQ137" s="511"/>
      <c r="CR137" s="511"/>
      <c r="CS137" s="511"/>
      <c r="CT137" s="511"/>
      <c r="CU137" s="511"/>
      <c r="CV137" s="511"/>
      <c r="CW137" s="511"/>
      <c r="CX137" s="511"/>
      <c r="CY137" s="511"/>
      <c r="CZ137" s="525"/>
      <c r="DA137" s="524"/>
      <c r="DB137" s="511"/>
      <c r="DC137" s="511"/>
      <c r="DD137" s="511"/>
      <c r="DE137" s="511"/>
      <c r="DF137" s="511"/>
      <c r="DG137" s="511"/>
      <c r="DH137" s="511"/>
      <c r="DI137" s="511"/>
      <c r="DJ137" s="511"/>
      <c r="DK137" s="511"/>
      <c r="DL137" s="525"/>
      <c r="DM137" s="579"/>
    </row>
    <row r="138" spans="2:117" ht="15" hidden="1" customHeight="1" outlineLevel="1">
      <c r="B138" s="580"/>
      <c r="C138" s="659"/>
      <c r="E138" s="642"/>
      <c r="G138" s="557"/>
      <c r="H138" s="558"/>
      <c r="I138" s="558"/>
      <c r="J138" s="558"/>
      <c r="K138" s="558"/>
      <c r="L138" s="558"/>
      <c r="M138" s="558"/>
      <c r="N138" s="558"/>
      <c r="O138" s="558"/>
      <c r="P138" s="558"/>
      <c r="Q138" s="558"/>
      <c r="R138" s="559"/>
      <c r="S138" s="560"/>
      <c r="T138" s="561"/>
      <c r="U138" s="561"/>
      <c r="V138" s="561"/>
      <c r="W138" s="561"/>
      <c r="X138" s="561"/>
      <c r="Y138" s="561"/>
      <c r="Z138" s="561"/>
      <c r="AA138" s="561"/>
      <c r="AB138" s="561"/>
      <c r="AC138" s="561"/>
      <c r="AD138" s="562"/>
      <c r="AE138" s="560"/>
      <c r="AF138" s="561"/>
      <c r="AG138" s="561"/>
      <c r="AH138" s="561"/>
      <c r="AI138" s="561"/>
      <c r="AJ138" s="561"/>
      <c r="AK138" s="561"/>
      <c r="AL138" s="561"/>
      <c r="AM138" s="561"/>
      <c r="AN138" s="561"/>
      <c r="AO138" s="561"/>
      <c r="AP138" s="562"/>
      <c r="AQ138" s="575"/>
      <c r="AR138" s="557"/>
      <c r="AS138" s="558"/>
      <c r="AT138" s="558"/>
      <c r="AU138" s="558"/>
      <c r="AV138" s="558"/>
      <c r="AW138" s="558"/>
      <c r="AX138" s="558"/>
      <c r="AY138" s="558"/>
      <c r="AZ138" s="558"/>
      <c r="BA138" s="558"/>
      <c r="BB138" s="558"/>
      <c r="BC138" s="559"/>
      <c r="BD138" s="560"/>
      <c r="BE138" s="561"/>
      <c r="BF138" s="561"/>
      <c r="BG138" s="561"/>
      <c r="BH138" s="561"/>
      <c r="BI138" s="561"/>
      <c r="BJ138" s="561"/>
      <c r="BK138" s="561"/>
      <c r="BL138" s="561"/>
      <c r="BM138" s="561"/>
      <c r="BN138" s="561"/>
      <c r="BO138" s="562"/>
      <c r="BP138" s="560"/>
      <c r="BQ138" s="561"/>
      <c r="BR138" s="561"/>
      <c r="BS138" s="561"/>
      <c r="BT138" s="561"/>
      <c r="BU138" s="561"/>
      <c r="BV138" s="561"/>
      <c r="BW138" s="561"/>
      <c r="BX138" s="561"/>
      <c r="BY138" s="561"/>
      <c r="BZ138" s="561"/>
      <c r="CA138" s="562"/>
      <c r="CB138" s="581"/>
      <c r="CC138" s="557"/>
      <c r="CD138" s="558"/>
      <c r="CE138" s="558"/>
      <c r="CF138" s="558"/>
      <c r="CG138" s="558"/>
      <c r="CH138" s="558"/>
      <c r="CI138" s="558"/>
      <c r="CJ138" s="558"/>
      <c r="CK138" s="558"/>
      <c r="CL138" s="558"/>
      <c r="CM138" s="558"/>
      <c r="CN138" s="559"/>
      <c r="CO138" s="560"/>
      <c r="CP138" s="561"/>
      <c r="CQ138" s="561"/>
      <c r="CR138" s="561"/>
      <c r="CS138" s="561"/>
      <c r="CT138" s="561"/>
      <c r="CU138" s="561"/>
      <c r="CV138" s="561"/>
      <c r="CW138" s="561"/>
      <c r="CX138" s="561"/>
      <c r="CY138" s="561"/>
      <c r="CZ138" s="562"/>
      <c r="DA138" s="560"/>
      <c r="DB138" s="561"/>
      <c r="DC138" s="561"/>
      <c r="DD138" s="561"/>
      <c r="DE138" s="561"/>
      <c r="DF138" s="561"/>
      <c r="DG138" s="561"/>
      <c r="DH138" s="561"/>
      <c r="DI138" s="561"/>
      <c r="DJ138" s="561"/>
      <c r="DK138" s="561"/>
      <c r="DL138" s="562"/>
      <c r="DM138" s="575"/>
    </row>
    <row r="139" spans="2:117" ht="15" hidden="1" customHeight="1" outlineLevel="1">
      <c r="B139" s="574"/>
      <c r="C139" s="658"/>
      <c r="E139" s="643"/>
      <c r="G139" s="582"/>
      <c r="H139" s="583"/>
      <c r="I139" s="583"/>
      <c r="J139" s="583"/>
      <c r="K139" s="583"/>
      <c r="L139" s="583"/>
      <c r="M139" s="583"/>
      <c r="N139" s="583"/>
      <c r="O139" s="583"/>
      <c r="P139" s="583"/>
      <c r="Q139" s="583"/>
      <c r="R139" s="584"/>
      <c r="S139" s="582"/>
      <c r="T139" s="583"/>
      <c r="U139" s="583"/>
      <c r="V139" s="583"/>
      <c r="W139" s="583"/>
      <c r="X139" s="583"/>
      <c r="Y139" s="583"/>
      <c r="Z139" s="583"/>
      <c r="AA139" s="583"/>
      <c r="AB139" s="583"/>
      <c r="AC139" s="583"/>
      <c r="AD139" s="584"/>
      <c r="AE139" s="582"/>
      <c r="AF139" s="583"/>
      <c r="AG139" s="583"/>
      <c r="AH139" s="583"/>
      <c r="AI139" s="583"/>
      <c r="AJ139" s="583"/>
      <c r="AK139" s="583"/>
      <c r="AL139" s="583"/>
      <c r="AM139" s="583"/>
      <c r="AN139" s="583"/>
      <c r="AO139" s="583"/>
      <c r="AP139" s="584"/>
      <c r="AQ139" s="575"/>
      <c r="AR139" s="582"/>
      <c r="AS139" s="583"/>
      <c r="AT139" s="583"/>
      <c r="AU139" s="583"/>
      <c r="AV139" s="583"/>
      <c r="AW139" s="583"/>
      <c r="AX139" s="583"/>
      <c r="AY139" s="583"/>
      <c r="AZ139" s="583"/>
      <c r="BA139" s="583"/>
      <c r="BB139" s="583"/>
      <c r="BC139" s="584"/>
      <c r="BD139" s="582"/>
      <c r="BE139" s="583"/>
      <c r="BF139" s="583"/>
      <c r="BG139" s="583"/>
      <c r="BH139" s="583"/>
      <c r="BI139" s="583"/>
      <c r="BJ139" s="583"/>
      <c r="BK139" s="583"/>
      <c r="BL139" s="583"/>
      <c r="BM139" s="583"/>
      <c r="BN139" s="583"/>
      <c r="BO139" s="584"/>
      <c r="BP139" s="582"/>
      <c r="BQ139" s="583"/>
      <c r="BR139" s="583"/>
      <c r="BS139" s="583"/>
      <c r="BT139" s="583"/>
      <c r="BU139" s="583"/>
      <c r="BV139" s="583"/>
      <c r="BW139" s="583"/>
      <c r="BX139" s="583"/>
      <c r="BY139" s="583"/>
      <c r="BZ139" s="583"/>
      <c r="CA139" s="584"/>
      <c r="CB139" s="575"/>
      <c r="CC139" s="582"/>
      <c r="CD139" s="583"/>
      <c r="CE139" s="583"/>
      <c r="CF139" s="583"/>
      <c r="CG139" s="583"/>
      <c r="CH139" s="583"/>
      <c r="CI139" s="583"/>
      <c r="CJ139" s="583"/>
      <c r="CK139" s="583"/>
      <c r="CL139" s="583"/>
      <c r="CM139" s="583"/>
      <c r="CN139" s="584"/>
      <c r="CO139" s="582"/>
      <c r="CP139" s="583"/>
      <c r="CQ139" s="583"/>
      <c r="CR139" s="583"/>
      <c r="CS139" s="583"/>
      <c r="CT139" s="583"/>
      <c r="CU139" s="583"/>
      <c r="CV139" s="583"/>
      <c r="CW139" s="583"/>
      <c r="CX139" s="583"/>
      <c r="CY139" s="583"/>
      <c r="CZ139" s="584"/>
      <c r="DA139" s="582"/>
      <c r="DB139" s="583"/>
      <c r="DC139" s="583"/>
      <c r="DD139" s="583"/>
      <c r="DE139" s="583"/>
      <c r="DF139" s="583"/>
      <c r="DG139" s="583"/>
      <c r="DH139" s="583"/>
      <c r="DI139" s="583"/>
      <c r="DJ139" s="583"/>
      <c r="DK139" s="583"/>
      <c r="DL139" s="584"/>
      <c r="DM139" s="575"/>
    </row>
    <row r="140" spans="2:117" s="619" customFormat="1" ht="15" hidden="1" customHeight="1" outlineLevel="1">
      <c r="B140" s="574"/>
      <c r="C140" s="660"/>
      <c r="E140" s="644"/>
      <c r="G140" s="628"/>
      <c r="H140" s="629"/>
      <c r="I140" s="629"/>
      <c r="J140" s="629"/>
      <c r="K140" s="629"/>
      <c r="L140" s="629"/>
      <c r="M140" s="629"/>
      <c r="N140" s="629"/>
      <c r="O140" s="629"/>
      <c r="P140" s="629"/>
      <c r="Q140" s="629"/>
      <c r="R140" s="630"/>
      <c r="S140" s="628"/>
      <c r="T140" s="629"/>
      <c r="U140" s="629"/>
      <c r="V140" s="629"/>
      <c r="W140" s="629"/>
      <c r="X140" s="629"/>
      <c r="Y140" s="629"/>
      <c r="Z140" s="629"/>
      <c r="AA140" s="629"/>
      <c r="AB140" s="629"/>
      <c r="AC140" s="629"/>
      <c r="AD140" s="630"/>
      <c r="AE140" s="628"/>
      <c r="AF140" s="629"/>
      <c r="AG140" s="629"/>
      <c r="AH140" s="629"/>
      <c r="AI140" s="629"/>
      <c r="AJ140" s="629"/>
      <c r="AK140" s="629"/>
      <c r="AL140" s="629"/>
      <c r="AM140" s="629"/>
      <c r="AN140" s="629"/>
      <c r="AO140" s="629"/>
      <c r="AP140" s="630"/>
      <c r="AQ140" s="623"/>
      <c r="AR140" s="628"/>
      <c r="AS140" s="629"/>
      <c r="AT140" s="629"/>
      <c r="AU140" s="629"/>
      <c r="AV140" s="629"/>
      <c r="AW140" s="629"/>
      <c r="AX140" s="629"/>
      <c r="AY140" s="629"/>
      <c r="AZ140" s="629"/>
      <c r="BA140" s="629"/>
      <c r="BB140" s="629"/>
      <c r="BC140" s="630"/>
      <c r="BD140" s="628"/>
      <c r="BE140" s="629"/>
      <c r="BF140" s="629"/>
      <c r="BG140" s="629"/>
      <c r="BH140" s="629"/>
      <c r="BI140" s="629"/>
      <c r="BJ140" s="629"/>
      <c r="BK140" s="629"/>
      <c r="BL140" s="629"/>
      <c r="BM140" s="629"/>
      <c r="BN140" s="629"/>
      <c r="BO140" s="630"/>
      <c r="BP140" s="628"/>
      <c r="BQ140" s="629"/>
      <c r="BR140" s="629"/>
      <c r="BS140" s="629"/>
      <c r="BT140" s="629"/>
      <c r="BU140" s="629"/>
      <c r="BV140" s="629"/>
      <c r="BW140" s="629"/>
      <c r="BX140" s="629"/>
      <c r="BY140" s="629"/>
      <c r="BZ140" s="629"/>
      <c r="CA140" s="630"/>
      <c r="CB140" s="623"/>
      <c r="CC140" s="628"/>
      <c r="CD140" s="629"/>
      <c r="CE140" s="629"/>
      <c r="CF140" s="629"/>
      <c r="CG140" s="629"/>
      <c r="CH140" s="629"/>
      <c r="CI140" s="629"/>
      <c r="CJ140" s="629"/>
      <c r="CK140" s="629"/>
      <c r="CL140" s="629"/>
      <c r="CM140" s="629"/>
      <c r="CN140" s="630"/>
      <c r="CO140" s="628"/>
      <c r="CP140" s="629"/>
      <c r="CQ140" s="629"/>
      <c r="CR140" s="629"/>
      <c r="CS140" s="629"/>
      <c r="CT140" s="629"/>
      <c r="CU140" s="629"/>
      <c r="CV140" s="629"/>
      <c r="CW140" s="629"/>
      <c r="CX140" s="629"/>
      <c r="CY140" s="629"/>
      <c r="CZ140" s="630"/>
      <c r="DA140" s="628"/>
      <c r="DB140" s="629"/>
      <c r="DC140" s="629"/>
      <c r="DD140" s="629"/>
      <c r="DE140" s="629"/>
      <c r="DF140" s="629"/>
      <c r="DG140" s="629"/>
      <c r="DH140" s="629"/>
      <c r="DI140" s="629"/>
      <c r="DJ140" s="629"/>
      <c r="DK140" s="629"/>
      <c r="DL140" s="630"/>
      <c r="DM140" s="623"/>
    </row>
    <row r="141" spans="2:117" s="614" customFormat="1" ht="15" hidden="1" customHeight="1" outlineLevel="1">
      <c r="B141" s="574"/>
      <c r="C141" s="661"/>
      <c r="E141" s="645"/>
      <c r="G141" s="632"/>
      <c r="H141" s="633"/>
      <c r="I141" s="633"/>
      <c r="J141" s="633"/>
      <c r="K141" s="633"/>
      <c r="L141" s="633"/>
      <c r="M141" s="633"/>
      <c r="N141" s="633"/>
      <c r="O141" s="633"/>
      <c r="P141" s="633"/>
      <c r="Q141" s="633"/>
      <c r="R141" s="634"/>
      <c r="S141" s="632"/>
      <c r="T141" s="633"/>
      <c r="U141" s="633"/>
      <c r="V141" s="633"/>
      <c r="W141" s="633"/>
      <c r="X141" s="633"/>
      <c r="Y141" s="633"/>
      <c r="Z141" s="633"/>
      <c r="AA141" s="633"/>
      <c r="AB141" s="633"/>
      <c r="AC141" s="633"/>
      <c r="AD141" s="634"/>
      <c r="AE141" s="632"/>
      <c r="AF141" s="633"/>
      <c r="AG141" s="633"/>
      <c r="AH141" s="633"/>
      <c r="AI141" s="633"/>
      <c r="AJ141" s="633"/>
      <c r="AK141" s="633"/>
      <c r="AL141" s="633"/>
      <c r="AM141" s="633"/>
      <c r="AN141" s="633"/>
      <c r="AO141" s="633"/>
      <c r="AP141" s="634"/>
      <c r="AQ141" s="618"/>
      <c r="AR141" s="632"/>
      <c r="AS141" s="633"/>
      <c r="AT141" s="633"/>
      <c r="AU141" s="633"/>
      <c r="AV141" s="633"/>
      <c r="AW141" s="633"/>
      <c r="AX141" s="633"/>
      <c r="AY141" s="633"/>
      <c r="AZ141" s="633"/>
      <c r="BA141" s="633"/>
      <c r="BB141" s="633"/>
      <c r="BC141" s="634"/>
      <c r="BD141" s="632"/>
      <c r="BE141" s="633"/>
      <c r="BF141" s="633"/>
      <c r="BG141" s="633"/>
      <c r="BH141" s="633"/>
      <c r="BI141" s="633"/>
      <c r="BJ141" s="633"/>
      <c r="BK141" s="633"/>
      <c r="BL141" s="633"/>
      <c r="BM141" s="633"/>
      <c r="BN141" s="633"/>
      <c r="BO141" s="634"/>
      <c r="BP141" s="632"/>
      <c r="BQ141" s="633"/>
      <c r="BR141" s="633"/>
      <c r="BS141" s="633"/>
      <c r="BT141" s="633"/>
      <c r="BU141" s="633"/>
      <c r="BV141" s="633"/>
      <c r="BW141" s="633"/>
      <c r="BX141" s="633"/>
      <c r="BY141" s="633"/>
      <c r="BZ141" s="633"/>
      <c r="CA141" s="634"/>
      <c r="CB141" s="618"/>
      <c r="CC141" s="632"/>
      <c r="CD141" s="633"/>
      <c r="CE141" s="633"/>
      <c r="CF141" s="633"/>
      <c r="CG141" s="633"/>
      <c r="CH141" s="633"/>
      <c r="CI141" s="633"/>
      <c r="CJ141" s="633"/>
      <c r="CK141" s="633"/>
      <c r="CL141" s="633"/>
      <c r="CM141" s="633"/>
      <c r="CN141" s="634"/>
      <c r="CO141" s="632"/>
      <c r="CP141" s="633"/>
      <c r="CQ141" s="633"/>
      <c r="CR141" s="633"/>
      <c r="CS141" s="633"/>
      <c r="CT141" s="633"/>
      <c r="CU141" s="633"/>
      <c r="CV141" s="633"/>
      <c r="CW141" s="633"/>
      <c r="CX141" s="633"/>
      <c r="CY141" s="633"/>
      <c r="CZ141" s="634"/>
      <c r="DA141" s="632"/>
      <c r="DB141" s="633"/>
      <c r="DC141" s="633"/>
      <c r="DD141" s="633"/>
      <c r="DE141" s="633"/>
      <c r="DF141" s="633"/>
      <c r="DG141" s="633"/>
      <c r="DH141" s="633"/>
      <c r="DI141" s="633"/>
      <c r="DJ141" s="633"/>
      <c r="DK141" s="633"/>
      <c r="DL141" s="634"/>
      <c r="DM141" s="618"/>
    </row>
    <row r="142" spans="2:117" s="538" customFormat="1" ht="15" hidden="1" customHeight="1" outlineLevel="1">
      <c r="B142" s="585"/>
      <c r="C142" s="658"/>
      <c r="E142" s="643"/>
      <c r="G142" s="535"/>
      <c r="H142" s="536"/>
      <c r="I142" s="536"/>
      <c r="J142" s="536"/>
      <c r="K142" s="536"/>
      <c r="L142" s="536"/>
      <c r="M142" s="536"/>
      <c r="N142" s="536"/>
      <c r="O142" s="536"/>
      <c r="P142" s="536"/>
      <c r="Q142" s="536"/>
      <c r="R142" s="537"/>
      <c r="S142" s="535"/>
      <c r="T142" s="536"/>
      <c r="U142" s="536"/>
      <c r="V142" s="536"/>
      <c r="W142" s="536"/>
      <c r="X142" s="536"/>
      <c r="Y142" s="536"/>
      <c r="Z142" s="536"/>
      <c r="AA142" s="536"/>
      <c r="AB142" s="536"/>
      <c r="AC142" s="536"/>
      <c r="AD142" s="537"/>
      <c r="AE142" s="535"/>
      <c r="AF142" s="536"/>
      <c r="AG142" s="536"/>
      <c r="AH142" s="536"/>
      <c r="AI142" s="536"/>
      <c r="AJ142" s="536"/>
      <c r="AK142" s="536"/>
      <c r="AL142" s="536"/>
      <c r="AM142" s="536"/>
      <c r="AN142" s="536"/>
      <c r="AO142" s="536"/>
      <c r="AP142" s="537"/>
      <c r="AQ142" s="586"/>
      <c r="AR142" s="535"/>
      <c r="AS142" s="536"/>
      <c r="AT142" s="536"/>
      <c r="AU142" s="536"/>
      <c r="AV142" s="536"/>
      <c r="AW142" s="536"/>
      <c r="AX142" s="536"/>
      <c r="AY142" s="536"/>
      <c r="AZ142" s="536"/>
      <c r="BA142" s="536"/>
      <c r="BB142" s="536"/>
      <c r="BC142" s="537"/>
      <c r="BD142" s="535"/>
      <c r="BE142" s="536"/>
      <c r="BF142" s="536"/>
      <c r="BG142" s="536"/>
      <c r="BH142" s="536"/>
      <c r="BI142" s="536"/>
      <c r="BJ142" s="536"/>
      <c r="BK142" s="536"/>
      <c r="BL142" s="536"/>
      <c r="BM142" s="536"/>
      <c r="BN142" s="536"/>
      <c r="BO142" s="537"/>
      <c r="BP142" s="535"/>
      <c r="BQ142" s="536"/>
      <c r="BR142" s="536"/>
      <c r="BS142" s="536"/>
      <c r="BT142" s="536"/>
      <c r="BU142" s="536"/>
      <c r="BV142" s="536"/>
      <c r="BW142" s="536"/>
      <c r="BX142" s="536"/>
      <c r="BY142" s="536"/>
      <c r="BZ142" s="536"/>
      <c r="CA142" s="537"/>
      <c r="CB142" s="586"/>
      <c r="CC142" s="535"/>
      <c r="CD142" s="536"/>
      <c r="CE142" s="536"/>
      <c r="CF142" s="536"/>
      <c r="CG142" s="536"/>
      <c r="CH142" s="536"/>
      <c r="CI142" s="536"/>
      <c r="CJ142" s="536"/>
      <c r="CK142" s="536"/>
      <c r="CL142" s="536"/>
      <c r="CM142" s="536"/>
      <c r="CN142" s="537"/>
      <c r="CO142" s="535"/>
      <c r="CP142" s="536"/>
      <c r="CQ142" s="536"/>
      <c r="CR142" s="536"/>
      <c r="CS142" s="536"/>
      <c r="CT142" s="536"/>
      <c r="CU142" s="536"/>
      <c r="CV142" s="536"/>
      <c r="CW142" s="536"/>
      <c r="CX142" s="536"/>
      <c r="CY142" s="536"/>
      <c r="CZ142" s="537"/>
      <c r="DA142" s="535"/>
      <c r="DB142" s="536"/>
      <c r="DC142" s="536"/>
      <c r="DD142" s="536"/>
      <c r="DE142" s="536"/>
      <c r="DF142" s="536"/>
      <c r="DG142" s="536"/>
      <c r="DH142" s="536"/>
      <c r="DI142" s="536"/>
      <c r="DJ142" s="536"/>
      <c r="DK142" s="536"/>
      <c r="DL142" s="537"/>
      <c r="DM142" s="579"/>
    </row>
    <row r="143" spans="2:117" ht="15" hidden="1" customHeight="1" outlineLevel="1">
      <c r="B143" s="574"/>
      <c r="C143" s="662"/>
      <c r="E143" s="646"/>
      <c r="G143" s="635"/>
      <c r="H143" s="636"/>
      <c r="I143" s="636"/>
      <c r="J143" s="636"/>
      <c r="K143" s="636"/>
      <c r="L143" s="636"/>
      <c r="M143" s="636"/>
      <c r="N143" s="636"/>
      <c r="O143" s="636"/>
      <c r="P143" s="636"/>
      <c r="Q143" s="636"/>
      <c r="R143" s="637"/>
      <c r="S143" s="635"/>
      <c r="T143" s="636"/>
      <c r="U143" s="636"/>
      <c r="V143" s="636"/>
      <c r="W143" s="636"/>
      <c r="X143" s="636"/>
      <c r="Y143" s="636"/>
      <c r="Z143" s="636"/>
      <c r="AA143" s="636"/>
      <c r="AB143" s="636"/>
      <c r="AC143" s="636"/>
      <c r="AD143" s="637"/>
      <c r="AE143" s="635"/>
      <c r="AF143" s="636"/>
      <c r="AG143" s="636"/>
      <c r="AH143" s="636"/>
      <c r="AI143" s="636"/>
      <c r="AJ143" s="636"/>
      <c r="AK143" s="636"/>
      <c r="AL143" s="636"/>
      <c r="AM143" s="636"/>
      <c r="AN143" s="636"/>
      <c r="AO143" s="636"/>
      <c r="AP143" s="637"/>
      <c r="AQ143" s="575"/>
      <c r="AR143" s="635"/>
      <c r="AS143" s="636"/>
      <c r="AT143" s="636"/>
      <c r="AU143" s="636"/>
      <c r="AV143" s="636"/>
      <c r="AW143" s="636"/>
      <c r="AX143" s="636"/>
      <c r="AY143" s="636"/>
      <c r="AZ143" s="636"/>
      <c r="BA143" s="636"/>
      <c r="BB143" s="636"/>
      <c r="BC143" s="637"/>
      <c r="BD143" s="635"/>
      <c r="BE143" s="636"/>
      <c r="BF143" s="636"/>
      <c r="BG143" s="636"/>
      <c r="BH143" s="636"/>
      <c r="BI143" s="636"/>
      <c r="BJ143" s="636"/>
      <c r="BK143" s="636"/>
      <c r="BL143" s="636"/>
      <c r="BM143" s="636"/>
      <c r="BN143" s="636"/>
      <c r="BO143" s="637"/>
      <c r="BP143" s="635"/>
      <c r="BQ143" s="636"/>
      <c r="BR143" s="636"/>
      <c r="BS143" s="636"/>
      <c r="BT143" s="636"/>
      <c r="BU143" s="636"/>
      <c r="BV143" s="636"/>
      <c r="BW143" s="636"/>
      <c r="BX143" s="636"/>
      <c r="BY143" s="636"/>
      <c r="BZ143" s="636"/>
      <c r="CA143" s="637"/>
      <c r="CB143" s="575"/>
      <c r="CC143" s="635"/>
      <c r="CD143" s="636"/>
      <c r="CE143" s="636"/>
      <c r="CF143" s="636"/>
      <c r="CG143" s="636"/>
      <c r="CH143" s="636"/>
      <c r="CI143" s="636"/>
      <c r="CJ143" s="636"/>
      <c r="CK143" s="636"/>
      <c r="CL143" s="636"/>
      <c r="CM143" s="636"/>
      <c r="CN143" s="637"/>
      <c r="CO143" s="635"/>
      <c r="CP143" s="636"/>
      <c r="CQ143" s="636"/>
      <c r="CR143" s="636"/>
      <c r="CS143" s="636"/>
      <c r="CT143" s="636"/>
      <c r="CU143" s="636"/>
      <c r="CV143" s="636"/>
      <c r="CW143" s="636"/>
      <c r="CX143" s="636"/>
      <c r="CY143" s="636"/>
      <c r="CZ143" s="637"/>
      <c r="DA143" s="635"/>
      <c r="DB143" s="636"/>
      <c r="DC143" s="636"/>
      <c r="DD143" s="636"/>
      <c r="DE143" s="636"/>
      <c r="DF143" s="636"/>
      <c r="DG143" s="636"/>
      <c r="DH143" s="636"/>
      <c r="DI143" s="636"/>
      <c r="DJ143" s="636"/>
      <c r="DK143" s="636"/>
      <c r="DL143" s="637"/>
      <c r="DM143" s="575"/>
    </row>
    <row r="144" spans="2:117" s="614" customFormat="1" ht="15" hidden="1" customHeight="1" outlineLevel="1">
      <c r="B144" s="631"/>
      <c r="C144" s="663"/>
      <c r="E144" s="647"/>
      <c r="G144" s="615"/>
      <c r="H144" s="616"/>
      <c r="I144" s="616"/>
      <c r="J144" s="616"/>
      <c r="K144" s="616"/>
      <c r="L144" s="616"/>
      <c r="M144" s="616"/>
      <c r="N144" s="616"/>
      <c r="O144" s="616"/>
      <c r="P144" s="616"/>
      <c r="Q144" s="616"/>
      <c r="R144" s="617"/>
      <c r="S144" s="615"/>
      <c r="T144" s="616"/>
      <c r="U144" s="616"/>
      <c r="V144" s="616"/>
      <c r="W144" s="616"/>
      <c r="X144" s="616"/>
      <c r="Y144" s="616"/>
      <c r="Z144" s="616"/>
      <c r="AA144" s="616"/>
      <c r="AB144" s="616"/>
      <c r="AC144" s="616"/>
      <c r="AD144" s="617"/>
      <c r="AE144" s="615"/>
      <c r="AF144" s="616"/>
      <c r="AG144" s="616"/>
      <c r="AH144" s="616"/>
      <c r="AI144" s="616"/>
      <c r="AJ144" s="616"/>
      <c r="AK144" s="616"/>
      <c r="AL144" s="616"/>
      <c r="AM144" s="616"/>
      <c r="AN144" s="616"/>
      <c r="AO144" s="616"/>
      <c r="AP144" s="617"/>
      <c r="AQ144" s="618"/>
      <c r="AR144" s="615"/>
      <c r="AS144" s="616"/>
      <c r="AT144" s="616"/>
      <c r="AU144" s="616"/>
      <c r="AV144" s="616"/>
      <c r="AW144" s="616"/>
      <c r="AX144" s="616"/>
      <c r="AY144" s="616"/>
      <c r="AZ144" s="616"/>
      <c r="BA144" s="616"/>
      <c r="BB144" s="616"/>
      <c r="BC144" s="617"/>
      <c r="BD144" s="615"/>
      <c r="BE144" s="616"/>
      <c r="BF144" s="616"/>
      <c r="BG144" s="616"/>
      <c r="BH144" s="616"/>
      <c r="BI144" s="616"/>
      <c r="BJ144" s="616"/>
      <c r="BK144" s="616"/>
      <c r="BL144" s="616"/>
      <c r="BM144" s="616"/>
      <c r="BN144" s="616"/>
      <c r="BO144" s="617"/>
      <c r="BP144" s="615"/>
      <c r="BQ144" s="616"/>
      <c r="BR144" s="616"/>
      <c r="BS144" s="616"/>
      <c r="BT144" s="616"/>
      <c r="BU144" s="616"/>
      <c r="BV144" s="616"/>
      <c r="BW144" s="616"/>
      <c r="BX144" s="616"/>
      <c r="BY144" s="616"/>
      <c r="BZ144" s="616"/>
      <c r="CA144" s="617"/>
      <c r="CB144" s="618"/>
      <c r="CC144" s="615"/>
      <c r="CD144" s="616"/>
      <c r="CE144" s="616"/>
      <c r="CF144" s="616"/>
      <c r="CG144" s="616"/>
      <c r="CH144" s="616"/>
      <c r="CI144" s="616"/>
      <c r="CJ144" s="616"/>
      <c r="CK144" s="616"/>
      <c r="CL144" s="616"/>
      <c r="CM144" s="616"/>
      <c r="CN144" s="617"/>
      <c r="CO144" s="615"/>
      <c r="CP144" s="616"/>
      <c r="CQ144" s="616"/>
      <c r="CR144" s="616"/>
      <c r="CS144" s="616"/>
      <c r="CT144" s="616"/>
      <c r="CU144" s="616"/>
      <c r="CV144" s="616"/>
      <c r="CW144" s="616"/>
      <c r="CX144" s="616"/>
      <c r="CY144" s="616"/>
      <c r="CZ144" s="617"/>
      <c r="DA144" s="615"/>
      <c r="DB144" s="616"/>
      <c r="DC144" s="616"/>
      <c r="DD144" s="616"/>
      <c r="DE144" s="616"/>
      <c r="DF144" s="616"/>
      <c r="DG144" s="616"/>
      <c r="DH144" s="616"/>
      <c r="DI144" s="616"/>
      <c r="DJ144" s="616"/>
      <c r="DK144" s="616"/>
      <c r="DL144" s="617"/>
      <c r="DM144" s="618"/>
    </row>
    <row r="145" spans="2:117" s="614" customFormat="1" ht="15" hidden="1" customHeight="1" outlineLevel="1">
      <c r="B145" s="631"/>
      <c r="C145" s="663"/>
      <c r="E145" s="647"/>
      <c r="G145" s="615"/>
      <c r="H145" s="616"/>
      <c r="I145" s="616"/>
      <c r="J145" s="616"/>
      <c r="K145" s="616"/>
      <c r="L145" s="616"/>
      <c r="M145" s="616"/>
      <c r="N145" s="616"/>
      <c r="O145" s="616"/>
      <c r="P145" s="616"/>
      <c r="Q145" s="616"/>
      <c r="R145" s="617"/>
      <c r="S145" s="615"/>
      <c r="T145" s="616"/>
      <c r="U145" s="616"/>
      <c r="V145" s="616"/>
      <c r="W145" s="616"/>
      <c r="X145" s="616"/>
      <c r="Y145" s="616"/>
      <c r="Z145" s="616"/>
      <c r="AA145" s="616"/>
      <c r="AB145" s="616"/>
      <c r="AC145" s="616"/>
      <c r="AD145" s="617"/>
      <c r="AE145" s="615"/>
      <c r="AF145" s="616"/>
      <c r="AG145" s="616"/>
      <c r="AH145" s="616"/>
      <c r="AI145" s="616"/>
      <c r="AJ145" s="616"/>
      <c r="AK145" s="616"/>
      <c r="AL145" s="616"/>
      <c r="AM145" s="616"/>
      <c r="AN145" s="616"/>
      <c r="AO145" s="616"/>
      <c r="AP145" s="617"/>
      <c r="AQ145" s="618"/>
      <c r="AR145" s="615"/>
      <c r="AS145" s="616"/>
      <c r="AT145" s="616"/>
      <c r="AU145" s="616"/>
      <c r="AV145" s="616"/>
      <c r="AW145" s="616"/>
      <c r="AX145" s="616"/>
      <c r="AY145" s="616"/>
      <c r="AZ145" s="616"/>
      <c r="BA145" s="616"/>
      <c r="BB145" s="616"/>
      <c r="BC145" s="617"/>
      <c r="BD145" s="615"/>
      <c r="BE145" s="616"/>
      <c r="BF145" s="616"/>
      <c r="BG145" s="616"/>
      <c r="BH145" s="616"/>
      <c r="BI145" s="616"/>
      <c r="BJ145" s="616"/>
      <c r="BK145" s="616"/>
      <c r="BL145" s="616"/>
      <c r="BM145" s="616"/>
      <c r="BN145" s="616"/>
      <c r="BO145" s="617"/>
      <c r="BP145" s="615"/>
      <c r="BQ145" s="616"/>
      <c r="BR145" s="616"/>
      <c r="BS145" s="616"/>
      <c r="BT145" s="616"/>
      <c r="BU145" s="616"/>
      <c r="BV145" s="616"/>
      <c r="BW145" s="616"/>
      <c r="BX145" s="616"/>
      <c r="BY145" s="616"/>
      <c r="BZ145" s="616"/>
      <c r="CA145" s="617"/>
      <c r="CB145" s="618"/>
      <c r="CC145" s="615"/>
      <c r="CD145" s="616"/>
      <c r="CE145" s="616"/>
      <c r="CF145" s="616"/>
      <c r="CG145" s="616"/>
      <c r="CH145" s="616"/>
      <c r="CI145" s="616"/>
      <c r="CJ145" s="616"/>
      <c r="CK145" s="616"/>
      <c r="CL145" s="616"/>
      <c r="CM145" s="616"/>
      <c r="CN145" s="617"/>
      <c r="CO145" s="615"/>
      <c r="CP145" s="616"/>
      <c r="CQ145" s="616"/>
      <c r="CR145" s="616"/>
      <c r="CS145" s="616"/>
      <c r="CT145" s="616"/>
      <c r="CU145" s="616"/>
      <c r="CV145" s="616"/>
      <c r="CW145" s="616"/>
      <c r="CX145" s="616"/>
      <c r="CY145" s="616"/>
      <c r="CZ145" s="617"/>
      <c r="DA145" s="615"/>
      <c r="DB145" s="616"/>
      <c r="DC145" s="616"/>
      <c r="DD145" s="616"/>
      <c r="DE145" s="616"/>
      <c r="DF145" s="616"/>
      <c r="DG145" s="616"/>
      <c r="DH145" s="616"/>
      <c r="DI145" s="616"/>
      <c r="DJ145" s="616"/>
      <c r="DK145" s="616"/>
      <c r="DL145" s="617"/>
      <c r="DM145" s="618"/>
    </row>
    <row r="146" spans="2:117" s="619" customFormat="1" ht="15" hidden="1" customHeight="1" outlineLevel="1">
      <c r="B146" s="576"/>
      <c r="C146" s="664"/>
      <c r="E146" s="648"/>
      <c r="G146" s="620"/>
      <c r="H146" s="621"/>
      <c r="I146" s="621"/>
      <c r="J146" s="621"/>
      <c r="K146" s="621"/>
      <c r="L146" s="621"/>
      <c r="M146" s="621"/>
      <c r="N146" s="621"/>
      <c r="O146" s="621"/>
      <c r="P146" s="621"/>
      <c r="Q146" s="621"/>
      <c r="R146" s="622"/>
      <c r="S146" s="620"/>
      <c r="T146" s="621"/>
      <c r="U146" s="621"/>
      <c r="V146" s="621"/>
      <c r="W146" s="621"/>
      <c r="X146" s="621"/>
      <c r="Y146" s="621"/>
      <c r="Z146" s="621"/>
      <c r="AA146" s="621"/>
      <c r="AB146" s="621"/>
      <c r="AC146" s="621"/>
      <c r="AD146" s="622"/>
      <c r="AE146" s="620"/>
      <c r="AF146" s="621"/>
      <c r="AG146" s="621"/>
      <c r="AH146" s="621"/>
      <c r="AI146" s="621"/>
      <c r="AJ146" s="621"/>
      <c r="AK146" s="621"/>
      <c r="AL146" s="621"/>
      <c r="AM146" s="621"/>
      <c r="AN146" s="621"/>
      <c r="AO146" s="621"/>
      <c r="AP146" s="622"/>
      <c r="AQ146" s="623"/>
      <c r="AR146" s="620"/>
      <c r="AS146" s="621"/>
      <c r="AT146" s="621"/>
      <c r="AU146" s="621"/>
      <c r="AV146" s="621"/>
      <c r="AW146" s="621"/>
      <c r="AX146" s="621"/>
      <c r="AY146" s="621"/>
      <c r="AZ146" s="621"/>
      <c r="BA146" s="621"/>
      <c r="BB146" s="621"/>
      <c r="BC146" s="622"/>
      <c r="BD146" s="620"/>
      <c r="BE146" s="621"/>
      <c r="BF146" s="621"/>
      <c r="BG146" s="621"/>
      <c r="BH146" s="621"/>
      <c r="BI146" s="621"/>
      <c r="BJ146" s="621"/>
      <c r="BK146" s="621"/>
      <c r="BL146" s="621"/>
      <c r="BM146" s="621"/>
      <c r="BN146" s="621"/>
      <c r="BO146" s="622"/>
      <c r="BP146" s="620"/>
      <c r="BQ146" s="621"/>
      <c r="BR146" s="621"/>
      <c r="BS146" s="621"/>
      <c r="BT146" s="621"/>
      <c r="BU146" s="621"/>
      <c r="BV146" s="621"/>
      <c r="BW146" s="621"/>
      <c r="BX146" s="621"/>
      <c r="BY146" s="621"/>
      <c r="BZ146" s="621"/>
      <c r="CA146" s="622"/>
      <c r="CB146" s="623"/>
      <c r="CC146" s="620"/>
      <c r="CD146" s="621"/>
      <c r="CE146" s="621"/>
      <c r="CF146" s="621"/>
      <c r="CG146" s="621"/>
      <c r="CH146" s="621"/>
      <c r="CI146" s="621"/>
      <c r="CJ146" s="621"/>
      <c r="CK146" s="621"/>
      <c r="CL146" s="621"/>
      <c r="CM146" s="621"/>
      <c r="CN146" s="622"/>
      <c r="CO146" s="620"/>
      <c r="CP146" s="621"/>
      <c r="CQ146" s="621"/>
      <c r="CR146" s="621"/>
      <c r="CS146" s="621"/>
      <c r="CT146" s="621"/>
      <c r="CU146" s="621"/>
      <c r="CV146" s="621"/>
      <c r="CW146" s="621"/>
      <c r="CX146" s="621"/>
      <c r="CY146" s="621"/>
      <c r="CZ146" s="622"/>
      <c r="DA146" s="620"/>
      <c r="DB146" s="621"/>
      <c r="DC146" s="621"/>
      <c r="DD146" s="621"/>
      <c r="DE146" s="621"/>
      <c r="DF146" s="621"/>
      <c r="DG146" s="621"/>
      <c r="DH146" s="621"/>
      <c r="DI146" s="621"/>
      <c r="DJ146" s="621"/>
      <c r="DK146" s="621"/>
      <c r="DL146" s="622"/>
      <c r="DM146" s="623"/>
    </row>
    <row r="147" spans="2:117" s="619" customFormat="1" ht="15" hidden="1" customHeight="1" outlineLevel="1">
      <c r="B147" s="576"/>
      <c r="C147" s="664"/>
      <c r="E147" s="648"/>
      <c r="G147" s="620"/>
      <c r="H147" s="621"/>
      <c r="I147" s="621"/>
      <c r="J147" s="621"/>
      <c r="K147" s="621"/>
      <c r="L147" s="621"/>
      <c r="M147" s="621"/>
      <c r="N147" s="621"/>
      <c r="O147" s="621"/>
      <c r="P147" s="621"/>
      <c r="Q147" s="621"/>
      <c r="R147" s="622"/>
      <c r="S147" s="620"/>
      <c r="T147" s="621"/>
      <c r="U147" s="621"/>
      <c r="V147" s="621"/>
      <c r="W147" s="621"/>
      <c r="X147" s="621"/>
      <c r="Y147" s="621"/>
      <c r="Z147" s="621"/>
      <c r="AA147" s="621"/>
      <c r="AB147" s="621"/>
      <c r="AC147" s="621"/>
      <c r="AD147" s="622"/>
      <c r="AE147" s="620"/>
      <c r="AF147" s="621"/>
      <c r="AG147" s="621"/>
      <c r="AH147" s="621"/>
      <c r="AI147" s="621"/>
      <c r="AJ147" s="621"/>
      <c r="AK147" s="621"/>
      <c r="AL147" s="621"/>
      <c r="AM147" s="621"/>
      <c r="AN147" s="621"/>
      <c r="AO147" s="621"/>
      <c r="AP147" s="622"/>
      <c r="AQ147" s="623"/>
      <c r="AR147" s="620"/>
      <c r="AS147" s="621"/>
      <c r="AT147" s="621"/>
      <c r="AU147" s="621"/>
      <c r="AV147" s="621"/>
      <c r="AW147" s="621"/>
      <c r="AX147" s="621"/>
      <c r="AY147" s="621"/>
      <c r="AZ147" s="621"/>
      <c r="BA147" s="621"/>
      <c r="BB147" s="621"/>
      <c r="BC147" s="622"/>
      <c r="BD147" s="620"/>
      <c r="BE147" s="621"/>
      <c r="BF147" s="621"/>
      <c r="BG147" s="621"/>
      <c r="BH147" s="621"/>
      <c r="BI147" s="621"/>
      <c r="BJ147" s="621"/>
      <c r="BK147" s="621"/>
      <c r="BL147" s="621"/>
      <c r="BM147" s="621"/>
      <c r="BN147" s="621"/>
      <c r="BO147" s="622"/>
      <c r="BP147" s="620"/>
      <c r="BQ147" s="621"/>
      <c r="BR147" s="621"/>
      <c r="BS147" s="621"/>
      <c r="BT147" s="621"/>
      <c r="BU147" s="621"/>
      <c r="BV147" s="621"/>
      <c r="BW147" s="621"/>
      <c r="BX147" s="621"/>
      <c r="BY147" s="621"/>
      <c r="BZ147" s="621"/>
      <c r="CA147" s="622"/>
      <c r="CB147" s="623"/>
      <c r="CC147" s="620"/>
      <c r="CD147" s="621"/>
      <c r="CE147" s="621"/>
      <c r="CF147" s="621"/>
      <c r="CG147" s="621"/>
      <c r="CH147" s="621"/>
      <c r="CI147" s="621"/>
      <c r="CJ147" s="621"/>
      <c r="CK147" s="621"/>
      <c r="CL147" s="621"/>
      <c r="CM147" s="621"/>
      <c r="CN147" s="622"/>
      <c r="CO147" s="620"/>
      <c r="CP147" s="621"/>
      <c r="CQ147" s="621"/>
      <c r="CR147" s="621"/>
      <c r="CS147" s="621"/>
      <c r="CT147" s="621"/>
      <c r="CU147" s="621"/>
      <c r="CV147" s="621"/>
      <c r="CW147" s="621"/>
      <c r="CX147" s="621"/>
      <c r="CY147" s="621"/>
      <c r="CZ147" s="622"/>
      <c r="DA147" s="620"/>
      <c r="DB147" s="621"/>
      <c r="DC147" s="621"/>
      <c r="DD147" s="621"/>
      <c r="DE147" s="621"/>
      <c r="DF147" s="621"/>
      <c r="DG147" s="621"/>
      <c r="DH147" s="621"/>
      <c r="DI147" s="621"/>
      <c r="DJ147" s="621"/>
      <c r="DK147" s="621"/>
      <c r="DL147" s="622"/>
      <c r="DM147" s="623"/>
    </row>
    <row r="148" spans="2:117" s="619" customFormat="1" ht="15" hidden="1" customHeight="1" outlineLevel="1" thickBot="1">
      <c r="B148" s="576"/>
      <c r="C148" s="665"/>
      <c r="E148" s="648"/>
      <c r="G148" s="624"/>
      <c r="H148" s="625"/>
      <c r="I148" s="625"/>
      <c r="J148" s="625"/>
      <c r="K148" s="625"/>
      <c r="L148" s="625"/>
      <c r="M148" s="625"/>
      <c r="N148" s="625"/>
      <c r="O148" s="625"/>
      <c r="P148" s="625"/>
      <c r="Q148" s="625"/>
      <c r="R148" s="626"/>
      <c r="S148" s="624"/>
      <c r="T148" s="625"/>
      <c r="U148" s="625"/>
      <c r="V148" s="625"/>
      <c r="W148" s="625"/>
      <c r="X148" s="625"/>
      <c r="Y148" s="625"/>
      <c r="Z148" s="625"/>
      <c r="AA148" s="625"/>
      <c r="AB148" s="625"/>
      <c r="AC148" s="625"/>
      <c r="AD148" s="626"/>
      <c r="AE148" s="624"/>
      <c r="AF148" s="625"/>
      <c r="AG148" s="625"/>
      <c r="AH148" s="625"/>
      <c r="AI148" s="625"/>
      <c r="AJ148" s="625"/>
      <c r="AK148" s="625"/>
      <c r="AL148" s="625"/>
      <c r="AM148" s="625"/>
      <c r="AN148" s="625"/>
      <c r="AO148" s="625"/>
      <c r="AP148" s="626"/>
      <c r="AQ148" s="627"/>
      <c r="AR148" s="624"/>
      <c r="AS148" s="625"/>
      <c r="AT148" s="625"/>
      <c r="AU148" s="625"/>
      <c r="AV148" s="625"/>
      <c r="AW148" s="625"/>
      <c r="AX148" s="625"/>
      <c r="AY148" s="625"/>
      <c r="AZ148" s="625"/>
      <c r="BA148" s="625"/>
      <c r="BB148" s="625"/>
      <c r="BC148" s="626"/>
      <c r="BD148" s="624"/>
      <c r="BE148" s="625"/>
      <c r="BF148" s="625"/>
      <c r="BG148" s="625"/>
      <c r="BH148" s="625"/>
      <c r="BI148" s="625"/>
      <c r="BJ148" s="625"/>
      <c r="BK148" s="625"/>
      <c r="BL148" s="625"/>
      <c r="BM148" s="625"/>
      <c r="BN148" s="625"/>
      <c r="BO148" s="626"/>
      <c r="BP148" s="624"/>
      <c r="BQ148" s="625"/>
      <c r="BR148" s="625"/>
      <c r="BS148" s="625"/>
      <c r="BT148" s="625"/>
      <c r="BU148" s="625"/>
      <c r="BV148" s="625"/>
      <c r="BW148" s="625"/>
      <c r="BX148" s="625"/>
      <c r="BY148" s="625"/>
      <c r="BZ148" s="625"/>
      <c r="CA148" s="626"/>
      <c r="CB148" s="627"/>
      <c r="CC148" s="624"/>
      <c r="CD148" s="625"/>
      <c r="CE148" s="625"/>
      <c r="CF148" s="625"/>
      <c r="CG148" s="625"/>
      <c r="CH148" s="625"/>
      <c r="CI148" s="625"/>
      <c r="CJ148" s="625"/>
      <c r="CK148" s="625"/>
      <c r="CL148" s="625"/>
      <c r="CM148" s="625"/>
      <c r="CN148" s="626"/>
      <c r="CO148" s="624"/>
      <c r="CP148" s="625"/>
      <c r="CQ148" s="625"/>
      <c r="CR148" s="625"/>
      <c r="CS148" s="625"/>
      <c r="CT148" s="625"/>
      <c r="CU148" s="625"/>
      <c r="CV148" s="625"/>
      <c r="CW148" s="625"/>
      <c r="CX148" s="625"/>
      <c r="CY148" s="625"/>
      <c r="CZ148" s="626"/>
      <c r="DA148" s="624"/>
      <c r="DB148" s="625"/>
      <c r="DC148" s="625"/>
      <c r="DD148" s="625"/>
      <c r="DE148" s="625"/>
      <c r="DF148" s="625"/>
      <c r="DG148" s="625"/>
      <c r="DH148" s="625"/>
      <c r="DI148" s="625"/>
      <c r="DJ148" s="625"/>
      <c r="DK148" s="625"/>
      <c r="DL148" s="626"/>
      <c r="DM148" s="623"/>
    </row>
    <row r="149" spans="2:117" ht="15" hidden="1" customHeight="1" outlineLevel="1" thickTop="1">
      <c r="B149" s="580"/>
      <c r="C149" s="657"/>
      <c r="E149" s="642"/>
      <c r="G149" s="515"/>
      <c r="H149" s="497"/>
      <c r="I149" s="497"/>
      <c r="J149" s="497"/>
      <c r="K149" s="497"/>
      <c r="L149" s="497"/>
      <c r="M149" s="497"/>
      <c r="N149" s="497"/>
      <c r="O149" s="497"/>
      <c r="P149" s="497"/>
      <c r="Q149" s="497"/>
      <c r="R149" s="516"/>
      <c r="S149" s="522"/>
      <c r="T149" s="510"/>
      <c r="U149" s="510"/>
      <c r="V149" s="510"/>
      <c r="W149" s="510"/>
      <c r="X149" s="510"/>
      <c r="Y149" s="510"/>
      <c r="Z149" s="510"/>
      <c r="AA149" s="510"/>
      <c r="AB149" s="510"/>
      <c r="AC149" s="510"/>
      <c r="AD149" s="523"/>
      <c r="AE149" s="522"/>
      <c r="AF149" s="510"/>
      <c r="AG149" s="510"/>
      <c r="AH149" s="510"/>
      <c r="AI149" s="510"/>
      <c r="AJ149" s="510"/>
      <c r="AK149" s="510"/>
      <c r="AL149" s="510"/>
      <c r="AM149" s="510"/>
      <c r="AN149" s="510"/>
      <c r="AO149" s="510"/>
      <c r="AP149" s="523"/>
      <c r="AQ149" s="579"/>
      <c r="AR149" s="515"/>
      <c r="AS149" s="497"/>
      <c r="AT149" s="497"/>
      <c r="AU149" s="497"/>
      <c r="AV149" s="497"/>
      <c r="AW149" s="497"/>
      <c r="AX149" s="497"/>
      <c r="AY149" s="497"/>
      <c r="AZ149" s="497"/>
      <c r="BA149" s="497"/>
      <c r="BB149" s="497"/>
      <c r="BC149" s="516"/>
      <c r="BD149" s="522"/>
      <c r="BE149" s="510"/>
      <c r="BF149" s="510"/>
      <c r="BG149" s="510"/>
      <c r="BH149" s="510"/>
      <c r="BI149" s="510"/>
      <c r="BJ149" s="510"/>
      <c r="BK149" s="510"/>
      <c r="BL149" s="510"/>
      <c r="BM149" s="510"/>
      <c r="BN149" s="510"/>
      <c r="BO149" s="523"/>
      <c r="BP149" s="522"/>
      <c r="BQ149" s="510"/>
      <c r="BR149" s="510"/>
      <c r="BS149" s="510"/>
      <c r="BT149" s="510"/>
      <c r="BU149" s="510"/>
      <c r="BV149" s="510"/>
      <c r="BW149" s="510"/>
      <c r="BX149" s="510"/>
      <c r="BY149" s="510"/>
      <c r="BZ149" s="510"/>
      <c r="CA149" s="523"/>
      <c r="CB149" s="578"/>
      <c r="CC149" s="515"/>
      <c r="CD149" s="497"/>
      <c r="CE149" s="497"/>
      <c r="CF149" s="497"/>
      <c r="CG149" s="497"/>
      <c r="CH149" s="497"/>
      <c r="CI149" s="497"/>
      <c r="CJ149" s="497"/>
      <c r="CK149" s="497"/>
      <c r="CL149" s="497"/>
      <c r="CM149" s="497"/>
      <c r="CN149" s="516"/>
      <c r="CO149" s="522"/>
      <c r="CP149" s="510"/>
      <c r="CQ149" s="510"/>
      <c r="CR149" s="510"/>
      <c r="CS149" s="510"/>
      <c r="CT149" s="510"/>
      <c r="CU149" s="510"/>
      <c r="CV149" s="510"/>
      <c r="CW149" s="510"/>
      <c r="CX149" s="510"/>
      <c r="CY149" s="510"/>
      <c r="CZ149" s="523"/>
      <c r="DA149" s="531"/>
      <c r="DB149" s="530"/>
      <c r="DC149" s="510"/>
      <c r="DD149" s="510"/>
      <c r="DE149" s="510"/>
      <c r="DF149" s="510"/>
      <c r="DG149" s="510"/>
      <c r="DH149" s="510"/>
      <c r="DI149" s="510"/>
      <c r="DJ149" s="510"/>
      <c r="DK149" s="510"/>
      <c r="DL149" s="523"/>
      <c r="DM149" s="579"/>
    </row>
    <row r="150" spans="2:117" ht="15" hidden="1" customHeight="1" outlineLevel="1">
      <c r="B150" s="574"/>
      <c r="C150" s="658"/>
      <c r="E150" s="643"/>
      <c r="G150" s="524"/>
      <c r="H150" s="511"/>
      <c r="I150" s="511"/>
      <c r="J150" s="511"/>
      <c r="K150" s="511"/>
      <c r="L150" s="511"/>
      <c r="M150" s="511"/>
      <c r="N150" s="511"/>
      <c r="O150" s="511"/>
      <c r="P150" s="511"/>
      <c r="Q150" s="511"/>
      <c r="R150" s="525"/>
      <c r="S150" s="524"/>
      <c r="T150" s="511"/>
      <c r="U150" s="511"/>
      <c r="V150" s="511"/>
      <c r="W150" s="511"/>
      <c r="X150" s="511"/>
      <c r="Y150" s="511"/>
      <c r="Z150" s="511"/>
      <c r="AA150" s="511"/>
      <c r="AB150" s="511"/>
      <c r="AC150" s="511"/>
      <c r="AD150" s="525"/>
      <c r="AE150" s="524"/>
      <c r="AF150" s="511"/>
      <c r="AG150" s="511"/>
      <c r="AH150" s="511"/>
      <c r="AI150" s="511"/>
      <c r="AJ150" s="511"/>
      <c r="AK150" s="511"/>
      <c r="AL150" s="511"/>
      <c r="AM150" s="511"/>
      <c r="AN150" s="511"/>
      <c r="AO150" s="511"/>
      <c r="AP150" s="525"/>
      <c r="AQ150" s="579"/>
      <c r="AR150" s="524"/>
      <c r="AS150" s="511"/>
      <c r="AT150" s="511"/>
      <c r="AU150" s="511"/>
      <c r="AV150" s="511"/>
      <c r="AW150" s="511"/>
      <c r="AX150" s="511"/>
      <c r="AY150" s="511"/>
      <c r="AZ150" s="511"/>
      <c r="BA150" s="511"/>
      <c r="BB150" s="511"/>
      <c r="BC150" s="525"/>
      <c r="BD150" s="524"/>
      <c r="BE150" s="511"/>
      <c r="BF150" s="511"/>
      <c r="BG150" s="511"/>
      <c r="BH150" s="511"/>
      <c r="BI150" s="511"/>
      <c r="BJ150" s="511"/>
      <c r="BK150" s="511"/>
      <c r="BL150" s="511"/>
      <c r="BM150" s="511"/>
      <c r="BN150" s="511"/>
      <c r="BO150" s="525"/>
      <c r="BP150" s="524"/>
      <c r="BQ150" s="511"/>
      <c r="BR150" s="511"/>
      <c r="BS150" s="511"/>
      <c r="BT150" s="511"/>
      <c r="BU150" s="511"/>
      <c r="BV150" s="511"/>
      <c r="BW150" s="511"/>
      <c r="BX150" s="511"/>
      <c r="BY150" s="511"/>
      <c r="BZ150" s="511"/>
      <c r="CA150" s="525"/>
      <c r="CB150" s="578"/>
      <c r="CC150" s="524"/>
      <c r="CD150" s="511"/>
      <c r="CE150" s="511"/>
      <c r="CF150" s="511"/>
      <c r="CG150" s="511"/>
      <c r="CH150" s="511"/>
      <c r="CI150" s="511"/>
      <c r="CJ150" s="511"/>
      <c r="CK150" s="511"/>
      <c r="CL150" s="511"/>
      <c r="CM150" s="511"/>
      <c r="CN150" s="525"/>
      <c r="CO150" s="524"/>
      <c r="CP150" s="511"/>
      <c r="CQ150" s="511"/>
      <c r="CR150" s="511"/>
      <c r="CS150" s="511"/>
      <c r="CT150" s="511"/>
      <c r="CU150" s="511"/>
      <c r="CV150" s="511"/>
      <c r="CW150" s="511"/>
      <c r="CX150" s="511"/>
      <c r="CY150" s="511"/>
      <c r="CZ150" s="525"/>
      <c r="DA150" s="524"/>
      <c r="DB150" s="511"/>
      <c r="DC150" s="511"/>
      <c r="DD150" s="511"/>
      <c r="DE150" s="511"/>
      <c r="DF150" s="511"/>
      <c r="DG150" s="511"/>
      <c r="DH150" s="511"/>
      <c r="DI150" s="511"/>
      <c r="DJ150" s="511"/>
      <c r="DK150" s="511"/>
      <c r="DL150" s="525"/>
      <c r="DM150" s="579"/>
    </row>
    <row r="151" spans="2:117" ht="15" hidden="1" customHeight="1" outlineLevel="1">
      <c r="B151" s="580"/>
      <c r="C151" s="659"/>
      <c r="E151" s="642"/>
      <c r="G151" s="557"/>
      <c r="H151" s="558"/>
      <c r="I151" s="558"/>
      <c r="J151" s="558"/>
      <c r="K151" s="558"/>
      <c r="L151" s="558"/>
      <c r="M151" s="558"/>
      <c r="N151" s="558"/>
      <c r="O151" s="558"/>
      <c r="P151" s="558"/>
      <c r="Q151" s="558"/>
      <c r="R151" s="559"/>
      <c r="S151" s="560"/>
      <c r="T151" s="561"/>
      <c r="U151" s="561"/>
      <c r="V151" s="561"/>
      <c r="W151" s="561"/>
      <c r="X151" s="561"/>
      <c r="Y151" s="561"/>
      <c r="Z151" s="561"/>
      <c r="AA151" s="561"/>
      <c r="AB151" s="561"/>
      <c r="AC151" s="561"/>
      <c r="AD151" s="562"/>
      <c r="AE151" s="560"/>
      <c r="AF151" s="561"/>
      <c r="AG151" s="561"/>
      <c r="AH151" s="561"/>
      <c r="AI151" s="561"/>
      <c r="AJ151" s="561"/>
      <c r="AK151" s="561"/>
      <c r="AL151" s="561"/>
      <c r="AM151" s="561"/>
      <c r="AN151" s="561"/>
      <c r="AO151" s="561"/>
      <c r="AP151" s="562"/>
      <c r="AQ151" s="575"/>
      <c r="AR151" s="557"/>
      <c r="AS151" s="558"/>
      <c r="AT151" s="558"/>
      <c r="AU151" s="558"/>
      <c r="AV151" s="558"/>
      <c r="AW151" s="558"/>
      <c r="AX151" s="558"/>
      <c r="AY151" s="558"/>
      <c r="AZ151" s="558"/>
      <c r="BA151" s="558"/>
      <c r="BB151" s="558"/>
      <c r="BC151" s="559"/>
      <c r="BD151" s="560"/>
      <c r="BE151" s="561"/>
      <c r="BF151" s="561"/>
      <c r="BG151" s="561"/>
      <c r="BH151" s="561"/>
      <c r="BI151" s="561"/>
      <c r="BJ151" s="561"/>
      <c r="BK151" s="561"/>
      <c r="BL151" s="561"/>
      <c r="BM151" s="561"/>
      <c r="BN151" s="561"/>
      <c r="BO151" s="562"/>
      <c r="BP151" s="560"/>
      <c r="BQ151" s="561"/>
      <c r="BR151" s="561"/>
      <c r="BS151" s="561"/>
      <c r="BT151" s="561"/>
      <c r="BU151" s="561"/>
      <c r="BV151" s="561"/>
      <c r="BW151" s="561"/>
      <c r="BX151" s="561"/>
      <c r="BY151" s="561"/>
      <c r="BZ151" s="561"/>
      <c r="CA151" s="562"/>
      <c r="CB151" s="581"/>
      <c r="CC151" s="557"/>
      <c r="CD151" s="558"/>
      <c r="CE151" s="558"/>
      <c r="CF151" s="558"/>
      <c r="CG151" s="558"/>
      <c r="CH151" s="558"/>
      <c r="CI151" s="558"/>
      <c r="CJ151" s="558"/>
      <c r="CK151" s="558"/>
      <c r="CL151" s="558"/>
      <c r="CM151" s="558"/>
      <c r="CN151" s="559"/>
      <c r="CO151" s="560"/>
      <c r="CP151" s="561"/>
      <c r="CQ151" s="561"/>
      <c r="CR151" s="561"/>
      <c r="CS151" s="561"/>
      <c r="CT151" s="561"/>
      <c r="CU151" s="561"/>
      <c r="CV151" s="561"/>
      <c r="CW151" s="561"/>
      <c r="CX151" s="561"/>
      <c r="CY151" s="561"/>
      <c r="CZ151" s="562"/>
      <c r="DA151" s="560"/>
      <c r="DB151" s="561"/>
      <c r="DC151" s="561"/>
      <c r="DD151" s="561"/>
      <c r="DE151" s="561"/>
      <c r="DF151" s="561"/>
      <c r="DG151" s="561"/>
      <c r="DH151" s="561"/>
      <c r="DI151" s="561"/>
      <c r="DJ151" s="561"/>
      <c r="DK151" s="561"/>
      <c r="DL151" s="562"/>
      <c r="DM151" s="575"/>
    </row>
    <row r="152" spans="2:117" ht="15" hidden="1" customHeight="1" outlineLevel="1">
      <c r="B152" s="574"/>
      <c r="C152" s="658"/>
      <c r="E152" s="643"/>
      <c r="G152" s="582"/>
      <c r="H152" s="583"/>
      <c r="I152" s="583"/>
      <c r="J152" s="583"/>
      <c r="K152" s="583"/>
      <c r="L152" s="583"/>
      <c r="M152" s="583"/>
      <c r="N152" s="583"/>
      <c r="O152" s="583"/>
      <c r="P152" s="583"/>
      <c r="Q152" s="583"/>
      <c r="R152" s="584"/>
      <c r="S152" s="582"/>
      <c r="T152" s="583"/>
      <c r="U152" s="583"/>
      <c r="V152" s="583"/>
      <c r="W152" s="583"/>
      <c r="X152" s="583"/>
      <c r="Y152" s="583"/>
      <c r="Z152" s="583"/>
      <c r="AA152" s="583"/>
      <c r="AB152" s="583"/>
      <c r="AC152" s="583"/>
      <c r="AD152" s="584"/>
      <c r="AE152" s="582"/>
      <c r="AF152" s="583"/>
      <c r="AG152" s="583"/>
      <c r="AH152" s="583"/>
      <c r="AI152" s="583"/>
      <c r="AJ152" s="583"/>
      <c r="AK152" s="583"/>
      <c r="AL152" s="583"/>
      <c r="AM152" s="583"/>
      <c r="AN152" s="583"/>
      <c r="AO152" s="583"/>
      <c r="AP152" s="584"/>
      <c r="AQ152" s="575"/>
      <c r="AR152" s="582"/>
      <c r="AS152" s="583"/>
      <c r="AT152" s="583"/>
      <c r="AU152" s="583"/>
      <c r="AV152" s="583"/>
      <c r="AW152" s="583"/>
      <c r="AX152" s="583"/>
      <c r="AY152" s="583"/>
      <c r="AZ152" s="583"/>
      <c r="BA152" s="583"/>
      <c r="BB152" s="583"/>
      <c r="BC152" s="584"/>
      <c r="BD152" s="582"/>
      <c r="BE152" s="583"/>
      <c r="BF152" s="583"/>
      <c r="BG152" s="583"/>
      <c r="BH152" s="583"/>
      <c r="BI152" s="583"/>
      <c r="BJ152" s="583"/>
      <c r="BK152" s="583"/>
      <c r="BL152" s="583"/>
      <c r="BM152" s="583"/>
      <c r="BN152" s="583"/>
      <c r="BO152" s="584"/>
      <c r="BP152" s="582"/>
      <c r="BQ152" s="583"/>
      <c r="BR152" s="583"/>
      <c r="BS152" s="583"/>
      <c r="BT152" s="583"/>
      <c r="BU152" s="583"/>
      <c r="BV152" s="583"/>
      <c r="BW152" s="583"/>
      <c r="BX152" s="583"/>
      <c r="BY152" s="583"/>
      <c r="BZ152" s="583"/>
      <c r="CA152" s="584"/>
      <c r="CB152" s="575"/>
      <c r="CC152" s="582"/>
      <c r="CD152" s="583"/>
      <c r="CE152" s="583"/>
      <c r="CF152" s="583"/>
      <c r="CG152" s="583"/>
      <c r="CH152" s="583"/>
      <c r="CI152" s="583"/>
      <c r="CJ152" s="583"/>
      <c r="CK152" s="583"/>
      <c r="CL152" s="583"/>
      <c r="CM152" s="583"/>
      <c r="CN152" s="584"/>
      <c r="CO152" s="582"/>
      <c r="CP152" s="583"/>
      <c r="CQ152" s="583"/>
      <c r="CR152" s="583"/>
      <c r="CS152" s="583"/>
      <c r="CT152" s="583"/>
      <c r="CU152" s="583"/>
      <c r="CV152" s="583"/>
      <c r="CW152" s="583"/>
      <c r="CX152" s="583"/>
      <c r="CY152" s="583"/>
      <c r="CZ152" s="584"/>
      <c r="DA152" s="582"/>
      <c r="DB152" s="583"/>
      <c r="DC152" s="583"/>
      <c r="DD152" s="583"/>
      <c r="DE152" s="583"/>
      <c r="DF152" s="583"/>
      <c r="DG152" s="583"/>
      <c r="DH152" s="583"/>
      <c r="DI152" s="583"/>
      <c r="DJ152" s="583"/>
      <c r="DK152" s="583"/>
      <c r="DL152" s="584"/>
      <c r="DM152" s="575"/>
    </row>
    <row r="153" spans="2:117" s="619" customFormat="1" ht="15" hidden="1" customHeight="1" outlineLevel="1">
      <c r="B153" s="574"/>
      <c r="C153" s="660"/>
      <c r="E153" s="644"/>
      <c r="G153" s="628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30"/>
      <c r="S153" s="628"/>
      <c r="T153" s="629"/>
      <c r="U153" s="629"/>
      <c r="V153" s="629"/>
      <c r="W153" s="629"/>
      <c r="X153" s="629"/>
      <c r="Y153" s="629"/>
      <c r="Z153" s="629"/>
      <c r="AA153" s="629"/>
      <c r="AB153" s="629"/>
      <c r="AC153" s="629"/>
      <c r="AD153" s="630"/>
      <c r="AE153" s="628"/>
      <c r="AF153" s="629"/>
      <c r="AG153" s="629"/>
      <c r="AH153" s="629"/>
      <c r="AI153" s="629"/>
      <c r="AJ153" s="629"/>
      <c r="AK153" s="629"/>
      <c r="AL153" s="629"/>
      <c r="AM153" s="629"/>
      <c r="AN153" s="629"/>
      <c r="AO153" s="629"/>
      <c r="AP153" s="630"/>
      <c r="AQ153" s="623"/>
      <c r="AR153" s="628"/>
      <c r="AS153" s="629"/>
      <c r="AT153" s="629"/>
      <c r="AU153" s="629"/>
      <c r="AV153" s="629"/>
      <c r="AW153" s="629"/>
      <c r="AX153" s="629"/>
      <c r="AY153" s="629"/>
      <c r="AZ153" s="629"/>
      <c r="BA153" s="629"/>
      <c r="BB153" s="629"/>
      <c r="BC153" s="630"/>
      <c r="BD153" s="628"/>
      <c r="BE153" s="629"/>
      <c r="BF153" s="629"/>
      <c r="BG153" s="629"/>
      <c r="BH153" s="629"/>
      <c r="BI153" s="629"/>
      <c r="BJ153" s="629"/>
      <c r="BK153" s="629"/>
      <c r="BL153" s="629"/>
      <c r="BM153" s="629"/>
      <c r="BN153" s="629"/>
      <c r="BO153" s="630"/>
      <c r="BP153" s="628"/>
      <c r="BQ153" s="629"/>
      <c r="BR153" s="629"/>
      <c r="BS153" s="629"/>
      <c r="BT153" s="629"/>
      <c r="BU153" s="629"/>
      <c r="BV153" s="629"/>
      <c r="BW153" s="629"/>
      <c r="BX153" s="629"/>
      <c r="BY153" s="629"/>
      <c r="BZ153" s="629"/>
      <c r="CA153" s="630"/>
      <c r="CB153" s="623"/>
      <c r="CC153" s="628"/>
      <c r="CD153" s="629"/>
      <c r="CE153" s="629"/>
      <c r="CF153" s="629"/>
      <c r="CG153" s="629"/>
      <c r="CH153" s="629"/>
      <c r="CI153" s="629"/>
      <c r="CJ153" s="629"/>
      <c r="CK153" s="629"/>
      <c r="CL153" s="629"/>
      <c r="CM153" s="629"/>
      <c r="CN153" s="630"/>
      <c r="CO153" s="628"/>
      <c r="CP153" s="629"/>
      <c r="CQ153" s="629"/>
      <c r="CR153" s="629"/>
      <c r="CS153" s="629"/>
      <c r="CT153" s="629"/>
      <c r="CU153" s="629"/>
      <c r="CV153" s="629"/>
      <c r="CW153" s="629"/>
      <c r="CX153" s="629"/>
      <c r="CY153" s="629"/>
      <c r="CZ153" s="630"/>
      <c r="DA153" s="628"/>
      <c r="DB153" s="629"/>
      <c r="DC153" s="629"/>
      <c r="DD153" s="629"/>
      <c r="DE153" s="629"/>
      <c r="DF153" s="629"/>
      <c r="DG153" s="629"/>
      <c r="DH153" s="629"/>
      <c r="DI153" s="629"/>
      <c r="DJ153" s="629"/>
      <c r="DK153" s="629"/>
      <c r="DL153" s="630"/>
      <c r="DM153" s="623"/>
    </row>
    <row r="154" spans="2:117" s="614" customFormat="1" ht="15" hidden="1" customHeight="1" outlineLevel="1">
      <c r="B154" s="574"/>
      <c r="C154" s="661"/>
      <c r="E154" s="645"/>
      <c r="G154" s="632"/>
      <c r="H154" s="633"/>
      <c r="I154" s="633"/>
      <c r="J154" s="633"/>
      <c r="K154" s="633"/>
      <c r="L154" s="633"/>
      <c r="M154" s="633"/>
      <c r="N154" s="633"/>
      <c r="O154" s="633"/>
      <c r="P154" s="633"/>
      <c r="Q154" s="633"/>
      <c r="R154" s="634"/>
      <c r="S154" s="632"/>
      <c r="T154" s="633"/>
      <c r="U154" s="633"/>
      <c r="V154" s="633"/>
      <c r="W154" s="633"/>
      <c r="X154" s="633"/>
      <c r="Y154" s="633"/>
      <c r="Z154" s="633"/>
      <c r="AA154" s="633"/>
      <c r="AB154" s="633"/>
      <c r="AC154" s="633"/>
      <c r="AD154" s="634"/>
      <c r="AE154" s="632"/>
      <c r="AF154" s="633"/>
      <c r="AG154" s="633"/>
      <c r="AH154" s="633"/>
      <c r="AI154" s="633"/>
      <c r="AJ154" s="633"/>
      <c r="AK154" s="633"/>
      <c r="AL154" s="633"/>
      <c r="AM154" s="633"/>
      <c r="AN154" s="633"/>
      <c r="AO154" s="633"/>
      <c r="AP154" s="634"/>
      <c r="AQ154" s="618"/>
      <c r="AR154" s="632"/>
      <c r="AS154" s="633"/>
      <c r="AT154" s="633"/>
      <c r="AU154" s="633"/>
      <c r="AV154" s="633"/>
      <c r="AW154" s="633"/>
      <c r="AX154" s="633"/>
      <c r="AY154" s="633"/>
      <c r="AZ154" s="633"/>
      <c r="BA154" s="633"/>
      <c r="BB154" s="633"/>
      <c r="BC154" s="634"/>
      <c r="BD154" s="632"/>
      <c r="BE154" s="633"/>
      <c r="BF154" s="633"/>
      <c r="BG154" s="633"/>
      <c r="BH154" s="633"/>
      <c r="BI154" s="633"/>
      <c r="BJ154" s="633"/>
      <c r="BK154" s="633"/>
      <c r="BL154" s="633"/>
      <c r="BM154" s="633"/>
      <c r="BN154" s="633"/>
      <c r="BO154" s="634"/>
      <c r="BP154" s="632"/>
      <c r="BQ154" s="633"/>
      <c r="BR154" s="633"/>
      <c r="BS154" s="633"/>
      <c r="BT154" s="633"/>
      <c r="BU154" s="633"/>
      <c r="BV154" s="633"/>
      <c r="BW154" s="633"/>
      <c r="BX154" s="633"/>
      <c r="BY154" s="633"/>
      <c r="BZ154" s="633"/>
      <c r="CA154" s="634"/>
      <c r="CB154" s="618"/>
      <c r="CC154" s="632"/>
      <c r="CD154" s="633"/>
      <c r="CE154" s="633"/>
      <c r="CF154" s="633"/>
      <c r="CG154" s="633"/>
      <c r="CH154" s="633"/>
      <c r="CI154" s="633"/>
      <c r="CJ154" s="633"/>
      <c r="CK154" s="633"/>
      <c r="CL154" s="633"/>
      <c r="CM154" s="633"/>
      <c r="CN154" s="634"/>
      <c r="CO154" s="632"/>
      <c r="CP154" s="633"/>
      <c r="CQ154" s="633"/>
      <c r="CR154" s="633"/>
      <c r="CS154" s="633"/>
      <c r="CT154" s="633"/>
      <c r="CU154" s="633"/>
      <c r="CV154" s="633"/>
      <c r="CW154" s="633"/>
      <c r="CX154" s="633"/>
      <c r="CY154" s="633"/>
      <c r="CZ154" s="634"/>
      <c r="DA154" s="632"/>
      <c r="DB154" s="633"/>
      <c r="DC154" s="633"/>
      <c r="DD154" s="633"/>
      <c r="DE154" s="633"/>
      <c r="DF154" s="633"/>
      <c r="DG154" s="633"/>
      <c r="DH154" s="633"/>
      <c r="DI154" s="633"/>
      <c r="DJ154" s="633"/>
      <c r="DK154" s="633"/>
      <c r="DL154" s="634"/>
      <c r="DM154" s="618"/>
    </row>
    <row r="155" spans="2:117" s="538" customFormat="1" ht="15" hidden="1" customHeight="1" outlineLevel="1">
      <c r="B155" s="585"/>
      <c r="C155" s="658"/>
      <c r="E155" s="643"/>
      <c r="G155" s="535"/>
      <c r="H155" s="536"/>
      <c r="I155" s="536"/>
      <c r="J155" s="536"/>
      <c r="K155" s="536"/>
      <c r="L155" s="536"/>
      <c r="M155" s="536"/>
      <c r="N155" s="536"/>
      <c r="O155" s="536"/>
      <c r="P155" s="536"/>
      <c r="Q155" s="536"/>
      <c r="R155" s="537"/>
      <c r="S155" s="535"/>
      <c r="T155" s="536"/>
      <c r="U155" s="536"/>
      <c r="V155" s="536"/>
      <c r="W155" s="536"/>
      <c r="X155" s="536"/>
      <c r="Y155" s="536"/>
      <c r="Z155" s="536"/>
      <c r="AA155" s="536"/>
      <c r="AB155" s="536"/>
      <c r="AC155" s="536"/>
      <c r="AD155" s="537"/>
      <c r="AE155" s="535"/>
      <c r="AF155" s="536"/>
      <c r="AG155" s="536"/>
      <c r="AH155" s="536"/>
      <c r="AI155" s="536"/>
      <c r="AJ155" s="536"/>
      <c r="AK155" s="536"/>
      <c r="AL155" s="536"/>
      <c r="AM155" s="536"/>
      <c r="AN155" s="536"/>
      <c r="AO155" s="536"/>
      <c r="AP155" s="537"/>
      <c r="AQ155" s="586"/>
      <c r="AR155" s="535"/>
      <c r="AS155" s="536"/>
      <c r="AT155" s="536"/>
      <c r="AU155" s="536"/>
      <c r="AV155" s="536"/>
      <c r="AW155" s="536"/>
      <c r="AX155" s="536"/>
      <c r="AY155" s="536"/>
      <c r="AZ155" s="536"/>
      <c r="BA155" s="536"/>
      <c r="BB155" s="536"/>
      <c r="BC155" s="537"/>
      <c r="BD155" s="535"/>
      <c r="BE155" s="536"/>
      <c r="BF155" s="536"/>
      <c r="BG155" s="536"/>
      <c r="BH155" s="536"/>
      <c r="BI155" s="536"/>
      <c r="BJ155" s="536"/>
      <c r="BK155" s="536"/>
      <c r="BL155" s="536"/>
      <c r="BM155" s="536"/>
      <c r="BN155" s="536"/>
      <c r="BO155" s="537"/>
      <c r="BP155" s="535"/>
      <c r="BQ155" s="536"/>
      <c r="BR155" s="536"/>
      <c r="BS155" s="536"/>
      <c r="BT155" s="536"/>
      <c r="BU155" s="536"/>
      <c r="BV155" s="536"/>
      <c r="BW155" s="536"/>
      <c r="BX155" s="536"/>
      <c r="BY155" s="536"/>
      <c r="BZ155" s="536"/>
      <c r="CA155" s="537"/>
      <c r="CB155" s="586"/>
      <c r="CC155" s="535"/>
      <c r="CD155" s="536"/>
      <c r="CE155" s="536"/>
      <c r="CF155" s="536"/>
      <c r="CG155" s="536"/>
      <c r="CH155" s="536"/>
      <c r="CI155" s="536"/>
      <c r="CJ155" s="536"/>
      <c r="CK155" s="536"/>
      <c r="CL155" s="536"/>
      <c r="CM155" s="536"/>
      <c r="CN155" s="537"/>
      <c r="CO155" s="535"/>
      <c r="CP155" s="536"/>
      <c r="CQ155" s="536"/>
      <c r="CR155" s="536"/>
      <c r="CS155" s="536"/>
      <c r="CT155" s="536"/>
      <c r="CU155" s="536"/>
      <c r="CV155" s="536"/>
      <c r="CW155" s="536"/>
      <c r="CX155" s="536"/>
      <c r="CY155" s="536"/>
      <c r="CZ155" s="537"/>
      <c r="DA155" s="517"/>
      <c r="DB155" s="496"/>
      <c r="DC155" s="536"/>
      <c r="DD155" s="536"/>
      <c r="DE155" s="536"/>
      <c r="DF155" s="536"/>
      <c r="DG155" s="536"/>
      <c r="DH155" s="536"/>
      <c r="DI155" s="536"/>
      <c r="DJ155" s="536"/>
      <c r="DK155" s="536"/>
      <c r="DL155" s="537"/>
      <c r="DM155" s="579"/>
    </row>
    <row r="156" spans="2:117" ht="15" hidden="1" customHeight="1" outlineLevel="1">
      <c r="B156" s="574"/>
      <c r="C156" s="662"/>
      <c r="E156" s="646"/>
      <c r="G156" s="635"/>
      <c r="H156" s="636"/>
      <c r="I156" s="636"/>
      <c r="J156" s="636"/>
      <c r="K156" s="636"/>
      <c r="L156" s="636"/>
      <c r="M156" s="636"/>
      <c r="N156" s="636"/>
      <c r="O156" s="636"/>
      <c r="P156" s="636"/>
      <c r="Q156" s="636"/>
      <c r="R156" s="637"/>
      <c r="S156" s="635"/>
      <c r="T156" s="636"/>
      <c r="U156" s="636"/>
      <c r="V156" s="636"/>
      <c r="W156" s="636"/>
      <c r="X156" s="636"/>
      <c r="Y156" s="636"/>
      <c r="Z156" s="636"/>
      <c r="AA156" s="636"/>
      <c r="AB156" s="636"/>
      <c r="AC156" s="636"/>
      <c r="AD156" s="637"/>
      <c r="AE156" s="635"/>
      <c r="AF156" s="636"/>
      <c r="AG156" s="636"/>
      <c r="AH156" s="636"/>
      <c r="AI156" s="636"/>
      <c r="AJ156" s="636"/>
      <c r="AK156" s="636"/>
      <c r="AL156" s="636"/>
      <c r="AM156" s="636"/>
      <c r="AN156" s="636"/>
      <c r="AO156" s="636"/>
      <c r="AP156" s="637"/>
      <c r="AQ156" s="575"/>
      <c r="AR156" s="635"/>
      <c r="AS156" s="636"/>
      <c r="AT156" s="636"/>
      <c r="AU156" s="636"/>
      <c r="AV156" s="636"/>
      <c r="AW156" s="636"/>
      <c r="AX156" s="636"/>
      <c r="AY156" s="636"/>
      <c r="AZ156" s="636"/>
      <c r="BA156" s="636"/>
      <c r="BB156" s="636"/>
      <c r="BC156" s="637"/>
      <c r="BD156" s="635"/>
      <c r="BE156" s="636"/>
      <c r="BF156" s="636"/>
      <c r="BG156" s="636"/>
      <c r="BH156" s="636"/>
      <c r="BI156" s="636"/>
      <c r="BJ156" s="636"/>
      <c r="BK156" s="636"/>
      <c r="BL156" s="636"/>
      <c r="BM156" s="636"/>
      <c r="BN156" s="636"/>
      <c r="BO156" s="637"/>
      <c r="BP156" s="635"/>
      <c r="BQ156" s="636"/>
      <c r="BR156" s="636"/>
      <c r="BS156" s="636"/>
      <c r="BT156" s="636"/>
      <c r="BU156" s="636"/>
      <c r="BV156" s="636"/>
      <c r="BW156" s="636"/>
      <c r="BX156" s="636"/>
      <c r="BY156" s="636"/>
      <c r="BZ156" s="636"/>
      <c r="CA156" s="637"/>
      <c r="CB156" s="575"/>
      <c r="CC156" s="635"/>
      <c r="CD156" s="636"/>
      <c r="CE156" s="636"/>
      <c r="CF156" s="636"/>
      <c r="CG156" s="636"/>
      <c r="CH156" s="636"/>
      <c r="CI156" s="636"/>
      <c r="CJ156" s="636"/>
      <c r="CK156" s="636"/>
      <c r="CL156" s="636"/>
      <c r="CM156" s="636"/>
      <c r="CN156" s="637"/>
      <c r="CO156" s="635"/>
      <c r="CP156" s="636"/>
      <c r="CQ156" s="636"/>
      <c r="CR156" s="636"/>
      <c r="CS156" s="636"/>
      <c r="CT156" s="636"/>
      <c r="CU156" s="636"/>
      <c r="CV156" s="636"/>
      <c r="CW156" s="636"/>
      <c r="CX156" s="636"/>
      <c r="CY156" s="636"/>
      <c r="CZ156" s="637"/>
      <c r="DA156" s="635"/>
      <c r="DB156" s="636"/>
      <c r="DC156" s="636"/>
      <c r="DD156" s="636"/>
      <c r="DE156" s="636"/>
      <c r="DF156" s="636"/>
      <c r="DG156" s="636"/>
      <c r="DH156" s="636"/>
      <c r="DI156" s="636"/>
      <c r="DJ156" s="636"/>
      <c r="DK156" s="636"/>
      <c r="DL156" s="637"/>
      <c r="DM156" s="575"/>
    </row>
    <row r="157" spans="2:117" s="614" customFormat="1" ht="15" hidden="1" customHeight="1" outlineLevel="1">
      <c r="B157" s="631"/>
      <c r="C157" s="663"/>
      <c r="E157" s="647"/>
      <c r="G157" s="615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7"/>
      <c r="S157" s="615"/>
      <c r="T157" s="616"/>
      <c r="U157" s="616"/>
      <c r="V157" s="616"/>
      <c r="W157" s="616"/>
      <c r="X157" s="616"/>
      <c r="Y157" s="616"/>
      <c r="Z157" s="616"/>
      <c r="AA157" s="616"/>
      <c r="AB157" s="616"/>
      <c r="AC157" s="616"/>
      <c r="AD157" s="617"/>
      <c r="AE157" s="615"/>
      <c r="AF157" s="616"/>
      <c r="AG157" s="616"/>
      <c r="AH157" s="616"/>
      <c r="AI157" s="616"/>
      <c r="AJ157" s="616"/>
      <c r="AK157" s="616"/>
      <c r="AL157" s="616"/>
      <c r="AM157" s="616"/>
      <c r="AN157" s="616"/>
      <c r="AO157" s="616"/>
      <c r="AP157" s="617"/>
      <c r="AQ157" s="618"/>
      <c r="AR157" s="615"/>
      <c r="AS157" s="616"/>
      <c r="AT157" s="616"/>
      <c r="AU157" s="616"/>
      <c r="AV157" s="616"/>
      <c r="AW157" s="616"/>
      <c r="AX157" s="616"/>
      <c r="AY157" s="616"/>
      <c r="AZ157" s="616"/>
      <c r="BA157" s="616"/>
      <c r="BB157" s="616"/>
      <c r="BC157" s="617"/>
      <c r="BD157" s="615"/>
      <c r="BE157" s="616"/>
      <c r="BF157" s="616"/>
      <c r="BG157" s="616"/>
      <c r="BH157" s="616"/>
      <c r="BI157" s="616"/>
      <c r="BJ157" s="616"/>
      <c r="BK157" s="616"/>
      <c r="BL157" s="616"/>
      <c r="BM157" s="616"/>
      <c r="BN157" s="616"/>
      <c r="BO157" s="617"/>
      <c r="BP157" s="615"/>
      <c r="BQ157" s="616"/>
      <c r="BR157" s="616"/>
      <c r="BS157" s="616"/>
      <c r="BT157" s="616"/>
      <c r="BU157" s="616"/>
      <c r="BV157" s="616"/>
      <c r="BW157" s="616"/>
      <c r="BX157" s="616"/>
      <c r="BY157" s="616"/>
      <c r="BZ157" s="616"/>
      <c r="CA157" s="617"/>
      <c r="CB157" s="618"/>
      <c r="CC157" s="615"/>
      <c r="CD157" s="616"/>
      <c r="CE157" s="616"/>
      <c r="CF157" s="616"/>
      <c r="CG157" s="616"/>
      <c r="CH157" s="616"/>
      <c r="CI157" s="616"/>
      <c r="CJ157" s="616"/>
      <c r="CK157" s="616"/>
      <c r="CL157" s="616"/>
      <c r="CM157" s="616"/>
      <c r="CN157" s="617"/>
      <c r="CO157" s="615"/>
      <c r="CP157" s="616"/>
      <c r="CQ157" s="616"/>
      <c r="CR157" s="616"/>
      <c r="CS157" s="616"/>
      <c r="CT157" s="616"/>
      <c r="CU157" s="616"/>
      <c r="CV157" s="616"/>
      <c r="CW157" s="616"/>
      <c r="CX157" s="616"/>
      <c r="CY157" s="616"/>
      <c r="CZ157" s="617"/>
      <c r="DA157" s="615"/>
      <c r="DB157" s="616"/>
      <c r="DC157" s="616"/>
      <c r="DD157" s="616"/>
      <c r="DE157" s="616"/>
      <c r="DF157" s="616"/>
      <c r="DG157" s="616"/>
      <c r="DH157" s="616"/>
      <c r="DI157" s="616"/>
      <c r="DJ157" s="616"/>
      <c r="DK157" s="616"/>
      <c r="DL157" s="617"/>
      <c r="DM157" s="618"/>
    </row>
    <row r="158" spans="2:117" s="614" customFormat="1" ht="15" hidden="1" customHeight="1" outlineLevel="1">
      <c r="B158" s="631"/>
      <c r="C158" s="663"/>
      <c r="E158" s="647"/>
      <c r="G158" s="615"/>
      <c r="H158" s="616"/>
      <c r="I158" s="616"/>
      <c r="J158" s="616"/>
      <c r="K158" s="616"/>
      <c r="L158" s="616"/>
      <c r="M158" s="616"/>
      <c r="N158" s="616"/>
      <c r="O158" s="616"/>
      <c r="P158" s="616"/>
      <c r="Q158" s="616"/>
      <c r="R158" s="617"/>
      <c r="S158" s="615"/>
      <c r="T158" s="616"/>
      <c r="U158" s="616"/>
      <c r="V158" s="616"/>
      <c r="W158" s="616"/>
      <c r="X158" s="616"/>
      <c r="Y158" s="616"/>
      <c r="Z158" s="616"/>
      <c r="AA158" s="616"/>
      <c r="AB158" s="616"/>
      <c r="AC158" s="616"/>
      <c r="AD158" s="617"/>
      <c r="AE158" s="615"/>
      <c r="AF158" s="616"/>
      <c r="AG158" s="616"/>
      <c r="AH158" s="616"/>
      <c r="AI158" s="616"/>
      <c r="AJ158" s="616"/>
      <c r="AK158" s="616"/>
      <c r="AL158" s="616"/>
      <c r="AM158" s="616"/>
      <c r="AN158" s="616"/>
      <c r="AO158" s="616"/>
      <c r="AP158" s="617"/>
      <c r="AQ158" s="618"/>
      <c r="AR158" s="615"/>
      <c r="AS158" s="616"/>
      <c r="AT158" s="616"/>
      <c r="AU158" s="616"/>
      <c r="AV158" s="616"/>
      <c r="AW158" s="616"/>
      <c r="AX158" s="616"/>
      <c r="AY158" s="616"/>
      <c r="AZ158" s="616"/>
      <c r="BA158" s="616"/>
      <c r="BB158" s="616"/>
      <c r="BC158" s="617"/>
      <c r="BD158" s="615"/>
      <c r="BE158" s="616"/>
      <c r="BF158" s="616"/>
      <c r="BG158" s="616"/>
      <c r="BH158" s="616"/>
      <c r="BI158" s="616"/>
      <c r="BJ158" s="616"/>
      <c r="BK158" s="616"/>
      <c r="BL158" s="616"/>
      <c r="BM158" s="616"/>
      <c r="BN158" s="616"/>
      <c r="BO158" s="617"/>
      <c r="BP158" s="615"/>
      <c r="BQ158" s="616"/>
      <c r="BR158" s="616"/>
      <c r="BS158" s="616"/>
      <c r="BT158" s="616"/>
      <c r="BU158" s="616"/>
      <c r="BV158" s="616"/>
      <c r="BW158" s="616"/>
      <c r="BX158" s="616"/>
      <c r="BY158" s="616"/>
      <c r="BZ158" s="616"/>
      <c r="CA158" s="617"/>
      <c r="CB158" s="618"/>
      <c r="CC158" s="615"/>
      <c r="CD158" s="616"/>
      <c r="CE158" s="616"/>
      <c r="CF158" s="616"/>
      <c r="CG158" s="616"/>
      <c r="CH158" s="616"/>
      <c r="CI158" s="616"/>
      <c r="CJ158" s="616"/>
      <c r="CK158" s="616"/>
      <c r="CL158" s="616"/>
      <c r="CM158" s="616"/>
      <c r="CN158" s="617"/>
      <c r="CO158" s="615"/>
      <c r="CP158" s="616"/>
      <c r="CQ158" s="616"/>
      <c r="CR158" s="616"/>
      <c r="CS158" s="616"/>
      <c r="CT158" s="616"/>
      <c r="CU158" s="616"/>
      <c r="CV158" s="616"/>
      <c r="CW158" s="616"/>
      <c r="CX158" s="616"/>
      <c r="CY158" s="616"/>
      <c r="CZ158" s="617"/>
      <c r="DA158" s="615"/>
      <c r="DB158" s="616"/>
      <c r="DC158" s="616"/>
      <c r="DD158" s="616"/>
      <c r="DE158" s="616"/>
      <c r="DF158" s="616"/>
      <c r="DG158" s="616"/>
      <c r="DH158" s="616"/>
      <c r="DI158" s="616"/>
      <c r="DJ158" s="616"/>
      <c r="DK158" s="616"/>
      <c r="DL158" s="617"/>
      <c r="DM158" s="618"/>
    </row>
    <row r="159" spans="2:117" s="619" customFormat="1" ht="15" hidden="1" customHeight="1" outlineLevel="1">
      <c r="B159" s="576"/>
      <c r="C159" s="664"/>
      <c r="E159" s="648"/>
      <c r="G159" s="620"/>
      <c r="H159" s="621"/>
      <c r="I159" s="621"/>
      <c r="J159" s="621"/>
      <c r="K159" s="621"/>
      <c r="L159" s="621"/>
      <c r="M159" s="621"/>
      <c r="N159" s="621"/>
      <c r="O159" s="621"/>
      <c r="P159" s="621"/>
      <c r="Q159" s="621"/>
      <c r="R159" s="622"/>
      <c r="S159" s="620"/>
      <c r="T159" s="621"/>
      <c r="U159" s="621"/>
      <c r="V159" s="621"/>
      <c r="W159" s="621"/>
      <c r="X159" s="621"/>
      <c r="Y159" s="621"/>
      <c r="Z159" s="621"/>
      <c r="AA159" s="621"/>
      <c r="AB159" s="621"/>
      <c r="AC159" s="621"/>
      <c r="AD159" s="622"/>
      <c r="AE159" s="620"/>
      <c r="AF159" s="621"/>
      <c r="AG159" s="621"/>
      <c r="AH159" s="621"/>
      <c r="AI159" s="621"/>
      <c r="AJ159" s="621"/>
      <c r="AK159" s="621"/>
      <c r="AL159" s="621"/>
      <c r="AM159" s="621"/>
      <c r="AN159" s="621"/>
      <c r="AO159" s="621"/>
      <c r="AP159" s="622"/>
      <c r="AQ159" s="623"/>
      <c r="AR159" s="620"/>
      <c r="AS159" s="621"/>
      <c r="AT159" s="621"/>
      <c r="AU159" s="621"/>
      <c r="AV159" s="621"/>
      <c r="AW159" s="621"/>
      <c r="AX159" s="621"/>
      <c r="AY159" s="621"/>
      <c r="AZ159" s="621"/>
      <c r="BA159" s="621"/>
      <c r="BB159" s="621"/>
      <c r="BC159" s="622"/>
      <c r="BD159" s="620"/>
      <c r="BE159" s="621"/>
      <c r="BF159" s="621"/>
      <c r="BG159" s="621"/>
      <c r="BH159" s="621"/>
      <c r="BI159" s="621"/>
      <c r="BJ159" s="621"/>
      <c r="BK159" s="621"/>
      <c r="BL159" s="621"/>
      <c r="BM159" s="621"/>
      <c r="BN159" s="621"/>
      <c r="BO159" s="622"/>
      <c r="BP159" s="620"/>
      <c r="BQ159" s="621"/>
      <c r="BR159" s="621"/>
      <c r="BS159" s="621"/>
      <c r="BT159" s="621"/>
      <c r="BU159" s="621"/>
      <c r="BV159" s="621"/>
      <c r="BW159" s="621"/>
      <c r="BX159" s="621"/>
      <c r="BY159" s="621"/>
      <c r="BZ159" s="621"/>
      <c r="CA159" s="622"/>
      <c r="CB159" s="623"/>
      <c r="CC159" s="620"/>
      <c r="CD159" s="621"/>
      <c r="CE159" s="621"/>
      <c r="CF159" s="621"/>
      <c r="CG159" s="621"/>
      <c r="CH159" s="621"/>
      <c r="CI159" s="621"/>
      <c r="CJ159" s="621"/>
      <c r="CK159" s="621"/>
      <c r="CL159" s="621"/>
      <c r="CM159" s="621"/>
      <c r="CN159" s="622"/>
      <c r="CO159" s="620"/>
      <c r="CP159" s="621"/>
      <c r="CQ159" s="621"/>
      <c r="CR159" s="621"/>
      <c r="CS159" s="621"/>
      <c r="CT159" s="621"/>
      <c r="CU159" s="621"/>
      <c r="CV159" s="621"/>
      <c r="CW159" s="621"/>
      <c r="CX159" s="621"/>
      <c r="CY159" s="621"/>
      <c r="CZ159" s="622"/>
      <c r="DA159" s="620"/>
      <c r="DB159" s="621"/>
      <c r="DC159" s="621"/>
      <c r="DD159" s="621"/>
      <c r="DE159" s="621"/>
      <c r="DF159" s="621"/>
      <c r="DG159" s="621"/>
      <c r="DH159" s="621"/>
      <c r="DI159" s="621"/>
      <c r="DJ159" s="621"/>
      <c r="DK159" s="621"/>
      <c r="DL159" s="622"/>
      <c r="DM159" s="623"/>
    </row>
    <row r="160" spans="2:117" s="619" customFormat="1" ht="15" hidden="1" customHeight="1" outlineLevel="1">
      <c r="B160" s="576"/>
      <c r="C160" s="664"/>
      <c r="E160" s="648"/>
      <c r="G160" s="620"/>
      <c r="H160" s="621"/>
      <c r="I160" s="621"/>
      <c r="J160" s="621"/>
      <c r="K160" s="621"/>
      <c r="L160" s="621"/>
      <c r="M160" s="621"/>
      <c r="N160" s="621"/>
      <c r="O160" s="621"/>
      <c r="P160" s="621"/>
      <c r="Q160" s="621"/>
      <c r="R160" s="622"/>
      <c r="S160" s="620"/>
      <c r="T160" s="621"/>
      <c r="U160" s="621"/>
      <c r="V160" s="621"/>
      <c r="W160" s="621"/>
      <c r="X160" s="621"/>
      <c r="Y160" s="621"/>
      <c r="Z160" s="621"/>
      <c r="AA160" s="621"/>
      <c r="AB160" s="621"/>
      <c r="AC160" s="621"/>
      <c r="AD160" s="622"/>
      <c r="AE160" s="620"/>
      <c r="AF160" s="621"/>
      <c r="AG160" s="621"/>
      <c r="AH160" s="621"/>
      <c r="AI160" s="621"/>
      <c r="AJ160" s="621"/>
      <c r="AK160" s="621"/>
      <c r="AL160" s="621"/>
      <c r="AM160" s="621"/>
      <c r="AN160" s="621"/>
      <c r="AO160" s="621"/>
      <c r="AP160" s="622"/>
      <c r="AQ160" s="623"/>
      <c r="AR160" s="620"/>
      <c r="AS160" s="621"/>
      <c r="AT160" s="621"/>
      <c r="AU160" s="621"/>
      <c r="AV160" s="621"/>
      <c r="AW160" s="621"/>
      <c r="AX160" s="621"/>
      <c r="AY160" s="621"/>
      <c r="AZ160" s="621"/>
      <c r="BA160" s="621"/>
      <c r="BB160" s="621"/>
      <c r="BC160" s="622"/>
      <c r="BD160" s="620"/>
      <c r="BE160" s="621"/>
      <c r="BF160" s="621"/>
      <c r="BG160" s="621"/>
      <c r="BH160" s="621"/>
      <c r="BI160" s="621"/>
      <c r="BJ160" s="621"/>
      <c r="BK160" s="621"/>
      <c r="BL160" s="621"/>
      <c r="BM160" s="621"/>
      <c r="BN160" s="621"/>
      <c r="BO160" s="622"/>
      <c r="BP160" s="620"/>
      <c r="BQ160" s="621"/>
      <c r="BR160" s="621"/>
      <c r="BS160" s="621"/>
      <c r="BT160" s="621"/>
      <c r="BU160" s="621"/>
      <c r="BV160" s="621"/>
      <c r="BW160" s="621"/>
      <c r="BX160" s="621"/>
      <c r="BY160" s="621"/>
      <c r="BZ160" s="621"/>
      <c r="CA160" s="622"/>
      <c r="CB160" s="623"/>
      <c r="CC160" s="620"/>
      <c r="CD160" s="621"/>
      <c r="CE160" s="621"/>
      <c r="CF160" s="621"/>
      <c r="CG160" s="621"/>
      <c r="CH160" s="621"/>
      <c r="CI160" s="621"/>
      <c r="CJ160" s="621"/>
      <c r="CK160" s="621"/>
      <c r="CL160" s="621"/>
      <c r="CM160" s="621"/>
      <c r="CN160" s="622"/>
      <c r="CO160" s="620"/>
      <c r="CP160" s="621"/>
      <c r="CQ160" s="621"/>
      <c r="CR160" s="621"/>
      <c r="CS160" s="621"/>
      <c r="CT160" s="621"/>
      <c r="CU160" s="621"/>
      <c r="CV160" s="621"/>
      <c r="CW160" s="621"/>
      <c r="CX160" s="621"/>
      <c r="CY160" s="621"/>
      <c r="CZ160" s="622"/>
      <c r="DA160" s="620"/>
      <c r="DB160" s="621"/>
      <c r="DC160" s="621"/>
      <c r="DD160" s="621"/>
      <c r="DE160" s="621"/>
      <c r="DF160" s="621"/>
      <c r="DG160" s="621"/>
      <c r="DH160" s="621"/>
      <c r="DI160" s="621"/>
      <c r="DJ160" s="621"/>
      <c r="DK160" s="621"/>
      <c r="DL160" s="622"/>
      <c r="DM160" s="623"/>
    </row>
    <row r="161" spans="2:117" s="619" customFormat="1" ht="15" hidden="1" customHeight="1" outlineLevel="1" thickBot="1">
      <c r="B161" s="576"/>
      <c r="C161" s="665"/>
      <c r="E161" s="648"/>
      <c r="G161" s="624"/>
      <c r="H161" s="625"/>
      <c r="I161" s="625"/>
      <c r="J161" s="625"/>
      <c r="K161" s="625"/>
      <c r="L161" s="625"/>
      <c r="M161" s="625"/>
      <c r="N161" s="625"/>
      <c r="O161" s="625"/>
      <c r="P161" s="625"/>
      <c r="Q161" s="625"/>
      <c r="R161" s="626"/>
      <c r="S161" s="624"/>
      <c r="T161" s="625"/>
      <c r="U161" s="625"/>
      <c r="V161" s="625"/>
      <c r="W161" s="625"/>
      <c r="X161" s="625"/>
      <c r="Y161" s="625"/>
      <c r="Z161" s="625"/>
      <c r="AA161" s="625"/>
      <c r="AB161" s="625"/>
      <c r="AC161" s="625"/>
      <c r="AD161" s="626"/>
      <c r="AE161" s="624"/>
      <c r="AF161" s="625"/>
      <c r="AG161" s="625"/>
      <c r="AH161" s="625"/>
      <c r="AI161" s="625"/>
      <c r="AJ161" s="625"/>
      <c r="AK161" s="625"/>
      <c r="AL161" s="625"/>
      <c r="AM161" s="625"/>
      <c r="AN161" s="625"/>
      <c r="AO161" s="625"/>
      <c r="AP161" s="626"/>
      <c r="AQ161" s="627"/>
      <c r="AR161" s="624"/>
      <c r="AS161" s="625"/>
      <c r="AT161" s="625"/>
      <c r="AU161" s="625"/>
      <c r="AV161" s="625"/>
      <c r="AW161" s="625"/>
      <c r="AX161" s="625"/>
      <c r="AY161" s="625"/>
      <c r="AZ161" s="625"/>
      <c r="BA161" s="625"/>
      <c r="BB161" s="625"/>
      <c r="BC161" s="626"/>
      <c r="BD161" s="624"/>
      <c r="BE161" s="625"/>
      <c r="BF161" s="625"/>
      <c r="BG161" s="625"/>
      <c r="BH161" s="625"/>
      <c r="BI161" s="625"/>
      <c r="BJ161" s="625"/>
      <c r="BK161" s="625"/>
      <c r="BL161" s="625"/>
      <c r="BM161" s="625"/>
      <c r="BN161" s="625"/>
      <c r="BO161" s="626"/>
      <c r="BP161" s="624"/>
      <c r="BQ161" s="625"/>
      <c r="BR161" s="625"/>
      <c r="BS161" s="625"/>
      <c r="BT161" s="625"/>
      <c r="BU161" s="625"/>
      <c r="BV161" s="625"/>
      <c r="BW161" s="625"/>
      <c r="BX161" s="625"/>
      <c r="BY161" s="625"/>
      <c r="BZ161" s="625"/>
      <c r="CA161" s="626"/>
      <c r="CB161" s="627"/>
      <c r="CC161" s="624"/>
      <c r="CD161" s="625"/>
      <c r="CE161" s="625"/>
      <c r="CF161" s="625"/>
      <c r="CG161" s="625"/>
      <c r="CH161" s="625"/>
      <c r="CI161" s="625"/>
      <c r="CJ161" s="625"/>
      <c r="CK161" s="625"/>
      <c r="CL161" s="625"/>
      <c r="CM161" s="625"/>
      <c r="CN161" s="626"/>
      <c r="CO161" s="624"/>
      <c r="CP161" s="625"/>
      <c r="CQ161" s="625"/>
      <c r="CR161" s="625"/>
      <c r="CS161" s="625"/>
      <c r="CT161" s="625"/>
      <c r="CU161" s="625"/>
      <c r="CV161" s="625"/>
      <c r="CW161" s="625"/>
      <c r="CX161" s="625"/>
      <c r="CY161" s="625"/>
      <c r="CZ161" s="626"/>
      <c r="DA161" s="624"/>
      <c r="DB161" s="625"/>
      <c r="DC161" s="625"/>
      <c r="DD161" s="625"/>
      <c r="DE161" s="625"/>
      <c r="DF161" s="625"/>
      <c r="DG161" s="625"/>
      <c r="DH161" s="625"/>
      <c r="DI161" s="625"/>
      <c r="DJ161" s="625"/>
      <c r="DK161" s="625"/>
      <c r="DL161" s="626"/>
      <c r="DM161" s="623"/>
    </row>
    <row r="162" spans="2:117" ht="15" customHeight="1">
      <c r="E162" s="638"/>
    </row>
    <row r="165" spans="2:117" ht="15" customHeight="1" collapsed="1">
      <c r="B165" s="574"/>
      <c r="C165" s="587"/>
      <c r="E165" s="666"/>
      <c r="G165" s="589"/>
      <c r="H165" s="590"/>
      <c r="I165" s="590"/>
      <c r="J165" s="590"/>
      <c r="K165" s="590"/>
      <c r="L165" s="590"/>
      <c r="M165" s="590"/>
      <c r="N165" s="590"/>
      <c r="O165" s="590"/>
      <c r="P165" s="590"/>
      <c r="Q165" s="590"/>
      <c r="R165" s="591"/>
      <c r="S165" s="592"/>
      <c r="T165" s="593"/>
      <c r="U165" s="593"/>
      <c r="V165" s="593"/>
      <c r="W165" s="593"/>
      <c r="X165" s="593"/>
      <c r="Y165" s="593"/>
      <c r="Z165" s="593"/>
      <c r="AA165" s="593"/>
      <c r="AB165" s="593"/>
      <c r="AC165" s="593"/>
      <c r="AD165" s="594"/>
      <c r="AE165" s="595"/>
      <c r="AF165" s="596"/>
      <c r="AG165" s="596"/>
      <c r="AH165" s="596"/>
      <c r="AI165" s="596"/>
      <c r="AJ165" s="596"/>
      <c r="AK165" s="596"/>
      <c r="AL165" s="596"/>
      <c r="AM165" s="596"/>
      <c r="AN165" s="596"/>
      <c r="AO165" s="596"/>
      <c r="AP165" s="597"/>
      <c r="AQ165" s="575"/>
      <c r="AR165" s="589"/>
      <c r="AS165" s="590"/>
      <c r="AT165" s="590"/>
      <c r="AU165" s="590"/>
      <c r="AV165" s="590"/>
      <c r="AW165" s="590"/>
      <c r="AX165" s="590"/>
      <c r="AY165" s="590"/>
      <c r="AZ165" s="590"/>
      <c r="BA165" s="590"/>
      <c r="BB165" s="590"/>
      <c r="BC165" s="591"/>
      <c r="BD165" s="592"/>
      <c r="BE165" s="593"/>
      <c r="BF165" s="593"/>
      <c r="BG165" s="593"/>
      <c r="BH165" s="593"/>
      <c r="BI165" s="593"/>
      <c r="BJ165" s="593"/>
      <c r="BK165" s="593"/>
      <c r="BL165" s="593"/>
      <c r="BM165" s="593"/>
      <c r="BN165" s="593"/>
      <c r="BO165" s="594"/>
      <c r="BP165" s="595"/>
      <c r="BQ165" s="596"/>
      <c r="BR165" s="596"/>
      <c r="BS165" s="596"/>
      <c r="BT165" s="596"/>
      <c r="BU165" s="596"/>
      <c r="BV165" s="596"/>
      <c r="BW165" s="596"/>
      <c r="BX165" s="596"/>
      <c r="BY165" s="596"/>
      <c r="BZ165" s="596"/>
      <c r="CA165" s="597"/>
      <c r="CB165" s="575"/>
      <c r="CC165" s="589"/>
      <c r="CD165" s="590"/>
      <c r="CE165" s="590"/>
      <c r="CF165" s="590"/>
      <c r="CG165" s="590"/>
      <c r="CH165" s="590"/>
      <c r="CI165" s="590"/>
      <c r="CJ165" s="590"/>
      <c r="CK165" s="590"/>
      <c r="CL165" s="590"/>
      <c r="CM165" s="590"/>
      <c r="CN165" s="591"/>
      <c r="CO165" s="592"/>
      <c r="CP165" s="593"/>
      <c r="CQ165" s="593"/>
      <c r="CR165" s="593"/>
      <c r="CS165" s="593"/>
      <c r="CT165" s="593"/>
      <c r="CU165" s="593"/>
      <c r="CV165" s="593"/>
      <c r="CW165" s="593"/>
      <c r="CX165" s="593"/>
      <c r="CY165" s="593"/>
      <c r="CZ165" s="594"/>
      <c r="DA165" s="595"/>
      <c r="DB165" s="596"/>
      <c r="DC165" s="596"/>
      <c r="DD165" s="596"/>
      <c r="DE165" s="596"/>
      <c r="DF165" s="596"/>
      <c r="DG165" s="596"/>
      <c r="DH165" s="596"/>
      <c r="DI165" s="596"/>
      <c r="DJ165" s="596"/>
      <c r="DK165" s="596"/>
      <c r="DL165" s="597"/>
      <c r="DM165" s="575"/>
    </row>
    <row r="166" spans="2:117" s="538" customFormat="1" ht="15" hidden="1" customHeight="1" outlineLevel="1">
      <c r="B166" s="585"/>
      <c r="C166" s="649"/>
      <c r="E166" s="588"/>
      <c r="G166" s="603"/>
      <c r="H166" s="604"/>
      <c r="I166" s="604"/>
      <c r="J166" s="604"/>
      <c r="K166" s="604"/>
      <c r="L166" s="604"/>
      <c r="M166" s="604"/>
      <c r="N166" s="604"/>
      <c r="O166" s="604"/>
      <c r="P166" s="604"/>
      <c r="Q166" s="604"/>
      <c r="R166" s="605"/>
      <c r="S166" s="582"/>
      <c r="T166" s="583"/>
      <c r="U166" s="583"/>
      <c r="V166" s="583"/>
      <c r="W166" s="583"/>
      <c r="X166" s="583"/>
      <c r="Y166" s="583"/>
      <c r="Z166" s="583"/>
      <c r="AA166" s="583"/>
      <c r="AB166" s="583"/>
      <c r="AC166" s="583"/>
      <c r="AD166" s="584"/>
      <c r="AE166" s="582"/>
      <c r="AF166" s="583"/>
      <c r="AG166" s="583"/>
      <c r="AH166" s="583"/>
      <c r="AI166" s="583"/>
      <c r="AJ166" s="583"/>
      <c r="AK166" s="583"/>
      <c r="AL166" s="583"/>
      <c r="AM166" s="583"/>
      <c r="AN166" s="583"/>
      <c r="AO166" s="583"/>
      <c r="AP166" s="584"/>
      <c r="AQ166" s="606"/>
      <c r="AR166" s="582"/>
      <c r="AS166" s="583"/>
      <c r="AT166" s="583"/>
      <c r="AU166" s="583"/>
      <c r="AV166" s="583"/>
      <c r="AW166" s="583"/>
      <c r="AX166" s="583"/>
      <c r="AY166" s="583"/>
      <c r="AZ166" s="583"/>
      <c r="BA166" s="583"/>
      <c r="BB166" s="583"/>
      <c r="BC166" s="584"/>
      <c r="BD166" s="582"/>
      <c r="BE166" s="583"/>
      <c r="BF166" s="583"/>
      <c r="BG166" s="583"/>
      <c r="BH166" s="583"/>
      <c r="BI166" s="583"/>
      <c r="BJ166" s="583"/>
      <c r="BK166" s="583"/>
      <c r="BL166" s="583"/>
      <c r="BM166" s="583"/>
      <c r="BN166" s="583"/>
      <c r="BO166" s="584"/>
      <c r="BP166" s="582"/>
      <c r="BQ166" s="583"/>
      <c r="BR166" s="583"/>
      <c r="BS166" s="583"/>
      <c r="BT166" s="583"/>
      <c r="BU166" s="583"/>
      <c r="BV166" s="583"/>
      <c r="BW166" s="583"/>
      <c r="BX166" s="583"/>
      <c r="BY166" s="583"/>
      <c r="BZ166" s="583"/>
      <c r="CA166" s="584"/>
      <c r="CB166" s="606"/>
      <c r="CC166" s="582"/>
      <c r="CD166" s="583"/>
      <c r="CE166" s="583"/>
      <c r="CF166" s="583"/>
      <c r="CG166" s="583"/>
      <c r="CH166" s="583"/>
      <c r="CI166" s="583"/>
      <c r="CJ166" s="583"/>
      <c r="CK166" s="583"/>
      <c r="CL166" s="583"/>
      <c r="CM166" s="583"/>
      <c r="CN166" s="584"/>
      <c r="CO166" s="582"/>
      <c r="CP166" s="583"/>
      <c r="CQ166" s="583"/>
      <c r="CR166" s="583"/>
      <c r="CS166" s="583"/>
      <c r="CT166" s="583"/>
      <c r="CU166" s="583"/>
      <c r="CV166" s="583"/>
      <c r="CW166" s="583"/>
      <c r="CX166" s="583"/>
      <c r="CY166" s="583"/>
      <c r="CZ166" s="584"/>
      <c r="DA166" s="582"/>
      <c r="DB166" s="583"/>
      <c r="DC166" s="583"/>
      <c r="DD166" s="583"/>
      <c r="DE166" s="583"/>
      <c r="DF166" s="583"/>
      <c r="DG166" s="583"/>
      <c r="DH166" s="583"/>
      <c r="DI166" s="583"/>
      <c r="DJ166" s="583"/>
      <c r="DK166" s="583"/>
      <c r="DL166" s="584"/>
      <c r="DM166" s="586"/>
    </row>
    <row r="167" spans="2:117" s="538" customFormat="1" ht="15" hidden="1" customHeight="1" outlineLevel="1">
      <c r="B167" s="585"/>
      <c r="C167" s="650"/>
      <c r="E167" s="639"/>
      <c r="G167" s="607"/>
      <c r="H167" s="608"/>
      <c r="I167" s="608"/>
      <c r="J167" s="608"/>
      <c r="K167" s="608"/>
      <c r="L167" s="608"/>
      <c r="M167" s="608"/>
      <c r="N167" s="608"/>
      <c r="O167" s="608"/>
      <c r="P167" s="608"/>
      <c r="Q167" s="608"/>
      <c r="R167" s="609"/>
      <c r="S167" s="610"/>
      <c r="T167" s="611"/>
      <c r="U167" s="611"/>
      <c r="V167" s="611"/>
      <c r="W167" s="611"/>
      <c r="X167" s="611"/>
      <c r="Y167" s="611"/>
      <c r="Z167" s="611"/>
      <c r="AA167" s="611"/>
      <c r="AB167" s="611"/>
      <c r="AC167" s="611"/>
      <c r="AD167" s="612"/>
      <c r="AE167" s="610"/>
      <c r="AF167" s="611"/>
      <c r="AG167" s="611"/>
      <c r="AH167" s="611"/>
      <c r="AI167" s="611"/>
      <c r="AJ167" s="611"/>
      <c r="AK167" s="611"/>
      <c r="AL167" s="611"/>
      <c r="AM167" s="611"/>
      <c r="AN167" s="611"/>
      <c r="AO167" s="611"/>
      <c r="AP167" s="612"/>
      <c r="AQ167" s="613"/>
      <c r="AR167" s="607"/>
      <c r="AS167" s="608"/>
      <c r="AT167" s="608"/>
      <c r="AU167" s="608"/>
      <c r="AV167" s="608"/>
      <c r="AW167" s="608"/>
      <c r="AX167" s="608"/>
      <c r="AY167" s="608"/>
      <c r="AZ167" s="608"/>
      <c r="BA167" s="608"/>
      <c r="BB167" s="608"/>
      <c r="BC167" s="609"/>
      <c r="BD167" s="610"/>
      <c r="BE167" s="611"/>
      <c r="BF167" s="611"/>
      <c r="BG167" s="611"/>
      <c r="BH167" s="611"/>
      <c r="BI167" s="611"/>
      <c r="BJ167" s="611"/>
      <c r="BK167" s="611"/>
      <c r="BL167" s="611"/>
      <c r="BM167" s="611"/>
      <c r="BN167" s="611"/>
      <c r="BO167" s="612"/>
      <c r="BP167" s="610"/>
      <c r="BQ167" s="611"/>
      <c r="BR167" s="611"/>
      <c r="BS167" s="611"/>
      <c r="BT167" s="611"/>
      <c r="BU167" s="611"/>
      <c r="BV167" s="611"/>
      <c r="BW167" s="611"/>
      <c r="BX167" s="611"/>
      <c r="BY167" s="611"/>
      <c r="BZ167" s="611"/>
      <c r="CA167" s="612"/>
      <c r="CB167" s="613"/>
      <c r="CC167" s="607"/>
      <c r="CD167" s="608"/>
      <c r="CE167" s="608"/>
      <c r="CF167" s="608"/>
      <c r="CG167" s="608"/>
      <c r="CH167" s="608"/>
      <c r="CI167" s="608"/>
      <c r="CJ167" s="608"/>
      <c r="CK167" s="608"/>
      <c r="CL167" s="608"/>
      <c r="CM167" s="608"/>
      <c r="CN167" s="609"/>
      <c r="CO167" s="610"/>
      <c r="CP167" s="611"/>
      <c r="CQ167" s="611"/>
      <c r="CR167" s="611"/>
      <c r="CS167" s="611"/>
      <c r="CT167" s="611"/>
      <c r="CU167" s="611"/>
      <c r="CV167" s="611"/>
      <c r="CW167" s="611"/>
      <c r="CX167" s="611"/>
      <c r="CY167" s="611"/>
      <c r="CZ167" s="612"/>
      <c r="DA167" s="610"/>
      <c r="DB167" s="611"/>
      <c r="DC167" s="611"/>
      <c r="DD167" s="611"/>
      <c r="DE167" s="611"/>
      <c r="DF167" s="611"/>
      <c r="DG167" s="611"/>
      <c r="DH167" s="611"/>
      <c r="DI167" s="611"/>
      <c r="DJ167" s="611"/>
      <c r="DK167" s="611"/>
      <c r="DL167" s="612"/>
      <c r="DM167" s="586"/>
    </row>
    <row r="168" spans="2:117" ht="15" hidden="1" customHeight="1" outlineLevel="1">
      <c r="B168" s="576"/>
      <c r="C168" s="651"/>
      <c r="E168" s="640"/>
      <c r="G168" s="518"/>
      <c r="H168" s="498"/>
      <c r="I168" s="498"/>
      <c r="J168" s="498"/>
      <c r="K168" s="498"/>
      <c r="L168" s="498"/>
      <c r="M168" s="498"/>
      <c r="N168" s="498"/>
      <c r="O168" s="498"/>
      <c r="P168" s="498"/>
      <c r="Q168" s="498"/>
      <c r="R168" s="519"/>
      <c r="S168" s="526"/>
      <c r="T168" s="512"/>
      <c r="U168" s="512"/>
      <c r="V168" s="512"/>
      <c r="W168" s="512"/>
      <c r="X168" s="512"/>
      <c r="Y168" s="512"/>
      <c r="Z168" s="512"/>
      <c r="AA168" s="512"/>
      <c r="AB168" s="512"/>
      <c r="AC168" s="512"/>
      <c r="AD168" s="527"/>
      <c r="AE168" s="598"/>
      <c r="AF168" s="599"/>
      <c r="AG168" s="599"/>
      <c r="AH168" s="599"/>
      <c r="AI168" s="599"/>
      <c r="AJ168" s="599"/>
      <c r="AK168" s="599"/>
      <c r="AL168" s="599"/>
      <c r="AM168" s="599"/>
      <c r="AN168" s="599"/>
      <c r="AO168" s="599"/>
      <c r="AP168" s="600"/>
      <c r="AQ168" s="575"/>
      <c r="AR168" s="518"/>
      <c r="AS168" s="498"/>
      <c r="AT168" s="498"/>
      <c r="AU168" s="498"/>
      <c r="AV168" s="498"/>
      <c r="AW168" s="498"/>
      <c r="AX168" s="498"/>
      <c r="AY168" s="498"/>
      <c r="AZ168" s="498"/>
      <c r="BA168" s="498"/>
      <c r="BB168" s="498"/>
      <c r="BC168" s="519"/>
      <c r="BD168" s="526"/>
      <c r="BE168" s="512"/>
      <c r="BF168" s="512"/>
      <c r="BG168" s="512"/>
      <c r="BH168" s="512"/>
      <c r="BI168" s="512"/>
      <c r="BJ168" s="512"/>
      <c r="BK168" s="512"/>
      <c r="BL168" s="512"/>
      <c r="BM168" s="512"/>
      <c r="BN168" s="512"/>
      <c r="BO168" s="527"/>
      <c r="BP168" s="598"/>
      <c r="BQ168" s="599"/>
      <c r="BR168" s="599"/>
      <c r="BS168" s="599"/>
      <c r="BT168" s="599"/>
      <c r="BU168" s="599"/>
      <c r="BV168" s="599"/>
      <c r="BW168" s="599"/>
      <c r="BX168" s="599"/>
      <c r="BY168" s="599"/>
      <c r="BZ168" s="599"/>
      <c r="CA168" s="600"/>
      <c r="CB168" s="575"/>
      <c r="CC168" s="518"/>
      <c r="CD168" s="498"/>
      <c r="CE168" s="498"/>
      <c r="CF168" s="498"/>
      <c r="CG168" s="498"/>
      <c r="CH168" s="498"/>
      <c r="CI168" s="498"/>
      <c r="CJ168" s="498"/>
      <c r="CK168" s="498"/>
      <c r="CL168" s="498"/>
      <c r="CM168" s="498"/>
      <c r="CN168" s="519"/>
      <c r="CO168" s="526"/>
      <c r="CP168" s="512"/>
      <c r="CQ168" s="512"/>
      <c r="CR168" s="512"/>
      <c r="CS168" s="512"/>
      <c r="CT168" s="512"/>
      <c r="CU168" s="512"/>
      <c r="CV168" s="512"/>
      <c r="CW168" s="512"/>
      <c r="CX168" s="512"/>
      <c r="CY168" s="512"/>
      <c r="CZ168" s="527"/>
      <c r="DA168" s="601"/>
      <c r="DB168" s="602"/>
      <c r="DC168" s="599"/>
      <c r="DD168" s="599"/>
      <c r="DE168" s="599"/>
      <c r="DF168" s="599"/>
      <c r="DG168" s="599"/>
      <c r="DH168" s="599"/>
      <c r="DI168" s="599"/>
      <c r="DJ168" s="599"/>
      <c r="DK168" s="599"/>
      <c r="DL168" s="600"/>
      <c r="DM168" s="575"/>
    </row>
    <row r="169" spans="2:117" ht="15" hidden="1" customHeight="1" outlineLevel="1">
      <c r="B169" s="576"/>
      <c r="C169" s="652"/>
      <c r="E169" s="640"/>
      <c r="G169" s="520"/>
      <c r="H169" s="499"/>
      <c r="I169" s="499"/>
      <c r="J169" s="499"/>
      <c r="K169" s="499"/>
      <c r="L169" s="499"/>
      <c r="M169" s="499"/>
      <c r="N169" s="499"/>
      <c r="O169" s="499"/>
      <c r="P169" s="499"/>
      <c r="Q169" s="499"/>
      <c r="R169" s="521"/>
      <c r="S169" s="528"/>
      <c r="T169" s="513"/>
      <c r="U169" s="513"/>
      <c r="V169" s="513"/>
      <c r="W169" s="513"/>
      <c r="X169" s="513"/>
      <c r="Y169" s="513"/>
      <c r="Z169" s="513"/>
      <c r="AA169" s="513"/>
      <c r="AB169" s="513"/>
      <c r="AC169" s="513"/>
      <c r="AD169" s="529"/>
      <c r="AE169" s="567"/>
      <c r="AF169" s="568"/>
      <c r="AG169" s="568"/>
      <c r="AH169" s="568"/>
      <c r="AI169" s="568"/>
      <c r="AJ169" s="568"/>
      <c r="AK169" s="568"/>
      <c r="AL169" s="568"/>
      <c r="AM169" s="568"/>
      <c r="AN169" s="568"/>
      <c r="AO169" s="568"/>
      <c r="AP169" s="569"/>
      <c r="AQ169" s="575"/>
      <c r="AR169" s="520"/>
      <c r="AS169" s="499"/>
      <c r="AT169" s="499"/>
      <c r="AU169" s="499"/>
      <c r="AV169" s="499"/>
      <c r="AW169" s="499"/>
      <c r="AX169" s="499"/>
      <c r="AY169" s="499"/>
      <c r="AZ169" s="499"/>
      <c r="BA169" s="499"/>
      <c r="BB169" s="499"/>
      <c r="BC169" s="521"/>
      <c r="BD169" s="528"/>
      <c r="BE169" s="513"/>
      <c r="BF169" s="513"/>
      <c r="BG169" s="513"/>
      <c r="BH169" s="513"/>
      <c r="BI169" s="513"/>
      <c r="BJ169" s="513"/>
      <c r="BK169" s="513"/>
      <c r="BL169" s="513"/>
      <c r="BM169" s="513"/>
      <c r="BN169" s="513"/>
      <c r="BO169" s="529"/>
      <c r="BP169" s="567"/>
      <c r="BQ169" s="568"/>
      <c r="BR169" s="568"/>
      <c r="BS169" s="568"/>
      <c r="BT169" s="568"/>
      <c r="BU169" s="568"/>
      <c r="BV169" s="568"/>
      <c r="BW169" s="568"/>
      <c r="BX169" s="568"/>
      <c r="BY169" s="568"/>
      <c r="BZ169" s="568"/>
      <c r="CA169" s="569"/>
      <c r="CB169" s="575"/>
      <c r="CC169" s="520"/>
      <c r="CD169" s="499"/>
      <c r="CE169" s="499"/>
      <c r="CF169" s="499"/>
      <c r="CG169" s="499"/>
      <c r="CH169" s="499"/>
      <c r="CI169" s="499"/>
      <c r="CJ169" s="499"/>
      <c r="CK169" s="499"/>
      <c r="CL169" s="499"/>
      <c r="CM169" s="499"/>
      <c r="CN169" s="521"/>
      <c r="CO169" s="528"/>
      <c r="CP169" s="513"/>
      <c r="CQ169" s="513"/>
      <c r="CR169" s="513"/>
      <c r="CS169" s="513"/>
      <c r="CT169" s="513"/>
      <c r="CU169" s="513"/>
      <c r="CV169" s="513"/>
      <c r="CW169" s="513"/>
      <c r="CX169" s="513"/>
      <c r="CY169" s="513"/>
      <c r="CZ169" s="529"/>
      <c r="DA169" s="572"/>
      <c r="DB169" s="573"/>
      <c r="DC169" s="568"/>
      <c r="DD169" s="568"/>
      <c r="DE169" s="568"/>
      <c r="DF169" s="568"/>
      <c r="DG169" s="568"/>
      <c r="DH169" s="568"/>
      <c r="DI169" s="568"/>
      <c r="DJ169" s="568"/>
      <c r="DK169" s="568"/>
      <c r="DL169" s="569"/>
      <c r="DM169" s="575"/>
    </row>
    <row r="170" spans="2:117" ht="15" hidden="1" customHeight="1" outlineLevel="1">
      <c r="B170" s="577"/>
      <c r="C170" s="653"/>
      <c r="E170" s="641"/>
      <c r="G170" s="532"/>
      <c r="H170" s="533"/>
      <c r="I170" s="533"/>
      <c r="J170" s="533"/>
      <c r="K170" s="533"/>
      <c r="L170" s="533"/>
      <c r="M170" s="533"/>
      <c r="N170" s="533"/>
      <c r="O170" s="533"/>
      <c r="P170" s="533"/>
      <c r="Q170" s="533"/>
      <c r="R170" s="534"/>
      <c r="S170" s="532"/>
      <c r="T170" s="533"/>
      <c r="U170" s="533"/>
      <c r="V170" s="533"/>
      <c r="W170" s="533"/>
      <c r="X170" s="533"/>
      <c r="Y170" s="533"/>
      <c r="Z170" s="533"/>
      <c r="AA170" s="533"/>
      <c r="AB170" s="533"/>
      <c r="AC170" s="533"/>
      <c r="AD170" s="534"/>
      <c r="AE170" s="564"/>
      <c r="AF170" s="565"/>
      <c r="AG170" s="565"/>
      <c r="AH170" s="565"/>
      <c r="AI170" s="565"/>
      <c r="AJ170" s="565"/>
      <c r="AK170" s="565"/>
      <c r="AL170" s="565"/>
      <c r="AM170" s="565"/>
      <c r="AN170" s="565"/>
      <c r="AO170" s="565"/>
      <c r="AP170" s="566"/>
      <c r="AQ170" s="578"/>
      <c r="AR170" s="532"/>
      <c r="AS170" s="533"/>
      <c r="AT170" s="533"/>
      <c r="AU170" s="533"/>
      <c r="AV170" s="533"/>
      <c r="AW170" s="533"/>
      <c r="AX170" s="533"/>
      <c r="AY170" s="533"/>
      <c r="AZ170" s="533"/>
      <c r="BA170" s="533"/>
      <c r="BB170" s="533"/>
      <c r="BC170" s="534"/>
      <c r="BD170" s="532"/>
      <c r="BE170" s="533"/>
      <c r="BF170" s="533"/>
      <c r="BG170" s="533"/>
      <c r="BH170" s="533"/>
      <c r="BI170" s="533"/>
      <c r="BJ170" s="533"/>
      <c r="BK170" s="533"/>
      <c r="BL170" s="533"/>
      <c r="BM170" s="533"/>
      <c r="BN170" s="533"/>
      <c r="BO170" s="534"/>
      <c r="BP170" s="564"/>
      <c r="BQ170" s="565"/>
      <c r="BR170" s="565"/>
      <c r="BS170" s="565"/>
      <c r="BT170" s="565"/>
      <c r="BU170" s="565"/>
      <c r="BV170" s="565"/>
      <c r="BW170" s="565"/>
      <c r="BX170" s="565"/>
      <c r="BY170" s="565"/>
      <c r="BZ170" s="565"/>
      <c r="CA170" s="566"/>
      <c r="CB170" s="578"/>
      <c r="CC170" s="532"/>
      <c r="CD170" s="533"/>
      <c r="CE170" s="533"/>
      <c r="CF170" s="533"/>
      <c r="CG170" s="533"/>
      <c r="CH170" s="533"/>
      <c r="CI170" s="533"/>
      <c r="CJ170" s="533"/>
      <c r="CK170" s="533"/>
      <c r="CL170" s="533"/>
      <c r="CM170" s="533"/>
      <c r="CN170" s="534"/>
      <c r="CO170" s="532"/>
      <c r="CP170" s="533"/>
      <c r="CQ170" s="533"/>
      <c r="CR170" s="533"/>
      <c r="CS170" s="533"/>
      <c r="CT170" s="533"/>
      <c r="CU170" s="533"/>
      <c r="CV170" s="533"/>
      <c r="CW170" s="533"/>
      <c r="CX170" s="533"/>
      <c r="CY170" s="533"/>
      <c r="CZ170" s="534"/>
      <c r="DA170" s="564"/>
      <c r="DB170" s="565"/>
      <c r="DC170" s="565"/>
      <c r="DD170" s="565"/>
      <c r="DE170" s="565"/>
      <c r="DF170" s="565"/>
      <c r="DG170" s="565"/>
      <c r="DH170" s="565"/>
      <c r="DI170" s="565"/>
      <c r="DJ170" s="565"/>
      <c r="DK170" s="565"/>
      <c r="DL170" s="566"/>
      <c r="DM170" s="579"/>
    </row>
    <row r="171" spans="2:117" ht="15" hidden="1" customHeight="1" outlineLevel="1">
      <c r="B171" s="577"/>
      <c r="C171" s="653"/>
      <c r="E171" s="641"/>
      <c r="G171" s="532"/>
      <c r="H171" s="533"/>
      <c r="I171" s="533"/>
      <c r="J171" s="533"/>
      <c r="K171" s="533"/>
      <c r="L171" s="533"/>
      <c r="M171" s="533"/>
      <c r="N171" s="533"/>
      <c r="O171" s="533"/>
      <c r="P171" s="533"/>
      <c r="Q171" s="533"/>
      <c r="R171" s="534"/>
      <c r="S171" s="532"/>
      <c r="T171" s="533"/>
      <c r="U171" s="533"/>
      <c r="V171" s="533"/>
      <c r="W171" s="533"/>
      <c r="X171" s="533"/>
      <c r="Y171" s="533"/>
      <c r="Z171" s="533"/>
      <c r="AA171" s="533"/>
      <c r="AB171" s="533"/>
      <c r="AC171" s="533"/>
      <c r="AD171" s="534"/>
      <c r="AE171" s="532"/>
      <c r="AF171" s="533"/>
      <c r="AG171" s="533"/>
      <c r="AH171" s="533"/>
      <c r="AI171" s="533"/>
      <c r="AJ171" s="533"/>
      <c r="AK171" s="533"/>
      <c r="AL171" s="533"/>
      <c r="AM171" s="533"/>
      <c r="AN171" s="533"/>
      <c r="AO171" s="533"/>
      <c r="AP171" s="534"/>
      <c r="AQ171" s="578"/>
      <c r="AR171" s="532"/>
      <c r="AS171" s="533"/>
      <c r="AT171" s="533"/>
      <c r="AU171" s="533"/>
      <c r="AV171" s="533"/>
      <c r="AW171" s="533"/>
      <c r="AX171" s="533"/>
      <c r="AY171" s="533"/>
      <c r="AZ171" s="533"/>
      <c r="BA171" s="533"/>
      <c r="BB171" s="533"/>
      <c r="BC171" s="534"/>
      <c r="BD171" s="532"/>
      <c r="BE171" s="533"/>
      <c r="BF171" s="533"/>
      <c r="BG171" s="533"/>
      <c r="BH171" s="533"/>
      <c r="BI171" s="533"/>
      <c r="BJ171" s="533"/>
      <c r="BK171" s="533"/>
      <c r="BL171" s="533"/>
      <c r="BM171" s="533"/>
      <c r="BN171" s="533"/>
      <c r="BO171" s="534"/>
      <c r="BP171" s="532"/>
      <c r="BQ171" s="533"/>
      <c r="BR171" s="533"/>
      <c r="BS171" s="533"/>
      <c r="BT171" s="533"/>
      <c r="BU171" s="533"/>
      <c r="BV171" s="533"/>
      <c r="BW171" s="533"/>
      <c r="BX171" s="533"/>
      <c r="BY171" s="533"/>
      <c r="BZ171" s="533"/>
      <c r="CA171" s="534"/>
      <c r="CB171" s="578"/>
      <c r="CC171" s="532"/>
      <c r="CD171" s="533"/>
      <c r="CE171" s="533"/>
      <c r="CF171" s="533"/>
      <c r="CG171" s="533"/>
      <c r="CH171" s="533"/>
      <c r="CI171" s="533"/>
      <c r="CJ171" s="533"/>
      <c r="CK171" s="533"/>
      <c r="CL171" s="533"/>
      <c r="CM171" s="533"/>
      <c r="CN171" s="534"/>
      <c r="CO171" s="532"/>
      <c r="CP171" s="533"/>
      <c r="CQ171" s="533"/>
      <c r="CR171" s="533"/>
      <c r="CS171" s="533"/>
      <c r="CT171" s="533"/>
      <c r="CU171" s="533"/>
      <c r="CV171" s="533"/>
      <c r="CW171" s="533"/>
      <c r="CX171" s="533"/>
      <c r="CY171" s="533"/>
      <c r="CZ171" s="534"/>
      <c r="DA171" s="532"/>
      <c r="DB171" s="533"/>
      <c r="DC171" s="533"/>
      <c r="DD171" s="533"/>
      <c r="DE171" s="533"/>
      <c r="DF171" s="533"/>
      <c r="DG171" s="533"/>
      <c r="DH171" s="533"/>
      <c r="DI171" s="533"/>
      <c r="DJ171" s="533"/>
      <c r="DK171" s="533"/>
      <c r="DL171" s="534"/>
      <c r="DM171" s="579"/>
    </row>
    <row r="172" spans="2:117" ht="15" hidden="1" customHeight="1" outlineLevel="1">
      <c r="B172" s="577"/>
      <c r="C172" s="654"/>
      <c r="E172" s="641"/>
      <c r="G172" s="539"/>
      <c r="H172" s="540"/>
      <c r="I172" s="540"/>
      <c r="J172" s="540"/>
      <c r="K172" s="540"/>
      <c r="L172" s="540"/>
      <c r="M172" s="540"/>
      <c r="N172" s="540"/>
      <c r="O172" s="540"/>
      <c r="P172" s="540"/>
      <c r="Q172" s="540"/>
      <c r="R172" s="541"/>
      <c r="S172" s="542"/>
      <c r="T172" s="543"/>
      <c r="U172" s="543"/>
      <c r="V172" s="543"/>
      <c r="W172" s="543"/>
      <c r="X172" s="543"/>
      <c r="Y172" s="543"/>
      <c r="Z172" s="543"/>
      <c r="AA172" s="543"/>
      <c r="AB172" s="543"/>
      <c r="AC172" s="543"/>
      <c r="AD172" s="544"/>
      <c r="AE172" s="542"/>
      <c r="AF172" s="543"/>
      <c r="AG172" s="543"/>
      <c r="AH172" s="543"/>
      <c r="AI172" s="543"/>
      <c r="AJ172" s="543"/>
      <c r="AK172" s="543"/>
      <c r="AL172" s="543"/>
      <c r="AM172" s="543"/>
      <c r="AN172" s="543"/>
      <c r="AO172" s="543"/>
      <c r="AP172" s="544"/>
      <c r="AQ172" s="579"/>
      <c r="AR172" s="539"/>
      <c r="AS172" s="540"/>
      <c r="AT172" s="540"/>
      <c r="AU172" s="540"/>
      <c r="AV172" s="540"/>
      <c r="AW172" s="540"/>
      <c r="AX172" s="540"/>
      <c r="AY172" s="540"/>
      <c r="AZ172" s="540"/>
      <c r="BA172" s="540"/>
      <c r="BB172" s="540"/>
      <c r="BC172" s="541"/>
      <c r="BD172" s="542"/>
      <c r="BE172" s="543"/>
      <c r="BF172" s="543"/>
      <c r="BG172" s="543"/>
      <c r="BH172" s="543"/>
      <c r="BI172" s="543"/>
      <c r="BJ172" s="543"/>
      <c r="BK172" s="543"/>
      <c r="BL172" s="543"/>
      <c r="BM172" s="543"/>
      <c r="BN172" s="543"/>
      <c r="BO172" s="544"/>
      <c r="BP172" s="542"/>
      <c r="BQ172" s="543"/>
      <c r="BR172" s="543"/>
      <c r="BS172" s="543"/>
      <c r="BT172" s="543"/>
      <c r="BU172" s="543"/>
      <c r="BV172" s="543"/>
      <c r="BW172" s="543"/>
      <c r="BX172" s="543"/>
      <c r="BY172" s="543"/>
      <c r="BZ172" s="543"/>
      <c r="CA172" s="544"/>
      <c r="CB172" s="578"/>
      <c r="CC172" s="539"/>
      <c r="CD172" s="540"/>
      <c r="CE172" s="540"/>
      <c r="CF172" s="540"/>
      <c r="CG172" s="540"/>
      <c r="CH172" s="540"/>
      <c r="CI172" s="540"/>
      <c r="CJ172" s="540"/>
      <c r="CK172" s="540"/>
      <c r="CL172" s="540"/>
      <c r="CM172" s="540"/>
      <c r="CN172" s="541"/>
      <c r="CO172" s="542"/>
      <c r="CP172" s="543"/>
      <c r="CQ172" s="543"/>
      <c r="CR172" s="543"/>
      <c r="CS172" s="543"/>
      <c r="CT172" s="543"/>
      <c r="CU172" s="543"/>
      <c r="CV172" s="543"/>
      <c r="CW172" s="543"/>
      <c r="CX172" s="543"/>
      <c r="CY172" s="543"/>
      <c r="CZ172" s="544"/>
      <c r="DA172" s="570"/>
      <c r="DB172" s="571"/>
      <c r="DC172" s="543"/>
      <c r="DD172" s="543"/>
      <c r="DE172" s="543"/>
      <c r="DF172" s="543"/>
      <c r="DG172" s="543"/>
      <c r="DH172" s="543"/>
      <c r="DI172" s="543"/>
      <c r="DJ172" s="543"/>
      <c r="DK172" s="543"/>
      <c r="DL172" s="544"/>
      <c r="DM172" s="579"/>
    </row>
    <row r="173" spans="2:117" ht="15" hidden="1" customHeight="1" outlineLevel="1">
      <c r="B173" s="577"/>
      <c r="C173" s="655"/>
      <c r="E173" s="641"/>
      <c r="G173" s="551"/>
      <c r="H173" s="552"/>
      <c r="I173" s="552"/>
      <c r="J173" s="552"/>
      <c r="K173" s="552"/>
      <c r="L173" s="552"/>
      <c r="M173" s="552"/>
      <c r="N173" s="552"/>
      <c r="O173" s="552"/>
      <c r="P173" s="552"/>
      <c r="Q173" s="552"/>
      <c r="R173" s="553"/>
      <c r="S173" s="554"/>
      <c r="T173" s="555"/>
      <c r="U173" s="555"/>
      <c r="V173" s="555"/>
      <c r="W173" s="555"/>
      <c r="X173" s="555"/>
      <c r="Y173" s="555"/>
      <c r="Z173" s="555"/>
      <c r="AA173" s="555"/>
      <c r="AB173" s="555"/>
      <c r="AC173" s="555"/>
      <c r="AD173" s="556"/>
      <c r="AE173" s="554"/>
      <c r="AF173" s="555"/>
      <c r="AG173" s="555"/>
      <c r="AH173" s="555"/>
      <c r="AI173" s="555"/>
      <c r="AJ173" s="555"/>
      <c r="AK173" s="555"/>
      <c r="AL173" s="555"/>
      <c r="AM173" s="555"/>
      <c r="AN173" s="555"/>
      <c r="AO173" s="555"/>
      <c r="AP173" s="556"/>
      <c r="AQ173" s="579"/>
      <c r="AR173" s="551"/>
      <c r="AS173" s="552"/>
      <c r="AT173" s="552"/>
      <c r="AU173" s="552"/>
      <c r="AV173" s="552"/>
      <c r="AW173" s="552"/>
      <c r="AX173" s="552"/>
      <c r="AY173" s="552"/>
      <c r="AZ173" s="552"/>
      <c r="BA173" s="552"/>
      <c r="BB173" s="552"/>
      <c r="BC173" s="553"/>
      <c r="BD173" s="554"/>
      <c r="BE173" s="555"/>
      <c r="BF173" s="555"/>
      <c r="BG173" s="555"/>
      <c r="BH173" s="555"/>
      <c r="BI173" s="555"/>
      <c r="BJ173" s="555"/>
      <c r="BK173" s="555"/>
      <c r="BL173" s="555"/>
      <c r="BM173" s="555"/>
      <c r="BN173" s="555"/>
      <c r="BO173" s="556"/>
      <c r="BP173" s="554"/>
      <c r="BQ173" s="555"/>
      <c r="BR173" s="555"/>
      <c r="BS173" s="555"/>
      <c r="BT173" s="555"/>
      <c r="BU173" s="555"/>
      <c r="BV173" s="555"/>
      <c r="BW173" s="555"/>
      <c r="BX173" s="555"/>
      <c r="BY173" s="555"/>
      <c r="BZ173" s="555"/>
      <c r="CA173" s="556"/>
      <c r="CB173" s="578"/>
      <c r="CC173" s="551"/>
      <c r="CD173" s="552"/>
      <c r="CE173" s="552"/>
      <c r="CF173" s="552"/>
      <c r="CG173" s="552"/>
      <c r="CH173" s="552"/>
      <c r="CI173" s="552"/>
      <c r="CJ173" s="552"/>
      <c r="CK173" s="552"/>
      <c r="CL173" s="552"/>
      <c r="CM173" s="552"/>
      <c r="CN173" s="553"/>
      <c r="CO173" s="554"/>
      <c r="CP173" s="555"/>
      <c r="CQ173" s="555"/>
      <c r="CR173" s="555"/>
      <c r="CS173" s="555"/>
      <c r="CT173" s="555"/>
      <c r="CU173" s="555"/>
      <c r="CV173" s="555"/>
      <c r="CW173" s="555"/>
      <c r="CX173" s="555"/>
      <c r="CY173" s="555"/>
      <c r="CZ173" s="556"/>
      <c r="DA173" s="554"/>
      <c r="DB173" s="555"/>
      <c r="DC173" s="555"/>
      <c r="DD173" s="555"/>
      <c r="DE173" s="555"/>
      <c r="DF173" s="555"/>
      <c r="DG173" s="555"/>
      <c r="DH173" s="555"/>
      <c r="DI173" s="555"/>
      <c r="DJ173" s="555"/>
      <c r="DK173" s="555"/>
      <c r="DL173" s="556"/>
      <c r="DM173" s="579"/>
    </row>
    <row r="174" spans="2:117" ht="15" hidden="1" customHeight="1" outlineLevel="1" thickBot="1">
      <c r="B174" s="577"/>
      <c r="C174" s="656"/>
      <c r="E174" s="641"/>
      <c r="G174" s="545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7"/>
      <c r="S174" s="548"/>
      <c r="T174" s="549"/>
      <c r="U174" s="549"/>
      <c r="V174" s="549"/>
      <c r="W174" s="549"/>
      <c r="X174" s="549"/>
      <c r="Y174" s="549"/>
      <c r="Z174" s="549"/>
      <c r="AA174" s="549"/>
      <c r="AB174" s="549"/>
      <c r="AC174" s="549"/>
      <c r="AD174" s="550"/>
      <c r="AE174" s="548"/>
      <c r="AF174" s="549"/>
      <c r="AG174" s="549"/>
      <c r="AH174" s="549"/>
      <c r="AI174" s="549"/>
      <c r="AJ174" s="549"/>
      <c r="AK174" s="549"/>
      <c r="AL174" s="549"/>
      <c r="AM174" s="549"/>
      <c r="AN174" s="549"/>
      <c r="AO174" s="549"/>
      <c r="AP174" s="550"/>
      <c r="AQ174" s="579"/>
      <c r="AR174" s="545"/>
      <c r="AS174" s="546"/>
      <c r="AT174" s="546"/>
      <c r="AU174" s="546"/>
      <c r="AV174" s="546"/>
      <c r="AW174" s="546"/>
      <c r="AX174" s="546"/>
      <c r="AY174" s="546"/>
      <c r="AZ174" s="546"/>
      <c r="BA174" s="546"/>
      <c r="BB174" s="546"/>
      <c r="BC174" s="547"/>
      <c r="BD174" s="548"/>
      <c r="BE174" s="549"/>
      <c r="BF174" s="549"/>
      <c r="BG174" s="549"/>
      <c r="BH174" s="549"/>
      <c r="BI174" s="549"/>
      <c r="BJ174" s="549"/>
      <c r="BK174" s="549"/>
      <c r="BL174" s="549"/>
      <c r="BM174" s="549"/>
      <c r="BN174" s="549"/>
      <c r="BO174" s="550"/>
      <c r="BP174" s="548"/>
      <c r="BQ174" s="549"/>
      <c r="BR174" s="549"/>
      <c r="BS174" s="549"/>
      <c r="BT174" s="549"/>
      <c r="BU174" s="549"/>
      <c r="BV174" s="549"/>
      <c r="BW174" s="549"/>
      <c r="BX174" s="549"/>
      <c r="BY174" s="549"/>
      <c r="BZ174" s="549"/>
      <c r="CA174" s="550"/>
      <c r="CB174" s="578"/>
      <c r="CC174" s="545"/>
      <c r="CD174" s="546"/>
      <c r="CE174" s="546"/>
      <c r="CF174" s="546"/>
      <c r="CG174" s="546"/>
      <c r="CH174" s="546"/>
      <c r="CI174" s="546"/>
      <c r="CJ174" s="546"/>
      <c r="CK174" s="546"/>
      <c r="CL174" s="546"/>
      <c r="CM174" s="546"/>
      <c r="CN174" s="547"/>
      <c r="CO174" s="548"/>
      <c r="CP174" s="549"/>
      <c r="CQ174" s="549"/>
      <c r="CR174" s="549"/>
      <c r="CS174" s="549"/>
      <c r="CT174" s="549"/>
      <c r="CU174" s="549"/>
      <c r="CV174" s="549"/>
      <c r="CW174" s="549"/>
      <c r="CX174" s="549"/>
      <c r="CY174" s="549"/>
      <c r="CZ174" s="550"/>
      <c r="DA174" s="548"/>
      <c r="DB174" s="549"/>
      <c r="DC174" s="549"/>
      <c r="DD174" s="549"/>
      <c r="DE174" s="549"/>
      <c r="DF174" s="549"/>
      <c r="DG174" s="549"/>
      <c r="DH174" s="549"/>
      <c r="DI174" s="549"/>
      <c r="DJ174" s="549"/>
      <c r="DK174" s="549"/>
      <c r="DL174" s="550"/>
      <c r="DM174" s="579"/>
    </row>
    <row r="175" spans="2:117" ht="15" hidden="1" customHeight="1" outlineLevel="1" thickTop="1">
      <c r="B175" s="580"/>
      <c r="C175" s="657"/>
      <c r="E175" s="642"/>
      <c r="G175" s="515"/>
      <c r="H175" s="497"/>
      <c r="I175" s="497"/>
      <c r="J175" s="497"/>
      <c r="K175" s="497"/>
      <c r="L175" s="497"/>
      <c r="M175" s="497"/>
      <c r="N175" s="497"/>
      <c r="O175" s="497"/>
      <c r="P175" s="497"/>
      <c r="Q175" s="497"/>
      <c r="R175" s="516"/>
      <c r="S175" s="522"/>
      <c r="T175" s="510"/>
      <c r="U175" s="510"/>
      <c r="V175" s="510"/>
      <c r="W175" s="510"/>
      <c r="X175" s="510"/>
      <c r="Y175" s="510"/>
      <c r="Z175" s="510"/>
      <c r="AA175" s="510"/>
      <c r="AB175" s="510"/>
      <c r="AC175" s="510"/>
      <c r="AD175" s="523"/>
      <c r="AE175" s="522"/>
      <c r="AF175" s="510"/>
      <c r="AG175" s="510"/>
      <c r="AH175" s="510"/>
      <c r="AI175" s="510"/>
      <c r="AJ175" s="510"/>
      <c r="AK175" s="510"/>
      <c r="AL175" s="510"/>
      <c r="AM175" s="510"/>
      <c r="AN175" s="510"/>
      <c r="AO175" s="510"/>
      <c r="AP175" s="523"/>
      <c r="AQ175" s="579"/>
      <c r="AR175" s="515"/>
      <c r="AS175" s="497"/>
      <c r="AT175" s="497"/>
      <c r="AU175" s="497"/>
      <c r="AV175" s="497"/>
      <c r="AW175" s="497"/>
      <c r="AX175" s="497"/>
      <c r="AY175" s="497"/>
      <c r="AZ175" s="497"/>
      <c r="BA175" s="497"/>
      <c r="BB175" s="497"/>
      <c r="BC175" s="516"/>
      <c r="BD175" s="522"/>
      <c r="BE175" s="510"/>
      <c r="BF175" s="510"/>
      <c r="BG175" s="510"/>
      <c r="BH175" s="510"/>
      <c r="BI175" s="510"/>
      <c r="BJ175" s="510"/>
      <c r="BK175" s="510"/>
      <c r="BL175" s="510"/>
      <c r="BM175" s="510"/>
      <c r="BN175" s="510"/>
      <c r="BO175" s="523"/>
      <c r="BP175" s="522"/>
      <c r="BQ175" s="510"/>
      <c r="BR175" s="510"/>
      <c r="BS175" s="510"/>
      <c r="BT175" s="510"/>
      <c r="BU175" s="510"/>
      <c r="BV175" s="510"/>
      <c r="BW175" s="510"/>
      <c r="BX175" s="510"/>
      <c r="BY175" s="510"/>
      <c r="BZ175" s="510"/>
      <c r="CA175" s="523"/>
      <c r="CB175" s="578"/>
      <c r="CC175" s="515"/>
      <c r="CD175" s="497"/>
      <c r="CE175" s="497"/>
      <c r="CF175" s="497"/>
      <c r="CG175" s="497"/>
      <c r="CH175" s="497"/>
      <c r="CI175" s="497"/>
      <c r="CJ175" s="497"/>
      <c r="CK175" s="497"/>
      <c r="CL175" s="497"/>
      <c r="CM175" s="497"/>
      <c r="CN175" s="516"/>
      <c r="CO175" s="522"/>
      <c r="CP175" s="510"/>
      <c r="CQ175" s="510"/>
      <c r="CR175" s="510"/>
      <c r="CS175" s="510"/>
      <c r="CT175" s="510"/>
      <c r="CU175" s="510"/>
      <c r="CV175" s="510"/>
      <c r="CW175" s="510"/>
      <c r="CX175" s="510"/>
      <c r="CY175" s="510"/>
      <c r="CZ175" s="523"/>
      <c r="DA175" s="531"/>
      <c r="DB175" s="530"/>
      <c r="DC175" s="510"/>
      <c r="DD175" s="510"/>
      <c r="DE175" s="510"/>
      <c r="DF175" s="510"/>
      <c r="DG175" s="510"/>
      <c r="DH175" s="510"/>
      <c r="DI175" s="510"/>
      <c r="DJ175" s="510"/>
      <c r="DK175" s="510"/>
      <c r="DL175" s="523"/>
      <c r="DM175" s="579"/>
    </row>
    <row r="176" spans="2:117" ht="15" hidden="1" customHeight="1" outlineLevel="1">
      <c r="B176" s="574"/>
      <c r="C176" s="658"/>
      <c r="E176" s="643"/>
      <c r="G176" s="524"/>
      <c r="H176" s="511"/>
      <c r="I176" s="511"/>
      <c r="J176" s="511"/>
      <c r="K176" s="511"/>
      <c r="L176" s="511"/>
      <c r="M176" s="511"/>
      <c r="N176" s="511"/>
      <c r="O176" s="511"/>
      <c r="P176" s="511"/>
      <c r="Q176" s="511"/>
      <c r="R176" s="525"/>
      <c r="S176" s="524"/>
      <c r="T176" s="511"/>
      <c r="U176" s="511"/>
      <c r="V176" s="511"/>
      <c r="W176" s="511"/>
      <c r="X176" s="511"/>
      <c r="Y176" s="511"/>
      <c r="Z176" s="511"/>
      <c r="AA176" s="511"/>
      <c r="AB176" s="511"/>
      <c r="AC176" s="511"/>
      <c r="AD176" s="525"/>
      <c r="AE176" s="524"/>
      <c r="AF176" s="511"/>
      <c r="AG176" s="511"/>
      <c r="AH176" s="511"/>
      <c r="AI176" s="511"/>
      <c r="AJ176" s="511"/>
      <c r="AK176" s="511"/>
      <c r="AL176" s="511"/>
      <c r="AM176" s="511"/>
      <c r="AN176" s="511"/>
      <c r="AO176" s="511"/>
      <c r="AP176" s="525"/>
      <c r="AQ176" s="579"/>
      <c r="AR176" s="524"/>
      <c r="AS176" s="511"/>
      <c r="AT176" s="511"/>
      <c r="AU176" s="511"/>
      <c r="AV176" s="511"/>
      <c r="AW176" s="511"/>
      <c r="AX176" s="511"/>
      <c r="AY176" s="511"/>
      <c r="AZ176" s="511"/>
      <c r="BA176" s="511"/>
      <c r="BB176" s="511"/>
      <c r="BC176" s="525"/>
      <c r="BD176" s="524"/>
      <c r="BE176" s="511"/>
      <c r="BF176" s="511"/>
      <c r="BG176" s="511"/>
      <c r="BH176" s="511"/>
      <c r="BI176" s="511"/>
      <c r="BJ176" s="511"/>
      <c r="BK176" s="511"/>
      <c r="BL176" s="511"/>
      <c r="BM176" s="511"/>
      <c r="BN176" s="511"/>
      <c r="BO176" s="525"/>
      <c r="BP176" s="524"/>
      <c r="BQ176" s="511"/>
      <c r="BR176" s="511"/>
      <c r="BS176" s="511"/>
      <c r="BT176" s="511"/>
      <c r="BU176" s="511"/>
      <c r="BV176" s="511"/>
      <c r="BW176" s="511"/>
      <c r="BX176" s="511"/>
      <c r="BY176" s="511"/>
      <c r="BZ176" s="511"/>
      <c r="CA176" s="525"/>
      <c r="CB176" s="578"/>
      <c r="CC176" s="524"/>
      <c r="CD176" s="511"/>
      <c r="CE176" s="511"/>
      <c r="CF176" s="511"/>
      <c r="CG176" s="511"/>
      <c r="CH176" s="511"/>
      <c r="CI176" s="511"/>
      <c r="CJ176" s="511"/>
      <c r="CK176" s="511"/>
      <c r="CL176" s="511"/>
      <c r="CM176" s="511"/>
      <c r="CN176" s="525"/>
      <c r="CO176" s="524"/>
      <c r="CP176" s="511"/>
      <c r="CQ176" s="511"/>
      <c r="CR176" s="511"/>
      <c r="CS176" s="511"/>
      <c r="CT176" s="511"/>
      <c r="CU176" s="511"/>
      <c r="CV176" s="511"/>
      <c r="CW176" s="511"/>
      <c r="CX176" s="511"/>
      <c r="CY176" s="511"/>
      <c r="CZ176" s="525"/>
      <c r="DA176" s="524"/>
      <c r="DB176" s="511"/>
      <c r="DC176" s="511"/>
      <c r="DD176" s="511"/>
      <c r="DE176" s="511"/>
      <c r="DF176" s="511"/>
      <c r="DG176" s="511"/>
      <c r="DH176" s="511"/>
      <c r="DI176" s="511"/>
      <c r="DJ176" s="511"/>
      <c r="DK176" s="511"/>
      <c r="DL176" s="525"/>
      <c r="DM176" s="579"/>
    </row>
    <row r="177" spans="2:117" ht="15" hidden="1" customHeight="1" outlineLevel="1">
      <c r="B177" s="580"/>
      <c r="C177" s="659"/>
      <c r="E177" s="642"/>
      <c r="G177" s="557"/>
      <c r="H177" s="558"/>
      <c r="I177" s="558"/>
      <c r="J177" s="558"/>
      <c r="K177" s="558"/>
      <c r="L177" s="558"/>
      <c r="M177" s="558"/>
      <c r="N177" s="558"/>
      <c r="O177" s="558"/>
      <c r="P177" s="558"/>
      <c r="Q177" s="558"/>
      <c r="R177" s="559"/>
      <c r="S177" s="560"/>
      <c r="T177" s="561"/>
      <c r="U177" s="561"/>
      <c r="V177" s="561"/>
      <c r="W177" s="561"/>
      <c r="X177" s="561"/>
      <c r="Y177" s="561"/>
      <c r="Z177" s="561"/>
      <c r="AA177" s="561"/>
      <c r="AB177" s="561"/>
      <c r="AC177" s="561"/>
      <c r="AD177" s="562"/>
      <c r="AE177" s="560"/>
      <c r="AF177" s="561"/>
      <c r="AG177" s="561"/>
      <c r="AH177" s="561"/>
      <c r="AI177" s="561"/>
      <c r="AJ177" s="561"/>
      <c r="AK177" s="561"/>
      <c r="AL177" s="561"/>
      <c r="AM177" s="561"/>
      <c r="AN177" s="561"/>
      <c r="AO177" s="561"/>
      <c r="AP177" s="562"/>
      <c r="AQ177" s="575"/>
      <c r="AR177" s="557"/>
      <c r="AS177" s="558"/>
      <c r="AT177" s="558"/>
      <c r="AU177" s="558"/>
      <c r="AV177" s="558"/>
      <c r="AW177" s="558"/>
      <c r="AX177" s="558"/>
      <c r="AY177" s="558"/>
      <c r="AZ177" s="558"/>
      <c r="BA177" s="558"/>
      <c r="BB177" s="558"/>
      <c r="BC177" s="559"/>
      <c r="BD177" s="560"/>
      <c r="BE177" s="561"/>
      <c r="BF177" s="561"/>
      <c r="BG177" s="561"/>
      <c r="BH177" s="561"/>
      <c r="BI177" s="561"/>
      <c r="BJ177" s="561"/>
      <c r="BK177" s="561"/>
      <c r="BL177" s="561"/>
      <c r="BM177" s="561"/>
      <c r="BN177" s="561"/>
      <c r="BO177" s="562"/>
      <c r="BP177" s="560"/>
      <c r="BQ177" s="561"/>
      <c r="BR177" s="561"/>
      <c r="BS177" s="561"/>
      <c r="BT177" s="561"/>
      <c r="BU177" s="561"/>
      <c r="BV177" s="561"/>
      <c r="BW177" s="561"/>
      <c r="BX177" s="561"/>
      <c r="BY177" s="561"/>
      <c r="BZ177" s="561"/>
      <c r="CA177" s="562"/>
      <c r="CB177" s="581"/>
      <c r="CC177" s="557"/>
      <c r="CD177" s="558"/>
      <c r="CE177" s="558"/>
      <c r="CF177" s="558"/>
      <c r="CG177" s="558"/>
      <c r="CH177" s="558"/>
      <c r="CI177" s="558"/>
      <c r="CJ177" s="558"/>
      <c r="CK177" s="558"/>
      <c r="CL177" s="558"/>
      <c r="CM177" s="558"/>
      <c r="CN177" s="559"/>
      <c r="CO177" s="560"/>
      <c r="CP177" s="561"/>
      <c r="CQ177" s="561"/>
      <c r="CR177" s="561"/>
      <c r="CS177" s="561"/>
      <c r="CT177" s="561"/>
      <c r="CU177" s="561"/>
      <c r="CV177" s="561"/>
      <c r="CW177" s="561"/>
      <c r="CX177" s="561"/>
      <c r="CY177" s="561"/>
      <c r="CZ177" s="562"/>
      <c r="DA177" s="560"/>
      <c r="DB177" s="561"/>
      <c r="DC177" s="561"/>
      <c r="DD177" s="561"/>
      <c r="DE177" s="561"/>
      <c r="DF177" s="561"/>
      <c r="DG177" s="561"/>
      <c r="DH177" s="561"/>
      <c r="DI177" s="561"/>
      <c r="DJ177" s="561"/>
      <c r="DK177" s="561"/>
      <c r="DL177" s="562"/>
      <c r="DM177" s="575"/>
    </row>
    <row r="178" spans="2:117" ht="15" hidden="1" customHeight="1" outlineLevel="1">
      <c r="B178" s="574"/>
      <c r="C178" s="658"/>
      <c r="E178" s="643"/>
      <c r="G178" s="582"/>
      <c r="H178" s="583"/>
      <c r="I178" s="583"/>
      <c r="J178" s="583"/>
      <c r="K178" s="583"/>
      <c r="L178" s="583"/>
      <c r="M178" s="583"/>
      <c r="N178" s="583"/>
      <c r="O178" s="583"/>
      <c r="P178" s="583"/>
      <c r="Q178" s="583"/>
      <c r="R178" s="584"/>
      <c r="S178" s="582"/>
      <c r="T178" s="583"/>
      <c r="U178" s="583"/>
      <c r="V178" s="583"/>
      <c r="W178" s="583"/>
      <c r="X178" s="583"/>
      <c r="Y178" s="583"/>
      <c r="Z178" s="583"/>
      <c r="AA178" s="583"/>
      <c r="AB178" s="583"/>
      <c r="AC178" s="583"/>
      <c r="AD178" s="584"/>
      <c r="AE178" s="582"/>
      <c r="AF178" s="583"/>
      <c r="AG178" s="583"/>
      <c r="AH178" s="583"/>
      <c r="AI178" s="583"/>
      <c r="AJ178" s="583"/>
      <c r="AK178" s="583"/>
      <c r="AL178" s="583"/>
      <c r="AM178" s="583"/>
      <c r="AN178" s="583"/>
      <c r="AO178" s="583"/>
      <c r="AP178" s="584"/>
      <c r="AQ178" s="575"/>
      <c r="AR178" s="582"/>
      <c r="AS178" s="583"/>
      <c r="AT178" s="583"/>
      <c r="AU178" s="583"/>
      <c r="AV178" s="583"/>
      <c r="AW178" s="583"/>
      <c r="AX178" s="583"/>
      <c r="AY178" s="583"/>
      <c r="AZ178" s="583"/>
      <c r="BA178" s="583"/>
      <c r="BB178" s="583"/>
      <c r="BC178" s="584"/>
      <c r="BD178" s="582"/>
      <c r="BE178" s="583"/>
      <c r="BF178" s="583"/>
      <c r="BG178" s="583"/>
      <c r="BH178" s="583"/>
      <c r="BI178" s="583"/>
      <c r="BJ178" s="583"/>
      <c r="BK178" s="583"/>
      <c r="BL178" s="583"/>
      <c r="BM178" s="583"/>
      <c r="BN178" s="583"/>
      <c r="BO178" s="584"/>
      <c r="BP178" s="582"/>
      <c r="BQ178" s="583"/>
      <c r="BR178" s="583"/>
      <c r="BS178" s="583"/>
      <c r="BT178" s="583"/>
      <c r="BU178" s="583"/>
      <c r="BV178" s="583"/>
      <c r="BW178" s="583"/>
      <c r="BX178" s="583"/>
      <c r="BY178" s="583"/>
      <c r="BZ178" s="583"/>
      <c r="CA178" s="584"/>
      <c r="CB178" s="575"/>
      <c r="CC178" s="582"/>
      <c r="CD178" s="583"/>
      <c r="CE178" s="583"/>
      <c r="CF178" s="583"/>
      <c r="CG178" s="583"/>
      <c r="CH178" s="583"/>
      <c r="CI178" s="583"/>
      <c r="CJ178" s="583"/>
      <c r="CK178" s="583"/>
      <c r="CL178" s="583"/>
      <c r="CM178" s="583"/>
      <c r="CN178" s="584"/>
      <c r="CO178" s="582"/>
      <c r="CP178" s="583"/>
      <c r="CQ178" s="583"/>
      <c r="CR178" s="583"/>
      <c r="CS178" s="583"/>
      <c r="CT178" s="583"/>
      <c r="CU178" s="583"/>
      <c r="CV178" s="583"/>
      <c r="CW178" s="583"/>
      <c r="CX178" s="583"/>
      <c r="CY178" s="583"/>
      <c r="CZ178" s="584"/>
      <c r="DA178" s="582"/>
      <c r="DB178" s="583"/>
      <c r="DC178" s="583"/>
      <c r="DD178" s="583"/>
      <c r="DE178" s="583"/>
      <c r="DF178" s="583"/>
      <c r="DG178" s="583"/>
      <c r="DH178" s="583"/>
      <c r="DI178" s="583"/>
      <c r="DJ178" s="583"/>
      <c r="DK178" s="583"/>
      <c r="DL178" s="584"/>
      <c r="DM178" s="575"/>
    </row>
    <row r="179" spans="2:117" s="619" customFormat="1" ht="15" hidden="1" customHeight="1" outlineLevel="1">
      <c r="B179" s="574"/>
      <c r="C179" s="660"/>
      <c r="E179" s="644"/>
      <c r="G179" s="628"/>
      <c r="H179" s="629"/>
      <c r="I179" s="629"/>
      <c r="J179" s="629"/>
      <c r="K179" s="629"/>
      <c r="L179" s="629"/>
      <c r="M179" s="629"/>
      <c r="N179" s="629"/>
      <c r="O179" s="629"/>
      <c r="P179" s="629"/>
      <c r="Q179" s="629"/>
      <c r="R179" s="630"/>
      <c r="S179" s="628"/>
      <c r="T179" s="629"/>
      <c r="U179" s="629"/>
      <c r="V179" s="629"/>
      <c r="W179" s="629"/>
      <c r="X179" s="629"/>
      <c r="Y179" s="629"/>
      <c r="Z179" s="629"/>
      <c r="AA179" s="629"/>
      <c r="AB179" s="629"/>
      <c r="AC179" s="629"/>
      <c r="AD179" s="630"/>
      <c r="AE179" s="628"/>
      <c r="AF179" s="629"/>
      <c r="AG179" s="629"/>
      <c r="AH179" s="629"/>
      <c r="AI179" s="629"/>
      <c r="AJ179" s="629"/>
      <c r="AK179" s="629"/>
      <c r="AL179" s="629"/>
      <c r="AM179" s="629"/>
      <c r="AN179" s="629"/>
      <c r="AO179" s="629"/>
      <c r="AP179" s="630"/>
      <c r="AQ179" s="623"/>
      <c r="AR179" s="628"/>
      <c r="AS179" s="629"/>
      <c r="AT179" s="629"/>
      <c r="AU179" s="629"/>
      <c r="AV179" s="629"/>
      <c r="AW179" s="629"/>
      <c r="AX179" s="629"/>
      <c r="AY179" s="629"/>
      <c r="AZ179" s="629"/>
      <c r="BA179" s="629"/>
      <c r="BB179" s="629"/>
      <c r="BC179" s="630"/>
      <c r="BD179" s="628"/>
      <c r="BE179" s="629"/>
      <c r="BF179" s="629"/>
      <c r="BG179" s="629"/>
      <c r="BH179" s="629"/>
      <c r="BI179" s="629"/>
      <c r="BJ179" s="629"/>
      <c r="BK179" s="629"/>
      <c r="BL179" s="629"/>
      <c r="BM179" s="629"/>
      <c r="BN179" s="629"/>
      <c r="BO179" s="630"/>
      <c r="BP179" s="628"/>
      <c r="BQ179" s="629"/>
      <c r="BR179" s="629"/>
      <c r="BS179" s="629"/>
      <c r="BT179" s="629"/>
      <c r="BU179" s="629"/>
      <c r="BV179" s="629"/>
      <c r="BW179" s="629"/>
      <c r="BX179" s="629"/>
      <c r="BY179" s="629"/>
      <c r="BZ179" s="629"/>
      <c r="CA179" s="630"/>
      <c r="CB179" s="623"/>
      <c r="CC179" s="628"/>
      <c r="CD179" s="629"/>
      <c r="CE179" s="629"/>
      <c r="CF179" s="629"/>
      <c r="CG179" s="629"/>
      <c r="CH179" s="629"/>
      <c r="CI179" s="629"/>
      <c r="CJ179" s="629"/>
      <c r="CK179" s="629"/>
      <c r="CL179" s="629"/>
      <c r="CM179" s="629"/>
      <c r="CN179" s="630"/>
      <c r="CO179" s="628"/>
      <c r="CP179" s="629"/>
      <c r="CQ179" s="629"/>
      <c r="CR179" s="629"/>
      <c r="CS179" s="629"/>
      <c r="CT179" s="629"/>
      <c r="CU179" s="629"/>
      <c r="CV179" s="629"/>
      <c r="CW179" s="629"/>
      <c r="CX179" s="629"/>
      <c r="CY179" s="629"/>
      <c r="CZ179" s="630"/>
      <c r="DA179" s="628"/>
      <c r="DB179" s="629"/>
      <c r="DC179" s="629"/>
      <c r="DD179" s="629"/>
      <c r="DE179" s="629"/>
      <c r="DF179" s="629"/>
      <c r="DG179" s="629"/>
      <c r="DH179" s="629"/>
      <c r="DI179" s="629"/>
      <c r="DJ179" s="629"/>
      <c r="DK179" s="629"/>
      <c r="DL179" s="630"/>
      <c r="DM179" s="623"/>
    </row>
    <row r="180" spans="2:117" s="614" customFormat="1" ht="15" hidden="1" customHeight="1" outlineLevel="1">
      <c r="B180" s="574"/>
      <c r="C180" s="661"/>
      <c r="E180" s="645"/>
      <c r="G180" s="632"/>
      <c r="H180" s="633"/>
      <c r="I180" s="633"/>
      <c r="J180" s="633"/>
      <c r="K180" s="633"/>
      <c r="L180" s="633"/>
      <c r="M180" s="633"/>
      <c r="N180" s="633"/>
      <c r="O180" s="633"/>
      <c r="P180" s="633"/>
      <c r="Q180" s="633"/>
      <c r="R180" s="634"/>
      <c r="S180" s="632"/>
      <c r="T180" s="633"/>
      <c r="U180" s="633"/>
      <c r="V180" s="633"/>
      <c r="W180" s="633"/>
      <c r="X180" s="633"/>
      <c r="Y180" s="633"/>
      <c r="Z180" s="633"/>
      <c r="AA180" s="633"/>
      <c r="AB180" s="633"/>
      <c r="AC180" s="633"/>
      <c r="AD180" s="634"/>
      <c r="AE180" s="632"/>
      <c r="AF180" s="633"/>
      <c r="AG180" s="633"/>
      <c r="AH180" s="633"/>
      <c r="AI180" s="633"/>
      <c r="AJ180" s="633"/>
      <c r="AK180" s="633"/>
      <c r="AL180" s="633"/>
      <c r="AM180" s="633"/>
      <c r="AN180" s="633"/>
      <c r="AO180" s="633"/>
      <c r="AP180" s="634"/>
      <c r="AQ180" s="618"/>
      <c r="AR180" s="632"/>
      <c r="AS180" s="633"/>
      <c r="AT180" s="633"/>
      <c r="AU180" s="633"/>
      <c r="AV180" s="633"/>
      <c r="AW180" s="633"/>
      <c r="AX180" s="633"/>
      <c r="AY180" s="633"/>
      <c r="AZ180" s="633"/>
      <c r="BA180" s="633"/>
      <c r="BB180" s="633"/>
      <c r="BC180" s="634"/>
      <c r="BD180" s="632"/>
      <c r="BE180" s="633"/>
      <c r="BF180" s="633"/>
      <c r="BG180" s="633"/>
      <c r="BH180" s="633"/>
      <c r="BI180" s="633"/>
      <c r="BJ180" s="633"/>
      <c r="BK180" s="633"/>
      <c r="BL180" s="633"/>
      <c r="BM180" s="633"/>
      <c r="BN180" s="633"/>
      <c r="BO180" s="634"/>
      <c r="BP180" s="632"/>
      <c r="BQ180" s="633"/>
      <c r="BR180" s="633"/>
      <c r="BS180" s="633"/>
      <c r="BT180" s="633"/>
      <c r="BU180" s="633"/>
      <c r="BV180" s="633"/>
      <c r="BW180" s="633"/>
      <c r="BX180" s="633"/>
      <c r="BY180" s="633"/>
      <c r="BZ180" s="633"/>
      <c r="CA180" s="634"/>
      <c r="CB180" s="618"/>
      <c r="CC180" s="632"/>
      <c r="CD180" s="633"/>
      <c r="CE180" s="633"/>
      <c r="CF180" s="633"/>
      <c r="CG180" s="633"/>
      <c r="CH180" s="633"/>
      <c r="CI180" s="633"/>
      <c r="CJ180" s="633"/>
      <c r="CK180" s="633"/>
      <c r="CL180" s="633"/>
      <c r="CM180" s="633"/>
      <c r="CN180" s="634"/>
      <c r="CO180" s="632"/>
      <c r="CP180" s="633"/>
      <c r="CQ180" s="633"/>
      <c r="CR180" s="633"/>
      <c r="CS180" s="633"/>
      <c r="CT180" s="633"/>
      <c r="CU180" s="633"/>
      <c r="CV180" s="633"/>
      <c r="CW180" s="633"/>
      <c r="CX180" s="633"/>
      <c r="CY180" s="633"/>
      <c r="CZ180" s="634"/>
      <c r="DA180" s="632"/>
      <c r="DB180" s="633"/>
      <c r="DC180" s="633"/>
      <c r="DD180" s="633"/>
      <c r="DE180" s="633"/>
      <c r="DF180" s="633"/>
      <c r="DG180" s="633"/>
      <c r="DH180" s="633"/>
      <c r="DI180" s="633"/>
      <c r="DJ180" s="633"/>
      <c r="DK180" s="633"/>
      <c r="DL180" s="634"/>
      <c r="DM180" s="618"/>
    </row>
    <row r="181" spans="2:117" s="538" customFormat="1" ht="15" hidden="1" customHeight="1" outlineLevel="1">
      <c r="B181" s="585"/>
      <c r="C181" s="658"/>
      <c r="E181" s="643"/>
      <c r="G181" s="535"/>
      <c r="H181" s="536"/>
      <c r="I181" s="536"/>
      <c r="J181" s="536"/>
      <c r="K181" s="536"/>
      <c r="L181" s="536"/>
      <c r="M181" s="536"/>
      <c r="N181" s="536"/>
      <c r="O181" s="536"/>
      <c r="P181" s="536"/>
      <c r="Q181" s="536"/>
      <c r="R181" s="537"/>
      <c r="S181" s="535"/>
      <c r="T181" s="536"/>
      <c r="U181" s="536"/>
      <c r="V181" s="536"/>
      <c r="W181" s="536"/>
      <c r="X181" s="536"/>
      <c r="Y181" s="536"/>
      <c r="Z181" s="536"/>
      <c r="AA181" s="536"/>
      <c r="AB181" s="536"/>
      <c r="AC181" s="536"/>
      <c r="AD181" s="537"/>
      <c r="AE181" s="535"/>
      <c r="AF181" s="536"/>
      <c r="AG181" s="536"/>
      <c r="AH181" s="536"/>
      <c r="AI181" s="536"/>
      <c r="AJ181" s="536"/>
      <c r="AK181" s="536"/>
      <c r="AL181" s="536"/>
      <c r="AM181" s="536"/>
      <c r="AN181" s="536"/>
      <c r="AO181" s="536"/>
      <c r="AP181" s="537"/>
      <c r="AQ181" s="586"/>
      <c r="AR181" s="535"/>
      <c r="AS181" s="536"/>
      <c r="AT181" s="536"/>
      <c r="AU181" s="536"/>
      <c r="AV181" s="536"/>
      <c r="AW181" s="536"/>
      <c r="AX181" s="536"/>
      <c r="AY181" s="536"/>
      <c r="AZ181" s="536"/>
      <c r="BA181" s="536"/>
      <c r="BB181" s="536"/>
      <c r="BC181" s="537"/>
      <c r="BD181" s="535"/>
      <c r="BE181" s="536"/>
      <c r="BF181" s="536"/>
      <c r="BG181" s="536"/>
      <c r="BH181" s="536"/>
      <c r="BI181" s="536"/>
      <c r="BJ181" s="536"/>
      <c r="BK181" s="536"/>
      <c r="BL181" s="536"/>
      <c r="BM181" s="536"/>
      <c r="BN181" s="536"/>
      <c r="BO181" s="537"/>
      <c r="BP181" s="535"/>
      <c r="BQ181" s="536"/>
      <c r="BR181" s="536"/>
      <c r="BS181" s="536"/>
      <c r="BT181" s="536"/>
      <c r="BU181" s="536"/>
      <c r="BV181" s="536"/>
      <c r="BW181" s="536"/>
      <c r="BX181" s="536"/>
      <c r="BY181" s="536"/>
      <c r="BZ181" s="536"/>
      <c r="CA181" s="537"/>
      <c r="CB181" s="586"/>
      <c r="CC181" s="535"/>
      <c r="CD181" s="536"/>
      <c r="CE181" s="536"/>
      <c r="CF181" s="536"/>
      <c r="CG181" s="536"/>
      <c r="CH181" s="536"/>
      <c r="CI181" s="536"/>
      <c r="CJ181" s="536"/>
      <c r="CK181" s="536"/>
      <c r="CL181" s="536"/>
      <c r="CM181" s="536"/>
      <c r="CN181" s="537"/>
      <c r="CO181" s="535"/>
      <c r="CP181" s="536"/>
      <c r="CQ181" s="536"/>
      <c r="CR181" s="536"/>
      <c r="CS181" s="536"/>
      <c r="CT181" s="536"/>
      <c r="CU181" s="536"/>
      <c r="CV181" s="536"/>
      <c r="CW181" s="536"/>
      <c r="CX181" s="536"/>
      <c r="CY181" s="536"/>
      <c r="CZ181" s="537"/>
      <c r="DA181" s="535"/>
      <c r="DB181" s="536"/>
      <c r="DC181" s="536"/>
      <c r="DD181" s="536"/>
      <c r="DE181" s="536"/>
      <c r="DF181" s="536"/>
      <c r="DG181" s="536"/>
      <c r="DH181" s="536"/>
      <c r="DI181" s="536"/>
      <c r="DJ181" s="536"/>
      <c r="DK181" s="536"/>
      <c r="DL181" s="537"/>
      <c r="DM181" s="579"/>
    </row>
    <row r="182" spans="2:117" ht="15" hidden="1" customHeight="1" outlineLevel="1">
      <c r="B182" s="574"/>
      <c r="C182" s="662"/>
      <c r="E182" s="646"/>
      <c r="G182" s="635"/>
      <c r="H182" s="636"/>
      <c r="I182" s="636"/>
      <c r="J182" s="636"/>
      <c r="K182" s="636"/>
      <c r="L182" s="636"/>
      <c r="M182" s="636"/>
      <c r="N182" s="636"/>
      <c r="O182" s="636"/>
      <c r="P182" s="636"/>
      <c r="Q182" s="636"/>
      <c r="R182" s="637"/>
      <c r="S182" s="635"/>
      <c r="T182" s="636"/>
      <c r="U182" s="636"/>
      <c r="V182" s="636"/>
      <c r="W182" s="636"/>
      <c r="X182" s="636"/>
      <c r="Y182" s="636"/>
      <c r="Z182" s="636"/>
      <c r="AA182" s="636"/>
      <c r="AB182" s="636"/>
      <c r="AC182" s="636"/>
      <c r="AD182" s="637"/>
      <c r="AE182" s="635"/>
      <c r="AF182" s="636"/>
      <c r="AG182" s="636"/>
      <c r="AH182" s="636"/>
      <c r="AI182" s="636"/>
      <c r="AJ182" s="636"/>
      <c r="AK182" s="636"/>
      <c r="AL182" s="636"/>
      <c r="AM182" s="636"/>
      <c r="AN182" s="636"/>
      <c r="AO182" s="636"/>
      <c r="AP182" s="637"/>
      <c r="AQ182" s="575"/>
      <c r="AR182" s="635"/>
      <c r="AS182" s="636"/>
      <c r="AT182" s="636"/>
      <c r="AU182" s="636"/>
      <c r="AV182" s="636"/>
      <c r="AW182" s="636"/>
      <c r="AX182" s="636"/>
      <c r="AY182" s="636"/>
      <c r="AZ182" s="636"/>
      <c r="BA182" s="636"/>
      <c r="BB182" s="636"/>
      <c r="BC182" s="637"/>
      <c r="BD182" s="635"/>
      <c r="BE182" s="636"/>
      <c r="BF182" s="636"/>
      <c r="BG182" s="636"/>
      <c r="BH182" s="636"/>
      <c r="BI182" s="636"/>
      <c r="BJ182" s="636"/>
      <c r="BK182" s="636"/>
      <c r="BL182" s="636"/>
      <c r="BM182" s="636"/>
      <c r="BN182" s="636"/>
      <c r="BO182" s="637"/>
      <c r="BP182" s="635"/>
      <c r="BQ182" s="636"/>
      <c r="BR182" s="636"/>
      <c r="BS182" s="636"/>
      <c r="BT182" s="636"/>
      <c r="BU182" s="636"/>
      <c r="BV182" s="636"/>
      <c r="BW182" s="636"/>
      <c r="BX182" s="636"/>
      <c r="BY182" s="636"/>
      <c r="BZ182" s="636"/>
      <c r="CA182" s="637"/>
      <c r="CB182" s="575"/>
      <c r="CC182" s="635"/>
      <c r="CD182" s="636"/>
      <c r="CE182" s="636"/>
      <c r="CF182" s="636"/>
      <c r="CG182" s="636"/>
      <c r="CH182" s="636"/>
      <c r="CI182" s="636"/>
      <c r="CJ182" s="636"/>
      <c r="CK182" s="636"/>
      <c r="CL182" s="636"/>
      <c r="CM182" s="636"/>
      <c r="CN182" s="637"/>
      <c r="CO182" s="635"/>
      <c r="CP182" s="636"/>
      <c r="CQ182" s="636"/>
      <c r="CR182" s="636"/>
      <c r="CS182" s="636"/>
      <c r="CT182" s="636"/>
      <c r="CU182" s="636"/>
      <c r="CV182" s="636"/>
      <c r="CW182" s="636"/>
      <c r="CX182" s="636"/>
      <c r="CY182" s="636"/>
      <c r="CZ182" s="637"/>
      <c r="DA182" s="635"/>
      <c r="DB182" s="636"/>
      <c r="DC182" s="636"/>
      <c r="DD182" s="636"/>
      <c r="DE182" s="636"/>
      <c r="DF182" s="636"/>
      <c r="DG182" s="636"/>
      <c r="DH182" s="636"/>
      <c r="DI182" s="636"/>
      <c r="DJ182" s="636"/>
      <c r="DK182" s="636"/>
      <c r="DL182" s="637"/>
      <c r="DM182" s="575"/>
    </row>
    <row r="183" spans="2:117" s="614" customFormat="1" ht="15" hidden="1" customHeight="1" outlineLevel="1">
      <c r="B183" s="631"/>
      <c r="C183" s="663"/>
      <c r="E183" s="647"/>
      <c r="G183" s="615"/>
      <c r="H183" s="616"/>
      <c r="I183" s="616"/>
      <c r="J183" s="616"/>
      <c r="K183" s="616"/>
      <c r="L183" s="616"/>
      <c r="M183" s="616"/>
      <c r="N183" s="616"/>
      <c r="O183" s="616"/>
      <c r="P183" s="616"/>
      <c r="Q183" s="616"/>
      <c r="R183" s="617"/>
      <c r="S183" s="615"/>
      <c r="T183" s="616"/>
      <c r="U183" s="616"/>
      <c r="V183" s="616"/>
      <c r="W183" s="616"/>
      <c r="X183" s="616"/>
      <c r="Y183" s="616"/>
      <c r="Z183" s="616"/>
      <c r="AA183" s="616"/>
      <c r="AB183" s="616"/>
      <c r="AC183" s="616"/>
      <c r="AD183" s="617"/>
      <c r="AE183" s="615"/>
      <c r="AF183" s="616"/>
      <c r="AG183" s="616"/>
      <c r="AH183" s="616"/>
      <c r="AI183" s="616"/>
      <c r="AJ183" s="616"/>
      <c r="AK183" s="616"/>
      <c r="AL183" s="616"/>
      <c r="AM183" s="616"/>
      <c r="AN183" s="616"/>
      <c r="AO183" s="616"/>
      <c r="AP183" s="617"/>
      <c r="AQ183" s="618"/>
      <c r="AR183" s="615"/>
      <c r="AS183" s="616"/>
      <c r="AT183" s="616"/>
      <c r="AU183" s="616"/>
      <c r="AV183" s="616"/>
      <c r="AW183" s="616"/>
      <c r="AX183" s="616"/>
      <c r="AY183" s="616"/>
      <c r="AZ183" s="616"/>
      <c r="BA183" s="616"/>
      <c r="BB183" s="616"/>
      <c r="BC183" s="617"/>
      <c r="BD183" s="615"/>
      <c r="BE183" s="616"/>
      <c r="BF183" s="616"/>
      <c r="BG183" s="616"/>
      <c r="BH183" s="616"/>
      <c r="BI183" s="616"/>
      <c r="BJ183" s="616"/>
      <c r="BK183" s="616"/>
      <c r="BL183" s="616"/>
      <c r="BM183" s="616"/>
      <c r="BN183" s="616"/>
      <c r="BO183" s="617"/>
      <c r="BP183" s="615"/>
      <c r="BQ183" s="616"/>
      <c r="BR183" s="616"/>
      <c r="BS183" s="616"/>
      <c r="BT183" s="616"/>
      <c r="BU183" s="616"/>
      <c r="BV183" s="616"/>
      <c r="BW183" s="616"/>
      <c r="BX183" s="616"/>
      <c r="BY183" s="616"/>
      <c r="BZ183" s="616"/>
      <c r="CA183" s="617"/>
      <c r="CB183" s="618"/>
      <c r="CC183" s="615"/>
      <c r="CD183" s="616"/>
      <c r="CE183" s="616"/>
      <c r="CF183" s="616"/>
      <c r="CG183" s="616"/>
      <c r="CH183" s="616"/>
      <c r="CI183" s="616"/>
      <c r="CJ183" s="616"/>
      <c r="CK183" s="616"/>
      <c r="CL183" s="616"/>
      <c r="CM183" s="616"/>
      <c r="CN183" s="617"/>
      <c r="CO183" s="615"/>
      <c r="CP183" s="616"/>
      <c r="CQ183" s="616"/>
      <c r="CR183" s="616"/>
      <c r="CS183" s="616"/>
      <c r="CT183" s="616"/>
      <c r="CU183" s="616"/>
      <c r="CV183" s="616"/>
      <c r="CW183" s="616"/>
      <c r="CX183" s="616"/>
      <c r="CY183" s="616"/>
      <c r="CZ183" s="617"/>
      <c r="DA183" s="615"/>
      <c r="DB183" s="616"/>
      <c r="DC183" s="616"/>
      <c r="DD183" s="616"/>
      <c r="DE183" s="616"/>
      <c r="DF183" s="616"/>
      <c r="DG183" s="616"/>
      <c r="DH183" s="616"/>
      <c r="DI183" s="616"/>
      <c r="DJ183" s="616"/>
      <c r="DK183" s="616"/>
      <c r="DL183" s="617"/>
      <c r="DM183" s="618"/>
    </row>
    <row r="184" spans="2:117" s="614" customFormat="1" ht="15" hidden="1" customHeight="1" outlineLevel="1">
      <c r="B184" s="631"/>
      <c r="C184" s="663"/>
      <c r="E184" s="647"/>
      <c r="G184" s="615"/>
      <c r="H184" s="616"/>
      <c r="I184" s="616"/>
      <c r="J184" s="616"/>
      <c r="K184" s="616"/>
      <c r="L184" s="616"/>
      <c r="M184" s="616"/>
      <c r="N184" s="616"/>
      <c r="O184" s="616"/>
      <c r="P184" s="616"/>
      <c r="Q184" s="616"/>
      <c r="R184" s="617"/>
      <c r="S184" s="615"/>
      <c r="T184" s="616"/>
      <c r="U184" s="616"/>
      <c r="V184" s="616"/>
      <c r="W184" s="616"/>
      <c r="X184" s="616"/>
      <c r="Y184" s="616"/>
      <c r="Z184" s="616"/>
      <c r="AA184" s="616"/>
      <c r="AB184" s="616"/>
      <c r="AC184" s="616"/>
      <c r="AD184" s="617"/>
      <c r="AE184" s="615"/>
      <c r="AF184" s="616"/>
      <c r="AG184" s="616"/>
      <c r="AH184" s="616"/>
      <c r="AI184" s="616"/>
      <c r="AJ184" s="616"/>
      <c r="AK184" s="616"/>
      <c r="AL184" s="616"/>
      <c r="AM184" s="616"/>
      <c r="AN184" s="616"/>
      <c r="AO184" s="616"/>
      <c r="AP184" s="617"/>
      <c r="AQ184" s="618"/>
      <c r="AR184" s="615"/>
      <c r="AS184" s="616"/>
      <c r="AT184" s="616"/>
      <c r="AU184" s="616"/>
      <c r="AV184" s="616"/>
      <c r="AW184" s="616"/>
      <c r="AX184" s="616"/>
      <c r="AY184" s="616"/>
      <c r="AZ184" s="616"/>
      <c r="BA184" s="616"/>
      <c r="BB184" s="616"/>
      <c r="BC184" s="617"/>
      <c r="BD184" s="615"/>
      <c r="BE184" s="616"/>
      <c r="BF184" s="616"/>
      <c r="BG184" s="616"/>
      <c r="BH184" s="616"/>
      <c r="BI184" s="616"/>
      <c r="BJ184" s="616"/>
      <c r="BK184" s="616"/>
      <c r="BL184" s="616"/>
      <c r="BM184" s="616"/>
      <c r="BN184" s="616"/>
      <c r="BO184" s="617"/>
      <c r="BP184" s="615"/>
      <c r="BQ184" s="616"/>
      <c r="BR184" s="616"/>
      <c r="BS184" s="616"/>
      <c r="BT184" s="616"/>
      <c r="BU184" s="616"/>
      <c r="BV184" s="616"/>
      <c r="BW184" s="616"/>
      <c r="BX184" s="616"/>
      <c r="BY184" s="616"/>
      <c r="BZ184" s="616"/>
      <c r="CA184" s="617"/>
      <c r="CB184" s="618"/>
      <c r="CC184" s="615"/>
      <c r="CD184" s="616"/>
      <c r="CE184" s="616"/>
      <c r="CF184" s="616"/>
      <c r="CG184" s="616"/>
      <c r="CH184" s="616"/>
      <c r="CI184" s="616"/>
      <c r="CJ184" s="616"/>
      <c r="CK184" s="616"/>
      <c r="CL184" s="616"/>
      <c r="CM184" s="616"/>
      <c r="CN184" s="617"/>
      <c r="CO184" s="615"/>
      <c r="CP184" s="616"/>
      <c r="CQ184" s="616"/>
      <c r="CR184" s="616"/>
      <c r="CS184" s="616"/>
      <c r="CT184" s="616"/>
      <c r="CU184" s="616"/>
      <c r="CV184" s="616"/>
      <c r="CW184" s="616"/>
      <c r="CX184" s="616"/>
      <c r="CY184" s="616"/>
      <c r="CZ184" s="617"/>
      <c r="DA184" s="615"/>
      <c r="DB184" s="616"/>
      <c r="DC184" s="616"/>
      <c r="DD184" s="616"/>
      <c r="DE184" s="616"/>
      <c r="DF184" s="616"/>
      <c r="DG184" s="616"/>
      <c r="DH184" s="616"/>
      <c r="DI184" s="616"/>
      <c r="DJ184" s="616"/>
      <c r="DK184" s="616"/>
      <c r="DL184" s="617"/>
      <c r="DM184" s="618"/>
    </row>
    <row r="185" spans="2:117" s="619" customFormat="1" ht="15" hidden="1" customHeight="1" outlineLevel="1">
      <c r="B185" s="576"/>
      <c r="C185" s="664"/>
      <c r="E185" s="648"/>
      <c r="G185" s="620"/>
      <c r="H185" s="621"/>
      <c r="I185" s="621"/>
      <c r="J185" s="621"/>
      <c r="K185" s="621"/>
      <c r="L185" s="621"/>
      <c r="M185" s="621"/>
      <c r="N185" s="621"/>
      <c r="O185" s="621"/>
      <c r="P185" s="621"/>
      <c r="Q185" s="621"/>
      <c r="R185" s="622"/>
      <c r="S185" s="620"/>
      <c r="T185" s="621"/>
      <c r="U185" s="621"/>
      <c r="V185" s="621"/>
      <c r="W185" s="621"/>
      <c r="X185" s="621"/>
      <c r="Y185" s="621"/>
      <c r="Z185" s="621"/>
      <c r="AA185" s="621"/>
      <c r="AB185" s="621"/>
      <c r="AC185" s="621"/>
      <c r="AD185" s="622"/>
      <c r="AE185" s="620"/>
      <c r="AF185" s="621"/>
      <c r="AG185" s="621"/>
      <c r="AH185" s="621"/>
      <c r="AI185" s="621"/>
      <c r="AJ185" s="621"/>
      <c r="AK185" s="621"/>
      <c r="AL185" s="621"/>
      <c r="AM185" s="621"/>
      <c r="AN185" s="621"/>
      <c r="AO185" s="621"/>
      <c r="AP185" s="622"/>
      <c r="AQ185" s="623"/>
      <c r="AR185" s="620"/>
      <c r="AS185" s="621"/>
      <c r="AT185" s="621"/>
      <c r="AU185" s="621"/>
      <c r="AV185" s="621"/>
      <c r="AW185" s="621"/>
      <c r="AX185" s="621"/>
      <c r="AY185" s="621"/>
      <c r="AZ185" s="621"/>
      <c r="BA185" s="621"/>
      <c r="BB185" s="621"/>
      <c r="BC185" s="622"/>
      <c r="BD185" s="620"/>
      <c r="BE185" s="621"/>
      <c r="BF185" s="621"/>
      <c r="BG185" s="621"/>
      <c r="BH185" s="621"/>
      <c r="BI185" s="621"/>
      <c r="BJ185" s="621"/>
      <c r="BK185" s="621"/>
      <c r="BL185" s="621"/>
      <c r="BM185" s="621"/>
      <c r="BN185" s="621"/>
      <c r="BO185" s="622"/>
      <c r="BP185" s="620"/>
      <c r="BQ185" s="621"/>
      <c r="BR185" s="621"/>
      <c r="BS185" s="621"/>
      <c r="BT185" s="621"/>
      <c r="BU185" s="621"/>
      <c r="BV185" s="621"/>
      <c r="BW185" s="621"/>
      <c r="BX185" s="621"/>
      <c r="BY185" s="621"/>
      <c r="BZ185" s="621"/>
      <c r="CA185" s="622"/>
      <c r="CB185" s="623"/>
      <c r="CC185" s="620"/>
      <c r="CD185" s="621"/>
      <c r="CE185" s="621"/>
      <c r="CF185" s="621"/>
      <c r="CG185" s="621"/>
      <c r="CH185" s="621"/>
      <c r="CI185" s="621"/>
      <c r="CJ185" s="621"/>
      <c r="CK185" s="621"/>
      <c r="CL185" s="621"/>
      <c r="CM185" s="621"/>
      <c r="CN185" s="622"/>
      <c r="CO185" s="620"/>
      <c r="CP185" s="621"/>
      <c r="CQ185" s="621"/>
      <c r="CR185" s="621"/>
      <c r="CS185" s="621"/>
      <c r="CT185" s="621"/>
      <c r="CU185" s="621"/>
      <c r="CV185" s="621"/>
      <c r="CW185" s="621"/>
      <c r="CX185" s="621"/>
      <c r="CY185" s="621"/>
      <c r="CZ185" s="622"/>
      <c r="DA185" s="620"/>
      <c r="DB185" s="621"/>
      <c r="DC185" s="621"/>
      <c r="DD185" s="621"/>
      <c r="DE185" s="621"/>
      <c r="DF185" s="621"/>
      <c r="DG185" s="621"/>
      <c r="DH185" s="621"/>
      <c r="DI185" s="621"/>
      <c r="DJ185" s="621"/>
      <c r="DK185" s="621"/>
      <c r="DL185" s="622"/>
      <c r="DM185" s="623"/>
    </row>
    <row r="186" spans="2:117" s="619" customFormat="1" ht="15" hidden="1" customHeight="1" outlineLevel="1">
      <c r="B186" s="576"/>
      <c r="C186" s="664"/>
      <c r="E186" s="648"/>
      <c r="G186" s="620"/>
      <c r="H186" s="621"/>
      <c r="I186" s="621"/>
      <c r="J186" s="621"/>
      <c r="K186" s="621"/>
      <c r="L186" s="621"/>
      <c r="M186" s="621"/>
      <c r="N186" s="621"/>
      <c r="O186" s="621"/>
      <c r="P186" s="621"/>
      <c r="Q186" s="621"/>
      <c r="R186" s="622"/>
      <c r="S186" s="620"/>
      <c r="T186" s="621"/>
      <c r="U186" s="621"/>
      <c r="V186" s="621"/>
      <c r="W186" s="621"/>
      <c r="X186" s="621"/>
      <c r="Y186" s="621"/>
      <c r="Z186" s="621"/>
      <c r="AA186" s="621"/>
      <c r="AB186" s="621"/>
      <c r="AC186" s="621"/>
      <c r="AD186" s="622"/>
      <c r="AE186" s="620"/>
      <c r="AF186" s="621"/>
      <c r="AG186" s="621"/>
      <c r="AH186" s="621"/>
      <c r="AI186" s="621"/>
      <c r="AJ186" s="621"/>
      <c r="AK186" s="621"/>
      <c r="AL186" s="621"/>
      <c r="AM186" s="621"/>
      <c r="AN186" s="621"/>
      <c r="AO186" s="621"/>
      <c r="AP186" s="622"/>
      <c r="AQ186" s="623"/>
      <c r="AR186" s="620"/>
      <c r="AS186" s="621"/>
      <c r="AT186" s="621"/>
      <c r="AU186" s="621"/>
      <c r="AV186" s="621"/>
      <c r="AW186" s="621"/>
      <c r="AX186" s="621"/>
      <c r="AY186" s="621"/>
      <c r="AZ186" s="621"/>
      <c r="BA186" s="621"/>
      <c r="BB186" s="621"/>
      <c r="BC186" s="622"/>
      <c r="BD186" s="620"/>
      <c r="BE186" s="621"/>
      <c r="BF186" s="621"/>
      <c r="BG186" s="621"/>
      <c r="BH186" s="621"/>
      <c r="BI186" s="621"/>
      <c r="BJ186" s="621"/>
      <c r="BK186" s="621"/>
      <c r="BL186" s="621"/>
      <c r="BM186" s="621"/>
      <c r="BN186" s="621"/>
      <c r="BO186" s="622"/>
      <c r="BP186" s="620"/>
      <c r="BQ186" s="621"/>
      <c r="BR186" s="621"/>
      <c r="BS186" s="621"/>
      <c r="BT186" s="621"/>
      <c r="BU186" s="621"/>
      <c r="BV186" s="621"/>
      <c r="BW186" s="621"/>
      <c r="BX186" s="621"/>
      <c r="BY186" s="621"/>
      <c r="BZ186" s="621"/>
      <c r="CA186" s="622"/>
      <c r="CB186" s="623"/>
      <c r="CC186" s="620"/>
      <c r="CD186" s="621"/>
      <c r="CE186" s="621"/>
      <c r="CF186" s="621"/>
      <c r="CG186" s="621"/>
      <c r="CH186" s="621"/>
      <c r="CI186" s="621"/>
      <c r="CJ186" s="621"/>
      <c r="CK186" s="621"/>
      <c r="CL186" s="621"/>
      <c r="CM186" s="621"/>
      <c r="CN186" s="622"/>
      <c r="CO186" s="620"/>
      <c r="CP186" s="621"/>
      <c r="CQ186" s="621"/>
      <c r="CR186" s="621"/>
      <c r="CS186" s="621"/>
      <c r="CT186" s="621"/>
      <c r="CU186" s="621"/>
      <c r="CV186" s="621"/>
      <c r="CW186" s="621"/>
      <c r="CX186" s="621"/>
      <c r="CY186" s="621"/>
      <c r="CZ186" s="622"/>
      <c r="DA186" s="620"/>
      <c r="DB186" s="621"/>
      <c r="DC186" s="621"/>
      <c r="DD186" s="621"/>
      <c r="DE186" s="621"/>
      <c r="DF186" s="621"/>
      <c r="DG186" s="621"/>
      <c r="DH186" s="621"/>
      <c r="DI186" s="621"/>
      <c r="DJ186" s="621"/>
      <c r="DK186" s="621"/>
      <c r="DL186" s="622"/>
      <c r="DM186" s="623"/>
    </row>
    <row r="187" spans="2:117" s="619" customFormat="1" ht="15" hidden="1" customHeight="1" outlineLevel="1" thickBot="1">
      <c r="B187" s="576"/>
      <c r="C187" s="665"/>
      <c r="E187" s="648"/>
      <c r="G187" s="624"/>
      <c r="H187" s="625"/>
      <c r="I187" s="625"/>
      <c r="J187" s="625"/>
      <c r="K187" s="625"/>
      <c r="L187" s="625"/>
      <c r="M187" s="625"/>
      <c r="N187" s="625"/>
      <c r="O187" s="625"/>
      <c r="P187" s="625"/>
      <c r="Q187" s="625"/>
      <c r="R187" s="626"/>
      <c r="S187" s="624"/>
      <c r="T187" s="625"/>
      <c r="U187" s="625"/>
      <c r="V187" s="625"/>
      <c r="W187" s="625"/>
      <c r="X187" s="625"/>
      <c r="Y187" s="625"/>
      <c r="Z187" s="625"/>
      <c r="AA187" s="625"/>
      <c r="AB187" s="625"/>
      <c r="AC187" s="625"/>
      <c r="AD187" s="626"/>
      <c r="AE187" s="624"/>
      <c r="AF187" s="625"/>
      <c r="AG187" s="625"/>
      <c r="AH187" s="625"/>
      <c r="AI187" s="625"/>
      <c r="AJ187" s="625"/>
      <c r="AK187" s="625"/>
      <c r="AL187" s="625"/>
      <c r="AM187" s="625"/>
      <c r="AN187" s="625"/>
      <c r="AO187" s="625"/>
      <c r="AP187" s="626"/>
      <c r="AQ187" s="627"/>
      <c r="AR187" s="624"/>
      <c r="AS187" s="625"/>
      <c r="AT187" s="625"/>
      <c r="AU187" s="625"/>
      <c r="AV187" s="625"/>
      <c r="AW187" s="625"/>
      <c r="AX187" s="625"/>
      <c r="AY187" s="625"/>
      <c r="AZ187" s="625"/>
      <c r="BA187" s="625"/>
      <c r="BB187" s="625"/>
      <c r="BC187" s="626"/>
      <c r="BD187" s="624"/>
      <c r="BE187" s="625"/>
      <c r="BF187" s="625"/>
      <c r="BG187" s="625"/>
      <c r="BH187" s="625"/>
      <c r="BI187" s="625"/>
      <c r="BJ187" s="625"/>
      <c r="BK187" s="625"/>
      <c r="BL187" s="625"/>
      <c r="BM187" s="625"/>
      <c r="BN187" s="625"/>
      <c r="BO187" s="626"/>
      <c r="BP187" s="624"/>
      <c r="BQ187" s="625"/>
      <c r="BR187" s="625"/>
      <c r="BS187" s="625"/>
      <c r="BT187" s="625"/>
      <c r="BU187" s="625"/>
      <c r="BV187" s="625"/>
      <c r="BW187" s="625"/>
      <c r="BX187" s="625"/>
      <c r="BY187" s="625"/>
      <c r="BZ187" s="625"/>
      <c r="CA187" s="626"/>
      <c r="CB187" s="627"/>
      <c r="CC187" s="624"/>
      <c r="CD187" s="625"/>
      <c r="CE187" s="625"/>
      <c r="CF187" s="625"/>
      <c r="CG187" s="625"/>
      <c r="CH187" s="625"/>
      <c r="CI187" s="625"/>
      <c r="CJ187" s="625"/>
      <c r="CK187" s="625"/>
      <c r="CL187" s="625"/>
      <c r="CM187" s="625"/>
      <c r="CN187" s="626"/>
      <c r="CO187" s="624"/>
      <c r="CP187" s="625"/>
      <c r="CQ187" s="625"/>
      <c r="CR187" s="625"/>
      <c r="CS187" s="625"/>
      <c r="CT187" s="625"/>
      <c r="CU187" s="625"/>
      <c r="CV187" s="625"/>
      <c r="CW187" s="625"/>
      <c r="CX187" s="625"/>
      <c r="CY187" s="625"/>
      <c r="CZ187" s="626"/>
      <c r="DA187" s="624"/>
      <c r="DB187" s="625"/>
      <c r="DC187" s="625"/>
      <c r="DD187" s="625"/>
      <c r="DE187" s="625"/>
      <c r="DF187" s="625"/>
      <c r="DG187" s="625"/>
      <c r="DH187" s="625"/>
      <c r="DI187" s="625"/>
      <c r="DJ187" s="625"/>
      <c r="DK187" s="625"/>
      <c r="DL187" s="626"/>
      <c r="DM187" s="623"/>
    </row>
    <row r="188" spans="2:117" ht="15" hidden="1" customHeight="1" outlineLevel="1" thickTop="1">
      <c r="B188" s="580"/>
      <c r="C188" s="657"/>
      <c r="E188" s="642"/>
      <c r="G188" s="515"/>
      <c r="H188" s="497"/>
      <c r="I188" s="497"/>
      <c r="J188" s="497"/>
      <c r="K188" s="497"/>
      <c r="L188" s="497"/>
      <c r="M188" s="497"/>
      <c r="N188" s="497"/>
      <c r="O188" s="497"/>
      <c r="P188" s="497"/>
      <c r="Q188" s="497"/>
      <c r="R188" s="516"/>
      <c r="S188" s="522"/>
      <c r="T188" s="510"/>
      <c r="U188" s="510"/>
      <c r="V188" s="510"/>
      <c r="W188" s="510"/>
      <c r="X188" s="510"/>
      <c r="Y188" s="510"/>
      <c r="Z188" s="510"/>
      <c r="AA188" s="510"/>
      <c r="AB188" s="510"/>
      <c r="AC188" s="510"/>
      <c r="AD188" s="523"/>
      <c r="AE188" s="522"/>
      <c r="AF188" s="510"/>
      <c r="AG188" s="510"/>
      <c r="AH188" s="510"/>
      <c r="AI188" s="510"/>
      <c r="AJ188" s="510"/>
      <c r="AK188" s="510"/>
      <c r="AL188" s="510"/>
      <c r="AM188" s="510"/>
      <c r="AN188" s="510"/>
      <c r="AO188" s="510"/>
      <c r="AP188" s="523"/>
      <c r="AQ188" s="579"/>
      <c r="AR188" s="515"/>
      <c r="AS188" s="497"/>
      <c r="AT188" s="497"/>
      <c r="AU188" s="497"/>
      <c r="AV188" s="497"/>
      <c r="AW188" s="497"/>
      <c r="AX188" s="497"/>
      <c r="AY188" s="497"/>
      <c r="AZ188" s="497"/>
      <c r="BA188" s="497"/>
      <c r="BB188" s="497"/>
      <c r="BC188" s="516"/>
      <c r="BD188" s="522"/>
      <c r="BE188" s="510"/>
      <c r="BF188" s="510"/>
      <c r="BG188" s="510"/>
      <c r="BH188" s="510"/>
      <c r="BI188" s="510"/>
      <c r="BJ188" s="510"/>
      <c r="BK188" s="510"/>
      <c r="BL188" s="510"/>
      <c r="BM188" s="510"/>
      <c r="BN188" s="510"/>
      <c r="BO188" s="523"/>
      <c r="BP188" s="522"/>
      <c r="BQ188" s="510"/>
      <c r="BR188" s="510"/>
      <c r="BS188" s="510"/>
      <c r="BT188" s="510"/>
      <c r="BU188" s="510"/>
      <c r="BV188" s="510"/>
      <c r="BW188" s="510"/>
      <c r="BX188" s="510"/>
      <c r="BY188" s="510"/>
      <c r="BZ188" s="510"/>
      <c r="CA188" s="523"/>
      <c r="CB188" s="578"/>
      <c r="CC188" s="515"/>
      <c r="CD188" s="497"/>
      <c r="CE188" s="497"/>
      <c r="CF188" s="497"/>
      <c r="CG188" s="497"/>
      <c r="CH188" s="497"/>
      <c r="CI188" s="497"/>
      <c r="CJ188" s="497"/>
      <c r="CK188" s="497"/>
      <c r="CL188" s="497"/>
      <c r="CM188" s="497"/>
      <c r="CN188" s="516"/>
      <c r="CO188" s="522"/>
      <c r="CP188" s="510"/>
      <c r="CQ188" s="510"/>
      <c r="CR188" s="510"/>
      <c r="CS188" s="510"/>
      <c r="CT188" s="510"/>
      <c r="CU188" s="510"/>
      <c r="CV188" s="510"/>
      <c r="CW188" s="510"/>
      <c r="CX188" s="510"/>
      <c r="CY188" s="510"/>
      <c r="CZ188" s="523"/>
      <c r="DA188" s="531"/>
      <c r="DB188" s="530"/>
      <c r="DC188" s="510"/>
      <c r="DD188" s="510"/>
      <c r="DE188" s="510"/>
      <c r="DF188" s="510"/>
      <c r="DG188" s="510"/>
      <c r="DH188" s="510"/>
      <c r="DI188" s="510"/>
      <c r="DJ188" s="510"/>
      <c r="DK188" s="510"/>
      <c r="DL188" s="523"/>
      <c r="DM188" s="579"/>
    </row>
    <row r="189" spans="2:117" ht="15" hidden="1" customHeight="1" outlineLevel="1">
      <c r="B189" s="574"/>
      <c r="C189" s="658"/>
      <c r="E189" s="643"/>
      <c r="G189" s="524"/>
      <c r="H189" s="511"/>
      <c r="I189" s="511"/>
      <c r="J189" s="511"/>
      <c r="K189" s="511"/>
      <c r="L189" s="511"/>
      <c r="M189" s="511"/>
      <c r="N189" s="511"/>
      <c r="O189" s="511"/>
      <c r="P189" s="511"/>
      <c r="Q189" s="511"/>
      <c r="R189" s="525"/>
      <c r="S189" s="524"/>
      <c r="T189" s="511"/>
      <c r="U189" s="511"/>
      <c r="V189" s="511"/>
      <c r="W189" s="511"/>
      <c r="X189" s="511"/>
      <c r="Y189" s="511"/>
      <c r="Z189" s="511"/>
      <c r="AA189" s="511"/>
      <c r="AB189" s="511"/>
      <c r="AC189" s="511"/>
      <c r="AD189" s="525"/>
      <c r="AE189" s="524"/>
      <c r="AF189" s="511"/>
      <c r="AG189" s="511"/>
      <c r="AH189" s="511"/>
      <c r="AI189" s="511"/>
      <c r="AJ189" s="511"/>
      <c r="AK189" s="511"/>
      <c r="AL189" s="511"/>
      <c r="AM189" s="511"/>
      <c r="AN189" s="511"/>
      <c r="AO189" s="511"/>
      <c r="AP189" s="525"/>
      <c r="AQ189" s="579"/>
      <c r="AR189" s="524"/>
      <c r="AS189" s="511"/>
      <c r="AT189" s="511"/>
      <c r="AU189" s="511"/>
      <c r="AV189" s="511"/>
      <c r="AW189" s="511"/>
      <c r="AX189" s="511"/>
      <c r="AY189" s="511"/>
      <c r="AZ189" s="511"/>
      <c r="BA189" s="511"/>
      <c r="BB189" s="511"/>
      <c r="BC189" s="525"/>
      <c r="BD189" s="524"/>
      <c r="BE189" s="511"/>
      <c r="BF189" s="511"/>
      <c r="BG189" s="511"/>
      <c r="BH189" s="511"/>
      <c r="BI189" s="511"/>
      <c r="BJ189" s="511"/>
      <c r="BK189" s="511"/>
      <c r="BL189" s="511"/>
      <c r="BM189" s="511"/>
      <c r="BN189" s="511"/>
      <c r="BO189" s="525"/>
      <c r="BP189" s="524"/>
      <c r="BQ189" s="511"/>
      <c r="BR189" s="511"/>
      <c r="BS189" s="511"/>
      <c r="BT189" s="511"/>
      <c r="BU189" s="511"/>
      <c r="BV189" s="511"/>
      <c r="BW189" s="511"/>
      <c r="BX189" s="511"/>
      <c r="BY189" s="511"/>
      <c r="BZ189" s="511"/>
      <c r="CA189" s="525"/>
      <c r="CB189" s="578"/>
      <c r="CC189" s="524"/>
      <c r="CD189" s="511"/>
      <c r="CE189" s="511"/>
      <c r="CF189" s="511"/>
      <c r="CG189" s="511"/>
      <c r="CH189" s="511"/>
      <c r="CI189" s="511"/>
      <c r="CJ189" s="511"/>
      <c r="CK189" s="511"/>
      <c r="CL189" s="511"/>
      <c r="CM189" s="511"/>
      <c r="CN189" s="525"/>
      <c r="CO189" s="524"/>
      <c r="CP189" s="511"/>
      <c r="CQ189" s="511"/>
      <c r="CR189" s="511"/>
      <c r="CS189" s="511"/>
      <c r="CT189" s="511"/>
      <c r="CU189" s="511"/>
      <c r="CV189" s="511"/>
      <c r="CW189" s="511"/>
      <c r="CX189" s="511"/>
      <c r="CY189" s="511"/>
      <c r="CZ189" s="525"/>
      <c r="DA189" s="524"/>
      <c r="DB189" s="511"/>
      <c r="DC189" s="511"/>
      <c r="DD189" s="511"/>
      <c r="DE189" s="511"/>
      <c r="DF189" s="511"/>
      <c r="DG189" s="511"/>
      <c r="DH189" s="511"/>
      <c r="DI189" s="511"/>
      <c r="DJ189" s="511"/>
      <c r="DK189" s="511"/>
      <c r="DL189" s="525"/>
      <c r="DM189" s="579"/>
    </row>
    <row r="190" spans="2:117" ht="15" hidden="1" customHeight="1" outlineLevel="1">
      <c r="B190" s="580"/>
      <c r="C190" s="659"/>
      <c r="E190" s="642"/>
      <c r="G190" s="557"/>
      <c r="H190" s="558"/>
      <c r="I190" s="558"/>
      <c r="J190" s="558"/>
      <c r="K190" s="558"/>
      <c r="L190" s="558"/>
      <c r="M190" s="558"/>
      <c r="N190" s="558"/>
      <c r="O190" s="558"/>
      <c r="P190" s="558"/>
      <c r="Q190" s="558"/>
      <c r="R190" s="559"/>
      <c r="S190" s="560"/>
      <c r="T190" s="561"/>
      <c r="U190" s="561"/>
      <c r="V190" s="561"/>
      <c r="W190" s="561"/>
      <c r="X190" s="561"/>
      <c r="Y190" s="561"/>
      <c r="Z190" s="561"/>
      <c r="AA190" s="561"/>
      <c r="AB190" s="561"/>
      <c r="AC190" s="561"/>
      <c r="AD190" s="562"/>
      <c r="AE190" s="560"/>
      <c r="AF190" s="561"/>
      <c r="AG190" s="561"/>
      <c r="AH190" s="561"/>
      <c r="AI190" s="561"/>
      <c r="AJ190" s="561"/>
      <c r="AK190" s="561"/>
      <c r="AL190" s="561"/>
      <c r="AM190" s="561"/>
      <c r="AN190" s="561"/>
      <c r="AO190" s="561"/>
      <c r="AP190" s="562"/>
      <c r="AQ190" s="575"/>
      <c r="AR190" s="557"/>
      <c r="AS190" s="558"/>
      <c r="AT190" s="558"/>
      <c r="AU190" s="558"/>
      <c r="AV190" s="558"/>
      <c r="AW190" s="558"/>
      <c r="AX190" s="558"/>
      <c r="AY190" s="558"/>
      <c r="AZ190" s="558"/>
      <c r="BA190" s="558"/>
      <c r="BB190" s="558"/>
      <c r="BC190" s="559"/>
      <c r="BD190" s="560"/>
      <c r="BE190" s="561"/>
      <c r="BF190" s="561"/>
      <c r="BG190" s="561"/>
      <c r="BH190" s="561"/>
      <c r="BI190" s="561"/>
      <c r="BJ190" s="561"/>
      <c r="BK190" s="561"/>
      <c r="BL190" s="561"/>
      <c r="BM190" s="561"/>
      <c r="BN190" s="561"/>
      <c r="BO190" s="562"/>
      <c r="BP190" s="560"/>
      <c r="BQ190" s="561"/>
      <c r="BR190" s="561"/>
      <c r="BS190" s="561"/>
      <c r="BT190" s="561"/>
      <c r="BU190" s="561"/>
      <c r="BV190" s="561"/>
      <c r="BW190" s="561"/>
      <c r="BX190" s="561"/>
      <c r="BY190" s="561"/>
      <c r="BZ190" s="561"/>
      <c r="CA190" s="562"/>
      <c r="CB190" s="581"/>
      <c r="CC190" s="557"/>
      <c r="CD190" s="558"/>
      <c r="CE190" s="558"/>
      <c r="CF190" s="558"/>
      <c r="CG190" s="558"/>
      <c r="CH190" s="558"/>
      <c r="CI190" s="558"/>
      <c r="CJ190" s="558"/>
      <c r="CK190" s="558"/>
      <c r="CL190" s="558"/>
      <c r="CM190" s="558"/>
      <c r="CN190" s="559"/>
      <c r="CO190" s="560"/>
      <c r="CP190" s="561"/>
      <c r="CQ190" s="561"/>
      <c r="CR190" s="561"/>
      <c r="CS190" s="561"/>
      <c r="CT190" s="561"/>
      <c r="CU190" s="561"/>
      <c r="CV190" s="561"/>
      <c r="CW190" s="561"/>
      <c r="CX190" s="561"/>
      <c r="CY190" s="561"/>
      <c r="CZ190" s="562"/>
      <c r="DA190" s="560"/>
      <c r="DB190" s="561"/>
      <c r="DC190" s="561"/>
      <c r="DD190" s="561"/>
      <c r="DE190" s="561"/>
      <c r="DF190" s="561"/>
      <c r="DG190" s="561"/>
      <c r="DH190" s="561"/>
      <c r="DI190" s="561"/>
      <c r="DJ190" s="561"/>
      <c r="DK190" s="561"/>
      <c r="DL190" s="562"/>
      <c r="DM190" s="575"/>
    </row>
    <row r="191" spans="2:117" ht="15" hidden="1" customHeight="1" outlineLevel="1">
      <c r="B191" s="574"/>
      <c r="C191" s="658"/>
      <c r="E191" s="643"/>
      <c r="G191" s="582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4"/>
      <c r="S191" s="582"/>
      <c r="T191" s="583"/>
      <c r="U191" s="583"/>
      <c r="V191" s="583"/>
      <c r="W191" s="583"/>
      <c r="X191" s="583"/>
      <c r="Y191" s="583"/>
      <c r="Z191" s="583"/>
      <c r="AA191" s="583"/>
      <c r="AB191" s="583"/>
      <c r="AC191" s="583"/>
      <c r="AD191" s="584"/>
      <c r="AE191" s="582"/>
      <c r="AF191" s="583"/>
      <c r="AG191" s="583"/>
      <c r="AH191" s="583"/>
      <c r="AI191" s="583"/>
      <c r="AJ191" s="583"/>
      <c r="AK191" s="583"/>
      <c r="AL191" s="583"/>
      <c r="AM191" s="583"/>
      <c r="AN191" s="583"/>
      <c r="AO191" s="583"/>
      <c r="AP191" s="584"/>
      <c r="AQ191" s="575"/>
      <c r="AR191" s="582"/>
      <c r="AS191" s="583"/>
      <c r="AT191" s="583"/>
      <c r="AU191" s="583"/>
      <c r="AV191" s="583"/>
      <c r="AW191" s="583"/>
      <c r="AX191" s="583"/>
      <c r="AY191" s="583"/>
      <c r="AZ191" s="583"/>
      <c r="BA191" s="583"/>
      <c r="BB191" s="583"/>
      <c r="BC191" s="584"/>
      <c r="BD191" s="582"/>
      <c r="BE191" s="583"/>
      <c r="BF191" s="583"/>
      <c r="BG191" s="583"/>
      <c r="BH191" s="583"/>
      <c r="BI191" s="583"/>
      <c r="BJ191" s="583"/>
      <c r="BK191" s="583"/>
      <c r="BL191" s="583"/>
      <c r="BM191" s="583"/>
      <c r="BN191" s="583"/>
      <c r="BO191" s="584"/>
      <c r="BP191" s="582"/>
      <c r="BQ191" s="583"/>
      <c r="BR191" s="583"/>
      <c r="BS191" s="583"/>
      <c r="BT191" s="583"/>
      <c r="BU191" s="583"/>
      <c r="BV191" s="583"/>
      <c r="BW191" s="583"/>
      <c r="BX191" s="583"/>
      <c r="BY191" s="583"/>
      <c r="BZ191" s="583"/>
      <c r="CA191" s="584"/>
      <c r="CB191" s="575"/>
      <c r="CC191" s="582"/>
      <c r="CD191" s="583"/>
      <c r="CE191" s="583"/>
      <c r="CF191" s="583"/>
      <c r="CG191" s="583"/>
      <c r="CH191" s="583"/>
      <c r="CI191" s="583"/>
      <c r="CJ191" s="583"/>
      <c r="CK191" s="583"/>
      <c r="CL191" s="583"/>
      <c r="CM191" s="583"/>
      <c r="CN191" s="584"/>
      <c r="CO191" s="582"/>
      <c r="CP191" s="583"/>
      <c r="CQ191" s="583"/>
      <c r="CR191" s="583"/>
      <c r="CS191" s="583"/>
      <c r="CT191" s="583"/>
      <c r="CU191" s="583"/>
      <c r="CV191" s="583"/>
      <c r="CW191" s="583"/>
      <c r="CX191" s="583"/>
      <c r="CY191" s="583"/>
      <c r="CZ191" s="584"/>
      <c r="DA191" s="582"/>
      <c r="DB191" s="583"/>
      <c r="DC191" s="583"/>
      <c r="DD191" s="583"/>
      <c r="DE191" s="583"/>
      <c r="DF191" s="583"/>
      <c r="DG191" s="583"/>
      <c r="DH191" s="583"/>
      <c r="DI191" s="583"/>
      <c r="DJ191" s="583"/>
      <c r="DK191" s="583"/>
      <c r="DL191" s="584"/>
      <c r="DM191" s="575"/>
    </row>
    <row r="192" spans="2:117" s="619" customFormat="1" ht="15" hidden="1" customHeight="1" outlineLevel="1">
      <c r="B192" s="574"/>
      <c r="C192" s="660"/>
      <c r="E192" s="644"/>
      <c r="G192" s="628"/>
      <c r="H192" s="629"/>
      <c r="I192" s="629"/>
      <c r="J192" s="629"/>
      <c r="K192" s="629"/>
      <c r="L192" s="629"/>
      <c r="M192" s="629"/>
      <c r="N192" s="629"/>
      <c r="O192" s="629"/>
      <c r="P192" s="629"/>
      <c r="Q192" s="629"/>
      <c r="R192" s="630"/>
      <c r="S192" s="628"/>
      <c r="T192" s="629"/>
      <c r="U192" s="629"/>
      <c r="V192" s="629"/>
      <c r="W192" s="629"/>
      <c r="X192" s="629"/>
      <c r="Y192" s="629"/>
      <c r="Z192" s="629"/>
      <c r="AA192" s="629"/>
      <c r="AB192" s="629"/>
      <c r="AC192" s="629"/>
      <c r="AD192" s="630"/>
      <c r="AE192" s="628"/>
      <c r="AF192" s="629"/>
      <c r="AG192" s="629"/>
      <c r="AH192" s="629"/>
      <c r="AI192" s="629"/>
      <c r="AJ192" s="629"/>
      <c r="AK192" s="629"/>
      <c r="AL192" s="629"/>
      <c r="AM192" s="629"/>
      <c r="AN192" s="629"/>
      <c r="AO192" s="629"/>
      <c r="AP192" s="630"/>
      <c r="AQ192" s="623"/>
      <c r="AR192" s="628"/>
      <c r="AS192" s="629"/>
      <c r="AT192" s="629"/>
      <c r="AU192" s="629"/>
      <c r="AV192" s="629"/>
      <c r="AW192" s="629"/>
      <c r="AX192" s="629"/>
      <c r="AY192" s="629"/>
      <c r="AZ192" s="629"/>
      <c r="BA192" s="629"/>
      <c r="BB192" s="629"/>
      <c r="BC192" s="630"/>
      <c r="BD192" s="628"/>
      <c r="BE192" s="629"/>
      <c r="BF192" s="629"/>
      <c r="BG192" s="629"/>
      <c r="BH192" s="629"/>
      <c r="BI192" s="629"/>
      <c r="BJ192" s="629"/>
      <c r="BK192" s="629"/>
      <c r="BL192" s="629"/>
      <c r="BM192" s="629"/>
      <c r="BN192" s="629"/>
      <c r="BO192" s="630"/>
      <c r="BP192" s="628"/>
      <c r="BQ192" s="629"/>
      <c r="BR192" s="629"/>
      <c r="BS192" s="629"/>
      <c r="BT192" s="629"/>
      <c r="BU192" s="629"/>
      <c r="BV192" s="629"/>
      <c r="BW192" s="629"/>
      <c r="BX192" s="629"/>
      <c r="BY192" s="629"/>
      <c r="BZ192" s="629"/>
      <c r="CA192" s="630"/>
      <c r="CB192" s="623"/>
      <c r="CC192" s="628"/>
      <c r="CD192" s="629"/>
      <c r="CE192" s="629"/>
      <c r="CF192" s="629"/>
      <c r="CG192" s="629"/>
      <c r="CH192" s="629"/>
      <c r="CI192" s="629"/>
      <c r="CJ192" s="629"/>
      <c r="CK192" s="629"/>
      <c r="CL192" s="629"/>
      <c r="CM192" s="629"/>
      <c r="CN192" s="630"/>
      <c r="CO192" s="628"/>
      <c r="CP192" s="629"/>
      <c r="CQ192" s="629"/>
      <c r="CR192" s="629"/>
      <c r="CS192" s="629"/>
      <c r="CT192" s="629"/>
      <c r="CU192" s="629"/>
      <c r="CV192" s="629"/>
      <c r="CW192" s="629"/>
      <c r="CX192" s="629"/>
      <c r="CY192" s="629"/>
      <c r="CZ192" s="630"/>
      <c r="DA192" s="628"/>
      <c r="DB192" s="629"/>
      <c r="DC192" s="629"/>
      <c r="DD192" s="629"/>
      <c r="DE192" s="629"/>
      <c r="DF192" s="629"/>
      <c r="DG192" s="629"/>
      <c r="DH192" s="629"/>
      <c r="DI192" s="629"/>
      <c r="DJ192" s="629"/>
      <c r="DK192" s="629"/>
      <c r="DL192" s="630"/>
      <c r="DM192" s="623"/>
    </row>
    <row r="193" spans="2:117" s="614" customFormat="1" ht="15" hidden="1" customHeight="1" outlineLevel="1">
      <c r="B193" s="574"/>
      <c r="C193" s="661"/>
      <c r="E193" s="645"/>
      <c r="G193" s="632"/>
      <c r="H193" s="633"/>
      <c r="I193" s="633"/>
      <c r="J193" s="633"/>
      <c r="K193" s="633"/>
      <c r="L193" s="633"/>
      <c r="M193" s="633"/>
      <c r="N193" s="633"/>
      <c r="O193" s="633"/>
      <c r="P193" s="633"/>
      <c r="Q193" s="633"/>
      <c r="R193" s="634"/>
      <c r="S193" s="632"/>
      <c r="T193" s="633"/>
      <c r="U193" s="633"/>
      <c r="V193" s="633"/>
      <c r="W193" s="633"/>
      <c r="X193" s="633"/>
      <c r="Y193" s="633"/>
      <c r="Z193" s="633"/>
      <c r="AA193" s="633"/>
      <c r="AB193" s="633"/>
      <c r="AC193" s="633"/>
      <c r="AD193" s="634"/>
      <c r="AE193" s="632"/>
      <c r="AF193" s="633"/>
      <c r="AG193" s="633"/>
      <c r="AH193" s="633"/>
      <c r="AI193" s="633"/>
      <c r="AJ193" s="633"/>
      <c r="AK193" s="633"/>
      <c r="AL193" s="633"/>
      <c r="AM193" s="633"/>
      <c r="AN193" s="633"/>
      <c r="AO193" s="633"/>
      <c r="AP193" s="634"/>
      <c r="AQ193" s="618"/>
      <c r="AR193" s="632"/>
      <c r="AS193" s="633"/>
      <c r="AT193" s="633"/>
      <c r="AU193" s="633"/>
      <c r="AV193" s="633"/>
      <c r="AW193" s="633"/>
      <c r="AX193" s="633"/>
      <c r="AY193" s="633"/>
      <c r="AZ193" s="633"/>
      <c r="BA193" s="633"/>
      <c r="BB193" s="633"/>
      <c r="BC193" s="634"/>
      <c r="BD193" s="632"/>
      <c r="BE193" s="633"/>
      <c r="BF193" s="633"/>
      <c r="BG193" s="633"/>
      <c r="BH193" s="633"/>
      <c r="BI193" s="633"/>
      <c r="BJ193" s="633"/>
      <c r="BK193" s="633"/>
      <c r="BL193" s="633"/>
      <c r="BM193" s="633"/>
      <c r="BN193" s="633"/>
      <c r="BO193" s="634"/>
      <c r="BP193" s="632"/>
      <c r="BQ193" s="633"/>
      <c r="BR193" s="633"/>
      <c r="BS193" s="633"/>
      <c r="BT193" s="633"/>
      <c r="BU193" s="633"/>
      <c r="BV193" s="633"/>
      <c r="BW193" s="633"/>
      <c r="BX193" s="633"/>
      <c r="BY193" s="633"/>
      <c r="BZ193" s="633"/>
      <c r="CA193" s="634"/>
      <c r="CB193" s="618"/>
      <c r="CC193" s="632"/>
      <c r="CD193" s="633"/>
      <c r="CE193" s="633"/>
      <c r="CF193" s="633"/>
      <c r="CG193" s="633"/>
      <c r="CH193" s="633"/>
      <c r="CI193" s="633"/>
      <c r="CJ193" s="633"/>
      <c r="CK193" s="633"/>
      <c r="CL193" s="633"/>
      <c r="CM193" s="633"/>
      <c r="CN193" s="634"/>
      <c r="CO193" s="632"/>
      <c r="CP193" s="633"/>
      <c r="CQ193" s="633"/>
      <c r="CR193" s="633"/>
      <c r="CS193" s="633"/>
      <c r="CT193" s="633"/>
      <c r="CU193" s="633"/>
      <c r="CV193" s="633"/>
      <c r="CW193" s="633"/>
      <c r="CX193" s="633"/>
      <c r="CY193" s="633"/>
      <c r="CZ193" s="634"/>
      <c r="DA193" s="632"/>
      <c r="DB193" s="633"/>
      <c r="DC193" s="633"/>
      <c r="DD193" s="633"/>
      <c r="DE193" s="633"/>
      <c r="DF193" s="633"/>
      <c r="DG193" s="633"/>
      <c r="DH193" s="633"/>
      <c r="DI193" s="633"/>
      <c r="DJ193" s="633"/>
      <c r="DK193" s="633"/>
      <c r="DL193" s="634"/>
      <c r="DM193" s="618"/>
    </row>
    <row r="194" spans="2:117" s="538" customFormat="1" ht="15" hidden="1" customHeight="1" outlineLevel="1">
      <c r="B194" s="585"/>
      <c r="C194" s="658"/>
      <c r="E194" s="643"/>
      <c r="G194" s="535"/>
      <c r="H194" s="536"/>
      <c r="I194" s="536"/>
      <c r="J194" s="536"/>
      <c r="K194" s="536"/>
      <c r="L194" s="536"/>
      <c r="M194" s="536"/>
      <c r="N194" s="536"/>
      <c r="O194" s="536"/>
      <c r="P194" s="536"/>
      <c r="Q194" s="536"/>
      <c r="R194" s="537"/>
      <c r="S194" s="535"/>
      <c r="T194" s="536"/>
      <c r="U194" s="536"/>
      <c r="V194" s="536"/>
      <c r="W194" s="536"/>
      <c r="X194" s="536"/>
      <c r="Y194" s="536"/>
      <c r="Z194" s="536"/>
      <c r="AA194" s="536"/>
      <c r="AB194" s="536"/>
      <c r="AC194" s="536"/>
      <c r="AD194" s="537"/>
      <c r="AE194" s="535"/>
      <c r="AF194" s="536"/>
      <c r="AG194" s="536"/>
      <c r="AH194" s="536"/>
      <c r="AI194" s="536"/>
      <c r="AJ194" s="536"/>
      <c r="AK194" s="536"/>
      <c r="AL194" s="536"/>
      <c r="AM194" s="536"/>
      <c r="AN194" s="536"/>
      <c r="AO194" s="536"/>
      <c r="AP194" s="537"/>
      <c r="AQ194" s="586"/>
      <c r="AR194" s="535"/>
      <c r="AS194" s="536"/>
      <c r="AT194" s="536"/>
      <c r="AU194" s="536"/>
      <c r="AV194" s="536"/>
      <c r="AW194" s="536"/>
      <c r="AX194" s="536"/>
      <c r="AY194" s="536"/>
      <c r="AZ194" s="536"/>
      <c r="BA194" s="536"/>
      <c r="BB194" s="536"/>
      <c r="BC194" s="537"/>
      <c r="BD194" s="535"/>
      <c r="BE194" s="536"/>
      <c r="BF194" s="536"/>
      <c r="BG194" s="536"/>
      <c r="BH194" s="536"/>
      <c r="BI194" s="536"/>
      <c r="BJ194" s="536"/>
      <c r="BK194" s="536"/>
      <c r="BL194" s="536"/>
      <c r="BM194" s="536"/>
      <c r="BN194" s="536"/>
      <c r="BO194" s="537"/>
      <c r="BP194" s="535"/>
      <c r="BQ194" s="536"/>
      <c r="BR194" s="536"/>
      <c r="BS194" s="536"/>
      <c r="BT194" s="536"/>
      <c r="BU194" s="536"/>
      <c r="BV194" s="536"/>
      <c r="BW194" s="536"/>
      <c r="BX194" s="536"/>
      <c r="BY194" s="536"/>
      <c r="BZ194" s="536"/>
      <c r="CA194" s="537"/>
      <c r="CB194" s="586"/>
      <c r="CC194" s="535"/>
      <c r="CD194" s="536"/>
      <c r="CE194" s="536"/>
      <c r="CF194" s="536"/>
      <c r="CG194" s="536"/>
      <c r="CH194" s="536"/>
      <c r="CI194" s="536"/>
      <c r="CJ194" s="536"/>
      <c r="CK194" s="536"/>
      <c r="CL194" s="536"/>
      <c r="CM194" s="536"/>
      <c r="CN194" s="537"/>
      <c r="CO194" s="535"/>
      <c r="CP194" s="536"/>
      <c r="CQ194" s="536"/>
      <c r="CR194" s="536"/>
      <c r="CS194" s="536"/>
      <c r="CT194" s="536"/>
      <c r="CU194" s="536"/>
      <c r="CV194" s="536"/>
      <c r="CW194" s="536"/>
      <c r="CX194" s="536"/>
      <c r="CY194" s="536"/>
      <c r="CZ194" s="537"/>
      <c r="DA194" s="517"/>
      <c r="DB194" s="496"/>
      <c r="DC194" s="536"/>
      <c r="DD194" s="536"/>
      <c r="DE194" s="536"/>
      <c r="DF194" s="536"/>
      <c r="DG194" s="536"/>
      <c r="DH194" s="536"/>
      <c r="DI194" s="536"/>
      <c r="DJ194" s="536"/>
      <c r="DK194" s="536"/>
      <c r="DL194" s="537"/>
      <c r="DM194" s="579"/>
    </row>
    <row r="195" spans="2:117" ht="15" hidden="1" customHeight="1" outlineLevel="1">
      <c r="B195" s="574"/>
      <c r="C195" s="662"/>
      <c r="E195" s="646"/>
      <c r="G195" s="635"/>
      <c r="H195" s="636"/>
      <c r="I195" s="636"/>
      <c r="J195" s="636"/>
      <c r="K195" s="636"/>
      <c r="L195" s="636"/>
      <c r="M195" s="636"/>
      <c r="N195" s="636"/>
      <c r="O195" s="636"/>
      <c r="P195" s="636"/>
      <c r="Q195" s="636"/>
      <c r="R195" s="637"/>
      <c r="S195" s="635"/>
      <c r="T195" s="636"/>
      <c r="U195" s="636"/>
      <c r="V195" s="636"/>
      <c r="W195" s="636"/>
      <c r="X195" s="636"/>
      <c r="Y195" s="636"/>
      <c r="Z195" s="636"/>
      <c r="AA195" s="636"/>
      <c r="AB195" s="636"/>
      <c r="AC195" s="636"/>
      <c r="AD195" s="637"/>
      <c r="AE195" s="635"/>
      <c r="AF195" s="636"/>
      <c r="AG195" s="636"/>
      <c r="AH195" s="636"/>
      <c r="AI195" s="636"/>
      <c r="AJ195" s="636"/>
      <c r="AK195" s="636"/>
      <c r="AL195" s="636"/>
      <c r="AM195" s="636"/>
      <c r="AN195" s="636"/>
      <c r="AO195" s="636"/>
      <c r="AP195" s="637"/>
      <c r="AQ195" s="575"/>
      <c r="AR195" s="635"/>
      <c r="AS195" s="636"/>
      <c r="AT195" s="636"/>
      <c r="AU195" s="636"/>
      <c r="AV195" s="636"/>
      <c r="AW195" s="636"/>
      <c r="AX195" s="636"/>
      <c r="AY195" s="636"/>
      <c r="AZ195" s="636"/>
      <c r="BA195" s="636"/>
      <c r="BB195" s="636"/>
      <c r="BC195" s="637"/>
      <c r="BD195" s="635"/>
      <c r="BE195" s="636"/>
      <c r="BF195" s="636"/>
      <c r="BG195" s="636"/>
      <c r="BH195" s="636"/>
      <c r="BI195" s="636"/>
      <c r="BJ195" s="636"/>
      <c r="BK195" s="636"/>
      <c r="BL195" s="636"/>
      <c r="BM195" s="636"/>
      <c r="BN195" s="636"/>
      <c r="BO195" s="637"/>
      <c r="BP195" s="635"/>
      <c r="BQ195" s="636"/>
      <c r="BR195" s="636"/>
      <c r="BS195" s="636"/>
      <c r="BT195" s="636"/>
      <c r="BU195" s="636"/>
      <c r="BV195" s="636"/>
      <c r="BW195" s="636"/>
      <c r="BX195" s="636"/>
      <c r="BY195" s="636"/>
      <c r="BZ195" s="636"/>
      <c r="CA195" s="637"/>
      <c r="CB195" s="575"/>
      <c r="CC195" s="635"/>
      <c r="CD195" s="636"/>
      <c r="CE195" s="636"/>
      <c r="CF195" s="636"/>
      <c r="CG195" s="636"/>
      <c r="CH195" s="636"/>
      <c r="CI195" s="636"/>
      <c r="CJ195" s="636"/>
      <c r="CK195" s="636"/>
      <c r="CL195" s="636"/>
      <c r="CM195" s="636"/>
      <c r="CN195" s="637"/>
      <c r="CO195" s="635"/>
      <c r="CP195" s="636"/>
      <c r="CQ195" s="636"/>
      <c r="CR195" s="636"/>
      <c r="CS195" s="636"/>
      <c r="CT195" s="636"/>
      <c r="CU195" s="636"/>
      <c r="CV195" s="636"/>
      <c r="CW195" s="636"/>
      <c r="CX195" s="636"/>
      <c r="CY195" s="636"/>
      <c r="CZ195" s="637"/>
      <c r="DA195" s="635"/>
      <c r="DB195" s="636"/>
      <c r="DC195" s="636"/>
      <c r="DD195" s="636"/>
      <c r="DE195" s="636"/>
      <c r="DF195" s="636"/>
      <c r="DG195" s="636"/>
      <c r="DH195" s="636"/>
      <c r="DI195" s="636"/>
      <c r="DJ195" s="636"/>
      <c r="DK195" s="636"/>
      <c r="DL195" s="637"/>
      <c r="DM195" s="575"/>
    </row>
    <row r="196" spans="2:117" s="614" customFormat="1" ht="15" hidden="1" customHeight="1" outlineLevel="1">
      <c r="B196" s="631"/>
      <c r="C196" s="663"/>
      <c r="E196" s="647"/>
      <c r="G196" s="615"/>
      <c r="H196" s="616"/>
      <c r="I196" s="616"/>
      <c r="J196" s="616"/>
      <c r="K196" s="616"/>
      <c r="L196" s="616"/>
      <c r="M196" s="616"/>
      <c r="N196" s="616"/>
      <c r="O196" s="616"/>
      <c r="P196" s="616"/>
      <c r="Q196" s="616"/>
      <c r="R196" s="617"/>
      <c r="S196" s="615"/>
      <c r="T196" s="616"/>
      <c r="U196" s="616"/>
      <c r="V196" s="616"/>
      <c r="W196" s="616"/>
      <c r="X196" s="616"/>
      <c r="Y196" s="616"/>
      <c r="Z196" s="616"/>
      <c r="AA196" s="616"/>
      <c r="AB196" s="616"/>
      <c r="AC196" s="616"/>
      <c r="AD196" s="617"/>
      <c r="AE196" s="615"/>
      <c r="AF196" s="616"/>
      <c r="AG196" s="616"/>
      <c r="AH196" s="616"/>
      <c r="AI196" s="616"/>
      <c r="AJ196" s="616"/>
      <c r="AK196" s="616"/>
      <c r="AL196" s="616"/>
      <c r="AM196" s="616"/>
      <c r="AN196" s="616"/>
      <c r="AO196" s="616"/>
      <c r="AP196" s="617"/>
      <c r="AQ196" s="618"/>
      <c r="AR196" s="615"/>
      <c r="AS196" s="616"/>
      <c r="AT196" s="616"/>
      <c r="AU196" s="616"/>
      <c r="AV196" s="616"/>
      <c r="AW196" s="616"/>
      <c r="AX196" s="616"/>
      <c r="AY196" s="616"/>
      <c r="AZ196" s="616"/>
      <c r="BA196" s="616"/>
      <c r="BB196" s="616"/>
      <c r="BC196" s="617"/>
      <c r="BD196" s="615"/>
      <c r="BE196" s="616"/>
      <c r="BF196" s="616"/>
      <c r="BG196" s="616"/>
      <c r="BH196" s="616"/>
      <c r="BI196" s="616"/>
      <c r="BJ196" s="616"/>
      <c r="BK196" s="616"/>
      <c r="BL196" s="616"/>
      <c r="BM196" s="616"/>
      <c r="BN196" s="616"/>
      <c r="BO196" s="617"/>
      <c r="BP196" s="615"/>
      <c r="BQ196" s="616"/>
      <c r="BR196" s="616"/>
      <c r="BS196" s="616"/>
      <c r="BT196" s="616"/>
      <c r="BU196" s="616"/>
      <c r="BV196" s="616"/>
      <c r="BW196" s="616"/>
      <c r="BX196" s="616"/>
      <c r="BY196" s="616"/>
      <c r="BZ196" s="616"/>
      <c r="CA196" s="617"/>
      <c r="CB196" s="618"/>
      <c r="CC196" s="615"/>
      <c r="CD196" s="616"/>
      <c r="CE196" s="616"/>
      <c r="CF196" s="616"/>
      <c r="CG196" s="616"/>
      <c r="CH196" s="616"/>
      <c r="CI196" s="616"/>
      <c r="CJ196" s="616"/>
      <c r="CK196" s="616"/>
      <c r="CL196" s="616"/>
      <c r="CM196" s="616"/>
      <c r="CN196" s="617"/>
      <c r="CO196" s="615"/>
      <c r="CP196" s="616"/>
      <c r="CQ196" s="616"/>
      <c r="CR196" s="616"/>
      <c r="CS196" s="616"/>
      <c r="CT196" s="616"/>
      <c r="CU196" s="616"/>
      <c r="CV196" s="616"/>
      <c r="CW196" s="616"/>
      <c r="CX196" s="616"/>
      <c r="CY196" s="616"/>
      <c r="CZ196" s="617"/>
      <c r="DA196" s="615"/>
      <c r="DB196" s="616"/>
      <c r="DC196" s="616"/>
      <c r="DD196" s="616"/>
      <c r="DE196" s="616"/>
      <c r="DF196" s="616"/>
      <c r="DG196" s="616"/>
      <c r="DH196" s="616"/>
      <c r="DI196" s="616"/>
      <c r="DJ196" s="616"/>
      <c r="DK196" s="616"/>
      <c r="DL196" s="617"/>
      <c r="DM196" s="618"/>
    </row>
    <row r="197" spans="2:117" s="614" customFormat="1" ht="15" hidden="1" customHeight="1" outlineLevel="1">
      <c r="B197" s="631"/>
      <c r="C197" s="663"/>
      <c r="E197" s="647"/>
      <c r="G197" s="615"/>
      <c r="H197" s="616"/>
      <c r="I197" s="616"/>
      <c r="J197" s="616"/>
      <c r="K197" s="616"/>
      <c r="L197" s="616"/>
      <c r="M197" s="616"/>
      <c r="N197" s="616"/>
      <c r="O197" s="616"/>
      <c r="P197" s="616"/>
      <c r="Q197" s="616"/>
      <c r="R197" s="617"/>
      <c r="S197" s="615"/>
      <c r="T197" s="616"/>
      <c r="U197" s="616"/>
      <c r="V197" s="616"/>
      <c r="W197" s="616"/>
      <c r="X197" s="616"/>
      <c r="Y197" s="616"/>
      <c r="Z197" s="616"/>
      <c r="AA197" s="616"/>
      <c r="AB197" s="616"/>
      <c r="AC197" s="616"/>
      <c r="AD197" s="617"/>
      <c r="AE197" s="615"/>
      <c r="AF197" s="616"/>
      <c r="AG197" s="616"/>
      <c r="AH197" s="616"/>
      <c r="AI197" s="616"/>
      <c r="AJ197" s="616"/>
      <c r="AK197" s="616"/>
      <c r="AL197" s="616"/>
      <c r="AM197" s="616"/>
      <c r="AN197" s="616"/>
      <c r="AO197" s="616"/>
      <c r="AP197" s="617"/>
      <c r="AQ197" s="618"/>
      <c r="AR197" s="615"/>
      <c r="AS197" s="616"/>
      <c r="AT197" s="616"/>
      <c r="AU197" s="616"/>
      <c r="AV197" s="616"/>
      <c r="AW197" s="616"/>
      <c r="AX197" s="616"/>
      <c r="AY197" s="616"/>
      <c r="AZ197" s="616"/>
      <c r="BA197" s="616"/>
      <c r="BB197" s="616"/>
      <c r="BC197" s="617"/>
      <c r="BD197" s="615"/>
      <c r="BE197" s="616"/>
      <c r="BF197" s="616"/>
      <c r="BG197" s="616"/>
      <c r="BH197" s="616"/>
      <c r="BI197" s="616"/>
      <c r="BJ197" s="616"/>
      <c r="BK197" s="616"/>
      <c r="BL197" s="616"/>
      <c r="BM197" s="616"/>
      <c r="BN197" s="616"/>
      <c r="BO197" s="617"/>
      <c r="BP197" s="615"/>
      <c r="BQ197" s="616"/>
      <c r="BR197" s="616"/>
      <c r="BS197" s="616"/>
      <c r="BT197" s="616"/>
      <c r="BU197" s="616"/>
      <c r="BV197" s="616"/>
      <c r="BW197" s="616"/>
      <c r="BX197" s="616"/>
      <c r="BY197" s="616"/>
      <c r="BZ197" s="616"/>
      <c r="CA197" s="617"/>
      <c r="CB197" s="618"/>
      <c r="CC197" s="615"/>
      <c r="CD197" s="616"/>
      <c r="CE197" s="616"/>
      <c r="CF197" s="616"/>
      <c r="CG197" s="616"/>
      <c r="CH197" s="616"/>
      <c r="CI197" s="616"/>
      <c r="CJ197" s="616"/>
      <c r="CK197" s="616"/>
      <c r="CL197" s="616"/>
      <c r="CM197" s="616"/>
      <c r="CN197" s="617"/>
      <c r="CO197" s="615"/>
      <c r="CP197" s="616"/>
      <c r="CQ197" s="616"/>
      <c r="CR197" s="616"/>
      <c r="CS197" s="616"/>
      <c r="CT197" s="616"/>
      <c r="CU197" s="616"/>
      <c r="CV197" s="616"/>
      <c r="CW197" s="616"/>
      <c r="CX197" s="616"/>
      <c r="CY197" s="616"/>
      <c r="CZ197" s="617"/>
      <c r="DA197" s="615"/>
      <c r="DB197" s="616"/>
      <c r="DC197" s="616"/>
      <c r="DD197" s="616"/>
      <c r="DE197" s="616"/>
      <c r="DF197" s="616"/>
      <c r="DG197" s="616"/>
      <c r="DH197" s="616"/>
      <c r="DI197" s="616"/>
      <c r="DJ197" s="616"/>
      <c r="DK197" s="616"/>
      <c r="DL197" s="617"/>
      <c r="DM197" s="618"/>
    </row>
    <row r="198" spans="2:117" s="619" customFormat="1" ht="15" hidden="1" customHeight="1" outlineLevel="1">
      <c r="B198" s="576"/>
      <c r="C198" s="664"/>
      <c r="E198" s="648"/>
      <c r="G198" s="620"/>
      <c r="H198" s="621"/>
      <c r="I198" s="621"/>
      <c r="J198" s="621"/>
      <c r="K198" s="621"/>
      <c r="L198" s="621"/>
      <c r="M198" s="621"/>
      <c r="N198" s="621"/>
      <c r="O198" s="621"/>
      <c r="P198" s="621"/>
      <c r="Q198" s="621"/>
      <c r="R198" s="622"/>
      <c r="S198" s="620"/>
      <c r="T198" s="621"/>
      <c r="U198" s="621"/>
      <c r="V198" s="621"/>
      <c r="W198" s="621"/>
      <c r="X198" s="621"/>
      <c r="Y198" s="621"/>
      <c r="Z198" s="621"/>
      <c r="AA198" s="621"/>
      <c r="AB198" s="621"/>
      <c r="AC198" s="621"/>
      <c r="AD198" s="622"/>
      <c r="AE198" s="620"/>
      <c r="AF198" s="621"/>
      <c r="AG198" s="621"/>
      <c r="AH198" s="621"/>
      <c r="AI198" s="621"/>
      <c r="AJ198" s="621"/>
      <c r="AK198" s="621"/>
      <c r="AL198" s="621"/>
      <c r="AM198" s="621"/>
      <c r="AN198" s="621"/>
      <c r="AO198" s="621"/>
      <c r="AP198" s="622"/>
      <c r="AQ198" s="623"/>
      <c r="AR198" s="620"/>
      <c r="AS198" s="621"/>
      <c r="AT198" s="621"/>
      <c r="AU198" s="621"/>
      <c r="AV198" s="621"/>
      <c r="AW198" s="621"/>
      <c r="AX198" s="621"/>
      <c r="AY198" s="621"/>
      <c r="AZ198" s="621"/>
      <c r="BA198" s="621"/>
      <c r="BB198" s="621"/>
      <c r="BC198" s="622"/>
      <c r="BD198" s="620"/>
      <c r="BE198" s="621"/>
      <c r="BF198" s="621"/>
      <c r="BG198" s="621"/>
      <c r="BH198" s="621"/>
      <c r="BI198" s="621"/>
      <c r="BJ198" s="621"/>
      <c r="BK198" s="621"/>
      <c r="BL198" s="621"/>
      <c r="BM198" s="621"/>
      <c r="BN198" s="621"/>
      <c r="BO198" s="622"/>
      <c r="BP198" s="620"/>
      <c r="BQ198" s="621"/>
      <c r="BR198" s="621"/>
      <c r="BS198" s="621"/>
      <c r="BT198" s="621"/>
      <c r="BU198" s="621"/>
      <c r="BV198" s="621"/>
      <c r="BW198" s="621"/>
      <c r="BX198" s="621"/>
      <c r="BY198" s="621"/>
      <c r="BZ198" s="621"/>
      <c r="CA198" s="622"/>
      <c r="CB198" s="623"/>
      <c r="CC198" s="620"/>
      <c r="CD198" s="621"/>
      <c r="CE198" s="621"/>
      <c r="CF198" s="621"/>
      <c r="CG198" s="621"/>
      <c r="CH198" s="621"/>
      <c r="CI198" s="621"/>
      <c r="CJ198" s="621"/>
      <c r="CK198" s="621"/>
      <c r="CL198" s="621"/>
      <c r="CM198" s="621"/>
      <c r="CN198" s="622"/>
      <c r="CO198" s="620"/>
      <c r="CP198" s="621"/>
      <c r="CQ198" s="621"/>
      <c r="CR198" s="621"/>
      <c r="CS198" s="621"/>
      <c r="CT198" s="621"/>
      <c r="CU198" s="621"/>
      <c r="CV198" s="621"/>
      <c r="CW198" s="621"/>
      <c r="CX198" s="621"/>
      <c r="CY198" s="621"/>
      <c r="CZ198" s="622"/>
      <c r="DA198" s="620"/>
      <c r="DB198" s="621"/>
      <c r="DC198" s="621"/>
      <c r="DD198" s="621"/>
      <c r="DE198" s="621"/>
      <c r="DF198" s="621"/>
      <c r="DG198" s="621"/>
      <c r="DH198" s="621"/>
      <c r="DI198" s="621"/>
      <c r="DJ198" s="621"/>
      <c r="DK198" s="621"/>
      <c r="DL198" s="622"/>
      <c r="DM198" s="623"/>
    </row>
    <row r="199" spans="2:117" s="619" customFormat="1" ht="15" hidden="1" customHeight="1" outlineLevel="1">
      <c r="B199" s="576"/>
      <c r="C199" s="664"/>
      <c r="E199" s="648"/>
      <c r="G199" s="620"/>
      <c r="H199" s="621"/>
      <c r="I199" s="621"/>
      <c r="J199" s="621"/>
      <c r="K199" s="621"/>
      <c r="L199" s="621"/>
      <c r="M199" s="621"/>
      <c r="N199" s="621"/>
      <c r="O199" s="621"/>
      <c r="P199" s="621"/>
      <c r="Q199" s="621"/>
      <c r="R199" s="622"/>
      <c r="S199" s="620"/>
      <c r="T199" s="621"/>
      <c r="U199" s="621"/>
      <c r="V199" s="621"/>
      <c r="W199" s="621"/>
      <c r="X199" s="621"/>
      <c r="Y199" s="621"/>
      <c r="Z199" s="621"/>
      <c r="AA199" s="621"/>
      <c r="AB199" s="621"/>
      <c r="AC199" s="621"/>
      <c r="AD199" s="622"/>
      <c r="AE199" s="620"/>
      <c r="AF199" s="621"/>
      <c r="AG199" s="621"/>
      <c r="AH199" s="621"/>
      <c r="AI199" s="621"/>
      <c r="AJ199" s="621"/>
      <c r="AK199" s="621"/>
      <c r="AL199" s="621"/>
      <c r="AM199" s="621"/>
      <c r="AN199" s="621"/>
      <c r="AO199" s="621"/>
      <c r="AP199" s="622"/>
      <c r="AQ199" s="623"/>
      <c r="AR199" s="620"/>
      <c r="AS199" s="621"/>
      <c r="AT199" s="621"/>
      <c r="AU199" s="621"/>
      <c r="AV199" s="621"/>
      <c r="AW199" s="621"/>
      <c r="AX199" s="621"/>
      <c r="AY199" s="621"/>
      <c r="AZ199" s="621"/>
      <c r="BA199" s="621"/>
      <c r="BB199" s="621"/>
      <c r="BC199" s="622"/>
      <c r="BD199" s="620"/>
      <c r="BE199" s="621"/>
      <c r="BF199" s="621"/>
      <c r="BG199" s="621"/>
      <c r="BH199" s="621"/>
      <c r="BI199" s="621"/>
      <c r="BJ199" s="621"/>
      <c r="BK199" s="621"/>
      <c r="BL199" s="621"/>
      <c r="BM199" s="621"/>
      <c r="BN199" s="621"/>
      <c r="BO199" s="622"/>
      <c r="BP199" s="620"/>
      <c r="BQ199" s="621"/>
      <c r="BR199" s="621"/>
      <c r="BS199" s="621"/>
      <c r="BT199" s="621"/>
      <c r="BU199" s="621"/>
      <c r="BV199" s="621"/>
      <c r="BW199" s="621"/>
      <c r="BX199" s="621"/>
      <c r="BY199" s="621"/>
      <c r="BZ199" s="621"/>
      <c r="CA199" s="622"/>
      <c r="CB199" s="623"/>
      <c r="CC199" s="620"/>
      <c r="CD199" s="621"/>
      <c r="CE199" s="621"/>
      <c r="CF199" s="621"/>
      <c r="CG199" s="621"/>
      <c r="CH199" s="621"/>
      <c r="CI199" s="621"/>
      <c r="CJ199" s="621"/>
      <c r="CK199" s="621"/>
      <c r="CL199" s="621"/>
      <c r="CM199" s="621"/>
      <c r="CN199" s="622"/>
      <c r="CO199" s="620"/>
      <c r="CP199" s="621"/>
      <c r="CQ199" s="621"/>
      <c r="CR199" s="621"/>
      <c r="CS199" s="621"/>
      <c r="CT199" s="621"/>
      <c r="CU199" s="621"/>
      <c r="CV199" s="621"/>
      <c r="CW199" s="621"/>
      <c r="CX199" s="621"/>
      <c r="CY199" s="621"/>
      <c r="CZ199" s="622"/>
      <c r="DA199" s="620"/>
      <c r="DB199" s="621"/>
      <c r="DC199" s="621"/>
      <c r="DD199" s="621"/>
      <c r="DE199" s="621"/>
      <c r="DF199" s="621"/>
      <c r="DG199" s="621"/>
      <c r="DH199" s="621"/>
      <c r="DI199" s="621"/>
      <c r="DJ199" s="621"/>
      <c r="DK199" s="621"/>
      <c r="DL199" s="622"/>
      <c r="DM199" s="623"/>
    </row>
    <row r="200" spans="2:117" s="619" customFormat="1" ht="15" hidden="1" customHeight="1" outlineLevel="1" thickBot="1">
      <c r="B200" s="576"/>
      <c r="C200" s="665"/>
      <c r="E200" s="648"/>
      <c r="G200" s="624"/>
      <c r="H200" s="625"/>
      <c r="I200" s="625"/>
      <c r="J200" s="625"/>
      <c r="K200" s="625"/>
      <c r="L200" s="625"/>
      <c r="M200" s="625"/>
      <c r="N200" s="625"/>
      <c r="O200" s="625"/>
      <c r="P200" s="625"/>
      <c r="Q200" s="625"/>
      <c r="R200" s="626"/>
      <c r="S200" s="624"/>
      <c r="T200" s="625"/>
      <c r="U200" s="625"/>
      <c r="V200" s="625"/>
      <c r="W200" s="625"/>
      <c r="X200" s="625"/>
      <c r="Y200" s="625"/>
      <c r="Z200" s="625"/>
      <c r="AA200" s="625"/>
      <c r="AB200" s="625"/>
      <c r="AC200" s="625"/>
      <c r="AD200" s="626"/>
      <c r="AE200" s="624"/>
      <c r="AF200" s="625"/>
      <c r="AG200" s="625"/>
      <c r="AH200" s="625"/>
      <c r="AI200" s="625"/>
      <c r="AJ200" s="625"/>
      <c r="AK200" s="625"/>
      <c r="AL200" s="625"/>
      <c r="AM200" s="625"/>
      <c r="AN200" s="625"/>
      <c r="AO200" s="625"/>
      <c r="AP200" s="626"/>
      <c r="AQ200" s="627"/>
      <c r="AR200" s="624"/>
      <c r="AS200" s="625"/>
      <c r="AT200" s="625"/>
      <c r="AU200" s="625"/>
      <c r="AV200" s="625"/>
      <c r="AW200" s="625"/>
      <c r="AX200" s="625"/>
      <c r="AY200" s="625"/>
      <c r="AZ200" s="625"/>
      <c r="BA200" s="625"/>
      <c r="BB200" s="625"/>
      <c r="BC200" s="626"/>
      <c r="BD200" s="624"/>
      <c r="BE200" s="625"/>
      <c r="BF200" s="625"/>
      <c r="BG200" s="625"/>
      <c r="BH200" s="625"/>
      <c r="BI200" s="625"/>
      <c r="BJ200" s="625"/>
      <c r="BK200" s="625"/>
      <c r="BL200" s="625"/>
      <c r="BM200" s="625"/>
      <c r="BN200" s="625"/>
      <c r="BO200" s="626"/>
      <c r="BP200" s="624"/>
      <c r="BQ200" s="625"/>
      <c r="BR200" s="625"/>
      <c r="BS200" s="625"/>
      <c r="BT200" s="625"/>
      <c r="BU200" s="625"/>
      <c r="BV200" s="625"/>
      <c r="BW200" s="625"/>
      <c r="BX200" s="625"/>
      <c r="BY200" s="625"/>
      <c r="BZ200" s="625"/>
      <c r="CA200" s="626"/>
      <c r="CB200" s="627"/>
      <c r="CC200" s="624"/>
      <c r="CD200" s="625"/>
      <c r="CE200" s="625"/>
      <c r="CF200" s="625"/>
      <c r="CG200" s="625"/>
      <c r="CH200" s="625"/>
      <c r="CI200" s="625"/>
      <c r="CJ200" s="625"/>
      <c r="CK200" s="625"/>
      <c r="CL200" s="625"/>
      <c r="CM200" s="625"/>
      <c r="CN200" s="626"/>
      <c r="CO200" s="624"/>
      <c r="CP200" s="625"/>
      <c r="CQ200" s="625"/>
      <c r="CR200" s="625"/>
      <c r="CS200" s="625"/>
      <c r="CT200" s="625"/>
      <c r="CU200" s="625"/>
      <c r="CV200" s="625"/>
      <c r="CW200" s="625"/>
      <c r="CX200" s="625"/>
      <c r="CY200" s="625"/>
      <c r="CZ200" s="626"/>
      <c r="DA200" s="624"/>
      <c r="DB200" s="625"/>
      <c r="DC200" s="625"/>
      <c r="DD200" s="625"/>
      <c r="DE200" s="625"/>
      <c r="DF200" s="625"/>
      <c r="DG200" s="625"/>
      <c r="DH200" s="625"/>
      <c r="DI200" s="625"/>
      <c r="DJ200" s="625"/>
      <c r="DK200" s="625"/>
      <c r="DL200" s="626"/>
      <c r="DM200" s="623"/>
    </row>
  </sheetData>
  <sheetProtection password="C6C4" sheet="1" objects="1" scenarios="1" formatColumns="0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2" sqref="L82:L83"/>
    </sheetView>
  </sheetViews>
  <sheetFormatPr baseColWidth="10" defaultColWidth="8.7109375" defaultRowHeight="13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ESOSDataset</vt:lpstr>
      <vt:lpstr>FAP Network Report</vt:lpstr>
      <vt:lpstr>Setup</vt:lpstr>
      <vt:lpstr>Market Update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2014-08-22T11:35:40Z</dcterms:created>
  <dc:creator>Bastien</dc:creator>
  <lastModifiedBy>Bastien Fusberti</lastModifiedBy>
  <lastPrinted>2015-04-21T09:45:47Z</lastPrinted>
  <dcterms:modified xsi:type="dcterms:W3CDTF">2015-09-02T03:32:04Z</dcterms:modified>
</coreProperties>
</file>