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redwoods/Desktop/Stat Tracker App/"/>
    </mc:Choice>
  </mc:AlternateContent>
  <xr:revisionPtr revIDLastSave="0" documentId="13_ncr:1_{0ED8C4E4-077F-7F4F-99D8-0978F294F487}" xr6:coauthVersionLast="47" xr6:coauthVersionMax="47" xr10:uidLastSave="{00000000-0000-0000-0000-000000000000}"/>
  <bookViews>
    <workbookView xWindow="0" yWindow="500" windowWidth="38400" windowHeight="21100" activeTab="2" xr2:uid="{349251C4-9E02-F44E-88D6-9AB740C6A94D}"/>
  </bookViews>
  <sheets>
    <sheet name="Raw Data" sheetId="1" state="hidden" r:id="rId1"/>
    <sheet name="Sorted Data" sheetId="2" state="hidden" r:id="rId2"/>
    <sheet name="Stats" sheetId="4" r:id="rId3"/>
    <sheet name="Impact" sheetId="7" state="hidden" r:id="rId4"/>
  </sheets>
  <definedNames>
    <definedName name="_xlnm.Print_Area" localSheetId="2">Stats!$A$1:$Y$19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4" l="1"/>
  <c r="B15" i="4"/>
  <c r="B16" i="4"/>
  <c r="B18" i="4"/>
  <c r="I3" i="2"/>
  <c r="I4" i="2"/>
  <c r="I5" i="2"/>
  <c r="I6" i="2"/>
  <c r="I7" i="2"/>
  <c r="I8" i="2"/>
  <c r="I9" i="2"/>
  <c r="I10" i="2"/>
  <c r="I11" i="2"/>
  <c r="I2" i="2"/>
  <c r="H3" i="2"/>
  <c r="H4" i="2"/>
  <c r="H5" i="2"/>
  <c r="H6" i="2"/>
  <c r="H7" i="2"/>
  <c r="H8" i="2"/>
  <c r="H9" i="2"/>
  <c r="H10" i="2"/>
  <c r="H11" i="2"/>
  <c r="H2" i="2"/>
  <c r="R11" i="2"/>
  <c r="Q11" i="2"/>
  <c r="Q11" i="4" s="1"/>
  <c r="P11" i="2"/>
  <c r="O11" i="2"/>
  <c r="N11" i="2"/>
  <c r="M11" i="4" s="1"/>
  <c r="M11" i="2"/>
  <c r="L11" i="2"/>
  <c r="K11" i="2"/>
  <c r="J11" i="7" s="1"/>
  <c r="J11" i="2"/>
  <c r="L11" i="4" s="1"/>
  <c r="G11" i="2"/>
  <c r="F11" i="2"/>
  <c r="F11" i="4" s="1"/>
  <c r="E11" i="2"/>
  <c r="C11" i="4" s="1"/>
  <c r="D11" i="2"/>
  <c r="I11" i="4" s="1"/>
  <c r="R10" i="2"/>
  <c r="Q10" i="2"/>
  <c r="P10" i="2"/>
  <c r="O10" i="2"/>
  <c r="N10" i="2"/>
  <c r="M10" i="4" s="1"/>
  <c r="M10" i="2"/>
  <c r="L10" i="2"/>
  <c r="O10" i="4" s="1"/>
  <c r="K10" i="2"/>
  <c r="R10" i="4" s="1"/>
  <c r="J10" i="2"/>
  <c r="N10" i="4" s="1"/>
  <c r="G10" i="2"/>
  <c r="F10" i="2"/>
  <c r="F10" i="4" s="1"/>
  <c r="E10" i="2"/>
  <c r="C10" i="4" s="1"/>
  <c r="D10" i="2"/>
  <c r="R9" i="2"/>
  <c r="Q9" i="2"/>
  <c r="P9" i="2"/>
  <c r="O9" i="2"/>
  <c r="N9" i="2"/>
  <c r="M9" i="4" s="1"/>
  <c r="M9" i="2"/>
  <c r="L9" i="2"/>
  <c r="K9" i="2"/>
  <c r="R9" i="4" s="1"/>
  <c r="J9" i="2"/>
  <c r="L9" i="4" s="1"/>
  <c r="G9" i="2"/>
  <c r="F9" i="2"/>
  <c r="F9" i="4" s="1"/>
  <c r="E9" i="2"/>
  <c r="C9" i="4" s="1"/>
  <c r="D9" i="2"/>
  <c r="R8" i="2"/>
  <c r="Q8" i="2"/>
  <c r="Q8" i="4" s="1"/>
  <c r="P8" i="2"/>
  <c r="O8" i="2"/>
  <c r="N8" i="2"/>
  <c r="M8" i="4" s="1"/>
  <c r="M8" i="2"/>
  <c r="P8" i="4" s="1"/>
  <c r="L8" i="2"/>
  <c r="K8" i="2"/>
  <c r="R8" i="4" s="1"/>
  <c r="J8" i="2"/>
  <c r="G8" i="2"/>
  <c r="F8" i="2"/>
  <c r="F8" i="4" s="1"/>
  <c r="E8" i="2"/>
  <c r="C8" i="4" s="1"/>
  <c r="D8" i="2"/>
  <c r="R7" i="2"/>
  <c r="Q7" i="2"/>
  <c r="Q7" i="4" s="1"/>
  <c r="P7" i="2"/>
  <c r="O7" i="2"/>
  <c r="N7" i="2"/>
  <c r="M7" i="4" s="1"/>
  <c r="M7" i="2"/>
  <c r="P7" i="4" s="1"/>
  <c r="L7" i="2"/>
  <c r="E7" i="7" s="1"/>
  <c r="K7" i="2"/>
  <c r="R7" i="4" s="1"/>
  <c r="J7" i="2"/>
  <c r="F7" i="7" s="1"/>
  <c r="G7" i="2"/>
  <c r="F7" i="2"/>
  <c r="F7" i="4" s="1"/>
  <c r="E7" i="2"/>
  <c r="C7" i="4" s="1"/>
  <c r="D7" i="2"/>
  <c r="R6" i="2"/>
  <c r="Q6" i="2"/>
  <c r="P6" i="2"/>
  <c r="O6" i="2"/>
  <c r="S6" i="4" s="1"/>
  <c r="N6" i="2"/>
  <c r="M6" i="4" s="1"/>
  <c r="M6" i="2"/>
  <c r="L6" i="2"/>
  <c r="K6" i="2"/>
  <c r="J6" i="7" s="1"/>
  <c r="J6" i="2"/>
  <c r="L6" i="4" s="1"/>
  <c r="G6" i="2"/>
  <c r="F6" i="2"/>
  <c r="F6" i="4" s="1"/>
  <c r="E6" i="2"/>
  <c r="C6" i="4" s="1"/>
  <c r="D6" i="2"/>
  <c r="J6" i="4" s="1"/>
  <c r="R5" i="2"/>
  <c r="Q5" i="2"/>
  <c r="P5" i="2"/>
  <c r="O5" i="2"/>
  <c r="N5" i="2"/>
  <c r="M5" i="4" s="1"/>
  <c r="M5" i="2"/>
  <c r="P5" i="4" s="1"/>
  <c r="L5" i="2"/>
  <c r="E5" i="7" s="1"/>
  <c r="K5" i="2"/>
  <c r="J5" i="7" s="1"/>
  <c r="J5" i="2"/>
  <c r="L5" i="4" s="1"/>
  <c r="G5" i="2"/>
  <c r="F5" i="2"/>
  <c r="F5" i="4" s="1"/>
  <c r="E5" i="2"/>
  <c r="C5" i="4" s="1"/>
  <c r="D5" i="2"/>
  <c r="R4" i="2"/>
  <c r="Q4" i="2"/>
  <c r="P4" i="2"/>
  <c r="O4" i="2"/>
  <c r="N4" i="2"/>
  <c r="M4" i="4" s="1"/>
  <c r="M4" i="2"/>
  <c r="P4" i="4" s="1"/>
  <c r="L4" i="2"/>
  <c r="O4" i="4" s="1"/>
  <c r="K4" i="2"/>
  <c r="R4" i="4" s="1"/>
  <c r="J4" i="2"/>
  <c r="L4" i="4" s="1"/>
  <c r="G4" i="2"/>
  <c r="F4" i="2"/>
  <c r="F4" i="4" s="1"/>
  <c r="E4" i="2"/>
  <c r="C4" i="4" s="1"/>
  <c r="D4" i="2"/>
  <c r="R3" i="2"/>
  <c r="Q3" i="2"/>
  <c r="Q3" i="4" s="1"/>
  <c r="P3" i="2"/>
  <c r="O3" i="2"/>
  <c r="N3" i="2"/>
  <c r="M3" i="4" s="1"/>
  <c r="M3" i="2"/>
  <c r="L3" i="2"/>
  <c r="E3" i="7" s="1"/>
  <c r="K3" i="2"/>
  <c r="R3" i="4" s="1"/>
  <c r="J3" i="2"/>
  <c r="L3" i="4" s="1"/>
  <c r="G3" i="2"/>
  <c r="F3" i="2"/>
  <c r="F3" i="4" s="1"/>
  <c r="E3" i="2"/>
  <c r="C3" i="4" s="1"/>
  <c r="D3" i="2"/>
  <c r="J3" i="4" s="1"/>
  <c r="R2" i="2"/>
  <c r="Q2" i="2"/>
  <c r="P2" i="2"/>
  <c r="O2" i="2"/>
  <c r="N2" i="2"/>
  <c r="M2" i="4" s="1"/>
  <c r="M2" i="2"/>
  <c r="M13" i="2" s="1"/>
  <c r="L2" i="2"/>
  <c r="K2" i="2"/>
  <c r="J2" i="2"/>
  <c r="L2" i="4" s="1"/>
  <c r="G2" i="2"/>
  <c r="F2" i="2"/>
  <c r="E2" i="2"/>
  <c r="D2" i="2"/>
  <c r="N8" i="4" l="1"/>
  <c r="G9" i="7"/>
  <c r="M12" i="4"/>
  <c r="L10" i="4"/>
  <c r="L8" i="4"/>
  <c r="L7" i="4"/>
  <c r="L13" i="2"/>
  <c r="R13" i="2"/>
  <c r="K13" i="2"/>
  <c r="E13" i="2"/>
  <c r="O13" i="2"/>
  <c r="F13" i="2"/>
  <c r="P13" i="2"/>
  <c r="N13" i="2"/>
  <c r="G13" i="2"/>
  <c r="Q13" i="2"/>
  <c r="J13" i="2"/>
  <c r="N4" i="4"/>
  <c r="J5" i="4"/>
  <c r="S8" i="4"/>
  <c r="N9" i="4"/>
  <c r="G10" i="7"/>
  <c r="F6" i="7"/>
  <c r="J10" i="4"/>
  <c r="S3" i="4"/>
  <c r="S11" i="4"/>
  <c r="F3" i="7"/>
  <c r="J7" i="4"/>
  <c r="S10" i="4"/>
  <c r="F11" i="7"/>
  <c r="J4" i="4"/>
  <c r="J9" i="4"/>
  <c r="T11" i="4"/>
  <c r="J8" i="4"/>
  <c r="I7" i="4"/>
  <c r="N7" i="4"/>
  <c r="O9" i="4"/>
  <c r="P11" i="4"/>
  <c r="P3" i="4"/>
  <c r="Q5" i="4"/>
  <c r="S7" i="4"/>
  <c r="R6" i="4"/>
  <c r="D7" i="4"/>
  <c r="G9" i="4"/>
  <c r="H9" i="4" s="1"/>
  <c r="E6" i="7"/>
  <c r="F9" i="7"/>
  <c r="G8" i="7"/>
  <c r="J4" i="7"/>
  <c r="I6" i="4"/>
  <c r="K6" i="4" s="1"/>
  <c r="G8" i="4"/>
  <c r="H8" i="4" s="1"/>
  <c r="N6" i="4"/>
  <c r="O8" i="4"/>
  <c r="P10" i="4"/>
  <c r="Q2" i="4"/>
  <c r="Q4" i="4"/>
  <c r="R5" i="4"/>
  <c r="D6" i="4"/>
  <c r="F4" i="7"/>
  <c r="E9" i="7"/>
  <c r="G7" i="7"/>
  <c r="J3" i="7"/>
  <c r="J2" i="4"/>
  <c r="I5" i="4"/>
  <c r="G3" i="4"/>
  <c r="H3" i="4" s="1"/>
  <c r="N5" i="4"/>
  <c r="O7" i="4"/>
  <c r="P9" i="4"/>
  <c r="S5" i="4"/>
  <c r="R2" i="4"/>
  <c r="G7" i="4"/>
  <c r="H7" i="4" s="1"/>
  <c r="E4" i="7"/>
  <c r="G6" i="7"/>
  <c r="J10" i="7"/>
  <c r="I4" i="4"/>
  <c r="N2" i="4"/>
  <c r="O6" i="4"/>
  <c r="Q10" i="4"/>
  <c r="S2" i="4"/>
  <c r="S4" i="4"/>
  <c r="R11" i="4"/>
  <c r="D2" i="4"/>
  <c r="D4" i="4"/>
  <c r="F2" i="7"/>
  <c r="F10" i="7"/>
  <c r="G5" i="7"/>
  <c r="J9" i="7"/>
  <c r="E11" i="7"/>
  <c r="I3" i="4"/>
  <c r="K3" i="4" s="1"/>
  <c r="N11" i="4"/>
  <c r="N3" i="4"/>
  <c r="O5" i="4"/>
  <c r="Q9" i="4"/>
  <c r="D11" i="4"/>
  <c r="D3" i="4"/>
  <c r="E2" i="7"/>
  <c r="F5" i="7"/>
  <c r="E10" i="7"/>
  <c r="G4" i="7"/>
  <c r="J8" i="7"/>
  <c r="G11" i="7"/>
  <c r="I10" i="4"/>
  <c r="I2" i="4"/>
  <c r="O2" i="4"/>
  <c r="P6" i="4"/>
  <c r="D10" i="4"/>
  <c r="G4" i="4"/>
  <c r="H4" i="4" s="1"/>
  <c r="F8" i="7"/>
  <c r="G2" i="7"/>
  <c r="G3" i="7"/>
  <c r="J7" i="7"/>
  <c r="I9" i="4"/>
  <c r="D5" i="4"/>
  <c r="O11" i="4"/>
  <c r="O3" i="4"/>
  <c r="S9" i="4"/>
  <c r="F2" i="4"/>
  <c r="D9" i="4"/>
  <c r="G11" i="4"/>
  <c r="H11" i="4" s="1"/>
  <c r="E8" i="7"/>
  <c r="J11" i="4"/>
  <c r="K11" i="4" s="1"/>
  <c r="I8" i="4"/>
  <c r="C2" i="4"/>
  <c r="P2" i="4"/>
  <c r="Q6" i="4"/>
  <c r="D8" i="4"/>
  <c r="G10" i="4"/>
  <c r="H10" i="4" s="1"/>
  <c r="J2" i="7"/>
  <c r="G6" i="4"/>
  <c r="H6" i="4" s="1"/>
  <c r="G5" i="4"/>
  <c r="H5" i="4" s="1"/>
  <c r="I13" i="2"/>
  <c r="G2" i="4"/>
  <c r="H13" i="2"/>
  <c r="D13" i="2"/>
  <c r="W3" i="4" l="1"/>
  <c r="W8" i="4"/>
  <c r="W7" i="4"/>
  <c r="W9" i="4"/>
  <c r="W11" i="4"/>
  <c r="W4" i="4"/>
  <c r="W2" i="4"/>
  <c r="W6" i="4"/>
  <c r="V11" i="4"/>
  <c r="W5" i="4"/>
  <c r="W10" i="4"/>
  <c r="E7" i="4"/>
  <c r="I7" i="7"/>
  <c r="H7" i="7" s="1"/>
  <c r="E10" i="4"/>
  <c r="I10" i="7"/>
  <c r="H10" i="7" s="1"/>
  <c r="E5" i="4"/>
  <c r="I5" i="7"/>
  <c r="H5" i="7" s="1"/>
  <c r="E8" i="4"/>
  <c r="I8" i="7"/>
  <c r="H8" i="7" s="1"/>
  <c r="E3" i="4"/>
  <c r="I3" i="7"/>
  <c r="H3" i="7" s="1"/>
  <c r="E9" i="4"/>
  <c r="I9" i="7"/>
  <c r="H9" i="7" s="1"/>
  <c r="E11" i="4"/>
  <c r="I11" i="7"/>
  <c r="H11" i="7" s="1"/>
  <c r="E4" i="4"/>
  <c r="I4" i="7"/>
  <c r="H4" i="7" s="1"/>
  <c r="I2" i="7"/>
  <c r="E6" i="4"/>
  <c r="I6" i="7"/>
  <c r="H6" i="7" s="1"/>
  <c r="O12" i="4"/>
  <c r="L12" i="4"/>
  <c r="E2" i="4"/>
  <c r="C12" i="4"/>
  <c r="K4" i="4"/>
  <c r="D12" i="4"/>
  <c r="K2" i="4"/>
  <c r="I12" i="4"/>
  <c r="S12" i="4"/>
  <c r="J12" i="4"/>
  <c r="Q12" i="4"/>
  <c r="K10" i="4"/>
  <c r="R12" i="4"/>
  <c r="H2" i="4"/>
  <c r="F12" i="4"/>
  <c r="G12" i="4"/>
  <c r="P12" i="4"/>
  <c r="N12" i="4"/>
  <c r="K7" i="4"/>
  <c r="K8" i="4"/>
  <c r="K9" i="4"/>
  <c r="K5" i="4"/>
  <c r="T10" i="4"/>
  <c r="G12" i="7"/>
  <c r="F12" i="7"/>
  <c r="J12" i="7"/>
  <c r="E12" i="7"/>
  <c r="T3" i="4"/>
  <c r="V3" i="4" s="1"/>
  <c r="T7" i="4"/>
  <c r="V7" i="4" s="1"/>
  <c r="X7" i="4" s="1"/>
  <c r="T6" i="4"/>
  <c r="V6" i="4" s="1"/>
  <c r="T2" i="4"/>
  <c r="V2" i="4" s="1"/>
  <c r="T8" i="4"/>
  <c r="V8" i="4" s="1"/>
  <c r="T4" i="4"/>
  <c r="V4" i="4" s="1"/>
  <c r="X4" i="4" s="1"/>
  <c r="T5" i="4"/>
  <c r="V5" i="4" s="1"/>
  <c r="T9" i="4"/>
  <c r="V9" i="4" s="1"/>
  <c r="D11" i="7"/>
  <c r="C11" i="7" s="1"/>
  <c r="X3" i="4" l="1"/>
  <c r="X8" i="4"/>
  <c r="X9" i="4"/>
  <c r="X11" i="4"/>
  <c r="X5" i="4"/>
  <c r="W12" i="4"/>
  <c r="X2" i="4"/>
  <c r="D10" i="7"/>
  <c r="C10" i="7" s="1"/>
  <c r="K10" i="7" s="1"/>
  <c r="V10" i="4"/>
  <c r="V12" i="4" s="1"/>
  <c r="X6" i="4"/>
  <c r="I12" i="7"/>
  <c r="H12" i="7" s="1"/>
  <c r="K12" i="4"/>
  <c r="T12" i="4"/>
  <c r="H12" i="4"/>
  <c r="E12" i="4"/>
  <c r="D4" i="7"/>
  <c r="C4" i="7" s="1"/>
  <c r="K4" i="7" s="1"/>
  <c r="D3" i="7"/>
  <c r="C3" i="7" s="1"/>
  <c r="K3" i="7" s="1"/>
  <c r="D9" i="7"/>
  <c r="C9" i="7" s="1"/>
  <c r="K9" i="7" s="1"/>
  <c r="H2" i="7"/>
  <c r="D5" i="7"/>
  <c r="C5" i="7" s="1"/>
  <c r="K5" i="7" s="1"/>
  <c r="D7" i="7"/>
  <c r="C7" i="7" s="1"/>
  <c r="K7" i="7" s="1"/>
  <c r="D8" i="7"/>
  <c r="C8" i="7" s="1"/>
  <c r="K8" i="7" s="1"/>
  <c r="D2" i="7"/>
  <c r="K11" i="7"/>
  <c r="D6" i="7"/>
  <c r="C6" i="7" s="1"/>
  <c r="K6" i="7" s="1"/>
  <c r="X10" i="4" l="1"/>
  <c r="X12" i="4"/>
  <c r="C2" i="7"/>
  <c r="D12" i="7"/>
  <c r="K2" i="7" l="1"/>
  <c r="C12" i="7"/>
  <c r="K12" i="7" s="1"/>
</calcChain>
</file>

<file path=xl/sharedStrings.xml><?xml version="1.0" encoding="utf-8"?>
<sst xmlns="http://schemas.openxmlformats.org/spreadsheetml/2006/main" count="95" uniqueCount="83">
  <si>
    <t>First Name</t>
  </si>
  <si>
    <t>Last Name</t>
  </si>
  <si>
    <t>Alex</t>
  </si>
  <si>
    <t>Szymczakowski</t>
  </si>
  <si>
    <t>Play of Interest</t>
  </si>
  <si>
    <t>Iggy</t>
  </si>
  <si>
    <t>Manzella</t>
  </si>
  <si>
    <t>2-point FG</t>
  </si>
  <si>
    <t>Steal</t>
  </si>
  <si>
    <t>Turnover</t>
  </si>
  <si>
    <t>Oliver</t>
  </si>
  <si>
    <t>Lange</t>
  </si>
  <si>
    <t>Missed 2-point FG</t>
  </si>
  <si>
    <t>Offensive Rebound</t>
  </si>
  <si>
    <t>Missed 3-point FG</t>
  </si>
  <si>
    <t>Assist</t>
  </si>
  <si>
    <t>Foul</t>
  </si>
  <si>
    <t>Declan</t>
  </si>
  <si>
    <t>Towle</t>
  </si>
  <si>
    <t>Defensive Rebound</t>
  </si>
  <si>
    <t>Zach</t>
  </si>
  <si>
    <t>Samuels</t>
  </si>
  <si>
    <t>Jack</t>
  </si>
  <si>
    <t>Klimek</t>
  </si>
  <si>
    <t>Free Throw</t>
  </si>
  <si>
    <t>Will</t>
  </si>
  <si>
    <t>Bolf</t>
  </si>
  <si>
    <t>Isaac</t>
  </si>
  <si>
    <t>Bakou</t>
  </si>
  <si>
    <t>Block</t>
  </si>
  <si>
    <t>Max</t>
  </si>
  <si>
    <t>Stankiewicz</t>
  </si>
  <si>
    <t>Luke</t>
  </si>
  <si>
    <t>Carden</t>
  </si>
  <si>
    <t>3-point FG</t>
  </si>
  <si>
    <t>Missed Free Throw</t>
  </si>
  <si>
    <t>Shooting Foul</t>
  </si>
  <si>
    <t>Team</t>
  </si>
  <si>
    <t>00</t>
  </si>
  <si>
    <t>Totals</t>
  </si>
  <si>
    <t>Total Points</t>
  </si>
  <si>
    <t>Turnovers</t>
  </si>
  <si>
    <t>Assists</t>
  </si>
  <si>
    <t>Shots Missed</t>
  </si>
  <si>
    <t>Steals/Blocks</t>
  </si>
  <si>
    <t>Rebounds</t>
  </si>
  <si>
    <t>NO</t>
  </si>
  <si>
    <t>FTA</t>
  </si>
  <si>
    <t>FTM</t>
  </si>
  <si>
    <t>FT%</t>
  </si>
  <si>
    <t>FGA</t>
  </si>
  <si>
    <t>FGM</t>
  </si>
  <si>
    <t>FG%</t>
  </si>
  <si>
    <t>3PA</t>
  </si>
  <si>
    <t>3PM</t>
  </si>
  <si>
    <t>3P%</t>
  </si>
  <si>
    <t>OREB</t>
  </si>
  <si>
    <t>DREB</t>
  </si>
  <si>
    <t>REB</t>
  </si>
  <si>
    <t>AST</t>
  </si>
  <si>
    <t>STL</t>
  </si>
  <si>
    <t>BLK</t>
  </si>
  <si>
    <t>TO</t>
  </si>
  <si>
    <t>PF</t>
  </si>
  <si>
    <t>PTS</t>
  </si>
  <si>
    <t>PLAYER</t>
  </si>
  <si>
    <t>Iggy Manzella</t>
  </si>
  <si>
    <t>Oliver Lange</t>
  </si>
  <si>
    <t>Declan Towle</t>
  </si>
  <si>
    <t>Jack Klimek</t>
  </si>
  <si>
    <t>Will Bolf</t>
  </si>
  <si>
    <t>Alex Szymczakowski</t>
  </si>
  <si>
    <t>Isaac Bakou</t>
  </si>
  <si>
    <t>Max Stankiewicz</t>
  </si>
  <si>
    <t>Luke Carden</t>
  </si>
  <si>
    <t>TOTALS</t>
  </si>
  <si>
    <t>Zach Samuels</t>
  </si>
  <si>
    <t>POS
RESULT</t>
  </si>
  <si>
    <t>NEG
RESULT</t>
  </si>
  <si>
    <t>NET 
IMPACT</t>
  </si>
  <si>
    <t>POS
IMP</t>
  </si>
  <si>
    <t>NEG
IMP</t>
  </si>
  <si>
    <t>NET
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</si>
</sst>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268D6"/>
      <name val="Roboto Condensed"/>
    </font>
    <font>
      <sz val="12"/>
      <color rgb="FF8E9196"/>
      <name val="Roboto Condensed"/>
    </font>
    <font>
      <sz val="14"/>
      <name val="Roboto"/>
    </font>
    <font>
      <sz val="14"/>
      <color theme="1"/>
      <name val="Roboto"/>
    </font>
    <font>
      <sz val="10"/>
      <color theme="1"/>
      <name val="Roboto"/>
    </font>
    <font>
      <sz val="12"/>
      <color rgb="FF8E9196"/>
      <name val="Roboto"/>
    </font>
    <font>
      <sz val="12"/>
      <color theme="1"/>
      <name val="Roboto Thin"/>
    </font>
    <font>
      <b/>
      <sz val="14"/>
      <name val="Roboto"/>
    </font>
    <font>
      <b/>
      <sz val="14"/>
      <color theme="1"/>
      <name val="Roboto"/>
    </font>
    <font>
      <b/>
      <sz val="12"/>
      <color theme="1"/>
      <name val="Roboto Condensed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3" borderId="4" xfId="0" quotePrefix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12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13" xfId="0" applyFont="1" applyBorder="1" applyAlignment="1">
      <alignment horizontal="right" vertical="center"/>
    </xf>
    <xf numFmtId="164" fontId="6" fillId="0" borderId="13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7" fillId="0" borderId="10" xfId="0" applyFont="1" applyBorder="1" applyAlignment="1">
      <alignment horizontal="right" vertical="center"/>
    </xf>
    <xf numFmtId="0" fontId="7" fillId="0" borderId="14" xfId="0" applyFont="1" applyBorder="1" applyAlignment="1">
      <alignment horizontal="left"/>
    </xf>
    <xf numFmtId="0" fontId="8" fillId="0" borderId="0" xfId="0" applyFont="1" applyAlignment="1">
      <alignment horizontal="right" vertical="center"/>
    </xf>
    <xf numFmtId="0" fontId="9" fillId="0" borderId="1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top" wrapText="1"/>
    </xf>
    <xf numFmtId="0" fontId="10" fillId="0" borderId="0" xfId="0" applyFont="1" applyAlignment="1">
      <alignment horizontal="right" vertical="center"/>
    </xf>
    <xf numFmtId="0" fontId="11" fillId="0" borderId="10" xfId="0" applyFont="1" applyBorder="1" applyAlignment="1">
      <alignment horizontal="right"/>
    </xf>
    <xf numFmtId="164" fontId="11" fillId="0" borderId="13" xfId="0" applyNumberFormat="1" applyFont="1" applyBorder="1" applyAlignment="1">
      <alignment horizontal="right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top" wrapText="1"/>
    </xf>
    <xf numFmtId="0" fontId="9" fillId="0" borderId="0" xfId="0" applyFont="1" applyAlignment="1">
      <alignment horizontal="left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9" fillId="0" borderId="0" xfId="0" applyFont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27">
    <dxf>
      <font>
        <b val="0"/>
        <i val="0"/>
        <color rgb="FF0268D6"/>
      </font>
    </dxf>
    <dxf>
      <font>
        <b val="0"/>
        <i val="0"/>
        <color rgb="FF0268D6"/>
      </font>
    </dxf>
    <dxf>
      <font>
        <b val="0"/>
        <i val="0"/>
        <color rgb="FF0268D6"/>
      </font>
    </dxf>
    <dxf>
      <font>
        <b val="0"/>
        <i val="0"/>
        <color rgb="FF0268D6"/>
      </font>
    </dxf>
    <dxf>
      <font>
        <b val="0"/>
        <i val="0"/>
        <color rgb="FF0268D6"/>
      </font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textRotation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8E9196"/>
      <color rgb="FFDA1A32"/>
      <color rgb="FF0268D6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</xdr:colOff>
      <xdr:row>13</xdr:row>
      <xdr:rowOff>232830</xdr:rowOff>
    </xdr:from>
    <xdr:to>
      <xdr:col>23</xdr:col>
      <xdr:colOff>497418</xdr:colOff>
      <xdr:row>17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E2A81F-EC99-A84E-93B0-36916C68CE05}"/>
            </a:ext>
          </a:extLst>
        </xdr:cNvPr>
        <xdr:cNvSpPr txBox="1">
          <a:spLocks/>
        </xdr:cNvSpPr>
      </xdr:nvSpPr>
      <xdr:spPr>
        <a:xfrm>
          <a:off x="10509252" y="4603747"/>
          <a:ext cx="3037416" cy="867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0">
              <a:solidFill>
                <a:srgbClr val="8E9196"/>
              </a:solidFill>
              <a:latin typeface="Roboto Condensed SemiBold" panose="02000000000000000000" pitchFamily="2" charset="0"/>
              <a:ea typeface="Roboto Condensed SemiBold" panose="02000000000000000000" pitchFamily="2" charset="0"/>
            </a:rPr>
            <a:t>Positive Impact =</a:t>
          </a:r>
          <a:r>
            <a:rPr lang="en-US" sz="1200" b="0" i="0">
              <a:solidFill>
                <a:srgbClr val="8E9196"/>
              </a:solidFill>
              <a:latin typeface="Roboto Condensed" panose="02000000000000000000" pitchFamily="2" charset="0"/>
              <a:ea typeface="Roboto Condensed" panose="02000000000000000000" pitchFamily="2" charset="0"/>
            </a:rPr>
            <a:t> </a:t>
          </a:r>
          <a:r>
            <a:rPr lang="en-US" sz="1200" b="0" i="0" baseline="0">
              <a:solidFill>
                <a:srgbClr val="8E9196"/>
              </a:solidFill>
              <a:latin typeface="Roboto Condensed" panose="02000000000000000000" pitchFamily="2" charset="0"/>
              <a:ea typeface="Roboto Condensed" panose="02000000000000000000" pitchFamily="2" charset="0"/>
            </a:rPr>
            <a:t>Points + Rebounds + Assists + Steals + Blocks</a:t>
          </a:r>
          <a:br>
            <a:rPr lang="en-US" sz="1200" b="0" i="0" baseline="0">
              <a:solidFill>
                <a:srgbClr val="8E9196"/>
              </a:solidFill>
              <a:latin typeface="Roboto Condensed" panose="02000000000000000000" pitchFamily="2" charset="0"/>
              <a:ea typeface="Roboto Condensed" panose="02000000000000000000" pitchFamily="2" charset="0"/>
            </a:rPr>
          </a:br>
          <a:r>
            <a:rPr lang="en-US" sz="1200" b="1" i="0" baseline="0">
              <a:solidFill>
                <a:srgbClr val="8E9196"/>
              </a:solidFill>
              <a:latin typeface="Roboto Condensed SemiBold" panose="02000000000000000000" pitchFamily="2" charset="0"/>
              <a:ea typeface="Roboto Condensed SemiBold" panose="02000000000000000000" pitchFamily="2" charset="0"/>
            </a:rPr>
            <a:t>Negative Impact = </a:t>
          </a:r>
          <a:r>
            <a:rPr lang="en-US" sz="1200" b="0" i="0" baseline="0">
              <a:solidFill>
                <a:srgbClr val="8E9196"/>
              </a:solidFill>
              <a:latin typeface="Roboto Condensed" panose="02000000000000000000" pitchFamily="2" charset="0"/>
              <a:ea typeface="Roboto Condensed" panose="02000000000000000000" pitchFamily="2" charset="0"/>
            </a:rPr>
            <a:t>Missed Shots + Turnovers</a:t>
          </a:r>
        </a:p>
        <a:p>
          <a:r>
            <a:rPr lang="en-US" sz="1200" b="1" i="0" baseline="0">
              <a:solidFill>
                <a:srgbClr val="8E9196"/>
              </a:solidFill>
              <a:latin typeface="Roboto Condensed SemiBold" panose="02000000000000000000" pitchFamily="2" charset="0"/>
              <a:ea typeface="Roboto Condensed SemiBold" panose="02000000000000000000" pitchFamily="2" charset="0"/>
            </a:rPr>
            <a:t>Net Impact = </a:t>
          </a:r>
          <a:r>
            <a:rPr lang="en-US" sz="1200" b="0" i="0" baseline="0">
              <a:solidFill>
                <a:srgbClr val="8E9196"/>
              </a:solidFill>
              <a:latin typeface="Roboto Condensed" panose="02000000000000000000" pitchFamily="2" charset="0"/>
              <a:ea typeface="Roboto Condensed" panose="02000000000000000000" pitchFamily="2" charset="0"/>
            </a:rPr>
            <a:t>Positive Impact - Negative Impact</a:t>
          </a:r>
          <a:endParaRPr lang="en-US" sz="1200" b="1" i="0">
            <a:solidFill>
              <a:srgbClr val="8E9196"/>
            </a:solidFill>
            <a:latin typeface="Roboto Condensed SemiBold" panose="02000000000000000000" pitchFamily="2" charset="0"/>
            <a:ea typeface="Roboto Condensed SemiBold" panose="02000000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149768</xdr:colOff>
      <xdr:row>13</xdr:row>
      <xdr:rowOff>131811</xdr:rowOff>
    </xdr:from>
    <xdr:to>
      <xdr:col>10</xdr:col>
      <xdr:colOff>264584</xdr:colOff>
      <xdr:row>17</xdr:row>
      <xdr:rowOff>81779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0F6961-3C97-2C94-5F57-8E014869BDCC}"/>
            </a:ext>
          </a:extLst>
        </xdr:cNvPr>
        <xdr:cNvSpPr txBox="1">
          <a:spLocks/>
        </xdr:cNvSpPr>
      </xdr:nvSpPr>
      <xdr:spPr>
        <a:xfrm>
          <a:off x="477851" y="4322811"/>
          <a:ext cx="3141650" cy="711968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>
              <a:latin typeface="Roboto" panose="02000000000000000000" pitchFamily="2" charset="0"/>
              <a:ea typeface="Roboto" panose="02000000000000000000" pitchFamily="2" charset="0"/>
            </a:rPr>
            <a:t>Positive Result =</a:t>
          </a:r>
          <a:r>
            <a:rPr lang="en-US" sz="1000" b="0" i="0">
              <a:latin typeface="Roboto" panose="02000000000000000000" pitchFamily="2" charset="0"/>
              <a:ea typeface="Roboto" panose="02000000000000000000" pitchFamily="2" charset="0"/>
            </a:rPr>
            <a:t> Total</a:t>
          </a:r>
          <a:r>
            <a:rPr lang="en-US" sz="1000" b="0" i="0" baseline="0">
              <a:latin typeface="Roboto" panose="02000000000000000000" pitchFamily="2" charset="0"/>
              <a:ea typeface="Roboto" panose="02000000000000000000" pitchFamily="2" charset="0"/>
            </a:rPr>
            <a:t> Points + Rebounds + Assists + Steals + Blocks</a:t>
          </a:r>
          <a:br>
            <a:rPr lang="en-US" sz="1000" b="0" i="0" baseline="0">
              <a:latin typeface="Roboto" panose="02000000000000000000" pitchFamily="2" charset="0"/>
              <a:ea typeface="Roboto" panose="02000000000000000000" pitchFamily="2" charset="0"/>
            </a:rPr>
          </a:br>
          <a:r>
            <a:rPr lang="en-US" sz="1000" b="1" i="0" baseline="0">
              <a:latin typeface="Roboto" panose="02000000000000000000" pitchFamily="2" charset="0"/>
              <a:ea typeface="Roboto" panose="02000000000000000000" pitchFamily="2" charset="0"/>
            </a:rPr>
            <a:t>Negative Results = </a:t>
          </a:r>
          <a:r>
            <a:rPr lang="en-US" sz="1000" b="0" i="0" baseline="0">
              <a:latin typeface="Roboto" panose="02000000000000000000" pitchFamily="2" charset="0"/>
              <a:ea typeface="Roboto" panose="02000000000000000000" pitchFamily="2" charset="0"/>
            </a:rPr>
            <a:t>Missed Shots + Turnovers</a:t>
          </a:r>
        </a:p>
        <a:p>
          <a:r>
            <a:rPr lang="en-US" sz="1000" b="1" i="0" baseline="0">
              <a:latin typeface="Roboto" panose="02000000000000000000" pitchFamily="2" charset="0"/>
              <a:ea typeface="Roboto" panose="02000000000000000000" pitchFamily="2" charset="0"/>
            </a:rPr>
            <a:t>Net Impact = </a:t>
          </a:r>
          <a:r>
            <a:rPr lang="en-US" sz="1000" b="0" i="0" baseline="0">
              <a:latin typeface="Roboto" panose="02000000000000000000" pitchFamily="2" charset="0"/>
              <a:ea typeface="Roboto" panose="02000000000000000000" pitchFamily="2" charset="0"/>
            </a:rPr>
            <a:t>Positive Result - Negative Result</a:t>
          </a:r>
          <a:endParaRPr lang="en-US" sz="1000" b="1" i="0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A6CE7E-6AD8-CB4F-BD5E-7326CE21B490}" name="Table1" displayName="Table1" ref="A1:R11" totalsRowShown="0" headerRowDxfId="26" dataDxfId="24" headerRowBorderDxfId="25" tableBorderDxfId="23">
  <autoFilter ref="A1:R11" xr:uid="{BAA6CE7E-6AD8-CB4F-BD5E-7326CE21B490}"/>
  <tableColumns count="18">
    <tableColumn id="1" xr3:uid="{F6B30B1F-1685-F140-A09C-410ED2D851B4}" name="NO" dataDxfId="22"/>
    <tableColumn id="2" xr3:uid="{B2C63912-C42C-5942-9373-9804A3842CD7}" name="First Name" dataDxfId="21"/>
    <tableColumn id="3" xr3:uid="{6008B873-5B31-EA4A-8D11-1EAED377CBB3}" name="Last Name" dataDxfId="20"/>
    <tableColumn id="4" xr3:uid="{62E602B4-23EA-7148-A564-3996C6D830EA}" name="Free Throw" dataDxfId="19">
      <calculatedColumnFormula>COUNTIFS('Raw Data'!G:G, 'Sorted Data'!A2, 'Raw Data'!J:J, "Free Throw")</calculatedColumnFormula>
    </tableColumn>
    <tableColumn id="5" xr3:uid="{FDE930D5-983D-C64D-946C-4EDF37C444AF}" name="2-point FG" dataDxfId="18">
      <calculatedColumnFormula>COUNTIFS('Raw Data'!G:G, 'Sorted Data'!A2, 'Raw Data'!J:J, "2-point FG")</calculatedColumnFormula>
    </tableColumn>
    <tableColumn id="6" xr3:uid="{558D7581-AE9A-7749-8ECD-E5D9270802AC}" name="3-point FG" dataDxfId="17">
      <calculatedColumnFormula>COUNTIFS('Raw Data'!G:G, 'Sorted Data'!A2, 'Raw Data'!J:J, "3-point FG")</calculatedColumnFormula>
    </tableColumn>
    <tableColumn id="7" xr3:uid="{B4B8856E-0433-C34D-B32E-19B650B00E99}" name="Missed Free Throw" dataDxfId="16">
      <calculatedColumnFormula>COUNTIFS('Raw Data'!G:G, 'Sorted Data'!A2, 'Raw Data'!J:J, "Missed Free Throw")</calculatedColumnFormula>
    </tableColumn>
    <tableColumn id="8" xr3:uid="{0FA728F8-6B59-104B-8F6E-882C78A5D3F5}" name="Missed 2-point FG" dataDxfId="15">
      <calculatedColumnFormula>COUNTIFS('Raw Data'!G:G, 'Sorted Data'!A2, 'Raw Data'!J:J, "Missed 2-point FG")</calculatedColumnFormula>
    </tableColumn>
    <tableColumn id="9" xr3:uid="{A71B0068-FDA2-D44A-8B85-6D79CDCA5EA6}" name="Missed 3-point FG" dataDxfId="14">
      <calculatedColumnFormula>COUNTIFS('Raw Data'!G:G, 'Sorted Data'!A2, 'Raw Data'!J:J, "Missed 3-point FG")</calculatedColumnFormula>
    </tableColumn>
    <tableColumn id="10" xr3:uid="{A136CD54-54AD-D04F-A3C9-62B2CB43BA10}" name="Offensive Rebound" dataDxfId="13">
      <calculatedColumnFormula>COUNTIFS('Raw Data'!G:G, 'Sorted Data'!A2, 'Raw Data'!J:J, "Offensive Rebound")</calculatedColumnFormula>
    </tableColumn>
    <tableColumn id="11" xr3:uid="{23EB0825-6913-664C-BF61-C14F86042152}" name="Turnover" dataDxfId="12">
      <calculatedColumnFormula>COUNTIFS('Raw Data'!G:G, 'Sorted Data'!A2, 'Raw Data'!J:J, "Turnover")</calculatedColumnFormula>
    </tableColumn>
    <tableColumn id="12" xr3:uid="{6DE9A5CD-508B-144B-B946-4B1FC71870F4}" name="Assist" dataDxfId="11">
      <calculatedColumnFormula>COUNTIFS('Raw Data'!G:G, 'Sorted Data'!A2, 'Raw Data'!J:J, "Assist")</calculatedColumnFormula>
    </tableColumn>
    <tableColumn id="13" xr3:uid="{FEC435F1-FC7C-434D-B44D-EF64A904DBDE}" name="Steal" dataDxfId="10">
      <calculatedColumnFormula>COUNTIFS('Raw Data'!G:G, 'Sorted Data'!A2, 'Raw Data'!J:J, "Steal")</calculatedColumnFormula>
    </tableColumn>
    <tableColumn id="14" xr3:uid="{4E8D7FB2-57A3-3449-926A-E3A6BC5FC34B}" name="Defensive Rebound" dataDxfId="9">
      <calculatedColumnFormula>COUNTIFS('Raw Data'!G:G, 'Sorted Data'!A2, 'Raw Data'!J:J, "Defensive Rebound")</calculatedColumnFormula>
    </tableColumn>
    <tableColumn id="15" xr3:uid="{FBEE9BE7-42F8-B840-B2BC-3D2A11A5EFD1}" name="Foul" dataDxfId="8">
      <calculatedColumnFormula>COUNTIFS('Raw Data'!G:G, 'Sorted Data'!A2, 'Raw Data'!J:J, "Foul")</calculatedColumnFormula>
    </tableColumn>
    <tableColumn id="16" xr3:uid="{DFDD625D-3880-B946-A83A-A3EEDF44FF70}" name="Shooting Foul" dataDxfId="7">
      <calculatedColumnFormula>COUNTIFS('Raw Data'!G:G, 'Sorted Data'!A2, 'Raw Data'!J:J, "Shooting Foul")</calculatedColumnFormula>
    </tableColumn>
    <tableColumn id="17" xr3:uid="{E4D6E0E0-3547-6A44-B6EC-531671754ED3}" name="Block" dataDxfId="6">
      <calculatedColumnFormula>COUNTIFS('Raw Data'!G:G, 'Sorted Data'!A2, 'Raw Data'!J:J, "Block")</calculatedColumnFormula>
    </tableColumn>
    <tableColumn id="18" xr3:uid="{7676CD5D-ECE5-1A4C-A730-CD16A152DE3F}" name="Play of Interest" dataDxfId="5">
      <calculatedColumnFormula>COUNTIFS('Raw Data'!G:G, 'Sorted Data'!A2, 'Raw Data'!J:J, "Play of Interest")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9196"/>
  </sheetPr>
  <dimension ref="A1"/>
  <sheetViews>
    <sheetView workbookViewId="0">
      <selection activeCell="F132" sqref="F132"/>
    </sheetView>
  </sheetViews>
  <sheetFormatPr baseColWidth="10" defaultRowHeight="15" x14ac:dyDescent="0.2"/>
  <sheetData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A1:R13"/>
  <sheetViews>
    <sheetView workbookViewId="0"/>
  </sheetViews>
  <sheetFormatPr baseColWidth="10" defaultColWidth="9.6640625" defaultRowHeight="15" x14ac:dyDescent="0.2"/>
  <cols>
    <col min="1" max="1" width="6.6640625" customWidth="1"/>
    <col min="2" max="2" width="8.33203125" customWidth="1"/>
    <col min="3" max="3" width="12.33203125" customWidth="1"/>
    <col min="4" max="4" width="6" customWidth="1"/>
    <col min="5" max="5" width="6.33203125" customWidth="1"/>
    <col min="6" max="7" width="6.5" customWidth="1"/>
    <col min="8" max="8" width="7.1640625" customWidth="1"/>
    <col min="9" max="9" width="7" customWidth="1"/>
    <col min="10" max="10" width="8.33203125" customWidth="1"/>
    <col min="11" max="11" width="7.33203125" customWidth="1"/>
    <col min="12" max="12" width="5.83203125" customWidth="1"/>
    <col min="13" max="13" width="5.33203125" customWidth="1"/>
    <col min="14" max="14" width="8.6640625" customWidth="1"/>
    <col min="15" max="15" width="5.1640625" customWidth="1"/>
    <col min="16" max="16" width="7.33203125" customWidth="1"/>
    <col min="17" max="17" width="5.33203125" customWidth="1"/>
    <col min="18" max="18" width="7.1640625" customWidth="1"/>
  </cols>
  <sheetData>
    <row r="1" spans="1:18" s="2" customFormat="1" ht="40" customHeight="1" x14ac:dyDescent="0.2">
      <c r="A1" s="10" t="s">
        <v>46</v>
      </c>
      <c r="B1" s="11" t="s">
        <v>0</v>
      </c>
      <c r="C1" s="11" t="s">
        <v>1</v>
      </c>
      <c r="D1" s="11" t="s">
        <v>24</v>
      </c>
      <c r="E1" s="11" t="s">
        <v>7</v>
      </c>
      <c r="F1" s="11" t="s">
        <v>34</v>
      </c>
      <c r="G1" s="11" t="s">
        <v>35</v>
      </c>
      <c r="H1" s="11" t="s">
        <v>12</v>
      </c>
      <c r="I1" s="11" t="s">
        <v>14</v>
      </c>
      <c r="J1" s="11" t="s">
        <v>13</v>
      </c>
      <c r="K1" s="11" t="s">
        <v>9</v>
      </c>
      <c r="L1" s="11" t="s">
        <v>15</v>
      </c>
      <c r="M1" s="11" t="s">
        <v>8</v>
      </c>
      <c r="N1" s="11" t="s">
        <v>19</v>
      </c>
      <c r="O1" s="11" t="s">
        <v>16</v>
      </c>
      <c r="P1" s="11" t="s">
        <v>36</v>
      </c>
      <c r="Q1" s="11" t="s">
        <v>29</v>
      </c>
      <c r="R1" s="12" t="s">
        <v>4</v>
      </c>
    </row>
    <row r="2" spans="1:18" x14ac:dyDescent="0.2">
      <c r="A2" s="1">
        <v>1</v>
      </c>
      <c r="B2" s="6" t="s">
        <v>5</v>
      </c>
      <c r="C2" s="6" t="s">
        <v>6</v>
      </c>
      <c r="D2" s="1">
        <f>COUNTIFS('Raw Data'!G:G, 'Sorted Data'!A2, 'Raw Data'!J:J, "Free Throw")</f>
        <v>0</v>
      </c>
      <c r="E2" s="1">
        <f>COUNTIFS('Raw Data'!G:G, 'Sorted Data'!A2, 'Raw Data'!J:J, "2-point FG")</f>
        <v>0</v>
      </c>
      <c r="F2" s="1">
        <f>COUNTIFS('Raw Data'!G:G, 'Sorted Data'!A2, 'Raw Data'!J:J, "3-point FG")</f>
        <v>0</v>
      </c>
      <c r="G2" s="1">
        <f>COUNTIFS('Raw Data'!G:G, 'Sorted Data'!A2, 'Raw Data'!J:J, "Missed Free Throw")</f>
        <v>0</v>
      </c>
      <c r="H2" s="1">
        <f>COUNTIFS('Raw Data'!G:G, 'Sorted Data'!A2, 'Raw Data'!J:J, "Missed 2-point FG")</f>
        <v>0</v>
      </c>
      <c r="I2" s="1">
        <f>COUNTIFS('Raw Data'!G:G, 'Sorted Data'!A2, 'Raw Data'!J:J, "Missed 3-point FG")</f>
        <v>0</v>
      </c>
      <c r="J2" s="1">
        <f>COUNTIFS('Raw Data'!G:G, 'Sorted Data'!A2, 'Raw Data'!J:J, "Offensive Rebound")</f>
        <v>0</v>
      </c>
      <c r="K2" s="1">
        <f>COUNTIFS('Raw Data'!G:G, 'Sorted Data'!A2, 'Raw Data'!J:J, "Turnover")</f>
        <v>0</v>
      </c>
      <c r="L2" s="1">
        <f>COUNTIFS('Raw Data'!G:G, 'Sorted Data'!A2, 'Raw Data'!J:J, "Assist")</f>
        <v>0</v>
      </c>
      <c r="M2" s="1">
        <f>COUNTIFS('Raw Data'!G:G, 'Sorted Data'!A2, 'Raw Data'!J:J, "Steal")</f>
        <v>0</v>
      </c>
      <c r="N2" s="1">
        <f>COUNTIFS('Raw Data'!G:G, 'Sorted Data'!A2, 'Raw Data'!J:J, "Defensive Rebound")</f>
        <v>0</v>
      </c>
      <c r="O2" s="1">
        <f>COUNTIFS('Raw Data'!G:G, 'Sorted Data'!A2, 'Raw Data'!J:J, "Foul")</f>
        <v>0</v>
      </c>
      <c r="P2" s="1">
        <f>COUNTIFS('Raw Data'!G:G, 'Sorted Data'!A2, 'Raw Data'!J:J, "Shooting Foul")</f>
        <v>0</v>
      </c>
      <c r="Q2" s="1">
        <f>COUNTIFS('Raw Data'!G:G, 'Sorted Data'!A2, 'Raw Data'!J:J, "Block")</f>
        <v>0</v>
      </c>
      <c r="R2" s="1">
        <f>COUNTIFS('Raw Data'!G:G, 'Sorted Data'!A2, 'Raw Data'!J:J, "Play of Interest")</f>
        <v>0</v>
      </c>
    </row>
    <row r="3" spans="1:18" x14ac:dyDescent="0.2">
      <c r="A3" s="1">
        <v>2</v>
      </c>
      <c r="B3" s="6" t="s">
        <v>10</v>
      </c>
      <c r="C3" s="6" t="s">
        <v>11</v>
      </c>
      <c r="D3" s="1">
        <f>COUNTIFS('Raw Data'!G:G, 'Sorted Data'!A3, 'Raw Data'!J:J, "Free Throw")</f>
        <v>0</v>
      </c>
      <c r="E3" s="1">
        <f>COUNTIFS('Raw Data'!G:G, 'Sorted Data'!A3, 'Raw Data'!J:J, "2-point FG")</f>
        <v>0</v>
      </c>
      <c r="F3" s="1">
        <f>COUNTIFS('Raw Data'!G:G, 'Sorted Data'!A3, 'Raw Data'!J:J, "3-point FG")</f>
        <v>0</v>
      </c>
      <c r="G3" s="1">
        <f>COUNTIFS('Raw Data'!G:G, 'Sorted Data'!A3, 'Raw Data'!J:J, "Missed Free Throw")</f>
        <v>0</v>
      </c>
      <c r="H3" s="1">
        <f>COUNTIFS('Raw Data'!G:G, 'Sorted Data'!A3, 'Raw Data'!J:J, "Missed 2-point FG")</f>
        <v>0</v>
      </c>
      <c r="I3" s="1">
        <f>COUNTIFS('Raw Data'!G:G, 'Sorted Data'!A3, 'Raw Data'!J:J, "Missed 3-point FG")</f>
        <v>0</v>
      </c>
      <c r="J3" s="1">
        <f>COUNTIFS('Raw Data'!G:G, 'Sorted Data'!A3, 'Raw Data'!J:J, "Offensive Rebound")</f>
        <v>0</v>
      </c>
      <c r="K3" s="1">
        <f>COUNTIFS('Raw Data'!G:G, 'Sorted Data'!A3, 'Raw Data'!J:J, "Turnover")</f>
        <v>0</v>
      </c>
      <c r="L3" s="1">
        <f>COUNTIFS('Raw Data'!G:G, 'Sorted Data'!A3, 'Raw Data'!J:J, "Assist")</f>
        <v>0</v>
      </c>
      <c r="M3" s="1">
        <f>COUNTIFS('Raw Data'!G:G, 'Sorted Data'!A3, 'Raw Data'!J:J, "Steal")</f>
        <v>0</v>
      </c>
      <c r="N3" s="1">
        <f>COUNTIFS('Raw Data'!G:G, 'Sorted Data'!A3, 'Raw Data'!J:J, "Defensive Rebound")</f>
        <v>0</v>
      </c>
      <c r="O3" s="1">
        <f>COUNTIFS('Raw Data'!G:G, 'Sorted Data'!A3, 'Raw Data'!J:J, "Foul")</f>
        <v>0</v>
      </c>
      <c r="P3" s="1">
        <f>COUNTIFS('Raw Data'!G:G, 'Sorted Data'!A3, 'Raw Data'!J:J, "Shooting Foul")</f>
        <v>0</v>
      </c>
      <c r="Q3" s="1">
        <f>COUNTIFS('Raw Data'!G:G, 'Sorted Data'!A3, 'Raw Data'!J:J, "Block")</f>
        <v>0</v>
      </c>
      <c r="R3" s="1">
        <f>COUNTIFS('Raw Data'!G:G, 'Sorted Data'!A3, 'Raw Data'!J:J, "Play of Interest")</f>
        <v>0</v>
      </c>
    </row>
    <row r="4" spans="1:18" x14ac:dyDescent="0.2">
      <c r="A4" s="1">
        <v>3</v>
      </c>
      <c r="B4" s="6" t="s">
        <v>17</v>
      </c>
      <c r="C4" s="6" t="s">
        <v>18</v>
      </c>
      <c r="D4" s="1">
        <f>COUNTIFS('Raw Data'!G:G, 'Sorted Data'!A4, 'Raw Data'!J:J, "Free Throw")</f>
        <v>0</v>
      </c>
      <c r="E4" s="1">
        <f>COUNTIFS('Raw Data'!G:G, 'Sorted Data'!A4, 'Raw Data'!J:J, "2-point FG")</f>
        <v>0</v>
      </c>
      <c r="F4" s="1">
        <f>COUNTIFS('Raw Data'!G:G, 'Sorted Data'!A4, 'Raw Data'!J:J, "3-point FG")</f>
        <v>0</v>
      </c>
      <c r="G4" s="1">
        <f>COUNTIFS('Raw Data'!G:G, 'Sorted Data'!A4, 'Raw Data'!J:J, "Missed Free Throw")</f>
        <v>0</v>
      </c>
      <c r="H4" s="1">
        <f>COUNTIFS('Raw Data'!G:G, 'Sorted Data'!A4, 'Raw Data'!J:J, "Missed 2-point FG")</f>
        <v>0</v>
      </c>
      <c r="I4" s="1">
        <f>COUNTIFS('Raw Data'!G:G, 'Sorted Data'!A4, 'Raw Data'!J:J, "Missed 3-point FG")</f>
        <v>0</v>
      </c>
      <c r="J4" s="1">
        <f>COUNTIFS('Raw Data'!G:G, 'Sorted Data'!A4, 'Raw Data'!J:J, "Offensive Rebound")</f>
        <v>0</v>
      </c>
      <c r="K4" s="1">
        <f>COUNTIFS('Raw Data'!G:G, 'Sorted Data'!A4, 'Raw Data'!J:J, "Turnover")</f>
        <v>0</v>
      </c>
      <c r="L4" s="1">
        <f>COUNTIFS('Raw Data'!G:G, 'Sorted Data'!A4, 'Raw Data'!J:J, "Assist")</f>
        <v>0</v>
      </c>
      <c r="M4" s="1">
        <f>COUNTIFS('Raw Data'!G:G, 'Sorted Data'!A4, 'Raw Data'!J:J, "Steal")</f>
        <v>0</v>
      </c>
      <c r="N4" s="1">
        <f>COUNTIFS('Raw Data'!G:G, 'Sorted Data'!A4, 'Raw Data'!J:J, "Defensive Rebound")</f>
        <v>0</v>
      </c>
      <c r="O4" s="1">
        <f>COUNTIFS('Raw Data'!G:G, 'Sorted Data'!A4, 'Raw Data'!J:J, "Foul")</f>
        <v>0</v>
      </c>
      <c r="P4" s="1">
        <f>COUNTIFS('Raw Data'!G:G, 'Sorted Data'!A4, 'Raw Data'!J:J, "Shooting Foul")</f>
        <v>0</v>
      </c>
      <c r="Q4" s="1">
        <f>COUNTIFS('Raw Data'!G:G, 'Sorted Data'!A4, 'Raw Data'!J:J, "Block")</f>
        <v>0</v>
      </c>
      <c r="R4" s="1">
        <f>COUNTIFS('Raw Data'!G:G, 'Sorted Data'!A4, 'Raw Data'!J:J, "Play of Interest")</f>
        <v>0</v>
      </c>
    </row>
    <row r="5" spans="1:18" x14ac:dyDescent="0.2">
      <c r="A5" s="1">
        <v>11</v>
      </c>
      <c r="B5" s="6" t="s">
        <v>20</v>
      </c>
      <c r="C5" s="6" t="s">
        <v>21</v>
      </c>
      <c r="D5" s="1">
        <f>COUNTIFS('Raw Data'!G:G, 'Sorted Data'!A5, 'Raw Data'!J:J, "Free Throw")</f>
        <v>0</v>
      </c>
      <c r="E5" s="1">
        <f>COUNTIFS('Raw Data'!G:G, 'Sorted Data'!A5, 'Raw Data'!J:J, "2-point FG")</f>
        <v>0</v>
      </c>
      <c r="F5" s="1">
        <f>COUNTIFS('Raw Data'!G:G, 'Sorted Data'!A5, 'Raw Data'!J:J, "3-point FG")</f>
        <v>0</v>
      </c>
      <c r="G5" s="1">
        <f>COUNTIFS('Raw Data'!G:G, 'Sorted Data'!A5, 'Raw Data'!J:J, "Missed Free Throw")</f>
        <v>0</v>
      </c>
      <c r="H5" s="1">
        <f>COUNTIFS('Raw Data'!G:G, 'Sorted Data'!A5, 'Raw Data'!J:J, "Missed 2-point FG")</f>
        <v>0</v>
      </c>
      <c r="I5" s="1">
        <f>COUNTIFS('Raw Data'!G:G, 'Sorted Data'!A5, 'Raw Data'!J:J, "Missed 3-point FG")</f>
        <v>0</v>
      </c>
      <c r="J5" s="1">
        <f>COUNTIFS('Raw Data'!G:G, 'Sorted Data'!A5, 'Raw Data'!J:J, "Offensive Rebound")</f>
        <v>0</v>
      </c>
      <c r="K5" s="1">
        <f>COUNTIFS('Raw Data'!G:G, 'Sorted Data'!A5, 'Raw Data'!J:J, "Turnover")</f>
        <v>0</v>
      </c>
      <c r="L5" s="1">
        <f>COUNTIFS('Raw Data'!G:G, 'Sorted Data'!A5, 'Raw Data'!J:J, "Assist")</f>
        <v>0</v>
      </c>
      <c r="M5" s="1">
        <f>COUNTIFS('Raw Data'!G:G, 'Sorted Data'!A5, 'Raw Data'!J:J, "Steal")</f>
        <v>0</v>
      </c>
      <c r="N5" s="1">
        <f>COUNTIFS('Raw Data'!G:G, 'Sorted Data'!A5, 'Raw Data'!J:J, "Defensive Rebound")</f>
        <v>0</v>
      </c>
      <c r="O5" s="1">
        <f>COUNTIFS('Raw Data'!G:G, 'Sorted Data'!A5, 'Raw Data'!J:J, "Foul")</f>
        <v>0</v>
      </c>
      <c r="P5" s="1">
        <f>COUNTIFS('Raw Data'!G:G, 'Sorted Data'!A5, 'Raw Data'!J:J, "Shooting Foul")</f>
        <v>0</v>
      </c>
      <c r="Q5" s="1">
        <f>COUNTIFS('Raw Data'!G:G, 'Sorted Data'!A5, 'Raw Data'!J:J, "Block")</f>
        <v>0</v>
      </c>
      <c r="R5" s="1">
        <f>COUNTIFS('Raw Data'!G:G, 'Sorted Data'!A5, 'Raw Data'!J:J, "Play of Interest")</f>
        <v>0</v>
      </c>
    </row>
    <row r="6" spans="1:18" x14ac:dyDescent="0.2">
      <c r="A6" s="1">
        <v>18</v>
      </c>
      <c r="B6" s="6" t="s">
        <v>22</v>
      </c>
      <c r="C6" s="6" t="s">
        <v>23</v>
      </c>
      <c r="D6" s="1">
        <f>COUNTIFS('Raw Data'!G:G, 'Sorted Data'!A6, 'Raw Data'!J:J, "Free Throw")</f>
        <v>0</v>
      </c>
      <c r="E6" s="1">
        <f>COUNTIFS('Raw Data'!G:G, 'Sorted Data'!A6, 'Raw Data'!J:J, "2-point FG")</f>
        <v>0</v>
      </c>
      <c r="F6" s="1">
        <f>COUNTIFS('Raw Data'!G:G, 'Sorted Data'!A6, 'Raw Data'!J:J, "3-point FG")</f>
        <v>0</v>
      </c>
      <c r="G6" s="1">
        <f>COUNTIFS('Raw Data'!G:G, 'Sorted Data'!A6, 'Raw Data'!J:J, "Missed Free Throw")</f>
        <v>0</v>
      </c>
      <c r="H6" s="1">
        <f>COUNTIFS('Raw Data'!G:G, 'Sorted Data'!A6, 'Raw Data'!J:J, "Missed 2-point FG")</f>
        <v>0</v>
      </c>
      <c r="I6" s="1">
        <f>COUNTIFS('Raw Data'!G:G, 'Sorted Data'!A6, 'Raw Data'!J:J, "Missed 3-point FG")</f>
        <v>0</v>
      </c>
      <c r="J6" s="1">
        <f>COUNTIFS('Raw Data'!G:G, 'Sorted Data'!A6, 'Raw Data'!J:J, "Offensive Rebound")</f>
        <v>0</v>
      </c>
      <c r="K6" s="1">
        <f>COUNTIFS('Raw Data'!G:G, 'Sorted Data'!A6, 'Raw Data'!J:J, "Turnover")</f>
        <v>0</v>
      </c>
      <c r="L6" s="1">
        <f>COUNTIFS('Raw Data'!G:G, 'Sorted Data'!A6, 'Raw Data'!J:J, "Assist")</f>
        <v>0</v>
      </c>
      <c r="M6" s="1">
        <f>COUNTIFS('Raw Data'!G:G, 'Sorted Data'!A6, 'Raw Data'!J:J, "Steal")</f>
        <v>0</v>
      </c>
      <c r="N6" s="1">
        <f>COUNTIFS('Raw Data'!G:G, 'Sorted Data'!A6, 'Raw Data'!J:J, "Defensive Rebound")</f>
        <v>0</v>
      </c>
      <c r="O6" s="1">
        <f>COUNTIFS('Raw Data'!G:G, 'Sorted Data'!A6, 'Raw Data'!J:J, "Foul")</f>
        <v>0</v>
      </c>
      <c r="P6" s="1">
        <f>COUNTIFS('Raw Data'!G:G, 'Sorted Data'!A6, 'Raw Data'!J:J, "Shooting Foul")</f>
        <v>0</v>
      </c>
      <c r="Q6" s="1">
        <f>COUNTIFS('Raw Data'!G:G, 'Sorted Data'!A6, 'Raw Data'!J:J, "Block")</f>
        <v>0</v>
      </c>
      <c r="R6" s="1">
        <f>COUNTIFS('Raw Data'!G:G, 'Sorted Data'!A6, 'Raw Data'!J:J, "Play of Interest")</f>
        <v>0</v>
      </c>
    </row>
    <row r="7" spans="1:18" x14ac:dyDescent="0.2">
      <c r="A7" s="1">
        <v>21</v>
      </c>
      <c r="B7" s="6" t="s">
        <v>25</v>
      </c>
      <c r="C7" s="6" t="s">
        <v>26</v>
      </c>
      <c r="D7" s="1">
        <f>COUNTIFS('Raw Data'!G:G, 'Sorted Data'!A7, 'Raw Data'!J:J, "Free Throw")</f>
        <v>0</v>
      </c>
      <c r="E7" s="1">
        <f>COUNTIFS('Raw Data'!G:G, 'Sorted Data'!A7, 'Raw Data'!J:J, "2-point FG")</f>
        <v>0</v>
      </c>
      <c r="F7" s="1">
        <f>COUNTIFS('Raw Data'!G:G, 'Sorted Data'!A7, 'Raw Data'!J:J, "3-point FG")</f>
        <v>0</v>
      </c>
      <c r="G7" s="1">
        <f>COUNTIFS('Raw Data'!G:G, 'Sorted Data'!A7, 'Raw Data'!J:J, "Missed Free Throw")</f>
        <v>0</v>
      </c>
      <c r="H7" s="1">
        <f>COUNTIFS('Raw Data'!G:G, 'Sorted Data'!A7, 'Raw Data'!J:J, "Missed 2-point FG")</f>
        <v>0</v>
      </c>
      <c r="I7" s="1">
        <f>COUNTIFS('Raw Data'!G:G, 'Sorted Data'!A7, 'Raw Data'!J:J, "Missed 3-point FG")</f>
        <v>0</v>
      </c>
      <c r="J7" s="1">
        <f>COUNTIFS('Raw Data'!G:G, 'Sorted Data'!A7, 'Raw Data'!J:J, "Offensive Rebound")</f>
        <v>0</v>
      </c>
      <c r="K7" s="1">
        <f>COUNTIFS('Raw Data'!G:G, 'Sorted Data'!A7, 'Raw Data'!J:J, "Turnover")</f>
        <v>0</v>
      </c>
      <c r="L7" s="1">
        <f>COUNTIFS('Raw Data'!G:G, 'Sorted Data'!A7, 'Raw Data'!J:J, "Assist")</f>
        <v>0</v>
      </c>
      <c r="M7" s="1">
        <f>COUNTIFS('Raw Data'!G:G, 'Sorted Data'!A7, 'Raw Data'!J:J, "Steal")</f>
        <v>0</v>
      </c>
      <c r="N7" s="1">
        <f>COUNTIFS('Raw Data'!G:G, 'Sorted Data'!A7, 'Raw Data'!J:J, "Defensive Rebound")</f>
        <v>0</v>
      </c>
      <c r="O7" s="1">
        <f>COUNTIFS('Raw Data'!G:G, 'Sorted Data'!A7, 'Raw Data'!J:J, "Foul")</f>
        <v>0</v>
      </c>
      <c r="P7" s="1">
        <f>COUNTIFS('Raw Data'!G:G, 'Sorted Data'!A7, 'Raw Data'!J:J, "Shooting Foul")</f>
        <v>0</v>
      </c>
      <c r="Q7" s="1">
        <f>COUNTIFS('Raw Data'!G:G, 'Sorted Data'!A7, 'Raw Data'!J:J, "Block")</f>
        <v>0</v>
      </c>
      <c r="R7" s="1">
        <f>COUNTIFS('Raw Data'!G:G, 'Sorted Data'!A7, 'Raw Data'!J:J, "Play of Interest")</f>
        <v>0</v>
      </c>
    </row>
    <row r="8" spans="1:18" x14ac:dyDescent="0.2">
      <c r="A8" s="1">
        <v>23</v>
      </c>
      <c r="B8" s="6" t="s">
        <v>2</v>
      </c>
      <c r="C8" s="6" t="s">
        <v>3</v>
      </c>
      <c r="D8" s="1">
        <f>COUNTIFS('Raw Data'!G:G, 'Sorted Data'!A8, 'Raw Data'!J:J, "Free Throw")</f>
        <v>0</v>
      </c>
      <c r="E8" s="1">
        <f>COUNTIFS('Raw Data'!G:G, 'Sorted Data'!A8, 'Raw Data'!J:J, "2-point FG")</f>
        <v>0</v>
      </c>
      <c r="F8" s="1">
        <f>COUNTIFS('Raw Data'!G:G, 'Sorted Data'!A8, 'Raw Data'!J:J, "3-point FG")</f>
        <v>0</v>
      </c>
      <c r="G8" s="1">
        <f>COUNTIFS('Raw Data'!G:G, 'Sorted Data'!A8, 'Raw Data'!J:J, "Missed Free Throw")</f>
        <v>0</v>
      </c>
      <c r="H8" s="1">
        <f>COUNTIFS('Raw Data'!G:G, 'Sorted Data'!A8, 'Raw Data'!J:J, "Missed 2-point FG")</f>
        <v>0</v>
      </c>
      <c r="I8" s="1">
        <f>COUNTIFS('Raw Data'!G:G, 'Sorted Data'!A8, 'Raw Data'!J:J, "Missed 3-point FG")</f>
        <v>0</v>
      </c>
      <c r="J8" s="1">
        <f>COUNTIFS('Raw Data'!G:G, 'Sorted Data'!A8, 'Raw Data'!J:J, "Offensive Rebound")</f>
        <v>0</v>
      </c>
      <c r="K8" s="1">
        <f>COUNTIFS('Raw Data'!G:G, 'Sorted Data'!A8, 'Raw Data'!J:J, "Turnover")</f>
        <v>0</v>
      </c>
      <c r="L8" s="1">
        <f>COUNTIFS('Raw Data'!G:G, 'Sorted Data'!A8, 'Raw Data'!J:J, "Assist")</f>
        <v>0</v>
      </c>
      <c r="M8" s="1">
        <f>COUNTIFS('Raw Data'!G:G, 'Sorted Data'!A8, 'Raw Data'!J:J, "Steal")</f>
        <v>0</v>
      </c>
      <c r="N8" s="1">
        <f>COUNTIFS('Raw Data'!G:G, 'Sorted Data'!A8, 'Raw Data'!J:J, "Defensive Rebound")</f>
        <v>0</v>
      </c>
      <c r="O8" s="1">
        <f>COUNTIFS('Raw Data'!G:G, 'Sorted Data'!A8, 'Raw Data'!J:J, "Foul")</f>
        <v>0</v>
      </c>
      <c r="P8" s="1">
        <f>COUNTIFS('Raw Data'!G:G, 'Sorted Data'!A8, 'Raw Data'!J:J, "Shooting Foul")</f>
        <v>0</v>
      </c>
      <c r="Q8" s="1">
        <f>COUNTIFS('Raw Data'!G:G, 'Sorted Data'!A8, 'Raw Data'!J:J, "Block")</f>
        <v>0</v>
      </c>
      <c r="R8" s="1">
        <f>COUNTIFS('Raw Data'!G:G, 'Sorted Data'!A8, 'Raw Data'!J:J, "Play of Interest")</f>
        <v>0</v>
      </c>
    </row>
    <row r="9" spans="1:18" x14ac:dyDescent="0.2">
      <c r="A9" s="1">
        <v>24</v>
      </c>
      <c r="B9" s="6" t="s">
        <v>27</v>
      </c>
      <c r="C9" s="6" t="s">
        <v>28</v>
      </c>
      <c r="D9" s="1">
        <f>COUNTIFS('Raw Data'!G:G, 'Sorted Data'!A9, 'Raw Data'!J:J, "Free Throw")</f>
        <v>0</v>
      </c>
      <c r="E9" s="1">
        <f>COUNTIFS('Raw Data'!G:G, 'Sorted Data'!A9, 'Raw Data'!J:J, "2-point FG")</f>
        <v>0</v>
      </c>
      <c r="F9" s="1">
        <f>COUNTIFS('Raw Data'!G:G, 'Sorted Data'!A9, 'Raw Data'!J:J, "3-point FG")</f>
        <v>0</v>
      </c>
      <c r="G9" s="1">
        <f>COUNTIFS('Raw Data'!G:G, 'Sorted Data'!A9, 'Raw Data'!J:J, "Missed Free Throw")</f>
        <v>0</v>
      </c>
      <c r="H9" s="1">
        <f>COUNTIFS('Raw Data'!G:G, 'Sorted Data'!A9, 'Raw Data'!J:J, "Missed 2-point FG")</f>
        <v>0</v>
      </c>
      <c r="I9" s="1">
        <f>COUNTIFS('Raw Data'!G:G, 'Sorted Data'!A9, 'Raw Data'!J:J, "Missed 3-point FG")</f>
        <v>0</v>
      </c>
      <c r="J9" s="1">
        <f>COUNTIFS('Raw Data'!G:G, 'Sorted Data'!A9, 'Raw Data'!J:J, "Offensive Rebound")</f>
        <v>0</v>
      </c>
      <c r="K9" s="1">
        <f>COUNTIFS('Raw Data'!G:G, 'Sorted Data'!A9, 'Raw Data'!J:J, "Turnover")</f>
        <v>0</v>
      </c>
      <c r="L9" s="1">
        <f>COUNTIFS('Raw Data'!G:G, 'Sorted Data'!A9, 'Raw Data'!J:J, "Assist")</f>
        <v>0</v>
      </c>
      <c r="M9" s="1">
        <f>COUNTIFS('Raw Data'!G:G, 'Sorted Data'!A9, 'Raw Data'!J:J, "Steal")</f>
        <v>0</v>
      </c>
      <c r="N9" s="1">
        <f>COUNTIFS('Raw Data'!G:G, 'Sorted Data'!A9, 'Raw Data'!J:J, "Defensive Rebound")</f>
        <v>0</v>
      </c>
      <c r="O9" s="1">
        <f>COUNTIFS('Raw Data'!G:G, 'Sorted Data'!A9, 'Raw Data'!J:J, "Foul")</f>
        <v>0</v>
      </c>
      <c r="P9" s="1">
        <f>COUNTIFS('Raw Data'!G:G, 'Sorted Data'!A9, 'Raw Data'!J:J, "Shooting Foul")</f>
        <v>0</v>
      </c>
      <c r="Q9" s="1">
        <f>COUNTIFS('Raw Data'!G:G, 'Sorted Data'!A9, 'Raw Data'!J:J, "Block")</f>
        <v>0</v>
      </c>
      <c r="R9" s="1">
        <f>COUNTIFS('Raw Data'!G:G, 'Sorted Data'!A9, 'Raw Data'!J:J, "Play of Interest")</f>
        <v>0</v>
      </c>
    </row>
    <row r="10" spans="1:18" x14ac:dyDescent="0.2">
      <c r="A10" s="1">
        <v>44</v>
      </c>
      <c r="B10" s="6" t="s">
        <v>30</v>
      </c>
      <c r="C10" s="6" t="s">
        <v>31</v>
      </c>
      <c r="D10" s="1">
        <f>COUNTIFS('Raw Data'!G:G, 'Sorted Data'!A10, 'Raw Data'!J:J, "Free Throw")</f>
        <v>0</v>
      </c>
      <c r="E10" s="1">
        <f>COUNTIFS('Raw Data'!G:G, 'Sorted Data'!A10, 'Raw Data'!J:J, "2-point FG")</f>
        <v>0</v>
      </c>
      <c r="F10" s="1">
        <f>COUNTIFS('Raw Data'!G:G, 'Sorted Data'!A10, 'Raw Data'!J:J, "3-point FG")</f>
        <v>0</v>
      </c>
      <c r="G10" s="1">
        <f>COUNTIFS('Raw Data'!G:G, 'Sorted Data'!A10, 'Raw Data'!J:J, "Missed Free Throw")</f>
        <v>0</v>
      </c>
      <c r="H10" s="1">
        <f>COUNTIFS('Raw Data'!G:G, 'Sorted Data'!A10, 'Raw Data'!J:J, "Missed 2-point FG")</f>
        <v>0</v>
      </c>
      <c r="I10" s="1">
        <f>COUNTIFS('Raw Data'!G:G, 'Sorted Data'!A10, 'Raw Data'!J:J, "Missed 3-point FG")</f>
        <v>0</v>
      </c>
      <c r="J10" s="1">
        <f>COUNTIFS('Raw Data'!G:G, 'Sorted Data'!A10, 'Raw Data'!J:J, "Offensive Rebound")</f>
        <v>0</v>
      </c>
      <c r="K10" s="1">
        <f>COUNTIFS('Raw Data'!G:G, 'Sorted Data'!A10, 'Raw Data'!J:J, "Turnover")</f>
        <v>0</v>
      </c>
      <c r="L10" s="1">
        <f>COUNTIFS('Raw Data'!G:G, 'Sorted Data'!A10, 'Raw Data'!J:J, "Assist")</f>
        <v>0</v>
      </c>
      <c r="M10" s="1">
        <f>COUNTIFS('Raw Data'!G:G, 'Sorted Data'!A10, 'Raw Data'!J:J, "Steal")</f>
        <v>0</v>
      </c>
      <c r="N10" s="1">
        <f>COUNTIFS('Raw Data'!G:G, 'Sorted Data'!A10, 'Raw Data'!J:J, "Defensive Rebound")</f>
        <v>0</v>
      </c>
      <c r="O10" s="1">
        <f>COUNTIFS('Raw Data'!G:G, 'Sorted Data'!A10, 'Raw Data'!J:J, "Foul")</f>
        <v>0</v>
      </c>
      <c r="P10" s="1">
        <f>COUNTIFS('Raw Data'!G:G, 'Sorted Data'!A10, 'Raw Data'!J:J, "Shooting Foul")</f>
        <v>0</v>
      </c>
      <c r="Q10" s="1">
        <f>COUNTIFS('Raw Data'!G:G, 'Sorted Data'!A10, 'Raw Data'!J:J, "Block")</f>
        <v>0</v>
      </c>
      <c r="R10" s="1">
        <f>COUNTIFS('Raw Data'!G:G, 'Sorted Data'!A10, 'Raw Data'!J:J, "Play of Interest")</f>
        <v>0</v>
      </c>
    </row>
    <row r="11" spans="1:18" x14ac:dyDescent="0.2">
      <c r="A11" s="1">
        <v>99</v>
      </c>
      <c r="B11" s="6" t="s">
        <v>32</v>
      </c>
      <c r="C11" s="6" t="s">
        <v>33</v>
      </c>
      <c r="D11" s="1">
        <f>COUNTIFS('Raw Data'!G:G, 'Sorted Data'!A11, 'Raw Data'!J:J, "Free Throw")</f>
        <v>0</v>
      </c>
      <c r="E11" s="1">
        <f>COUNTIFS('Raw Data'!G:G, 'Sorted Data'!A11, 'Raw Data'!J:J, "2-point FG")</f>
        <v>0</v>
      </c>
      <c r="F11" s="1">
        <f>COUNTIFS('Raw Data'!G:G, 'Sorted Data'!A11, 'Raw Data'!J:J, "3-point FG")</f>
        <v>0</v>
      </c>
      <c r="G11" s="1">
        <f>COUNTIFS('Raw Data'!G:G, 'Sorted Data'!A11, 'Raw Data'!J:J, "Missed Free Throw")</f>
        <v>0</v>
      </c>
      <c r="H11" s="1">
        <f>COUNTIFS('Raw Data'!G:G, 'Sorted Data'!A11, 'Raw Data'!J:J, "Missed 2-point FG")</f>
        <v>0</v>
      </c>
      <c r="I11" s="1">
        <f>COUNTIFS('Raw Data'!G:G, 'Sorted Data'!A11, 'Raw Data'!J:J, "Missed 3-point FG")</f>
        <v>0</v>
      </c>
      <c r="J11" s="1">
        <f>COUNTIFS('Raw Data'!G:G, 'Sorted Data'!A11, 'Raw Data'!J:J, "Offensive Rebound")</f>
        <v>0</v>
      </c>
      <c r="K11" s="1">
        <f>COUNTIFS('Raw Data'!G:G, 'Sorted Data'!A11, 'Raw Data'!J:J, "Turnover")</f>
        <v>0</v>
      </c>
      <c r="L11" s="1">
        <f>COUNTIFS('Raw Data'!G:G, 'Sorted Data'!A11, 'Raw Data'!J:J, "Assist")</f>
        <v>0</v>
      </c>
      <c r="M11" s="1">
        <f>COUNTIFS('Raw Data'!G:G, 'Sorted Data'!A11, 'Raw Data'!J:J, "Steal")</f>
        <v>0</v>
      </c>
      <c r="N11" s="1">
        <f>COUNTIFS('Raw Data'!G:G, 'Sorted Data'!A11, 'Raw Data'!J:J, "Defensive Rebound")</f>
        <v>0</v>
      </c>
      <c r="O11" s="1">
        <f>COUNTIFS('Raw Data'!G:G, 'Sorted Data'!A11, 'Raw Data'!J:J, "Foul")</f>
        <v>0</v>
      </c>
      <c r="P11" s="1">
        <f>COUNTIFS('Raw Data'!G:G, 'Sorted Data'!A11, 'Raw Data'!J:J, "Shooting Foul")</f>
        <v>0</v>
      </c>
      <c r="Q11" s="1">
        <f>COUNTIFS('Raw Data'!G:G, 'Sorted Data'!A11, 'Raw Data'!J:J, "Block")</f>
        <v>0</v>
      </c>
      <c r="R11" s="1">
        <f>COUNTIFS('Raw Data'!G:G, 'Sorted Data'!A11, 'Raw Data'!J:J, "Play of Interest")</f>
        <v>0</v>
      </c>
    </row>
    <row r="12" spans="1:18" ht="16" thickBot="1" x14ac:dyDescent="0.25"/>
    <row r="13" spans="1:18" s="1" customFormat="1" ht="16" thickBot="1" x14ac:dyDescent="0.25">
      <c r="A13" s="7" t="s">
        <v>38</v>
      </c>
      <c r="B13" s="8" t="s">
        <v>37</v>
      </c>
      <c r="C13" s="8" t="s">
        <v>39</v>
      </c>
      <c r="D13" s="8">
        <f>SUM(Table1[Free Throw])</f>
        <v>0</v>
      </c>
      <c r="E13" s="8">
        <f>SUM(Table1[2-point FG])</f>
        <v>0</v>
      </c>
      <c r="F13" s="8">
        <f>SUM(Table1[3-point FG])</f>
        <v>0</v>
      </c>
      <c r="G13" s="8">
        <f>SUM(Table1[Missed Free Throw])</f>
        <v>0</v>
      </c>
      <c r="H13" s="8">
        <f>SUM(Table1[Missed 2-point FG])</f>
        <v>0</v>
      </c>
      <c r="I13" s="8">
        <f>SUM(Table1[Missed 3-point FG])</f>
        <v>0</v>
      </c>
      <c r="J13" s="8">
        <f>SUM(Table1[Offensive Rebound])</f>
        <v>0</v>
      </c>
      <c r="K13" s="8">
        <f>SUM(Table1[Turnover])</f>
        <v>0</v>
      </c>
      <c r="L13" s="8">
        <f>SUM(Table1[Assist])</f>
        <v>0</v>
      </c>
      <c r="M13" s="8">
        <f>SUM(Table1[Steal])</f>
        <v>0</v>
      </c>
      <c r="N13" s="8">
        <f>SUM(Table1[Defensive Rebound])</f>
        <v>0</v>
      </c>
      <c r="O13" s="8">
        <f>SUM(Table1[Foul])</f>
        <v>0</v>
      </c>
      <c r="P13" s="8">
        <f>SUM(Table1[Shooting Foul])</f>
        <v>0</v>
      </c>
      <c r="Q13" s="8">
        <f>SUM(Table1[Block])</f>
        <v>0</v>
      </c>
      <c r="R13" s="9">
        <f>SUM(Table1[Play of Interest])</f>
        <v>0</v>
      </c>
    </row>
  </sheetData>
  <pageMargins left="0.7" right="0.7" top="0.75" bottom="0.75" header="0.3" footer="0.3"/>
  <ignoredErrors>
    <ignoredError sqref="A13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0380-C5E5-0942-88B6-BA6082677275}">
  <sheetPr>
    <tabColor rgb="FF0268D6"/>
  </sheetPr>
  <dimension ref="A1:X19"/>
  <sheetViews>
    <sheetView showGridLines="0" showRowColHeaders="0" tabSelected="1" showRuler="0" view="pageLayout" zoomScale="150" zoomScaleNormal="120" zoomScaleSheetLayoutView="90" zoomScalePageLayoutView="150" workbookViewId="0">
      <selection activeCell="H11" sqref="H11"/>
    </sheetView>
  </sheetViews>
  <sheetFormatPr baseColWidth="10" defaultColWidth="9.6640625" defaultRowHeight="19" x14ac:dyDescent="0.25"/>
  <cols>
    <col min="1" max="1" width="4.1640625" style="17" customWidth="1"/>
    <col min="2" max="2" width="21" style="13" customWidth="1"/>
    <col min="3" max="4" width="7" style="13" customWidth="1"/>
    <col min="5" max="5" width="7.5" style="14" customWidth="1"/>
    <col min="6" max="7" width="7" style="14" customWidth="1"/>
    <col min="8" max="8" width="7.5" style="14" customWidth="1"/>
    <col min="9" max="10" width="7" style="13" customWidth="1"/>
    <col min="11" max="11" width="7.5" style="13" customWidth="1"/>
    <col min="12" max="13" width="7" style="14" customWidth="1"/>
    <col min="14" max="20" width="7" style="13" customWidth="1"/>
    <col min="21" max="21" width="4.5" style="13" customWidth="1"/>
    <col min="22" max="24" width="7.5" style="17" customWidth="1"/>
    <col min="25" max="25" width="5.33203125" style="13" customWidth="1"/>
    <col min="26" max="26" width="6.1640625" style="13" customWidth="1"/>
    <col min="27" max="16384" width="9.6640625" style="13"/>
  </cols>
  <sheetData>
    <row r="1" spans="1:24" s="27" customFormat="1" ht="30" customHeight="1" thickBot="1" x14ac:dyDescent="0.25">
      <c r="A1" s="48" t="s">
        <v>65</v>
      </c>
      <c r="B1" s="49"/>
      <c r="C1" s="26" t="s">
        <v>51</v>
      </c>
      <c r="D1" s="26" t="s">
        <v>50</v>
      </c>
      <c r="E1" s="26" t="s">
        <v>52</v>
      </c>
      <c r="F1" s="26" t="s">
        <v>54</v>
      </c>
      <c r="G1" s="26" t="s">
        <v>53</v>
      </c>
      <c r="H1" s="26" t="s">
        <v>55</v>
      </c>
      <c r="I1" s="26" t="s">
        <v>48</v>
      </c>
      <c r="J1" s="26" t="s">
        <v>47</v>
      </c>
      <c r="K1" s="26" t="s">
        <v>49</v>
      </c>
      <c r="L1" s="26" t="s">
        <v>56</v>
      </c>
      <c r="M1" s="26" t="s">
        <v>57</v>
      </c>
      <c r="N1" s="26" t="s">
        <v>58</v>
      </c>
      <c r="O1" s="26" t="s">
        <v>59</v>
      </c>
      <c r="P1" s="26" t="s">
        <v>60</v>
      </c>
      <c r="Q1" s="26" t="s">
        <v>61</v>
      </c>
      <c r="R1" s="26" t="s">
        <v>62</v>
      </c>
      <c r="S1" s="26" t="s">
        <v>63</v>
      </c>
      <c r="T1" s="26" t="s">
        <v>64</v>
      </c>
      <c r="V1" s="43" t="s">
        <v>80</v>
      </c>
      <c r="W1" s="43" t="s">
        <v>81</v>
      </c>
      <c r="X1" s="43" t="s">
        <v>82</v>
      </c>
    </row>
    <row r="2" spans="1:24" ht="27" customHeight="1" thickTop="1" thickBot="1" x14ac:dyDescent="0.25">
      <c r="A2" s="28">
        <v>1</v>
      </c>
      <c r="B2" s="15" t="s">
        <v>66</v>
      </c>
      <c r="C2" s="19">
        <f>Table1[[#This Row],[2-point FG]]</f>
        <v>0</v>
      </c>
      <c r="D2" s="19">
        <f>Table1[[#This Row],[2-point FG]]+Table1[[#This Row],[Missed 2-point FG]]</f>
        <v>0</v>
      </c>
      <c r="E2" s="20" t="str">
        <f>IF(C2&lt;D2,(C2/D2)*100,IF(D2=0,"0.0","100"))</f>
        <v>0.0</v>
      </c>
      <c r="F2" s="19">
        <f>Table1[[#This Row],[3-point FG]]</f>
        <v>0</v>
      </c>
      <c r="G2" s="19">
        <f>Table1[[#This Row],[3-point FG]]+Table1[[#This Row],[Missed 3-point FG]]</f>
        <v>0</v>
      </c>
      <c r="H2" s="20" t="str">
        <f>IF(F2&lt;G2,(F2/G2)*100,IF(G2=0,"0.0","100"))</f>
        <v>0.0</v>
      </c>
      <c r="I2" s="21">
        <f>'Sorted Data'!D2</f>
        <v>0</v>
      </c>
      <c r="J2" s="21">
        <f>Table1[[#This Row],[Free Throw]]+Table1[[#This Row],[Missed Free Throw]]</f>
        <v>0</v>
      </c>
      <c r="K2" s="20" t="str">
        <f>IF(I2&lt;J2,(I2/J2)*100,IF(J2=0,"0.0","100"))</f>
        <v>0.0</v>
      </c>
      <c r="L2" s="21">
        <f>Table1[[#This Row],[Offensive Rebound]]</f>
        <v>0</v>
      </c>
      <c r="M2" s="21">
        <f>Table1[[#This Row],[Defensive Rebound]]</f>
        <v>0</v>
      </c>
      <c r="N2" s="21">
        <f>Table1[[#This Row],[Offensive Rebound]]+Table1[[#This Row],[Defensive Rebound]]</f>
        <v>0</v>
      </c>
      <c r="O2" s="21">
        <f>Table1[[#This Row],[Assist]]</f>
        <v>0</v>
      </c>
      <c r="P2" s="21">
        <f>Table1[[#This Row],[Steal]]</f>
        <v>0</v>
      </c>
      <c r="Q2" s="21">
        <f>Table1[[#This Row],[Block]]</f>
        <v>0</v>
      </c>
      <c r="R2" s="21">
        <f>Table1[[#This Row],[Turnover]]</f>
        <v>0</v>
      </c>
      <c r="S2" s="21">
        <f>Table1[[#This Row],[Foul]]+Table1[[#This Row],[Shooting Foul]]</f>
        <v>0</v>
      </c>
      <c r="T2" s="21">
        <f t="shared" ref="T2:T11" si="0">I2+C2*2+F2*3</f>
        <v>0</v>
      </c>
      <c r="V2" s="45">
        <f>T2+N2+O2+P2+Q2</f>
        <v>0</v>
      </c>
      <c r="W2" s="45">
        <f>(D2-C2)+(G2-F2)+(J2-I2)+R2</f>
        <v>0</v>
      </c>
      <c r="X2" s="45">
        <f>V2-W2</f>
        <v>0</v>
      </c>
    </row>
    <row r="3" spans="1:24" ht="27" customHeight="1" thickTop="1" thickBot="1" x14ac:dyDescent="0.25">
      <c r="A3" s="28">
        <v>2</v>
      </c>
      <c r="B3" s="16" t="s">
        <v>67</v>
      </c>
      <c r="C3" s="22">
        <f>Table1[[#This Row],[2-point FG]]</f>
        <v>0</v>
      </c>
      <c r="D3" s="22">
        <f>Table1[[#This Row],[2-point FG]]+Table1[[#This Row],[Missed 2-point FG]]</f>
        <v>0</v>
      </c>
      <c r="E3" s="20" t="str">
        <f t="shared" ref="E3:E12" si="1">IF(C3&lt;D3,(C3/D3)*100,IF(D3=0,"0.0","100"))</f>
        <v>0.0</v>
      </c>
      <c r="F3" s="22">
        <f>Table1[[#This Row],[3-point FG]]</f>
        <v>0</v>
      </c>
      <c r="G3" s="22">
        <f>Table1[[#This Row],[3-point FG]]+Table1[[#This Row],[Missed 3-point FG]]</f>
        <v>0</v>
      </c>
      <c r="H3" s="20" t="str">
        <f t="shared" ref="H3:H12" si="2">IF(F3&lt;G3,(F3/G3)*100,IF(G3=0,"0.0","100"))</f>
        <v>0.0</v>
      </c>
      <c r="I3" s="23">
        <f>'Sorted Data'!D3</f>
        <v>0</v>
      </c>
      <c r="J3" s="23">
        <f>Table1[[#This Row],[Free Throw]]+Table1[[#This Row],[Missed Free Throw]]</f>
        <v>0</v>
      </c>
      <c r="K3" s="20" t="str">
        <f t="shared" ref="K3:K12" si="3">IF(I3&lt;J3,(I3/J3)*100,IF(J3=0,"0.0","100"))</f>
        <v>0.0</v>
      </c>
      <c r="L3" s="23">
        <f>Table1[[#This Row],[Offensive Rebound]]</f>
        <v>0</v>
      </c>
      <c r="M3" s="23">
        <f>Table1[[#This Row],[Defensive Rebound]]</f>
        <v>0</v>
      </c>
      <c r="N3" s="23">
        <f>Table1[[#This Row],[Offensive Rebound]]+Table1[[#This Row],[Defensive Rebound]]</f>
        <v>0</v>
      </c>
      <c r="O3" s="23">
        <f>Table1[[#This Row],[Assist]]</f>
        <v>0</v>
      </c>
      <c r="P3" s="23">
        <f>Table1[[#This Row],[Steal]]</f>
        <v>0</v>
      </c>
      <c r="Q3" s="23">
        <f>Table1[[#This Row],[Block]]</f>
        <v>0</v>
      </c>
      <c r="R3" s="23">
        <f>Table1[[#This Row],[Turnover]]</f>
        <v>0</v>
      </c>
      <c r="S3" s="23">
        <f>Table1[[#This Row],[Foul]]+Table1[[#This Row],[Shooting Foul]]</f>
        <v>0</v>
      </c>
      <c r="T3" s="23">
        <f t="shared" si="0"/>
        <v>0</v>
      </c>
      <c r="V3" s="45">
        <f t="shared" ref="V3:V11" si="4">T3+N3+O3+P3+Q3</f>
        <v>0</v>
      </c>
      <c r="W3" s="45">
        <f t="shared" ref="W3:W11" si="5">(D3-C3)+(G3-F3)+(J3-I3)+R3</f>
        <v>0</v>
      </c>
      <c r="X3" s="45">
        <f t="shared" ref="X3:X11" si="6">V3-W3</f>
        <v>0</v>
      </c>
    </row>
    <row r="4" spans="1:24" ht="27" customHeight="1" thickTop="1" thickBot="1" x14ac:dyDescent="0.25">
      <c r="A4" s="28">
        <v>3</v>
      </c>
      <c r="B4" s="16" t="s">
        <v>68</v>
      </c>
      <c r="C4" s="22">
        <f>Table1[[#This Row],[2-point FG]]</f>
        <v>0</v>
      </c>
      <c r="D4" s="22">
        <f>Table1[[#This Row],[2-point FG]]+Table1[[#This Row],[Missed 2-point FG]]</f>
        <v>0</v>
      </c>
      <c r="E4" s="20" t="str">
        <f t="shared" si="1"/>
        <v>0.0</v>
      </c>
      <c r="F4" s="22">
        <f>Table1[[#This Row],[3-point FG]]</f>
        <v>0</v>
      </c>
      <c r="G4" s="22">
        <f>Table1[[#This Row],[3-point FG]]+Table1[[#This Row],[Missed 3-point FG]]</f>
        <v>0</v>
      </c>
      <c r="H4" s="20" t="str">
        <f t="shared" si="2"/>
        <v>0.0</v>
      </c>
      <c r="I4" s="23">
        <f>'Sorted Data'!D4</f>
        <v>0</v>
      </c>
      <c r="J4" s="23">
        <f>Table1[[#This Row],[Free Throw]]+Table1[[#This Row],[Missed Free Throw]]</f>
        <v>0</v>
      </c>
      <c r="K4" s="20" t="str">
        <f t="shared" si="3"/>
        <v>0.0</v>
      </c>
      <c r="L4" s="23">
        <f>Table1[[#This Row],[Offensive Rebound]]</f>
        <v>0</v>
      </c>
      <c r="M4" s="23">
        <f>Table1[[#This Row],[Defensive Rebound]]</f>
        <v>0</v>
      </c>
      <c r="N4" s="23">
        <f>Table1[[#This Row],[Offensive Rebound]]+Table1[[#This Row],[Defensive Rebound]]</f>
        <v>0</v>
      </c>
      <c r="O4" s="23">
        <f>Table1[[#This Row],[Assist]]</f>
        <v>0</v>
      </c>
      <c r="P4" s="23">
        <f>Table1[[#This Row],[Steal]]</f>
        <v>0</v>
      </c>
      <c r="Q4" s="23">
        <f>Table1[[#This Row],[Block]]</f>
        <v>0</v>
      </c>
      <c r="R4" s="23">
        <f>Table1[[#This Row],[Turnover]]</f>
        <v>0</v>
      </c>
      <c r="S4" s="23">
        <f>Table1[[#This Row],[Foul]]+Table1[[#This Row],[Shooting Foul]]</f>
        <v>0</v>
      </c>
      <c r="T4" s="23">
        <f t="shared" si="0"/>
        <v>0</v>
      </c>
      <c r="V4" s="45">
        <f t="shared" si="4"/>
        <v>0</v>
      </c>
      <c r="W4" s="45">
        <f t="shared" si="5"/>
        <v>0</v>
      </c>
      <c r="X4" s="45">
        <f t="shared" si="6"/>
        <v>0</v>
      </c>
    </row>
    <row r="5" spans="1:24" ht="27" customHeight="1" thickTop="1" thickBot="1" x14ac:dyDescent="0.25">
      <c r="A5" s="28">
        <v>11</v>
      </c>
      <c r="B5" s="16" t="s">
        <v>76</v>
      </c>
      <c r="C5" s="22">
        <f>Table1[[#This Row],[2-point FG]]</f>
        <v>0</v>
      </c>
      <c r="D5" s="22">
        <f>Table1[[#This Row],[2-point FG]]+Table1[[#This Row],[Missed 2-point FG]]</f>
        <v>0</v>
      </c>
      <c r="E5" s="20" t="str">
        <f t="shared" si="1"/>
        <v>0.0</v>
      </c>
      <c r="F5" s="22">
        <f>Table1[[#This Row],[3-point FG]]</f>
        <v>0</v>
      </c>
      <c r="G5" s="22">
        <f>Table1[[#This Row],[3-point FG]]+Table1[[#This Row],[Missed 3-point FG]]</f>
        <v>0</v>
      </c>
      <c r="H5" s="20" t="str">
        <f t="shared" si="2"/>
        <v>0.0</v>
      </c>
      <c r="I5" s="23">
        <f>'Sorted Data'!D5</f>
        <v>0</v>
      </c>
      <c r="J5" s="23">
        <f>Table1[[#This Row],[Free Throw]]+Table1[[#This Row],[Missed Free Throw]]</f>
        <v>0</v>
      </c>
      <c r="K5" s="20" t="str">
        <f t="shared" si="3"/>
        <v>0.0</v>
      </c>
      <c r="L5" s="23">
        <f>Table1[[#This Row],[Offensive Rebound]]</f>
        <v>0</v>
      </c>
      <c r="M5" s="23">
        <f>Table1[[#This Row],[Defensive Rebound]]</f>
        <v>0</v>
      </c>
      <c r="N5" s="23">
        <f>Table1[[#This Row],[Offensive Rebound]]+Table1[[#This Row],[Defensive Rebound]]</f>
        <v>0</v>
      </c>
      <c r="O5" s="23">
        <f>Table1[[#This Row],[Assist]]</f>
        <v>0</v>
      </c>
      <c r="P5" s="23">
        <f>Table1[[#This Row],[Steal]]</f>
        <v>0</v>
      </c>
      <c r="Q5" s="23">
        <f>Table1[[#This Row],[Block]]</f>
        <v>0</v>
      </c>
      <c r="R5" s="23">
        <f>Table1[[#This Row],[Turnover]]</f>
        <v>0</v>
      </c>
      <c r="S5" s="23">
        <f>Table1[[#This Row],[Foul]]+Table1[[#This Row],[Shooting Foul]]</f>
        <v>0</v>
      </c>
      <c r="T5" s="23">
        <f t="shared" si="0"/>
        <v>0</v>
      </c>
      <c r="V5" s="45">
        <f t="shared" si="4"/>
        <v>0</v>
      </c>
      <c r="W5" s="45">
        <f t="shared" si="5"/>
        <v>0</v>
      </c>
      <c r="X5" s="45">
        <f t="shared" si="6"/>
        <v>0</v>
      </c>
    </row>
    <row r="6" spans="1:24" ht="27" customHeight="1" thickTop="1" thickBot="1" x14ac:dyDescent="0.25">
      <c r="A6" s="28">
        <v>18</v>
      </c>
      <c r="B6" s="16" t="s">
        <v>69</v>
      </c>
      <c r="C6" s="22">
        <f>Table1[[#This Row],[2-point FG]]</f>
        <v>0</v>
      </c>
      <c r="D6" s="22">
        <f>Table1[[#This Row],[2-point FG]]+Table1[[#This Row],[Missed 2-point FG]]</f>
        <v>0</v>
      </c>
      <c r="E6" s="20" t="str">
        <f t="shared" si="1"/>
        <v>0.0</v>
      </c>
      <c r="F6" s="22">
        <f>Table1[[#This Row],[3-point FG]]</f>
        <v>0</v>
      </c>
      <c r="G6" s="22">
        <f>Table1[[#This Row],[3-point FG]]+Table1[[#This Row],[Missed 3-point FG]]</f>
        <v>0</v>
      </c>
      <c r="H6" s="20" t="str">
        <f t="shared" si="2"/>
        <v>0.0</v>
      </c>
      <c r="I6" s="23">
        <f>'Sorted Data'!D6</f>
        <v>0</v>
      </c>
      <c r="J6" s="23">
        <f>Table1[[#This Row],[Free Throw]]+Table1[[#This Row],[Missed Free Throw]]</f>
        <v>0</v>
      </c>
      <c r="K6" s="20" t="str">
        <f t="shared" si="3"/>
        <v>0.0</v>
      </c>
      <c r="L6" s="23">
        <f>Table1[[#This Row],[Offensive Rebound]]</f>
        <v>0</v>
      </c>
      <c r="M6" s="23">
        <f>Table1[[#This Row],[Defensive Rebound]]</f>
        <v>0</v>
      </c>
      <c r="N6" s="23">
        <f>Table1[[#This Row],[Offensive Rebound]]+Table1[[#This Row],[Defensive Rebound]]</f>
        <v>0</v>
      </c>
      <c r="O6" s="23">
        <f>Table1[[#This Row],[Assist]]</f>
        <v>0</v>
      </c>
      <c r="P6" s="23">
        <f>Table1[[#This Row],[Steal]]</f>
        <v>0</v>
      </c>
      <c r="Q6" s="23">
        <f>Table1[[#This Row],[Block]]</f>
        <v>0</v>
      </c>
      <c r="R6" s="23">
        <f>Table1[[#This Row],[Turnover]]</f>
        <v>0</v>
      </c>
      <c r="S6" s="23">
        <f>Table1[[#This Row],[Foul]]+Table1[[#This Row],[Shooting Foul]]</f>
        <v>0</v>
      </c>
      <c r="T6" s="23">
        <f t="shared" si="0"/>
        <v>0</v>
      </c>
      <c r="V6" s="45">
        <f t="shared" si="4"/>
        <v>0</v>
      </c>
      <c r="W6" s="45">
        <f t="shared" si="5"/>
        <v>0</v>
      </c>
      <c r="X6" s="45">
        <f t="shared" si="6"/>
        <v>0</v>
      </c>
    </row>
    <row r="7" spans="1:24" ht="27" customHeight="1" thickTop="1" thickBot="1" x14ac:dyDescent="0.25">
      <c r="A7" s="28">
        <v>21</v>
      </c>
      <c r="B7" s="16" t="s">
        <v>70</v>
      </c>
      <c r="C7" s="22">
        <f>Table1[[#This Row],[2-point FG]]</f>
        <v>0</v>
      </c>
      <c r="D7" s="22">
        <f>Table1[[#This Row],[2-point FG]]+Table1[[#This Row],[Missed 2-point FG]]</f>
        <v>0</v>
      </c>
      <c r="E7" s="20" t="str">
        <f t="shared" si="1"/>
        <v>0.0</v>
      </c>
      <c r="F7" s="22">
        <f>Table1[[#This Row],[3-point FG]]</f>
        <v>0</v>
      </c>
      <c r="G7" s="22">
        <f>Table1[[#This Row],[3-point FG]]+Table1[[#This Row],[Missed 3-point FG]]</f>
        <v>0</v>
      </c>
      <c r="H7" s="20" t="str">
        <f t="shared" si="2"/>
        <v>0.0</v>
      </c>
      <c r="I7" s="23">
        <f>'Sorted Data'!D7</f>
        <v>0</v>
      </c>
      <c r="J7" s="23">
        <f>Table1[[#This Row],[Free Throw]]+Table1[[#This Row],[Missed Free Throw]]</f>
        <v>0</v>
      </c>
      <c r="K7" s="20" t="str">
        <f t="shared" si="3"/>
        <v>0.0</v>
      </c>
      <c r="L7" s="23">
        <f>Table1[[#This Row],[Offensive Rebound]]</f>
        <v>0</v>
      </c>
      <c r="M7" s="23">
        <f>Table1[[#This Row],[Defensive Rebound]]</f>
        <v>0</v>
      </c>
      <c r="N7" s="23">
        <f>Table1[[#This Row],[Offensive Rebound]]+Table1[[#This Row],[Defensive Rebound]]</f>
        <v>0</v>
      </c>
      <c r="O7" s="23">
        <f>Table1[[#This Row],[Assist]]</f>
        <v>0</v>
      </c>
      <c r="P7" s="23">
        <f>Table1[[#This Row],[Steal]]</f>
        <v>0</v>
      </c>
      <c r="Q7" s="23">
        <f>Table1[[#This Row],[Block]]</f>
        <v>0</v>
      </c>
      <c r="R7" s="23">
        <f>Table1[[#This Row],[Turnover]]</f>
        <v>0</v>
      </c>
      <c r="S7" s="23">
        <f>Table1[[#This Row],[Foul]]+Table1[[#This Row],[Shooting Foul]]</f>
        <v>0</v>
      </c>
      <c r="T7" s="23">
        <f t="shared" si="0"/>
        <v>0</v>
      </c>
      <c r="V7" s="45">
        <f t="shared" si="4"/>
        <v>0</v>
      </c>
      <c r="W7" s="45">
        <f t="shared" si="5"/>
        <v>0</v>
      </c>
      <c r="X7" s="45">
        <f t="shared" si="6"/>
        <v>0</v>
      </c>
    </row>
    <row r="8" spans="1:24" ht="27" customHeight="1" thickTop="1" thickBot="1" x14ac:dyDescent="0.25">
      <c r="A8" s="28">
        <v>23</v>
      </c>
      <c r="B8" s="16" t="s">
        <v>71</v>
      </c>
      <c r="C8" s="22">
        <f>Table1[[#This Row],[2-point FG]]</f>
        <v>0</v>
      </c>
      <c r="D8" s="22">
        <f>Table1[[#This Row],[2-point FG]]+Table1[[#This Row],[Missed 2-point FG]]</f>
        <v>0</v>
      </c>
      <c r="E8" s="20" t="str">
        <f t="shared" si="1"/>
        <v>0.0</v>
      </c>
      <c r="F8" s="22">
        <f>Table1[[#This Row],[3-point FG]]</f>
        <v>0</v>
      </c>
      <c r="G8" s="22">
        <f>Table1[[#This Row],[3-point FG]]+Table1[[#This Row],[Missed 3-point FG]]</f>
        <v>0</v>
      </c>
      <c r="H8" s="20" t="str">
        <f t="shared" si="2"/>
        <v>0.0</v>
      </c>
      <c r="I8" s="23">
        <f>'Sorted Data'!D8</f>
        <v>0</v>
      </c>
      <c r="J8" s="23">
        <f>Table1[[#This Row],[Free Throw]]+Table1[[#This Row],[Missed Free Throw]]</f>
        <v>0</v>
      </c>
      <c r="K8" s="20" t="str">
        <f t="shared" si="3"/>
        <v>0.0</v>
      </c>
      <c r="L8" s="23">
        <f>Table1[[#This Row],[Offensive Rebound]]</f>
        <v>0</v>
      </c>
      <c r="M8" s="23">
        <f>Table1[[#This Row],[Defensive Rebound]]</f>
        <v>0</v>
      </c>
      <c r="N8" s="23">
        <f>Table1[[#This Row],[Offensive Rebound]]+Table1[[#This Row],[Defensive Rebound]]</f>
        <v>0</v>
      </c>
      <c r="O8" s="23">
        <f>Table1[[#This Row],[Assist]]</f>
        <v>0</v>
      </c>
      <c r="P8" s="23">
        <f>Table1[[#This Row],[Steal]]</f>
        <v>0</v>
      </c>
      <c r="Q8" s="23">
        <f>Table1[[#This Row],[Block]]</f>
        <v>0</v>
      </c>
      <c r="R8" s="23">
        <f>Table1[[#This Row],[Turnover]]</f>
        <v>0</v>
      </c>
      <c r="S8" s="23">
        <f>Table1[[#This Row],[Foul]]+Table1[[#This Row],[Shooting Foul]]</f>
        <v>0</v>
      </c>
      <c r="T8" s="23">
        <f t="shared" si="0"/>
        <v>0</v>
      </c>
      <c r="V8" s="45">
        <f t="shared" si="4"/>
        <v>0</v>
      </c>
      <c r="W8" s="45">
        <f t="shared" si="5"/>
        <v>0</v>
      </c>
      <c r="X8" s="45">
        <f t="shared" si="6"/>
        <v>0</v>
      </c>
    </row>
    <row r="9" spans="1:24" ht="27" customHeight="1" thickTop="1" thickBot="1" x14ac:dyDescent="0.25">
      <c r="A9" s="28">
        <v>24</v>
      </c>
      <c r="B9" s="16" t="s">
        <v>72</v>
      </c>
      <c r="C9" s="22">
        <f>Table1[[#This Row],[2-point FG]]</f>
        <v>0</v>
      </c>
      <c r="D9" s="22">
        <f>Table1[[#This Row],[2-point FG]]+Table1[[#This Row],[Missed 2-point FG]]</f>
        <v>0</v>
      </c>
      <c r="E9" s="20" t="str">
        <f t="shared" si="1"/>
        <v>0.0</v>
      </c>
      <c r="F9" s="22">
        <f>Table1[[#This Row],[3-point FG]]</f>
        <v>0</v>
      </c>
      <c r="G9" s="22">
        <f>Table1[[#This Row],[3-point FG]]+Table1[[#This Row],[Missed 3-point FG]]</f>
        <v>0</v>
      </c>
      <c r="H9" s="20" t="str">
        <f t="shared" si="2"/>
        <v>0.0</v>
      </c>
      <c r="I9" s="23">
        <f>'Sorted Data'!D9</f>
        <v>0</v>
      </c>
      <c r="J9" s="23">
        <f>Table1[[#This Row],[Free Throw]]+Table1[[#This Row],[Missed Free Throw]]</f>
        <v>0</v>
      </c>
      <c r="K9" s="20" t="str">
        <f t="shared" si="3"/>
        <v>0.0</v>
      </c>
      <c r="L9" s="23">
        <f>Table1[[#This Row],[Offensive Rebound]]</f>
        <v>0</v>
      </c>
      <c r="M9" s="23">
        <f>Table1[[#This Row],[Defensive Rebound]]</f>
        <v>0</v>
      </c>
      <c r="N9" s="23">
        <f>Table1[[#This Row],[Offensive Rebound]]+Table1[[#This Row],[Defensive Rebound]]</f>
        <v>0</v>
      </c>
      <c r="O9" s="23">
        <f>Table1[[#This Row],[Assist]]</f>
        <v>0</v>
      </c>
      <c r="P9" s="23">
        <f>Table1[[#This Row],[Steal]]</f>
        <v>0</v>
      </c>
      <c r="Q9" s="23">
        <f>Table1[[#This Row],[Block]]</f>
        <v>0</v>
      </c>
      <c r="R9" s="23">
        <f>Table1[[#This Row],[Turnover]]</f>
        <v>0</v>
      </c>
      <c r="S9" s="23">
        <f>Table1[[#This Row],[Foul]]+Table1[[#This Row],[Shooting Foul]]</f>
        <v>0</v>
      </c>
      <c r="T9" s="23">
        <f t="shared" si="0"/>
        <v>0</v>
      </c>
      <c r="V9" s="45">
        <f t="shared" si="4"/>
        <v>0</v>
      </c>
      <c r="W9" s="45">
        <f t="shared" si="5"/>
        <v>0</v>
      </c>
      <c r="X9" s="45">
        <f t="shared" si="6"/>
        <v>0</v>
      </c>
    </row>
    <row r="10" spans="1:24" ht="27" customHeight="1" thickTop="1" thickBot="1" x14ac:dyDescent="0.25">
      <c r="A10" s="28">
        <v>44</v>
      </c>
      <c r="B10" s="16" t="s">
        <v>73</v>
      </c>
      <c r="C10" s="22">
        <f>Table1[[#This Row],[2-point FG]]</f>
        <v>0</v>
      </c>
      <c r="D10" s="22">
        <f>Table1[[#This Row],[2-point FG]]+Table1[[#This Row],[Missed 2-point FG]]</f>
        <v>0</v>
      </c>
      <c r="E10" s="20" t="str">
        <f t="shared" si="1"/>
        <v>0.0</v>
      </c>
      <c r="F10" s="22">
        <f>Table1[[#This Row],[3-point FG]]</f>
        <v>0</v>
      </c>
      <c r="G10" s="22">
        <f>Table1[[#This Row],[3-point FG]]+Table1[[#This Row],[Missed 3-point FG]]</f>
        <v>0</v>
      </c>
      <c r="H10" s="20" t="str">
        <f t="shared" si="2"/>
        <v>0.0</v>
      </c>
      <c r="I10" s="23">
        <f>'Sorted Data'!D10</f>
        <v>0</v>
      </c>
      <c r="J10" s="23">
        <f>Table1[[#This Row],[Free Throw]]+Table1[[#This Row],[Missed Free Throw]]</f>
        <v>0</v>
      </c>
      <c r="K10" s="20" t="str">
        <f t="shared" si="3"/>
        <v>0.0</v>
      </c>
      <c r="L10" s="23">
        <f>Table1[[#This Row],[Offensive Rebound]]</f>
        <v>0</v>
      </c>
      <c r="M10" s="23">
        <f>Table1[[#This Row],[Defensive Rebound]]</f>
        <v>0</v>
      </c>
      <c r="N10" s="23">
        <f>Table1[[#This Row],[Offensive Rebound]]+Table1[[#This Row],[Defensive Rebound]]</f>
        <v>0</v>
      </c>
      <c r="O10" s="23">
        <f>Table1[[#This Row],[Assist]]</f>
        <v>0</v>
      </c>
      <c r="P10" s="23">
        <f>Table1[[#This Row],[Steal]]</f>
        <v>0</v>
      </c>
      <c r="Q10" s="23">
        <f>Table1[[#This Row],[Block]]</f>
        <v>0</v>
      </c>
      <c r="R10" s="23">
        <f>Table1[[#This Row],[Turnover]]</f>
        <v>0</v>
      </c>
      <c r="S10" s="23">
        <f>Table1[[#This Row],[Foul]]+Table1[[#This Row],[Shooting Foul]]</f>
        <v>0</v>
      </c>
      <c r="T10" s="23">
        <f t="shared" si="0"/>
        <v>0</v>
      </c>
      <c r="V10" s="45">
        <f t="shared" si="4"/>
        <v>0</v>
      </c>
      <c r="W10" s="45">
        <f t="shared" si="5"/>
        <v>0</v>
      </c>
      <c r="X10" s="45">
        <f t="shared" si="6"/>
        <v>0</v>
      </c>
    </row>
    <row r="11" spans="1:24" ht="27" customHeight="1" thickTop="1" thickBot="1" x14ac:dyDescent="0.25">
      <c r="A11" s="28">
        <v>99</v>
      </c>
      <c r="B11" s="16" t="s">
        <v>74</v>
      </c>
      <c r="C11" s="22">
        <f>Table1[[#This Row],[2-point FG]]</f>
        <v>0</v>
      </c>
      <c r="D11" s="22">
        <f>Table1[[#This Row],[2-point FG]]+Table1[[#This Row],[Missed 2-point FG]]</f>
        <v>0</v>
      </c>
      <c r="E11" s="20" t="str">
        <f t="shared" si="1"/>
        <v>0.0</v>
      </c>
      <c r="F11" s="22">
        <f>Table1[[#This Row],[3-point FG]]</f>
        <v>0</v>
      </c>
      <c r="G11" s="22">
        <f>Table1[[#This Row],[3-point FG]]+Table1[[#This Row],[Missed 3-point FG]]</f>
        <v>0</v>
      </c>
      <c r="H11" s="20" t="str">
        <f t="shared" si="2"/>
        <v>0.0</v>
      </c>
      <c r="I11" s="23">
        <f>'Sorted Data'!D11</f>
        <v>0</v>
      </c>
      <c r="J11" s="23">
        <f>Table1[[#This Row],[Free Throw]]+Table1[[#This Row],[Missed Free Throw]]</f>
        <v>0</v>
      </c>
      <c r="K11" s="20" t="str">
        <f t="shared" si="3"/>
        <v>0.0</v>
      </c>
      <c r="L11" s="23">
        <f>Table1[[#This Row],[Offensive Rebound]]</f>
        <v>0</v>
      </c>
      <c r="M11" s="23">
        <f>Table1[[#This Row],[Defensive Rebound]]</f>
        <v>0</v>
      </c>
      <c r="N11" s="23">
        <f>Table1[[#This Row],[Offensive Rebound]]+Table1[[#This Row],[Defensive Rebound]]</f>
        <v>0</v>
      </c>
      <c r="O11" s="23">
        <f>Table1[[#This Row],[Assist]]</f>
        <v>0</v>
      </c>
      <c r="P11" s="23">
        <f>Table1[[#This Row],[Steal]]</f>
        <v>0</v>
      </c>
      <c r="Q11" s="23">
        <f>Table1[[#This Row],[Block]]</f>
        <v>0</v>
      </c>
      <c r="R11" s="23">
        <f>Table1[[#This Row],[Turnover]]</f>
        <v>0</v>
      </c>
      <c r="S11" s="23">
        <f>Table1[[#This Row],[Foul]]+Table1[[#This Row],[Shooting Foul]]</f>
        <v>0</v>
      </c>
      <c r="T11" s="23">
        <f t="shared" si="0"/>
        <v>0</v>
      </c>
      <c r="V11" s="45">
        <f t="shared" si="4"/>
        <v>0</v>
      </c>
      <c r="W11" s="45">
        <f t="shared" si="5"/>
        <v>0</v>
      </c>
      <c r="X11" s="45">
        <f t="shared" si="6"/>
        <v>0</v>
      </c>
    </row>
    <row r="12" spans="1:24" s="18" customFormat="1" ht="28" customHeight="1" thickTop="1" x14ac:dyDescent="0.25">
      <c r="B12" s="24" t="s">
        <v>75</v>
      </c>
      <c r="C12" s="29">
        <f>SUM(C2:C11)</f>
        <v>0</v>
      </c>
      <c r="D12" s="29">
        <f>SUM(D2:D11)</f>
        <v>0</v>
      </c>
      <c r="E12" s="30" t="str">
        <f t="shared" si="1"/>
        <v>0.0</v>
      </c>
      <c r="F12" s="29">
        <f>SUM(F2:F11)</f>
        <v>0</v>
      </c>
      <c r="G12" s="29">
        <f>SUM(G2:G11)</f>
        <v>0</v>
      </c>
      <c r="H12" s="30" t="str">
        <f t="shared" si="2"/>
        <v>0.0</v>
      </c>
      <c r="I12" s="29">
        <f>SUM(I2:I11)</f>
        <v>0</v>
      </c>
      <c r="J12" s="29">
        <f>SUM(J2:J11)</f>
        <v>0</v>
      </c>
      <c r="K12" s="30" t="str">
        <f t="shared" si="3"/>
        <v>0.0</v>
      </c>
      <c r="L12" s="29">
        <f t="shared" ref="L12:T12" si="7">SUM(L2:L11)</f>
        <v>0</v>
      </c>
      <c r="M12" s="29">
        <f t="shared" si="7"/>
        <v>0</v>
      </c>
      <c r="N12" s="29">
        <f t="shared" si="7"/>
        <v>0</v>
      </c>
      <c r="O12" s="29">
        <f t="shared" si="7"/>
        <v>0</v>
      </c>
      <c r="P12" s="29">
        <f t="shared" si="7"/>
        <v>0</v>
      </c>
      <c r="Q12" s="29">
        <f t="shared" si="7"/>
        <v>0</v>
      </c>
      <c r="R12" s="29">
        <f t="shared" si="7"/>
        <v>0</v>
      </c>
      <c r="S12" s="29">
        <f t="shared" si="7"/>
        <v>0</v>
      </c>
      <c r="T12" s="29">
        <f t="shared" si="7"/>
        <v>0</v>
      </c>
      <c r="V12" s="46">
        <f>SUM(V2:V11)</f>
        <v>0</v>
      </c>
      <c r="W12" s="46">
        <f>SUM(W2:W11)</f>
        <v>0</v>
      </c>
      <c r="X12" s="47">
        <f>SUM(X2:X11)</f>
        <v>0</v>
      </c>
    </row>
    <row r="13" spans="1:24" x14ac:dyDescent="0.25">
      <c r="G13" s="13"/>
      <c r="H13" s="13"/>
      <c r="L13" s="13"/>
      <c r="M13" s="13"/>
    </row>
    <row r="14" spans="1:24" x14ac:dyDescent="0.25">
      <c r="G14" s="13"/>
      <c r="H14" s="13"/>
      <c r="L14" s="13"/>
      <c r="M14" s="13"/>
    </row>
    <row r="15" spans="1:24" ht="20" customHeight="1" x14ac:dyDescent="0.25">
      <c r="B15" s="44">
        <f>'Raw Data'!A2</f>
        <v>0</v>
      </c>
    </row>
    <row r="16" spans="1:24" ht="20" customHeight="1" x14ac:dyDescent="0.25">
      <c r="B16" s="44">
        <f>'Raw Data'!B2</f>
        <v>0</v>
      </c>
    </row>
    <row r="17" spans="2:2" ht="20" customHeight="1" x14ac:dyDescent="0.25">
      <c r="B17" s="44">
        <f>'Raw Data'!C2</f>
        <v>0</v>
      </c>
    </row>
    <row r="18" spans="2:2" ht="20" customHeight="1" x14ac:dyDescent="0.25">
      <c r="B18" s="44">
        <f>'Raw Data'!D2</f>
        <v>0</v>
      </c>
    </row>
    <row r="19" spans="2:2" ht="20" customHeight="1" x14ac:dyDescent="0.25">
      <c r="B19" s="44"/>
    </row>
  </sheetData>
  <sheetProtection sheet="1" objects="1" scenarios="1" selectLockedCells="1" selectUnlockedCells="1"/>
  <mergeCells count="1">
    <mergeCell ref="A1:B1"/>
  </mergeCells>
  <conditionalFormatting sqref="C2:D12 F2:G12">
    <cfRule type="cellIs" dxfId="4" priority="6" operator="greaterThan">
      <formula>0</formula>
    </cfRule>
  </conditionalFormatting>
  <conditionalFormatting sqref="L2:R12">
    <cfRule type="cellIs" dxfId="3" priority="4" operator="greaterThan">
      <formula>0</formula>
    </cfRule>
  </conditionalFormatting>
  <conditionalFormatting sqref="X2:X12">
    <cfRule type="cellIs" dxfId="2" priority="1" operator="greaterThan">
      <formula>0</formula>
    </cfRule>
  </conditionalFormatting>
  <pageMargins left="0.7" right="0.7" top="0.75" bottom="0.75" header="0.3" footer="0.3"/>
  <pageSetup scale="61" orientation="landscape" horizontalDpi="0" verticalDpi="0"/>
  <headerFooter>
    <oddHeader>&amp;C&amp;"Roboto,Regular"&amp;20RMHS Feeder Team 2023-2024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A413D-6750-724F-A4B4-21137A653684}">
  <sheetPr>
    <tabColor rgb="FFDA1A32"/>
  </sheetPr>
  <dimension ref="A1:L14"/>
  <sheetViews>
    <sheetView showGridLines="0" zoomScale="120" zoomScaleNormal="120" workbookViewId="0">
      <selection activeCell="C12" sqref="C12:H12"/>
    </sheetView>
  </sheetViews>
  <sheetFormatPr baseColWidth="10" defaultColWidth="9.6640625" defaultRowHeight="15" x14ac:dyDescent="0.2"/>
  <cols>
    <col min="1" max="1" width="4.33203125" style="4" customWidth="1"/>
    <col min="2" max="2" width="23" style="4" customWidth="1"/>
    <col min="3" max="3" width="8.33203125" style="4" customWidth="1"/>
    <col min="4" max="7" width="7.33203125" style="4" hidden="1" customWidth="1"/>
    <col min="8" max="8" width="8.33203125" style="4" customWidth="1"/>
    <col min="9" max="10" width="6.33203125" style="4" hidden="1" customWidth="1"/>
    <col min="11" max="11" width="8.33203125" style="4" customWidth="1"/>
    <col min="13" max="16384" width="9.6640625" style="4"/>
  </cols>
  <sheetData>
    <row r="1" spans="1:12" s="3" customFormat="1" ht="30" customHeight="1" thickBot="1" x14ac:dyDescent="0.25">
      <c r="A1" s="48" t="s">
        <v>65</v>
      </c>
      <c r="B1" s="49"/>
      <c r="C1" s="40" t="s">
        <v>77</v>
      </c>
      <c r="D1" s="40" t="s">
        <v>40</v>
      </c>
      <c r="E1" s="40" t="s">
        <v>42</v>
      </c>
      <c r="F1" s="40" t="s">
        <v>45</v>
      </c>
      <c r="G1" s="40" t="s">
        <v>44</v>
      </c>
      <c r="H1" s="40" t="s">
        <v>78</v>
      </c>
      <c r="I1" s="41" t="s">
        <v>43</v>
      </c>
      <c r="J1" s="42" t="s">
        <v>41</v>
      </c>
      <c r="K1" s="40" t="s">
        <v>79</v>
      </c>
    </row>
    <row r="2" spans="1:12" ht="27" customHeight="1" thickTop="1" x14ac:dyDescent="0.2">
      <c r="A2" s="28">
        <v>1</v>
      </c>
      <c r="B2" s="15" t="s">
        <v>66</v>
      </c>
      <c r="C2" s="36">
        <f>SUM(D2:G2)</f>
        <v>0</v>
      </c>
      <c r="D2" s="36">
        <f>Stats!$T2</f>
        <v>0</v>
      </c>
      <c r="E2" s="36">
        <f>Table1[[#This Row],[Assist]]</f>
        <v>0</v>
      </c>
      <c r="F2" s="36">
        <f>Table1[[#This Row],[Offensive Rebound]]+Table1[[#This Row],[Defensive Rebound]]</f>
        <v>0</v>
      </c>
      <c r="G2" s="36">
        <f>Table1[[#This Row],[Steal]]+Table1[[#This Row],[Block]]</f>
        <v>0</v>
      </c>
      <c r="H2" s="36">
        <f>SUM(I2:J2)</f>
        <v>0</v>
      </c>
      <c r="I2" s="31">
        <f>(Stats!D2+Stats!G2+Stats!J2)-(Stats!C2+Stats!F2+Stats!I2)</f>
        <v>0</v>
      </c>
      <c r="J2" s="32">
        <f>Table1[[#This Row],[Turnover]]</f>
        <v>0</v>
      </c>
      <c r="K2" s="37">
        <f t="shared" ref="K2:K11" si="0">C2-H2</f>
        <v>0</v>
      </c>
      <c r="L2" s="4"/>
    </row>
    <row r="3" spans="1:12" ht="27" customHeight="1" x14ac:dyDescent="0.2">
      <c r="A3" s="28">
        <v>2</v>
      </c>
      <c r="B3" s="16" t="s">
        <v>67</v>
      </c>
      <c r="C3" s="38">
        <f t="shared" ref="C3:C11" si="1">SUM(D3:G3)</f>
        <v>0</v>
      </c>
      <c r="D3" s="38">
        <f>Stats!$T3</f>
        <v>0</v>
      </c>
      <c r="E3" s="38">
        <f>Table1[[#This Row],[Assist]]</f>
        <v>0</v>
      </c>
      <c r="F3" s="38">
        <f>Table1[[#This Row],[Offensive Rebound]]+Table1[[#This Row],[Defensive Rebound]]</f>
        <v>0</v>
      </c>
      <c r="G3" s="38">
        <f>Table1[[#This Row],[Steal]]+Table1[[#This Row],[Block]]</f>
        <v>0</v>
      </c>
      <c r="H3" s="38">
        <f t="shared" ref="H3:H10" si="2">SUM(I3:J3)</f>
        <v>0</v>
      </c>
      <c r="I3" s="31">
        <f>(Stats!D3+Stats!G3+Stats!J3)-(Stats!C3+Stats!F3+Stats!I3)</f>
        <v>0</v>
      </c>
      <c r="J3" s="32">
        <f>Table1[[#This Row],[Turnover]]</f>
        <v>0</v>
      </c>
      <c r="K3" s="39">
        <f t="shared" si="0"/>
        <v>0</v>
      </c>
      <c r="L3" s="4"/>
    </row>
    <row r="4" spans="1:12" ht="27" customHeight="1" x14ac:dyDescent="0.2">
      <c r="A4" s="28">
        <v>3</v>
      </c>
      <c r="B4" s="16" t="s">
        <v>68</v>
      </c>
      <c r="C4" s="38">
        <f t="shared" si="1"/>
        <v>0</v>
      </c>
      <c r="D4" s="38">
        <f>Stats!$T4</f>
        <v>0</v>
      </c>
      <c r="E4" s="38">
        <f>Table1[[#This Row],[Assist]]</f>
        <v>0</v>
      </c>
      <c r="F4" s="38">
        <f>Table1[[#This Row],[Offensive Rebound]]+Table1[[#This Row],[Defensive Rebound]]</f>
        <v>0</v>
      </c>
      <c r="G4" s="38">
        <f>Table1[[#This Row],[Steal]]+Table1[[#This Row],[Block]]</f>
        <v>0</v>
      </c>
      <c r="H4" s="38">
        <f t="shared" si="2"/>
        <v>0</v>
      </c>
      <c r="I4" s="31">
        <f>(Stats!D4+Stats!G4+Stats!J4)-(Stats!C4+Stats!F4+Stats!I4)</f>
        <v>0</v>
      </c>
      <c r="J4" s="32">
        <f>Table1[[#This Row],[Turnover]]</f>
        <v>0</v>
      </c>
      <c r="K4" s="39">
        <f t="shared" si="0"/>
        <v>0</v>
      </c>
      <c r="L4" s="4"/>
    </row>
    <row r="5" spans="1:12" ht="27" customHeight="1" x14ac:dyDescent="0.2">
      <c r="A5" s="28">
        <v>11</v>
      </c>
      <c r="B5" s="16" t="s">
        <v>76</v>
      </c>
      <c r="C5" s="38">
        <f t="shared" si="1"/>
        <v>0</v>
      </c>
      <c r="D5" s="38">
        <f>Stats!$T5</f>
        <v>0</v>
      </c>
      <c r="E5" s="38">
        <f>Table1[[#This Row],[Assist]]</f>
        <v>0</v>
      </c>
      <c r="F5" s="38">
        <f>Table1[[#This Row],[Offensive Rebound]]+Table1[[#This Row],[Defensive Rebound]]</f>
        <v>0</v>
      </c>
      <c r="G5" s="38">
        <f>Table1[[#This Row],[Steal]]+Table1[[#This Row],[Block]]</f>
        <v>0</v>
      </c>
      <c r="H5" s="38">
        <f t="shared" si="2"/>
        <v>0</v>
      </c>
      <c r="I5" s="31">
        <f>(Stats!D5+Stats!G5+Stats!J5)-(Stats!C5+Stats!F5+Stats!I5)</f>
        <v>0</v>
      </c>
      <c r="J5" s="32">
        <f>Table1[[#This Row],[Turnover]]</f>
        <v>0</v>
      </c>
      <c r="K5" s="39">
        <f t="shared" si="0"/>
        <v>0</v>
      </c>
      <c r="L5" s="4"/>
    </row>
    <row r="6" spans="1:12" ht="27" customHeight="1" x14ac:dyDescent="0.2">
      <c r="A6" s="28">
        <v>18</v>
      </c>
      <c r="B6" s="16" t="s">
        <v>69</v>
      </c>
      <c r="C6" s="38">
        <f t="shared" si="1"/>
        <v>0</v>
      </c>
      <c r="D6" s="38">
        <f>Stats!$T6</f>
        <v>0</v>
      </c>
      <c r="E6" s="38">
        <f>Table1[[#This Row],[Assist]]</f>
        <v>0</v>
      </c>
      <c r="F6" s="38">
        <f>Table1[[#This Row],[Offensive Rebound]]+Table1[[#This Row],[Defensive Rebound]]</f>
        <v>0</v>
      </c>
      <c r="G6" s="38">
        <f>Table1[[#This Row],[Steal]]+Table1[[#This Row],[Block]]</f>
        <v>0</v>
      </c>
      <c r="H6" s="38">
        <f t="shared" si="2"/>
        <v>0</v>
      </c>
      <c r="I6" s="31">
        <f>(Stats!D6+Stats!G6+Stats!J6)-(Stats!C6+Stats!F6+Stats!I6)</f>
        <v>0</v>
      </c>
      <c r="J6" s="32">
        <f>Table1[[#This Row],[Turnover]]</f>
        <v>0</v>
      </c>
      <c r="K6" s="39">
        <f t="shared" si="0"/>
        <v>0</v>
      </c>
      <c r="L6" s="4"/>
    </row>
    <row r="7" spans="1:12" ht="27" customHeight="1" x14ac:dyDescent="0.2">
      <c r="A7" s="28">
        <v>21</v>
      </c>
      <c r="B7" s="16" t="s">
        <v>70</v>
      </c>
      <c r="C7" s="38">
        <f t="shared" si="1"/>
        <v>0</v>
      </c>
      <c r="D7" s="38">
        <f>Stats!$T7</f>
        <v>0</v>
      </c>
      <c r="E7" s="38">
        <f>Table1[[#This Row],[Assist]]</f>
        <v>0</v>
      </c>
      <c r="F7" s="38">
        <f>Table1[[#This Row],[Offensive Rebound]]+Table1[[#This Row],[Defensive Rebound]]</f>
        <v>0</v>
      </c>
      <c r="G7" s="38">
        <f>Table1[[#This Row],[Steal]]+Table1[[#This Row],[Block]]</f>
        <v>0</v>
      </c>
      <c r="H7" s="38">
        <f t="shared" si="2"/>
        <v>0</v>
      </c>
      <c r="I7" s="31">
        <f>(Stats!D7+Stats!G7+Stats!J7)-(Stats!C7+Stats!F7+Stats!I7)</f>
        <v>0</v>
      </c>
      <c r="J7" s="32">
        <f>Table1[[#This Row],[Turnover]]</f>
        <v>0</v>
      </c>
      <c r="K7" s="39">
        <f t="shared" si="0"/>
        <v>0</v>
      </c>
      <c r="L7" s="4"/>
    </row>
    <row r="8" spans="1:12" ht="27" customHeight="1" x14ac:dyDescent="0.2">
      <c r="A8" s="28">
        <v>23</v>
      </c>
      <c r="B8" s="16" t="s">
        <v>71</v>
      </c>
      <c r="C8" s="38">
        <f t="shared" si="1"/>
        <v>0</v>
      </c>
      <c r="D8" s="38">
        <f>Stats!$T8</f>
        <v>0</v>
      </c>
      <c r="E8" s="38">
        <f>Table1[[#This Row],[Assist]]</f>
        <v>0</v>
      </c>
      <c r="F8" s="38">
        <f>Table1[[#This Row],[Offensive Rebound]]+Table1[[#This Row],[Defensive Rebound]]</f>
        <v>0</v>
      </c>
      <c r="G8" s="38">
        <f>Table1[[#This Row],[Steal]]+Table1[[#This Row],[Block]]</f>
        <v>0</v>
      </c>
      <c r="H8" s="38">
        <f t="shared" si="2"/>
        <v>0</v>
      </c>
      <c r="I8" s="31">
        <f>(Stats!D8+Stats!G8+Stats!J8)-(Stats!C8+Stats!F8+Stats!I8)</f>
        <v>0</v>
      </c>
      <c r="J8" s="32">
        <f>Table1[[#This Row],[Turnover]]</f>
        <v>0</v>
      </c>
      <c r="K8" s="39">
        <f t="shared" si="0"/>
        <v>0</v>
      </c>
      <c r="L8" s="4"/>
    </row>
    <row r="9" spans="1:12" ht="27" customHeight="1" x14ac:dyDescent="0.2">
      <c r="A9" s="28">
        <v>24</v>
      </c>
      <c r="B9" s="16" t="s">
        <v>72</v>
      </c>
      <c r="C9" s="38">
        <f t="shared" si="1"/>
        <v>0</v>
      </c>
      <c r="D9" s="38">
        <f>Stats!$T9</f>
        <v>0</v>
      </c>
      <c r="E9" s="38">
        <f>Table1[[#This Row],[Assist]]</f>
        <v>0</v>
      </c>
      <c r="F9" s="38">
        <f>Table1[[#This Row],[Offensive Rebound]]+Table1[[#This Row],[Defensive Rebound]]</f>
        <v>0</v>
      </c>
      <c r="G9" s="38">
        <f>Table1[[#This Row],[Steal]]+Table1[[#This Row],[Block]]</f>
        <v>0</v>
      </c>
      <c r="H9" s="38">
        <f t="shared" si="2"/>
        <v>0</v>
      </c>
      <c r="I9" s="31">
        <f>(Stats!D9+Stats!G9+Stats!J9)-(Stats!C9+Stats!F9+Stats!I9)</f>
        <v>0</v>
      </c>
      <c r="J9" s="32">
        <f>Table1[[#This Row],[Turnover]]</f>
        <v>0</v>
      </c>
      <c r="K9" s="39">
        <f t="shared" si="0"/>
        <v>0</v>
      </c>
      <c r="L9" s="4"/>
    </row>
    <row r="10" spans="1:12" ht="27" customHeight="1" x14ac:dyDescent="0.2">
      <c r="A10" s="28">
        <v>44</v>
      </c>
      <c r="B10" s="16" t="s">
        <v>73</v>
      </c>
      <c r="C10" s="38">
        <f t="shared" si="1"/>
        <v>0</v>
      </c>
      <c r="D10" s="38">
        <f>Stats!$T10</f>
        <v>0</v>
      </c>
      <c r="E10" s="38">
        <f>Table1[[#This Row],[Assist]]</f>
        <v>0</v>
      </c>
      <c r="F10" s="38">
        <f>Table1[[#This Row],[Offensive Rebound]]+Table1[[#This Row],[Defensive Rebound]]</f>
        <v>0</v>
      </c>
      <c r="G10" s="38">
        <f>Table1[[#This Row],[Steal]]+Table1[[#This Row],[Block]]</f>
        <v>0</v>
      </c>
      <c r="H10" s="38">
        <f t="shared" si="2"/>
        <v>0</v>
      </c>
      <c r="I10" s="31">
        <f>(Stats!D10+Stats!G10+Stats!J10)-(Stats!C10+Stats!F10+Stats!I10)</f>
        <v>0</v>
      </c>
      <c r="J10" s="33">
        <f>Table1[[#This Row],[Turnover]]</f>
        <v>0</v>
      </c>
      <c r="K10" s="39">
        <f t="shared" si="0"/>
        <v>0</v>
      </c>
      <c r="L10" s="4"/>
    </row>
    <row r="11" spans="1:12" ht="27" customHeight="1" x14ac:dyDescent="0.2">
      <c r="A11" s="28">
        <v>99</v>
      </c>
      <c r="B11" s="16" t="s">
        <v>74</v>
      </c>
      <c r="C11" s="38">
        <f t="shared" si="1"/>
        <v>0</v>
      </c>
      <c r="D11" s="38">
        <f>Stats!$T11</f>
        <v>0</v>
      </c>
      <c r="E11" s="38">
        <f>Table1[[#This Row],[Assist]]</f>
        <v>0</v>
      </c>
      <c r="F11" s="38">
        <f>Table1[[#This Row],[Offensive Rebound]]+Table1[[#This Row],[Defensive Rebound]]</f>
        <v>0</v>
      </c>
      <c r="G11" s="38">
        <f>Table1[[#This Row],[Steal]]+Table1[[#This Row],[Block]]</f>
        <v>0</v>
      </c>
      <c r="H11" s="38">
        <f t="shared" ref="H11" si="3">SUM(I11:J11)</f>
        <v>0</v>
      </c>
      <c r="I11" s="31">
        <f>(Stats!D11+Stats!G11+Stats!J11)-(Stats!C11+Stats!F11+Stats!I11)</f>
        <v>0</v>
      </c>
      <c r="J11" s="33">
        <f>Table1[[#This Row],[Turnover]]</f>
        <v>0</v>
      </c>
      <c r="K11" s="39">
        <f t="shared" si="0"/>
        <v>0</v>
      </c>
      <c r="L11" s="4"/>
    </row>
    <row r="12" spans="1:12" ht="28" customHeight="1" x14ac:dyDescent="0.2">
      <c r="A12" s="25"/>
      <c r="B12" s="24" t="s">
        <v>75</v>
      </c>
      <c r="C12" s="39">
        <f>SUM(Impact!$C$2:$C$11)</f>
        <v>0</v>
      </c>
      <c r="D12" s="39">
        <f>SUM(Impact!$D$2:$D$11)</f>
        <v>0</v>
      </c>
      <c r="E12" s="39">
        <f>SUM(Impact!$E$2:$E$11)</f>
        <v>0</v>
      </c>
      <c r="F12" s="39">
        <f>SUM(Impact!$F$2:$F$11)</f>
        <v>0</v>
      </c>
      <c r="G12" s="39">
        <f>SUM(Impact!$G$2:$G$11)</f>
        <v>0</v>
      </c>
      <c r="H12" s="39">
        <f>SUM(I12:J12)</f>
        <v>0</v>
      </c>
      <c r="I12" s="34">
        <f>(Stats!D12+Stats!G12+Stats!J12)-(Stats!C12+Stats!F12+Stats!I12)</f>
        <v>0</v>
      </c>
      <c r="J12" s="35">
        <f>SUM(J2:J11)</f>
        <v>0</v>
      </c>
      <c r="K12" s="39">
        <f>C12-H12</f>
        <v>0</v>
      </c>
      <c r="L12" s="4"/>
    </row>
    <row r="13" spans="1:12" ht="5" customHeight="1" x14ac:dyDescent="0.2"/>
    <row r="14" spans="1:12" x14ac:dyDescent="0.2">
      <c r="A14" s="5"/>
    </row>
  </sheetData>
  <sheetProtection selectLockedCells="1" selectUnlockedCells="1"/>
  <mergeCells count="1">
    <mergeCell ref="A1:B1"/>
  </mergeCells>
  <conditionalFormatting sqref="C2:H11">
    <cfRule type="cellIs" dxfId="1" priority="2" operator="greaterThan">
      <formula>0</formula>
    </cfRule>
  </conditionalFormatting>
  <conditionalFormatting sqref="K2:K12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C A A B Q S w M E F A A A C A g A U l w h W G n e p Y S j A A A A 9 g A A A B I A A A B D b 2 5 m a W c v U G F j a 2 F n Z S 5 4 b W y F T z 0 O g j A Y v Q r p T l u q M Y Z 8 l M F V E h O i c W 2 w Q i N 8 G F o s d 3 P w S F 5 B j K J u D m 9 4 f 8 l 7 9 + s N 0 q G p g 4 v u r G k x I R H l J N B Y t A e D Z U J 6 d w y X J J W w U c V J l T o Y w 2 j j w Z q E V M 6 d Y 8 a 8 9 9 T P a N u V T H A e s X 2 2 z o t K N y o 0 a J 3 C Q p N P 6 / C / R S T s X m O k o J G Y j 1 h Q D m w S I T P 4 D Y h x 7 9 P 9 E W H V 1 6 7 v t N Q Y b n N g E w X 2 / i A f U E s D B B Q A A A g I A F J c I V g o i k e 4 D g A A A B E A A A A T A A A A R m 9 y b X V s Y X M v U 2 V j d G l v b j E u b S t O T S 7 J z M 9 T C I b Q h t Y A U E s D B B Q A A A g I A F J c I V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U l w h W G n e p Y S j A A A A 9 g A A A B I A A A A A A A A A A A A A A K Q B A A A A A E N v b m Z p Z y 9 Q Y W N r Y W d l L n h t b F B L A Q I U A x Q A A A g I A F J c I V g o i k e 4 D g A A A B E A A A A T A A A A A A A A A A A A A A C k A d M A A A B G b 3 J t d W x h c y 9 T Z W N 0 a W 9 u M S 5 t U E s B A h Q D F A A A C A g A U l w h W A / K 6 a u k A A A A 6 Q A A A B M A A A A A A A A A A A A A A K Q B E g E A A F t D b 2 5 0 Z W 5 0 X 1 R 5 c G V z X S 5 4 b W x Q S w U G A A A A A A M A A w D C A A A A 5 w E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A E A A A A A A A C q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g L e e l s I u + B q T A N B g k q h k i G 9 w 0 B A Q E F A A S C A g A e l w 6 s H T n A / 5 l Z s p n z Y 7 O q u i Y A 8 9 W r Q L X x 6 D P 6 9 3 Y W U a l y K q V l f w P q D a M m v 7 e b j M d K O z / c s 3 a e J 1 v P w U 5 r f 5 O g W p a 7 z 5 Q K d I I D o Q R K R Y e m s U Q r n n w l f S G 4 u G j R j A D X c P e 1 g 1 w 2 I s I A i G C s g i F a 5 C q 1 q Q L x I Z r 3 z C 4 3 w 5 a u 6 R G 4 Y 0 R C h t o U K A m J H V q + N r l 6 Z O U E m B c 7 S g m 5 s Q y L A N Z A 6 Z 8 y T S q 3 E K d U 5 4 u u 4 1 o G j R g I 3 q b o g z 3 L h G i S q o S M p K U 8 e G 8 q 6 9 K t 9 3 B D U l l 3 / E t B a C p 2 e Q E D g j f K P G f q J 8 P n t C W r 2 I 6 u s r n Q T f Q 4 8 + p n e b O + f P q 1 L 9 c j e m r / k u T k Q e D d t l h 6 8 k E N v c Y G A A w F h 6 0 h P F m 6 5 e E 1 u W I s s t n T e j U n C y g F c P U 6 Q l C v t L 1 p T B 1 S 5 V K I C 5 G / t / u Y 0 W / w W v P Z 0 + 6 a L j e M k T 0 l 6 3 4 C 0 w f w h e X K 5 i / z n f c F 0 T F a w g m S i v 0 8 B L u 2 6 o T J / t N i z q h 2 u U a O T M 0 V m M Z 1 5 U A 6 3 L z r + i 8 B e m x C U u f z Z W o 3 O u 4 i 4 r C i n N Q D M k S 1 P w t q 1 o 2 l O F G f F w 1 H w t / Z M 7 W P S z f A W y 3 R V z z 5 D Q u + x v p Q k i X x 3 5 w C u i I + K C Q o D T C p X b B 0 2 4 S u f a f R j c W + o I H P 7 i y U R D S 8 r 5 L J H c S F J Z 5 Q 3 5 J H + T k J K z 1 V D l u J / Z Y C 3 q 5 E H y b e + u o 6 f r V R j v v y J l K j f p U Q J j B 8 B g k q h k i G 9 w 0 B B w E w H Q Y J Y I Z I A W U D B A E q B B B f W K e e M 9 c 5 e a N h 4 n U O P c b o g F D u z 3 s P P e 0 X z 8 x e G Y C g G B k 0 v w E B H M 3 b q J m B W a h 0 P e k 8 F U W 2 v v g v 1 d j D J c G R B l Q T 9 k v c 4 a E M G 3 Q X j m + X O O f x S N B B 8 S 2 K M w 2 I 5 N 6 W m 6 K A 2 0 p Y B A = = < / D a t a M a s h u p > 
</file>

<file path=customXml/itemProps1.xml><?xml version="1.0" encoding="utf-8"?>
<ds:datastoreItem xmlns:ds="http://schemas.openxmlformats.org/officeDocument/2006/customXml" ds:itemID="{E921D358-8B86-344D-A404-78DFB325C7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 Data</vt:lpstr>
      <vt:lpstr>Sorted Data</vt:lpstr>
      <vt:lpstr>Stats</vt:lpstr>
      <vt:lpstr>Impact</vt:lpstr>
      <vt:lpstr>Stats!Print_Area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Jared Woods</cp:lastModifiedBy>
  <cp:lastPrinted>2023-12-31T22:17:30Z</cp:lastPrinted>
  <dcterms:created xsi:type="dcterms:W3CDTF">2023-12-31T11:38:49Z</dcterms:created>
  <dcterms:modified xsi:type="dcterms:W3CDTF">2024-01-05T22:25:44Z</dcterms:modified>
</cp:coreProperties>
</file>