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21100" tabRatio="600" firstSheet="0" activeTab="2" autoFilterDateGrouping="1"/>
  </bookViews>
  <sheets>
    <sheet name="Raw Data" sheetId="1" state="hidden" r:id="rId1"/>
    <sheet name="Sorted Data" sheetId="2" state="hidden" r:id="rId2"/>
    <sheet name="Stats" sheetId="3" state="visible" r:id="rId3"/>
    <sheet name="Impact" sheetId="4" state="hidden" r:id="rId4"/>
  </sheets>
  <definedNames>
    <definedName name="_xlnm.Print_Area" localSheetId="2">'Stats'!$A$1:$Y$19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14"/>
      <scheme val="minor"/>
    </font>
    <font>
      <name val="Roboto Condensed"/>
      <color rgb="FF0268D6"/>
      <sz val="14"/>
    </font>
    <font>
      <name val="Roboto Condensed"/>
      <color rgb="FF8E9196"/>
      <sz val="12"/>
    </font>
    <font>
      <name val="Roboto"/>
      <sz val="14"/>
    </font>
    <font>
      <name val="Roboto"/>
      <color theme="1"/>
      <sz val="14"/>
    </font>
    <font>
      <name val="Roboto"/>
      <color theme="1"/>
      <sz val="10"/>
    </font>
    <font>
      <name val="Roboto"/>
      <color rgb="FF8E9196"/>
      <sz val="12"/>
    </font>
    <font>
      <name val="Roboto Thin"/>
      <color theme="1"/>
      <sz val="12"/>
    </font>
    <font>
      <name val="Roboto"/>
      <b val="1"/>
      <sz val="14"/>
    </font>
    <font>
      <name val="Roboto"/>
      <b val="1"/>
      <color theme="1"/>
      <sz val="14"/>
    </font>
    <font>
      <name val="Roboto Condensed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 tint="0.349986266670735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1" fillId="3" borderId="4" applyAlignment="1" pivotButton="0" quotePrefix="1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2" applyAlignment="1" pivotButton="0" quotePrefix="0" xfId="0">
      <alignment horizontal="left" vertical="center"/>
    </xf>
    <xf numFmtId="0" fontId="4" fillId="0" borderId="14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/>
    </xf>
    <xf numFmtId="0" fontId="6" fillId="0" borderId="13" applyAlignment="1" pivotButton="0" quotePrefix="0" xfId="0">
      <alignment horizontal="right" vertical="center"/>
    </xf>
    <xf numFmtId="164" fontId="6" fillId="0" borderId="13" applyAlignment="1" pivotButton="0" quotePrefix="0" xfId="0">
      <alignment horizontal="right" vertical="center"/>
    </xf>
    <xf numFmtId="0" fontId="7" fillId="0" borderId="13" applyAlignment="1" pivotButton="0" quotePrefix="0" xfId="0">
      <alignment horizontal="right" vertical="center"/>
    </xf>
    <xf numFmtId="0" fontId="6" fillId="0" borderId="10" applyAlignment="1" pivotButton="0" quotePrefix="0" xfId="0">
      <alignment horizontal="right" vertical="center"/>
    </xf>
    <xf numFmtId="0" fontId="7" fillId="0" borderId="10" applyAlignment="1" pivotButton="0" quotePrefix="0" xfId="0">
      <alignment horizontal="right" vertical="center"/>
    </xf>
    <xf numFmtId="0" fontId="7" fillId="0" borderId="14" applyAlignment="1" pivotButton="0" quotePrefix="0" xfId="0">
      <alignment horizontal="left"/>
    </xf>
    <xf numFmtId="0" fontId="8" fillId="0" borderId="0" applyAlignment="1" pivotButton="0" quotePrefix="0" xfId="0">
      <alignment horizontal="right" vertical="center"/>
    </xf>
    <xf numFmtId="0" fontId="9" fillId="0" borderId="1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right" vertical="center"/>
    </xf>
    <xf numFmtId="0" fontId="11" fillId="0" borderId="10" applyAlignment="1" pivotButton="0" quotePrefix="0" xfId="0">
      <alignment horizontal="right"/>
    </xf>
    <xf numFmtId="164" fontId="11" fillId="0" borderId="13" applyAlignment="1" pivotButton="0" quotePrefix="0" xfId="0">
      <alignment horizontal="right"/>
    </xf>
    <xf numFmtId="0" fontId="7" fillId="0" borderId="8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left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/>
    </xf>
    <xf numFmtId="0" fontId="11" fillId="0" borderId="10" applyAlignment="1" pivotButton="0" quotePrefix="0" xfId="0">
      <alignment horizontal="center"/>
    </xf>
    <xf numFmtId="0" fontId="9" fillId="0" borderId="0" applyAlignment="1" pivotButton="0" quotePrefix="0" xfId="0">
      <alignment horizontal="left" vertical="top" wrapText="1"/>
    </xf>
    <xf numFmtId="0" fontId="9" fillId="0" borderId="15" applyAlignment="1" pivotButton="0" quotePrefix="0" xfId="0">
      <alignment horizontal="left" vertical="top" wrapText="1"/>
    </xf>
    <xf numFmtId="0" fontId="0" fillId="0" borderId="15" pivotButton="0" quotePrefix="0" xfId="0"/>
  </cellXfs>
  <cellStyles count="1">
    <cellStyle name="Normal" xfId="0" builtinId="0"/>
  </cellStyles>
  <dxfs count="27">
    <dxf>
      <font>
        <color rgb="FF0268D6"/>
      </font>
    </dxf>
    <dxf>
      <font>
        <color rgb="FF0268D6"/>
      </font>
    </dxf>
    <dxf>
      <font>
        <color rgb="FF0268D6"/>
      </font>
    </dxf>
    <dxf>
      <font>
        <color rgb="FF0268D6"/>
      </font>
    </dxf>
    <dxf>
      <font>
        <color rgb="FF0268D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bottom"/>
    </dxf>
    <dxf>
      <alignment horizontal="left" vertical="bottom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fill>
        <patternFill patternType="solid">
          <fgColor indexed="64"/>
          <bgColor theme="1" tint="0.3499862666707358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1" displayName="Table1" ref="A1:R11" headerRowCount="1" totalsRowShown="0" headerRowDxfId="26" dataDxfId="24" headerRowBorderDxfId="25" tableBorderDxfId="23">
  <autoFilter ref="A1:R11"/>
  <tableColumns count="18">
    <tableColumn id="1" name="NO" dataDxfId="22"/>
    <tableColumn id="2" name="First Name" dataDxfId="21"/>
    <tableColumn id="3" name="Last Name" dataDxfId="20"/>
    <tableColumn id="4" name="Free Throw" dataDxfId="19">
      <calculatedColumnFormula>COUNTIFS('Raw Data'!G:G, 'Sorted Data'!A2, 'Raw Data'!J:J, "Free Throw")</calculatedColumnFormula>
    </tableColumn>
    <tableColumn id="5" name="2-point FG" dataDxfId="18">
      <calculatedColumnFormula>COUNTIFS('Raw Data'!G:G, 'Sorted Data'!A2, 'Raw Data'!J:J, "2-point FG")</calculatedColumnFormula>
    </tableColumn>
    <tableColumn id="6" name="3-point FG" dataDxfId="17">
      <calculatedColumnFormula>COUNTIFS('Raw Data'!G:G, 'Sorted Data'!A2, 'Raw Data'!J:J, "3-point FG")</calculatedColumnFormula>
    </tableColumn>
    <tableColumn id="7" name="Missed Free Throw" dataDxfId="16">
      <calculatedColumnFormula>COUNTIFS('Raw Data'!G:G, 'Sorted Data'!A2, 'Raw Data'!J:J, "Missed Free Throw")</calculatedColumnFormula>
    </tableColumn>
    <tableColumn id="8" name="Missed 2-point FG" dataDxfId="15">
      <calculatedColumnFormula>COUNTIFS('Raw Data'!G:G, 'Sorted Data'!A2, 'Raw Data'!J:J, "Missed 2-point FG")</calculatedColumnFormula>
    </tableColumn>
    <tableColumn id="9" name="Missed 3-point FG" dataDxfId="14">
      <calculatedColumnFormula>COUNTIFS('Raw Data'!G:G, 'Sorted Data'!A2, 'Raw Data'!J:J, "Missed 3-point FG")</calculatedColumnFormula>
    </tableColumn>
    <tableColumn id="10" name="Offensive Rebound" dataDxfId="13">
      <calculatedColumnFormula>COUNTIFS('Raw Data'!G:G, 'Sorted Data'!A2, 'Raw Data'!J:J, "Offensive Rebound")</calculatedColumnFormula>
    </tableColumn>
    <tableColumn id="11" name="Turnover" dataDxfId="12">
      <calculatedColumnFormula>COUNTIFS('Raw Data'!G:G, 'Sorted Data'!A2, 'Raw Data'!J:J, "Turnover")</calculatedColumnFormula>
    </tableColumn>
    <tableColumn id="12" name="Assist" dataDxfId="11">
      <calculatedColumnFormula>COUNTIFS('Raw Data'!G:G, 'Sorted Data'!A2, 'Raw Data'!J:J, "Assist")</calculatedColumnFormula>
    </tableColumn>
    <tableColumn id="13" name="Steal" dataDxfId="10">
      <calculatedColumnFormula>COUNTIFS('Raw Data'!G:G, 'Sorted Data'!A2, 'Raw Data'!J:J, "Steal")</calculatedColumnFormula>
    </tableColumn>
    <tableColumn id="14" name="Defensive Rebound" dataDxfId="9">
      <calculatedColumnFormula>COUNTIFS('Raw Data'!G:G, 'Sorted Data'!A2, 'Raw Data'!J:J, "Defensive Rebound")</calculatedColumnFormula>
    </tableColumn>
    <tableColumn id="15" name="Foul" dataDxfId="8">
      <calculatedColumnFormula>COUNTIFS('Raw Data'!G:G, 'Sorted Data'!A2, 'Raw Data'!J:J, "Foul")</calculatedColumnFormula>
    </tableColumn>
    <tableColumn id="16" name="Shooting Foul" dataDxfId="7">
      <calculatedColumnFormula>COUNTIFS('Raw Data'!G:G, 'Sorted Data'!A2, 'Raw Data'!J:J, "Shooting Foul")</calculatedColumnFormula>
    </tableColumn>
    <tableColumn id="17" name="Block" dataDxfId="6">
      <calculatedColumnFormula>COUNTIFS('Raw Data'!G:G, 'Sorted Data'!A2, 'Raw Data'!J:J, "Block")</calculatedColumnFormula>
    </tableColumn>
    <tableColumn id="18" name="Play of Interest" dataDxfId="5">
      <calculatedColumnFormula>COUNTIFS('Raw Data'!G:G, 'Sorted Data'!A2, 'Raw Data'!J:J, "Play of Interest")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tabColor rgb="FF8E9196"/>
    <outlinePr summaryBelow="1" summaryRight="1"/>
    <pageSetUpPr/>
  </sheetPr>
  <dimension ref="A2:K3"/>
  <sheetViews>
    <sheetView workbookViewId="0">
      <selection activeCell="F132" sqref="F132"/>
    </sheetView>
  </sheetViews>
  <sheetFormatPr baseColWidth="10" defaultRowHeight="15"/>
  <sheetData>
    <row r="2">
      <c r="A2" t="inlineStr">
        <is>
          <t>01.18.24</t>
        </is>
      </c>
      <c r="B2" t="inlineStr">
        <is>
          <t>12:00AM</t>
        </is>
      </c>
      <c r="C2" t="inlineStr">
        <is>
          <t>United Center</t>
        </is>
      </c>
      <c r="D2" t="inlineStr">
        <is>
          <t>Bulls</t>
        </is>
      </c>
      <c r="E2" t="inlineStr">
        <is>
          <t>Overtime</t>
        </is>
      </c>
      <c r="F2" t="inlineStr">
        <is>
          <t>12:12</t>
        </is>
      </c>
      <c r="G2" t="inlineStr">
        <is>
          <t>23</t>
        </is>
      </c>
      <c r="H2" t="inlineStr">
        <is>
          <t>Alex</t>
        </is>
      </c>
      <c r="I2" t="inlineStr">
        <is>
          <t>Szymczakowski</t>
        </is>
      </c>
      <c r="J2" t="inlineStr">
        <is>
          <t>Missed 3-point FG</t>
        </is>
      </c>
      <c r="K2" t="inlineStr">
        <is>
          <t>e</t>
        </is>
      </c>
    </row>
    <row r="3">
      <c r="A3" t="inlineStr">
        <is>
          <t>01.18.24</t>
        </is>
      </c>
      <c r="B3" t="inlineStr">
        <is>
          <t>12:00AM</t>
        </is>
      </c>
      <c r="C3" t="inlineStr">
        <is>
          <t>United Center</t>
        </is>
      </c>
      <c r="D3" t="inlineStr">
        <is>
          <t>Bulls</t>
        </is>
      </c>
      <c r="E3" t="inlineStr">
        <is>
          <t>1st Quarter</t>
        </is>
      </c>
      <c r="F3" t="inlineStr">
        <is>
          <t>11:12</t>
        </is>
      </c>
      <c r="G3" t="inlineStr">
        <is>
          <t>44</t>
        </is>
      </c>
      <c r="H3" t="inlineStr">
        <is>
          <t>Max</t>
        </is>
      </c>
      <c r="I3" t="inlineStr">
        <is>
          <t>Stankiewicz</t>
        </is>
      </c>
      <c r="J3" t="inlineStr">
        <is>
          <t>Missed Free Throw</t>
        </is>
      </c>
      <c r="K3" t="inlineStr">
        <is>
          <t>q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1" tint="0.499984740745262"/>
    <outlinePr summaryBelow="1" summaryRight="1"/>
    <pageSetUpPr/>
  </sheetPr>
  <dimension ref="A1:R13"/>
  <sheetViews>
    <sheetView workbookViewId="0">
      <selection activeCell="A1" sqref="A1"/>
    </sheetView>
  </sheetViews>
  <sheetFormatPr baseColWidth="10" defaultColWidth="9.6640625" defaultRowHeight="15"/>
  <cols>
    <col width="6.6640625" customWidth="1" min="1" max="1"/>
    <col width="8.33203125" customWidth="1" min="2" max="2"/>
    <col width="12.33203125" customWidth="1" min="3" max="3"/>
    <col width="6" customWidth="1" min="4" max="4"/>
    <col width="6.33203125" customWidth="1" min="5" max="5"/>
    <col width="6.5" customWidth="1" min="6" max="7"/>
    <col width="7.1640625" customWidth="1" min="8" max="8"/>
    <col width="7" customWidth="1" min="9" max="9"/>
    <col width="8.33203125" customWidth="1" min="10" max="10"/>
    <col width="7.33203125" customWidth="1" min="11" max="11"/>
    <col width="5.83203125" customWidth="1" min="12" max="12"/>
    <col width="5.33203125" customWidth="1" min="13" max="13"/>
    <col width="8.6640625" customWidth="1" min="14" max="14"/>
    <col width="5.1640625" customWidth="1" min="15" max="15"/>
    <col width="7.33203125" customWidth="1" min="16" max="16"/>
    <col width="5.33203125" customWidth="1" min="17" max="17"/>
    <col width="7.1640625" customWidth="1" min="18" max="18"/>
  </cols>
  <sheetData>
    <row r="1" ht="40" customFormat="1" customHeight="1" s="2">
      <c r="A1" s="10" t="inlineStr">
        <is>
          <t>NO</t>
        </is>
      </c>
      <c r="B1" s="11" t="inlineStr">
        <is>
          <t>First Name</t>
        </is>
      </c>
      <c r="C1" s="11" t="inlineStr">
        <is>
          <t>Last Name</t>
        </is>
      </c>
      <c r="D1" s="11" t="inlineStr">
        <is>
          <t>Free Throw</t>
        </is>
      </c>
      <c r="E1" s="11" t="inlineStr">
        <is>
          <t>2-point FG</t>
        </is>
      </c>
      <c r="F1" s="11" t="inlineStr">
        <is>
          <t>3-point FG</t>
        </is>
      </c>
      <c r="G1" s="11" t="inlineStr">
        <is>
          <t>Missed Free Throw</t>
        </is>
      </c>
      <c r="H1" s="11" t="inlineStr">
        <is>
          <t>Missed 2-point FG</t>
        </is>
      </c>
      <c r="I1" s="11" t="inlineStr">
        <is>
          <t>Missed 3-point FG</t>
        </is>
      </c>
      <c r="J1" s="11" t="inlineStr">
        <is>
          <t>Offensive Rebound</t>
        </is>
      </c>
      <c r="K1" s="11" t="inlineStr">
        <is>
          <t>Turnover</t>
        </is>
      </c>
      <c r="L1" s="11" t="inlineStr">
        <is>
          <t>Assist</t>
        </is>
      </c>
      <c r="M1" s="11" t="inlineStr">
        <is>
          <t>Steal</t>
        </is>
      </c>
      <c r="N1" s="11" t="inlineStr">
        <is>
          <t>Defensive Rebound</t>
        </is>
      </c>
      <c r="O1" s="11" t="inlineStr">
        <is>
          <t>Foul</t>
        </is>
      </c>
      <c r="P1" s="11" t="inlineStr">
        <is>
          <t>Shooting Foul</t>
        </is>
      </c>
      <c r="Q1" s="11" t="inlineStr">
        <is>
          <t>Block</t>
        </is>
      </c>
      <c r="R1" s="12" t="inlineStr">
        <is>
          <t>Play of Interest</t>
        </is>
      </c>
    </row>
    <row r="2">
      <c r="A2" s="1" t="n">
        <v>1</v>
      </c>
      <c r="B2" s="6" t="inlineStr">
        <is>
          <t>Iggy</t>
        </is>
      </c>
      <c r="C2" s="6" t="inlineStr">
        <is>
          <t>Manzella</t>
        </is>
      </c>
      <c r="D2" s="1">
        <f>COUNTIFS('Raw Data'!G:G, 'Sorted Data'!A2, 'Raw Data'!J:J, "Free Throw")</f>
        <v/>
      </c>
      <c r="E2" s="1">
        <f>COUNTIFS('Raw Data'!G:G, 'Sorted Data'!A2, 'Raw Data'!J:J, "2-point FG")</f>
        <v/>
      </c>
      <c r="F2" s="1">
        <f>COUNTIFS('Raw Data'!G:G, 'Sorted Data'!A2, 'Raw Data'!J:J, "3-point FG")</f>
        <v/>
      </c>
      <c r="G2" s="1">
        <f>COUNTIFS('Raw Data'!G:G, 'Sorted Data'!A2, 'Raw Data'!J:J, "Missed Free Throw")</f>
        <v/>
      </c>
      <c r="H2" s="1">
        <f>COUNTIFS('Raw Data'!G:G, 'Sorted Data'!A2, 'Raw Data'!J:J, "Missed 2-point FG")</f>
        <v/>
      </c>
      <c r="I2" s="1">
        <f>COUNTIFS('Raw Data'!G:G, 'Sorted Data'!A2, 'Raw Data'!J:J, "Missed 3-point FG")</f>
        <v/>
      </c>
      <c r="J2" s="1">
        <f>COUNTIFS('Raw Data'!G:G, 'Sorted Data'!A2, 'Raw Data'!J:J, "Offensive Rebound")</f>
        <v/>
      </c>
      <c r="K2" s="1">
        <f>COUNTIFS('Raw Data'!G:G, 'Sorted Data'!A2, 'Raw Data'!J:J, "Turnover")</f>
        <v/>
      </c>
      <c r="L2" s="1">
        <f>COUNTIFS('Raw Data'!G:G, 'Sorted Data'!A2, 'Raw Data'!J:J, "Assist")</f>
        <v/>
      </c>
      <c r="M2" s="1">
        <f>COUNTIFS('Raw Data'!G:G, 'Sorted Data'!A2, 'Raw Data'!J:J, "Steal")</f>
        <v/>
      </c>
      <c r="N2" s="1">
        <f>COUNTIFS('Raw Data'!G:G, 'Sorted Data'!A2, 'Raw Data'!J:J, "Defensive Rebound")</f>
        <v/>
      </c>
      <c r="O2" s="1">
        <f>COUNTIFS('Raw Data'!G:G, 'Sorted Data'!A2, 'Raw Data'!J:J, "Foul")</f>
        <v/>
      </c>
      <c r="P2" s="1">
        <f>COUNTIFS('Raw Data'!G:G, 'Sorted Data'!A2, 'Raw Data'!J:J, "Shooting Foul")</f>
        <v/>
      </c>
      <c r="Q2" s="1">
        <f>COUNTIFS('Raw Data'!G:G, 'Sorted Data'!A2, 'Raw Data'!J:J, "Block")</f>
        <v/>
      </c>
      <c r="R2" s="1">
        <f>COUNTIFS('Raw Data'!G:G, 'Sorted Data'!A2, 'Raw Data'!J:J, "Play of Interest")</f>
        <v/>
      </c>
    </row>
    <row r="3">
      <c r="A3" s="1" t="n">
        <v>2</v>
      </c>
      <c r="B3" s="6" t="inlineStr">
        <is>
          <t>Oliver</t>
        </is>
      </c>
      <c r="C3" s="6" t="inlineStr">
        <is>
          <t>Lange</t>
        </is>
      </c>
      <c r="D3" s="1">
        <f>COUNTIFS('Raw Data'!G:G, 'Sorted Data'!A3, 'Raw Data'!J:J, "Free Throw")</f>
        <v/>
      </c>
      <c r="E3" s="1">
        <f>COUNTIFS('Raw Data'!G:G, 'Sorted Data'!A3, 'Raw Data'!J:J, "2-point FG")</f>
        <v/>
      </c>
      <c r="F3" s="1">
        <f>COUNTIFS('Raw Data'!G:G, 'Sorted Data'!A3, 'Raw Data'!J:J, "3-point FG")</f>
        <v/>
      </c>
      <c r="G3" s="1">
        <f>COUNTIFS('Raw Data'!G:G, 'Sorted Data'!A3, 'Raw Data'!J:J, "Missed Free Throw")</f>
        <v/>
      </c>
      <c r="H3" s="1">
        <f>COUNTIFS('Raw Data'!G:G, 'Sorted Data'!A3, 'Raw Data'!J:J, "Missed 2-point FG")</f>
        <v/>
      </c>
      <c r="I3" s="1">
        <f>COUNTIFS('Raw Data'!G:G, 'Sorted Data'!A3, 'Raw Data'!J:J, "Missed 3-point FG")</f>
        <v/>
      </c>
      <c r="J3" s="1">
        <f>COUNTIFS('Raw Data'!G:G, 'Sorted Data'!A3, 'Raw Data'!J:J, "Offensive Rebound")</f>
        <v/>
      </c>
      <c r="K3" s="1">
        <f>COUNTIFS('Raw Data'!G:G, 'Sorted Data'!A3, 'Raw Data'!J:J, "Turnover")</f>
        <v/>
      </c>
      <c r="L3" s="1">
        <f>COUNTIFS('Raw Data'!G:G, 'Sorted Data'!A3, 'Raw Data'!J:J, "Assist")</f>
        <v/>
      </c>
      <c r="M3" s="1">
        <f>COUNTIFS('Raw Data'!G:G, 'Sorted Data'!A3, 'Raw Data'!J:J, "Steal")</f>
        <v/>
      </c>
      <c r="N3" s="1">
        <f>COUNTIFS('Raw Data'!G:G, 'Sorted Data'!A3, 'Raw Data'!J:J, "Defensive Rebound")</f>
        <v/>
      </c>
      <c r="O3" s="1">
        <f>COUNTIFS('Raw Data'!G:G, 'Sorted Data'!A3, 'Raw Data'!J:J, "Foul")</f>
        <v/>
      </c>
      <c r="P3" s="1">
        <f>COUNTIFS('Raw Data'!G:G, 'Sorted Data'!A3, 'Raw Data'!J:J, "Shooting Foul")</f>
        <v/>
      </c>
      <c r="Q3" s="1">
        <f>COUNTIFS('Raw Data'!G:G, 'Sorted Data'!A3, 'Raw Data'!J:J, "Block")</f>
        <v/>
      </c>
      <c r="R3" s="1">
        <f>COUNTIFS('Raw Data'!G:G, 'Sorted Data'!A3, 'Raw Data'!J:J, "Play of Interest")</f>
        <v/>
      </c>
    </row>
    <row r="4">
      <c r="A4" s="1" t="n">
        <v>3</v>
      </c>
      <c r="B4" s="6" t="inlineStr">
        <is>
          <t>Declan</t>
        </is>
      </c>
      <c r="C4" s="6" t="inlineStr">
        <is>
          <t>Towle</t>
        </is>
      </c>
      <c r="D4" s="1">
        <f>COUNTIFS('Raw Data'!G:G, 'Sorted Data'!A4, 'Raw Data'!J:J, "Free Throw")</f>
        <v/>
      </c>
      <c r="E4" s="1">
        <f>COUNTIFS('Raw Data'!G:G, 'Sorted Data'!A4, 'Raw Data'!J:J, "2-point FG")</f>
        <v/>
      </c>
      <c r="F4" s="1">
        <f>COUNTIFS('Raw Data'!G:G, 'Sorted Data'!A4, 'Raw Data'!J:J, "3-point FG")</f>
        <v/>
      </c>
      <c r="G4" s="1">
        <f>COUNTIFS('Raw Data'!G:G, 'Sorted Data'!A4, 'Raw Data'!J:J, "Missed Free Throw")</f>
        <v/>
      </c>
      <c r="H4" s="1">
        <f>COUNTIFS('Raw Data'!G:G, 'Sorted Data'!A4, 'Raw Data'!J:J, "Missed 2-point FG")</f>
        <v/>
      </c>
      <c r="I4" s="1">
        <f>COUNTIFS('Raw Data'!G:G, 'Sorted Data'!A4, 'Raw Data'!J:J, "Missed 3-point FG")</f>
        <v/>
      </c>
      <c r="J4" s="1">
        <f>COUNTIFS('Raw Data'!G:G, 'Sorted Data'!A4, 'Raw Data'!J:J, "Offensive Rebound")</f>
        <v/>
      </c>
      <c r="K4" s="1">
        <f>COUNTIFS('Raw Data'!G:G, 'Sorted Data'!A4, 'Raw Data'!J:J, "Turnover")</f>
        <v/>
      </c>
      <c r="L4" s="1">
        <f>COUNTIFS('Raw Data'!G:G, 'Sorted Data'!A4, 'Raw Data'!J:J, "Assist")</f>
        <v/>
      </c>
      <c r="M4" s="1">
        <f>COUNTIFS('Raw Data'!G:G, 'Sorted Data'!A4, 'Raw Data'!J:J, "Steal")</f>
        <v/>
      </c>
      <c r="N4" s="1">
        <f>COUNTIFS('Raw Data'!G:G, 'Sorted Data'!A4, 'Raw Data'!J:J, "Defensive Rebound")</f>
        <v/>
      </c>
      <c r="O4" s="1">
        <f>COUNTIFS('Raw Data'!G:G, 'Sorted Data'!A4, 'Raw Data'!J:J, "Foul")</f>
        <v/>
      </c>
      <c r="P4" s="1">
        <f>COUNTIFS('Raw Data'!G:G, 'Sorted Data'!A4, 'Raw Data'!J:J, "Shooting Foul")</f>
        <v/>
      </c>
      <c r="Q4" s="1">
        <f>COUNTIFS('Raw Data'!G:G, 'Sorted Data'!A4, 'Raw Data'!J:J, "Block")</f>
        <v/>
      </c>
      <c r="R4" s="1">
        <f>COUNTIFS('Raw Data'!G:G, 'Sorted Data'!A4, 'Raw Data'!J:J, "Play of Interest")</f>
        <v/>
      </c>
    </row>
    <row r="5">
      <c r="A5" s="1" t="n">
        <v>11</v>
      </c>
      <c r="B5" s="6" t="inlineStr">
        <is>
          <t>Zach</t>
        </is>
      </c>
      <c r="C5" s="6" t="inlineStr">
        <is>
          <t>Samuels</t>
        </is>
      </c>
      <c r="D5" s="1">
        <f>COUNTIFS('Raw Data'!G:G, 'Sorted Data'!A5, 'Raw Data'!J:J, "Free Throw")</f>
        <v/>
      </c>
      <c r="E5" s="1">
        <f>COUNTIFS('Raw Data'!G:G, 'Sorted Data'!A5, 'Raw Data'!J:J, "2-point FG")</f>
        <v/>
      </c>
      <c r="F5" s="1">
        <f>COUNTIFS('Raw Data'!G:G, 'Sorted Data'!A5, 'Raw Data'!J:J, "3-point FG")</f>
        <v/>
      </c>
      <c r="G5" s="1">
        <f>COUNTIFS('Raw Data'!G:G, 'Sorted Data'!A5, 'Raw Data'!J:J, "Missed Free Throw")</f>
        <v/>
      </c>
      <c r="H5" s="1">
        <f>COUNTIFS('Raw Data'!G:G, 'Sorted Data'!A5, 'Raw Data'!J:J, "Missed 2-point FG")</f>
        <v/>
      </c>
      <c r="I5" s="1">
        <f>COUNTIFS('Raw Data'!G:G, 'Sorted Data'!A5, 'Raw Data'!J:J, "Missed 3-point FG")</f>
        <v/>
      </c>
      <c r="J5" s="1">
        <f>COUNTIFS('Raw Data'!G:G, 'Sorted Data'!A5, 'Raw Data'!J:J, "Offensive Rebound")</f>
        <v/>
      </c>
      <c r="K5" s="1">
        <f>COUNTIFS('Raw Data'!G:G, 'Sorted Data'!A5, 'Raw Data'!J:J, "Turnover")</f>
        <v/>
      </c>
      <c r="L5" s="1">
        <f>COUNTIFS('Raw Data'!G:G, 'Sorted Data'!A5, 'Raw Data'!J:J, "Assist")</f>
        <v/>
      </c>
      <c r="M5" s="1">
        <f>COUNTIFS('Raw Data'!G:G, 'Sorted Data'!A5, 'Raw Data'!J:J, "Steal")</f>
        <v/>
      </c>
      <c r="N5" s="1">
        <f>COUNTIFS('Raw Data'!G:G, 'Sorted Data'!A5, 'Raw Data'!J:J, "Defensive Rebound")</f>
        <v/>
      </c>
      <c r="O5" s="1">
        <f>COUNTIFS('Raw Data'!G:G, 'Sorted Data'!A5, 'Raw Data'!J:J, "Foul")</f>
        <v/>
      </c>
      <c r="P5" s="1">
        <f>COUNTIFS('Raw Data'!G:G, 'Sorted Data'!A5, 'Raw Data'!J:J, "Shooting Foul")</f>
        <v/>
      </c>
      <c r="Q5" s="1">
        <f>COUNTIFS('Raw Data'!G:G, 'Sorted Data'!A5, 'Raw Data'!J:J, "Block")</f>
        <v/>
      </c>
      <c r="R5" s="1">
        <f>COUNTIFS('Raw Data'!G:G, 'Sorted Data'!A5, 'Raw Data'!J:J, "Play of Interest")</f>
        <v/>
      </c>
    </row>
    <row r="6">
      <c r="A6" s="1" t="n">
        <v>18</v>
      </c>
      <c r="B6" s="6" t="inlineStr">
        <is>
          <t>Jack</t>
        </is>
      </c>
      <c r="C6" s="6" t="inlineStr">
        <is>
          <t>Klimek</t>
        </is>
      </c>
      <c r="D6" s="1">
        <f>COUNTIFS('Raw Data'!G:G, 'Sorted Data'!A6, 'Raw Data'!J:J, "Free Throw")</f>
        <v/>
      </c>
      <c r="E6" s="1">
        <f>COUNTIFS('Raw Data'!G:G, 'Sorted Data'!A6, 'Raw Data'!J:J, "2-point FG")</f>
        <v/>
      </c>
      <c r="F6" s="1">
        <f>COUNTIFS('Raw Data'!G:G, 'Sorted Data'!A6, 'Raw Data'!J:J, "3-point FG")</f>
        <v/>
      </c>
      <c r="G6" s="1">
        <f>COUNTIFS('Raw Data'!G:G, 'Sorted Data'!A6, 'Raw Data'!J:J, "Missed Free Throw")</f>
        <v/>
      </c>
      <c r="H6" s="1">
        <f>COUNTIFS('Raw Data'!G:G, 'Sorted Data'!A6, 'Raw Data'!J:J, "Missed 2-point FG")</f>
        <v/>
      </c>
      <c r="I6" s="1">
        <f>COUNTIFS('Raw Data'!G:G, 'Sorted Data'!A6, 'Raw Data'!J:J, "Missed 3-point FG")</f>
        <v/>
      </c>
      <c r="J6" s="1">
        <f>COUNTIFS('Raw Data'!G:G, 'Sorted Data'!A6, 'Raw Data'!J:J, "Offensive Rebound")</f>
        <v/>
      </c>
      <c r="K6" s="1">
        <f>COUNTIFS('Raw Data'!G:G, 'Sorted Data'!A6, 'Raw Data'!J:J, "Turnover")</f>
        <v/>
      </c>
      <c r="L6" s="1">
        <f>COUNTIFS('Raw Data'!G:G, 'Sorted Data'!A6, 'Raw Data'!J:J, "Assist")</f>
        <v/>
      </c>
      <c r="M6" s="1">
        <f>COUNTIFS('Raw Data'!G:G, 'Sorted Data'!A6, 'Raw Data'!J:J, "Steal")</f>
        <v/>
      </c>
      <c r="N6" s="1">
        <f>COUNTIFS('Raw Data'!G:G, 'Sorted Data'!A6, 'Raw Data'!J:J, "Defensive Rebound")</f>
        <v/>
      </c>
      <c r="O6" s="1">
        <f>COUNTIFS('Raw Data'!G:G, 'Sorted Data'!A6, 'Raw Data'!J:J, "Foul")</f>
        <v/>
      </c>
      <c r="P6" s="1">
        <f>COUNTIFS('Raw Data'!G:G, 'Sorted Data'!A6, 'Raw Data'!J:J, "Shooting Foul")</f>
        <v/>
      </c>
      <c r="Q6" s="1">
        <f>COUNTIFS('Raw Data'!G:G, 'Sorted Data'!A6, 'Raw Data'!J:J, "Block")</f>
        <v/>
      </c>
      <c r="R6" s="1">
        <f>COUNTIFS('Raw Data'!G:G, 'Sorted Data'!A6, 'Raw Data'!J:J, "Play of Interest")</f>
        <v/>
      </c>
    </row>
    <row r="7">
      <c r="A7" s="1" t="n">
        <v>21</v>
      </c>
      <c r="B7" s="6" t="inlineStr">
        <is>
          <t>Will</t>
        </is>
      </c>
      <c r="C7" s="6" t="inlineStr">
        <is>
          <t>Bolf</t>
        </is>
      </c>
      <c r="D7" s="1">
        <f>COUNTIFS('Raw Data'!G:G, 'Sorted Data'!A7, 'Raw Data'!J:J, "Free Throw")</f>
        <v/>
      </c>
      <c r="E7" s="1">
        <f>COUNTIFS('Raw Data'!G:G, 'Sorted Data'!A7, 'Raw Data'!J:J, "2-point FG")</f>
        <v/>
      </c>
      <c r="F7" s="1">
        <f>COUNTIFS('Raw Data'!G:G, 'Sorted Data'!A7, 'Raw Data'!J:J, "3-point FG")</f>
        <v/>
      </c>
      <c r="G7" s="1">
        <f>COUNTIFS('Raw Data'!G:G, 'Sorted Data'!A7, 'Raw Data'!J:J, "Missed Free Throw")</f>
        <v/>
      </c>
      <c r="H7" s="1">
        <f>COUNTIFS('Raw Data'!G:G, 'Sorted Data'!A7, 'Raw Data'!J:J, "Missed 2-point FG")</f>
        <v/>
      </c>
      <c r="I7" s="1">
        <f>COUNTIFS('Raw Data'!G:G, 'Sorted Data'!A7, 'Raw Data'!J:J, "Missed 3-point FG")</f>
        <v/>
      </c>
      <c r="J7" s="1">
        <f>COUNTIFS('Raw Data'!G:G, 'Sorted Data'!A7, 'Raw Data'!J:J, "Offensive Rebound")</f>
        <v/>
      </c>
      <c r="K7" s="1">
        <f>COUNTIFS('Raw Data'!G:G, 'Sorted Data'!A7, 'Raw Data'!J:J, "Turnover")</f>
        <v/>
      </c>
      <c r="L7" s="1">
        <f>COUNTIFS('Raw Data'!G:G, 'Sorted Data'!A7, 'Raw Data'!J:J, "Assist")</f>
        <v/>
      </c>
      <c r="M7" s="1">
        <f>COUNTIFS('Raw Data'!G:G, 'Sorted Data'!A7, 'Raw Data'!J:J, "Steal")</f>
        <v/>
      </c>
      <c r="N7" s="1">
        <f>COUNTIFS('Raw Data'!G:G, 'Sorted Data'!A7, 'Raw Data'!J:J, "Defensive Rebound")</f>
        <v/>
      </c>
      <c r="O7" s="1">
        <f>COUNTIFS('Raw Data'!G:G, 'Sorted Data'!A7, 'Raw Data'!J:J, "Foul")</f>
        <v/>
      </c>
      <c r="P7" s="1">
        <f>COUNTIFS('Raw Data'!G:G, 'Sorted Data'!A7, 'Raw Data'!J:J, "Shooting Foul")</f>
        <v/>
      </c>
      <c r="Q7" s="1">
        <f>COUNTIFS('Raw Data'!G:G, 'Sorted Data'!A7, 'Raw Data'!J:J, "Block")</f>
        <v/>
      </c>
      <c r="R7" s="1">
        <f>COUNTIFS('Raw Data'!G:G, 'Sorted Data'!A7, 'Raw Data'!J:J, "Play of Interest")</f>
        <v/>
      </c>
    </row>
    <row r="8">
      <c r="A8" s="1" t="n">
        <v>23</v>
      </c>
      <c r="B8" s="6" t="inlineStr">
        <is>
          <t>Alex</t>
        </is>
      </c>
      <c r="C8" s="6" t="inlineStr">
        <is>
          <t>Szymczakowski</t>
        </is>
      </c>
      <c r="D8" s="1">
        <f>COUNTIFS('Raw Data'!G:G, 'Sorted Data'!A8, 'Raw Data'!J:J, "Free Throw")</f>
        <v/>
      </c>
      <c r="E8" s="1">
        <f>COUNTIFS('Raw Data'!G:G, 'Sorted Data'!A8, 'Raw Data'!J:J, "2-point FG")</f>
        <v/>
      </c>
      <c r="F8" s="1">
        <f>COUNTIFS('Raw Data'!G:G, 'Sorted Data'!A8, 'Raw Data'!J:J, "3-point FG")</f>
        <v/>
      </c>
      <c r="G8" s="1">
        <f>COUNTIFS('Raw Data'!G:G, 'Sorted Data'!A8, 'Raw Data'!J:J, "Missed Free Throw")</f>
        <v/>
      </c>
      <c r="H8" s="1">
        <f>COUNTIFS('Raw Data'!G:G, 'Sorted Data'!A8, 'Raw Data'!J:J, "Missed 2-point FG")</f>
        <v/>
      </c>
      <c r="I8" s="1">
        <f>COUNTIFS('Raw Data'!G:G, 'Sorted Data'!A8, 'Raw Data'!J:J, "Missed 3-point FG")</f>
        <v/>
      </c>
      <c r="J8" s="1">
        <f>COUNTIFS('Raw Data'!G:G, 'Sorted Data'!A8, 'Raw Data'!J:J, "Offensive Rebound")</f>
        <v/>
      </c>
      <c r="K8" s="1">
        <f>COUNTIFS('Raw Data'!G:G, 'Sorted Data'!A8, 'Raw Data'!J:J, "Turnover")</f>
        <v/>
      </c>
      <c r="L8" s="1">
        <f>COUNTIFS('Raw Data'!G:G, 'Sorted Data'!A8, 'Raw Data'!J:J, "Assist")</f>
        <v/>
      </c>
      <c r="M8" s="1">
        <f>COUNTIFS('Raw Data'!G:G, 'Sorted Data'!A8, 'Raw Data'!J:J, "Steal")</f>
        <v/>
      </c>
      <c r="N8" s="1">
        <f>COUNTIFS('Raw Data'!G:G, 'Sorted Data'!A8, 'Raw Data'!J:J, "Defensive Rebound")</f>
        <v/>
      </c>
      <c r="O8" s="1">
        <f>COUNTIFS('Raw Data'!G:G, 'Sorted Data'!A8, 'Raw Data'!J:J, "Foul")</f>
        <v/>
      </c>
      <c r="P8" s="1">
        <f>COUNTIFS('Raw Data'!G:G, 'Sorted Data'!A8, 'Raw Data'!J:J, "Shooting Foul")</f>
        <v/>
      </c>
      <c r="Q8" s="1">
        <f>COUNTIFS('Raw Data'!G:G, 'Sorted Data'!A8, 'Raw Data'!J:J, "Block")</f>
        <v/>
      </c>
      <c r="R8" s="1">
        <f>COUNTIFS('Raw Data'!G:G, 'Sorted Data'!A8, 'Raw Data'!J:J, "Play of Interest")</f>
        <v/>
      </c>
    </row>
    <row r="9">
      <c r="A9" s="1" t="n">
        <v>24</v>
      </c>
      <c r="B9" s="6" t="inlineStr">
        <is>
          <t>Isaac</t>
        </is>
      </c>
      <c r="C9" s="6" t="inlineStr">
        <is>
          <t>Bakou</t>
        </is>
      </c>
      <c r="D9" s="1">
        <f>COUNTIFS('Raw Data'!G:G, 'Sorted Data'!A9, 'Raw Data'!J:J, "Free Throw")</f>
        <v/>
      </c>
      <c r="E9" s="1">
        <f>COUNTIFS('Raw Data'!G:G, 'Sorted Data'!A9, 'Raw Data'!J:J, "2-point FG")</f>
        <v/>
      </c>
      <c r="F9" s="1">
        <f>COUNTIFS('Raw Data'!G:G, 'Sorted Data'!A9, 'Raw Data'!J:J, "3-point FG")</f>
        <v/>
      </c>
      <c r="G9" s="1">
        <f>COUNTIFS('Raw Data'!G:G, 'Sorted Data'!A9, 'Raw Data'!J:J, "Missed Free Throw")</f>
        <v/>
      </c>
      <c r="H9" s="1">
        <f>COUNTIFS('Raw Data'!G:G, 'Sorted Data'!A9, 'Raw Data'!J:J, "Missed 2-point FG")</f>
        <v/>
      </c>
      <c r="I9" s="1">
        <f>COUNTIFS('Raw Data'!G:G, 'Sorted Data'!A9, 'Raw Data'!J:J, "Missed 3-point FG")</f>
        <v/>
      </c>
      <c r="J9" s="1">
        <f>COUNTIFS('Raw Data'!G:G, 'Sorted Data'!A9, 'Raw Data'!J:J, "Offensive Rebound")</f>
        <v/>
      </c>
      <c r="K9" s="1">
        <f>COUNTIFS('Raw Data'!G:G, 'Sorted Data'!A9, 'Raw Data'!J:J, "Turnover")</f>
        <v/>
      </c>
      <c r="L9" s="1">
        <f>COUNTIFS('Raw Data'!G:G, 'Sorted Data'!A9, 'Raw Data'!J:J, "Assist")</f>
        <v/>
      </c>
      <c r="M9" s="1">
        <f>COUNTIFS('Raw Data'!G:G, 'Sorted Data'!A9, 'Raw Data'!J:J, "Steal")</f>
        <v/>
      </c>
      <c r="N9" s="1">
        <f>COUNTIFS('Raw Data'!G:G, 'Sorted Data'!A9, 'Raw Data'!J:J, "Defensive Rebound")</f>
        <v/>
      </c>
      <c r="O9" s="1">
        <f>COUNTIFS('Raw Data'!G:G, 'Sorted Data'!A9, 'Raw Data'!J:J, "Foul")</f>
        <v/>
      </c>
      <c r="P9" s="1">
        <f>COUNTIFS('Raw Data'!G:G, 'Sorted Data'!A9, 'Raw Data'!J:J, "Shooting Foul")</f>
        <v/>
      </c>
      <c r="Q9" s="1">
        <f>COUNTIFS('Raw Data'!G:G, 'Sorted Data'!A9, 'Raw Data'!J:J, "Block")</f>
        <v/>
      </c>
      <c r="R9" s="1">
        <f>COUNTIFS('Raw Data'!G:G, 'Sorted Data'!A9, 'Raw Data'!J:J, "Play of Interest")</f>
        <v/>
      </c>
    </row>
    <row r="10">
      <c r="A10" s="1" t="n">
        <v>44</v>
      </c>
      <c r="B10" s="6" t="inlineStr">
        <is>
          <t>Max</t>
        </is>
      </c>
      <c r="C10" s="6" t="inlineStr">
        <is>
          <t>Stankiewicz</t>
        </is>
      </c>
      <c r="D10" s="1">
        <f>COUNTIFS('Raw Data'!G:G, 'Sorted Data'!A10, 'Raw Data'!J:J, "Free Throw")</f>
        <v/>
      </c>
      <c r="E10" s="1">
        <f>COUNTIFS('Raw Data'!G:G, 'Sorted Data'!A10, 'Raw Data'!J:J, "2-point FG")</f>
        <v/>
      </c>
      <c r="F10" s="1">
        <f>COUNTIFS('Raw Data'!G:G, 'Sorted Data'!A10, 'Raw Data'!J:J, "3-point FG")</f>
        <v/>
      </c>
      <c r="G10" s="1">
        <f>COUNTIFS('Raw Data'!G:G, 'Sorted Data'!A10, 'Raw Data'!J:J, "Missed Free Throw")</f>
        <v/>
      </c>
      <c r="H10" s="1">
        <f>COUNTIFS('Raw Data'!G:G, 'Sorted Data'!A10, 'Raw Data'!J:J, "Missed 2-point FG")</f>
        <v/>
      </c>
      <c r="I10" s="1">
        <f>COUNTIFS('Raw Data'!G:G, 'Sorted Data'!A10, 'Raw Data'!J:J, "Missed 3-point FG")</f>
        <v/>
      </c>
      <c r="J10" s="1">
        <f>COUNTIFS('Raw Data'!G:G, 'Sorted Data'!A10, 'Raw Data'!J:J, "Offensive Rebound")</f>
        <v/>
      </c>
      <c r="K10" s="1">
        <f>COUNTIFS('Raw Data'!G:G, 'Sorted Data'!A10, 'Raw Data'!J:J, "Turnover")</f>
        <v/>
      </c>
      <c r="L10" s="1">
        <f>COUNTIFS('Raw Data'!G:G, 'Sorted Data'!A10, 'Raw Data'!J:J, "Assist")</f>
        <v/>
      </c>
      <c r="M10" s="1">
        <f>COUNTIFS('Raw Data'!G:G, 'Sorted Data'!A10, 'Raw Data'!J:J, "Steal")</f>
        <v/>
      </c>
      <c r="N10" s="1">
        <f>COUNTIFS('Raw Data'!G:G, 'Sorted Data'!A10, 'Raw Data'!J:J, "Defensive Rebound")</f>
        <v/>
      </c>
      <c r="O10" s="1">
        <f>COUNTIFS('Raw Data'!G:G, 'Sorted Data'!A10, 'Raw Data'!J:J, "Foul")</f>
        <v/>
      </c>
      <c r="P10" s="1">
        <f>COUNTIFS('Raw Data'!G:G, 'Sorted Data'!A10, 'Raw Data'!J:J, "Shooting Foul")</f>
        <v/>
      </c>
      <c r="Q10" s="1">
        <f>COUNTIFS('Raw Data'!G:G, 'Sorted Data'!A10, 'Raw Data'!J:J, "Block")</f>
        <v/>
      </c>
      <c r="R10" s="1">
        <f>COUNTIFS('Raw Data'!G:G, 'Sorted Data'!A10, 'Raw Data'!J:J, "Play of Interest")</f>
        <v/>
      </c>
    </row>
    <row r="11">
      <c r="A11" s="1" t="n">
        <v>99</v>
      </c>
      <c r="B11" s="6" t="inlineStr">
        <is>
          <t>Luke</t>
        </is>
      </c>
      <c r="C11" s="6" t="inlineStr">
        <is>
          <t>Carden</t>
        </is>
      </c>
      <c r="D11" s="1">
        <f>COUNTIFS('Raw Data'!G:G, 'Sorted Data'!A11, 'Raw Data'!J:J, "Free Throw")</f>
        <v/>
      </c>
      <c r="E11" s="1">
        <f>COUNTIFS('Raw Data'!G:G, 'Sorted Data'!A11, 'Raw Data'!J:J, "2-point FG")</f>
        <v/>
      </c>
      <c r="F11" s="1">
        <f>COUNTIFS('Raw Data'!G:G, 'Sorted Data'!A11, 'Raw Data'!J:J, "3-point FG")</f>
        <v/>
      </c>
      <c r="G11" s="1">
        <f>COUNTIFS('Raw Data'!G:G, 'Sorted Data'!A11, 'Raw Data'!J:J, "Missed Free Throw")</f>
        <v/>
      </c>
      <c r="H11" s="1">
        <f>COUNTIFS('Raw Data'!G:G, 'Sorted Data'!A11, 'Raw Data'!J:J, "Missed 2-point FG")</f>
        <v/>
      </c>
      <c r="I11" s="1">
        <f>COUNTIFS('Raw Data'!G:G, 'Sorted Data'!A11, 'Raw Data'!J:J, "Missed 3-point FG")</f>
        <v/>
      </c>
      <c r="J11" s="1">
        <f>COUNTIFS('Raw Data'!G:G, 'Sorted Data'!A11, 'Raw Data'!J:J, "Offensive Rebound")</f>
        <v/>
      </c>
      <c r="K11" s="1">
        <f>COUNTIFS('Raw Data'!G:G, 'Sorted Data'!A11, 'Raw Data'!J:J, "Turnover")</f>
        <v/>
      </c>
      <c r="L11" s="1">
        <f>COUNTIFS('Raw Data'!G:G, 'Sorted Data'!A11, 'Raw Data'!J:J, "Assist")</f>
        <v/>
      </c>
      <c r="M11" s="1">
        <f>COUNTIFS('Raw Data'!G:G, 'Sorted Data'!A11, 'Raw Data'!J:J, "Steal")</f>
        <v/>
      </c>
      <c r="N11" s="1">
        <f>COUNTIFS('Raw Data'!G:G, 'Sorted Data'!A11, 'Raw Data'!J:J, "Defensive Rebound")</f>
        <v/>
      </c>
      <c r="O11" s="1">
        <f>COUNTIFS('Raw Data'!G:G, 'Sorted Data'!A11, 'Raw Data'!J:J, "Foul")</f>
        <v/>
      </c>
      <c r="P11" s="1">
        <f>COUNTIFS('Raw Data'!G:G, 'Sorted Data'!A11, 'Raw Data'!J:J, "Shooting Foul")</f>
        <v/>
      </c>
      <c r="Q11" s="1">
        <f>COUNTIFS('Raw Data'!G:G, 'Sorted Data'!A11, 'Raw Data'!J:J, "Block")</f>
        <v/>
      </c>
      <c r="R11" s="1">
        <f>COUNTIFS('Raw Data'!G:G, 'Sorted Data'!A11, 'Raw Data'!J:J, "Play of Interest")</f>
        <v/>
      </c>
    </row>
    <row r="12" ht="16" customHeight="1" thickBot="1"/>
    <row r="13" ht="16" customFormat="1" customHeight="1" s="1" thickBot="1">
      <c r="A13" s="7" t="inlineStr">
        <is>
          <t>00</t>
        </is>
      </c>
      <c r="B13" s="8" t="inlineStr">
        <is>
          <t>Team</t>
        </is>
      </c>
      <c r="C13" s="8" t="inlineStr">
        <is>
          <t>Totals</t>
        </is>
      </c>
      <c r="D13" s="8">
        <f>SUM(Table1[Free Throw])</f>
        <v/>
      </c>
      <c r="E13" s="8">
        <f>SUM(Table1[2-point FG])</f>
        <v/>
      </c>
      <c r="F13" s="8">
        <f>SUM(Table1[3-point FG])</f>
        <v/>
      </c>
      <c r="G13" s="8">
        <f>SUM(Table1[Missed Free Throw])</f>
        <v/>
      </c>
      <c r="H13" s="8">
        <f>SUM(Table1[Missed 2-point FG])</f>
        <v/>
      </c>
      <c r="I13" s="8">
        <f>SUM(Table1[Missed 3-point FG])</f>
        <v/>
      </c>
      <c r="J13" s="8">
        <f>SUM(Table1[Offensive Rebound])</f>
        <v/>
      </c>
      <c r="K13" s="8">
        <f>SUM(Table1[Turnover])</f>
        <v/>
      </c>
      <c r="L13" s="8">
        <f>SUM(Table1[Assist])</f>
        <v/>
      </c>
      <c r="M13" s="8">
        <f>SUM(Table1[Steal])</f>
        <v/>
      </c>
      <c r="N13" s="8">
        <f>SUM(Table1[Defensive Rebound])</f>
        <v/>
      </c>
      <c r="O13" s="8">
        <f>SUM(Table1[Foul])</f>
        <v/>
      </c>
      <c r="P13" s="8">
        <f>SUM(Table1[Shooting Foul])</f>
        <v/>
      </c>
      <c r="Q13" s="8">
        <f>SUM(Table1[Block])</f>
        <v/>
      </c>
      <c r="R13" s="9">
        <f>SUM(Table1[Play of Interest])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>
  <sheetPr>
    <tabColor rgb="FF0268D6"/>
    <outlinePr summaryBelow="1" summaryRight="1"/>
    <pageSetUpPr/>
  </sheetPr>
  <dimension ref="A1:X19"/>
  <sheetViews>
    <sheetView showGridLines="0" showRowColHeaders="0" tabSelected="1" showRuler="0" view="pageLayout" zoomScale="150" zoomScaleNormal="120" zoomScaleSheetLayoutView="90" zoomScalePageLayoutView="150" workbookViewId="0">
      <selection activeCell="H11" sqref="H11"/>
    </sheetView>
  </sheetViews>
  <sheetFormatPr baseColWidth="10" defaultColWidth="9.6640625" defaultRowHeight="19"/>
  <cols>
    <col width="4.1640625" customWidth="1" style="17" min="1" max="1"/>
    <col width="21" customWidth="1" style="13" min="2" max="2"/>
    <col width="7" customWidth="1" style="13" min="3" max="4"/>
    <col width="7.5" customWidth="1" style="14" min="5" max="5"/>
    <col width="7" customWidth="1" style="14" min="6" max="7"/>
    <col width="7.5" customWidth="1" style="14" min="8" max="8"/>
    <col width="7" customWidth="1" style="13" min="9" max="10"/>
    <col width="7.5" customWidth="1" style="13" min="11" max="11"/>
    <col width="7" customWidth="1" style="14" min="12" max="13"/>
    <col width="7" customWidth="1" style="13" min="14" max="20"/>
    <col width="4.5" customWidth="1" style="13" min="21" max="21"/>
    <col width="7.5" customWidth="1" style="17" min="22" max="24"/>
    <col width="5.33203125" customWidth="1" style="13" min="25" max="25"/>
    <col width="6.1640625" customWidth="1" style="13" min="26" max="26"/>
    <col width="9.6640625" customWidth="1" style="13" min="27" max="16384"/>
  </cols>
  <sheetData>
    <row r="1" ht="30" customFormat="1" customHeight="1" s="27" thickBot="1">
      <c r="A1" s="49" t="inlineStr">
        <is>
          <t>PLAYER</t>
        </is>
      </c>
      <c r="B1" s="50" t="n"/>
      <c r="C1" s="26" t="inlineStr">
        <is>
          <t>FGM</t>
        </is>
      </c>
      <c r="D1" s="26" t="inlineStr">
        <is>
          <t>FGA</t>
        </is>
      </c>
      <c r="E1" s="26" t="inlineStr">
        <is>
          <t>FG%</t>
        </is>
      </c>
      <c r="F1" s="26" t="inlineStr">
        <is>
          <t>3PM</t>
        </is>
      </c>
      <c r="G1" s="26" t="inlineStr">
        <is>
          <t>3PA</t>
        </is>
      </c>
      <c r="H1" s="26" t="inlineStr">
        <is>
          <t>3P%</t>
        </is>
      </c>
      <c r="I1" s="26" t="inlineStr">
        <is>
          <t>FTM</t>
        </is>
      </c>
      <c r="J1" s="26" t="inlineStr">
        <is>
          <t>FTA</t>
        </is>
      </c>
      <c r="K1" s="26" t="inlineStr">
        <is>
          <t>FT%</t>
        </is>
      </c>
      <c r="L1" s="26" t="inlineStr">
        <is>
          <t>OREB</t>
        </is>
      </c>
      <c r="M1" s="26" t="inlineStr">
        <is>
          <t>DREB</t>
        </is>
      </c>
      <c r="N1" s="26" t="inlineStr">
        <is>
          <t>REB</t>
        </is>
      </c>
      <c r="O1" s="26" t="inlineStr">
        <is>
          <t>AST</t>
        </is>
      </c>
      <c r="P1" s="26" t="inlineStr">
        <is>
          <t>STL</t>
        </is>
      </c>
      <c r="Q1" s="26" t="inlineStr">
        <is>
          <t>BLK</t>
        </is>
      </c>
      <c r="R1" s="26" t="inlineStr">
        <is>
          <t>TO</t>
        </is>
      </c>
      <c r="S1" s="26" t="inlineStr">
        <is>
          <t>PF</t>
        </is>
      </c>
      <c r="T1" s="26" t="inlineStr">
        <is>
          <t>PTS</t>
        </is>
      </c>
      <c r="V1" s="43" t="inlineStr">
        <is>
          <t>POS
IMP</t>
        </is>
      </c>
      <c r="W1" s="43" t="inlineStr">
        <is>
          <t>NEG
IMP</t>
        </is>
      </c>
      <c r="X1" s="43" t="inlineStr">
        <is>
          <t>NET
IMP</t>
        </is>
      </c>
    </row>
    <row r="2" ht="27" customHeight="1" thickBot="1" thickTop="1">
      <c r="A2" s="28" t="n">
        <v>1</v>
      </c>
      <c r="B2" s="15" t="inlineStr">
        <is>
          <t>Iggy Manzella</t>
        </is>
      </c>
      <c r="C2" s="19">
        <f>Table1[[#This Row],[2-point FG]]</f>
        <v/>
      </c>
      <c r="D2" s="19">
        <f>Table1[[#This Row],[2-point FG]]+Table1[[#This Row],[Missed 2-point FG]]</f>
        <v/>
      </c>
      <c r="E2" s="20">
        <f>IF(C2&lt;D2,(C2/D2)*100,IF(D2=0,"0.0","100"))</f>
        <v/>
      </c>
      <c r="F2" s="19">
        <f>Table1[[#This Row],[3-point FG]]</f>
        <v/>
      </c>
      <c r="G2" s="19">
        <f>Table1[[#This Row],[3-point FG]]+Table1[[#This Row],[Missed 3-point FG]]</f>
        <v/>
      </c>
      <c r="H2" s="20">
        <f>IF(F2&lt;G2,(F2/G2)*100,IF(G2=0,"0.0","100"))</f>
        <v/>
      </c>
      <c r="I2" s="21">
        <f>'Sorted Data'!D2</f>
        <v/>
      </c>
      <c r="J2" s="21">
        <f>Table1[[#This Row],[Free Throw]]+Table1[[#This Row],[Missed Free Throw]]</f>
        <v/>
      </c>
      <c r="K2" s="20">
        <f>IF(I2&lt;J2,(I2/J2)*100,IF(J2=0,"0.0","100"))</f>
        <v/>
      </c>
      <c r="L2" s="21">
        <f>Table1[[#This Row],[Offensive Rebound]]</f>
        <v/>
      </c>
      <c r="M2" s="21">
        <f>Table1[[#This Row],[Defensive Rebound]]</f>
        <v/>
      </c>
      <c r="N2" s="21">
        <f>Table1[[#This Row],[Offensive Rebound]]+Table1[[#This Row],[Defensive Rebound]]</f>
        <v/>
      </c>
      <c r="O2" s="21">
        <f>Table1[[#This Row],[Assist]]</f>
        <v/>
      </c>
      <c r="P2" s="21">
        <f>Table1[[#This Row],[Steal]]</f>
        <v/>
      </c>
      <c r="Q2" s="21">
        <f>Table1[[#This Row],[Block]]</f>
        <v/>
      </c>
      <c r="R2" s="21">
        <f>Table1[[#This Row],[Turnover]]</f>
        <v/>
      </c>
      <c r="S2" s="21">
        <f>Table1[[#This Row],[Foul]]+Table1[[#This Row],[Shooting Foul]]</f>
        <v/>
      </c>
      <c r="T2" s="21">
        <f>I2+C2*2+F2*3</f>
        <v/>
      </c>
      <c r="V2" s="45">
        <f>T2+N2+O2+P2+Q2</f>
        <v/>
      </c>
      <c r="W2" s="45">
        <f>(D2-C2)+(G2-F2)+(J2-I2)+R2</f>
        <v/>
      </c>
      <c r="X2" s="45">
        <f>V2-W2</f>
        <v/>
      </c>
    </row>
    <row r="3" ht="27" customHeight="1" thickBot="1" thickTop="1">
      <c r="A3" s="28" t="n">
        <v>2</v>
      </c>
      <c r="B3" s="16" t="inlineStr">
        <is>
          <t>Oliver Lange</t>
        </is>
      </c>
      <c r="C3" s="22">
        <f>Table1[[#This Row],[2-point FG]]</f>
        <v/>
      </c>
      <c r="D3" s="22">
        <f>Table1[[#This Row],[2-point FG]]+Table1[[#This Row],[Missed 2-point FG]]</f>
        <v/>
      </c>
      <c r="E3" s="20">
        <f>IF(C3&lt;D3,(C3/D3)*100,IF(D3=0,"0.0","100"))</f>
        <v/>
      </c>
      <c r="F3" s="22">
        <f>Table1[[#This Row],[3-point FG]]</f>
        <v/>
      </c>
      <c r="G3" s="22">
        <f>Table1[[#This Row],[3-point FG]]+Table1[[#This Row],[Missed 3-point FG]]</f>
        <v/>
      </c>
      <c r="H3" s="20">
        <f>IF(F3&lt;G3,(F3/G3)*100,IF(G3=0,"0.0","100"))</f>
        <v/>
      </c>
      <c r="I3" s="23">
        <f>'Sorted Data'!D3</f>
        <v/>
      </c>
      <c r="J3" s="23">
        <f>Table1[[#This Row],[Free Throw]]+Table1[[#This Row],[Missed Free Throw]]</f>
        <v/>
      </c>
      <c r="K3" s="20">
        <f>IF(I3&lt;J3,(I3/J3)*100,IF(J3=0,"0.0","100"))</f>
        <v/>
      </c>
      <c r="L3" s="23">
        <f>Table1[[#This Row],[Offensive Rebound]]</f>
        <v/>
      </c>
      <c r="M3" s="23">
        <f>Table1[[#This Row],[Defensive Rebound]]</f>
        <v/>
      </c>
      <c r="N3" s="23">
        <f>Table1[[#This Row],[Offensive Rebound]]+Table1[[#This Row],[Defensive Rebound]]</f>
        <v/>
      </c>
      <c r="O3" s="23">
        <f>Table1[[#This Row],[Assist]]</f>
        <v/>
      </c>
      <c r="P3" s="23">
        <f>Table1[[#This Row],[Steal]]</f>
        <v/>
      </c>
      <c r="Q3" s="23">
        <f>Table1[[#This Row],[Block]]</f>
        <v/>
      </c>
      <c r="R3" s="23">
        <f>Table1[[#This Row],[Turnover]]</f>
        <v/>
      </c>
      <c r="S3" s="23">
        <f>Table1[[#This Row],[Foul]]+Table1[[#This Row],[Shooting Foul]]</f>
        <v/>
      </c>
      <c r="T3" s="23">
        <f>I3+C3*2+F3*3</f>
        <v/>
      </c>
      <c r="V3" s="45">
        <f>T3+N3+O3+P3+Q3</f>
        <v/>
      </c>
      <c r="W3" s="45">
        <f>(D3-C3)+(G3-F3)+(J3-I3)+R3</f>
        <v/>
      </c>
      <c r="X3" s="45">
        <f>V3-W3</f>
        <v/>
      </c>
    </row>
    <row r="4" ht="27" customHeight="1" thickBot="1" thickTop="1">
      <c r="A4" s="28" t="n">
        <v>3</v>
      </c>
      <c r="B4" s="16" t="inlineStr">
        <is>
          <t>Declan Towle</t>
        </is>
      </c>
      <c r="C4" s="22">
        <f>Table1[[#This Row],[2-point FG]]</f>
        <v/>
      </c>
      <c r="D4" s="22">
        <f>Table1[[#This Row],[2-point FG]]+Table1[[#This Row],[Missed 2-point FG]]</f>
        <v/>
      </c>
      <c r="E4" s="20">
        <f>IF(C4&lt;D4,(C4/D4)*100,IF(D4=0,"0.0","100"))</f>
        <v/>
      </c>
      <c r="F4" s="22">
        <f>Table1[[#This Row],[3-point FG]]</f>
        <v/>
      </c>
      <c r="G4" s="22">
        <f>Table1[[#This Row],[3-point FG]]+Table1[[#This Row],[Missed 3-point FG]]</f>
        <v/>
      </c>
      <c r="H4" s="20">
        <f>IF(F4&lt;G4,(F4/G4)*100,IF(G4=0,"0.0","100"))</f>
        <v/>
      </c>
      <c r="I4" s="23">
        <f>'Sorted Data'!D4</f>
        <v/>
      </c>
      <c r="J4" s="23">
        <f>Table1[[#This Row],[Free Throw]]+Table1[[#This Row],[Missed Free Throw]]</f>
        <v/>
      </c>
      <c r="K4" s="20">
        <f>IF(I4&lt;J4,(I4/J4)*100,IF(J4=0,"0.0","100"))</f>
        <v/>
      </c>
      <c r="L4" s="23">
        <f>Table1[[#This Row],[Offensive Rebound]]</f>
        <v/>
      </c>
      <c r="M4" s="23">
        <f>Table1[[#This Row],[Defensive Rebound]]</f>
        <v/>
      </c>
      <c r="N4" s="23">
        <f>Table1[[#This Row],[Offensive Rebound]]+Table1[[#This Row],[Defensive Rebound]]</f>
        <v/>
      </c>
      <c r="O4" s="23">
        <f>Table1[[#This Row],[Assist]]</f>
        <v/>
      </c>
      <c r="P4" s="23">
        <f>Table1[[#This Row],[Steal]]</f>
        <v/>
      </c>
      <c r="Q4" s="23">
        <f>Table1[[#This Row],[Block]]</f>
        <v/>
      </c>
      <c r="R4" s="23">
        <f>Table1[[#This Row],[Turnover]]</f>
        <v/>
      </c>
      <c r="S4" s="23">
        <f>Table1[[#This Row],[Foul]]+Table1[[#This Row],[Shooting Foul]]</f>
        <v/>
      </c>
      <c r="T4" s="23">
        <f>I4+C4*2+F4*3</f>
        <v/>
      </c>
      <c r="V4" s="45">
        <f>T4+N4+O4+P4+Q4</f>
        <v/>
      </c>
      <c r="W4" s="45">
        <f>(D4-C4)+(G4-F4)+(J4-I4)+R4</f>
        <v/>
      </c>
      <c r="X4" s="45">
        <f>V4-W4</f>
        <v/>
      </c>
    </row>
    <row r="5" ht="27" customHeight="1" thickBot="1" thickTop="1">
      <c r="A5" s="28" t="n">
        <v>11</v>
      </c>
      <c r="B5" s="16" t="inlineStr">
        <is>
          <t>Zach Samuels</t>
        </is>
      </c>
      <c r="C5" s="22">
        <f>Table1[[#This Row],[2-point FG]]</f>
        <v/>
      </c>
      <c r="D5" s="22">
        <f>Table1[[#This Row],[2-point FG]]+Table1[[#This Row],[Missed 2-point FG]]</f>
        <v/>
      </c>
      <c r="E5" s="20">
        <f>IF(C5&lt;D5,(C5/D5)*100,IF(D5=0,"0.0","100"))</f>
        <v/>
      </c>
      <c r="F5" s="22">
        <f>Table1[[#This Row],[3-point FG]]</f>
        <v/>
      </c>
      <c r="G5" s="22">
        <f>Table1[[#This Row],[3-point FG]]+Table1[[#This Row],[Missed 3-point FG]]</f>
        <v/>
      </c>
      <c r="H5" s="20">
        <f>IF(F5&lt;G5,(F5/G5)*100,IF(G5=0,"0.0","100"))</f>
        <v/>
      </c>
      <c r="I5" s="23">
        <f>'Sorted Data'!D5</f>
        <v/>
      </c>
      <c r="J5" s="23">
        <f>Table1[[#This Row],[Free Throw]]+Table1[[#This Row],[Missed Free Throw]]</f>
        <v/>
      </c>
      <c r="K5" s="20">
        <f>IF(I5&lt;J5,(I5/J5)*100,IF(J5=0,"0.0","100"))</f>
        <v/>
      </c>
      <c r="L5" s="23">
        <f>Table1[[#This Row],[Offensive Rebound]]</f>
        <v/>
      </c>
      <c r="M5" s="23">
        <f>Table1[[#This Row],[Defensive Rebound]]</f>
        <v/>
      </c>
      <c r="N5" s="23">
        <f>Table1[[#This Row],[Offensive Rebound]]+Table1[[#This Row],[Defensive Rebound]]</f>
        <v/>
      </c>
      <c r="O5" s="23">
        <f>Table1[[#This Row],[Assist]]</f>
        <v/>
      </c>
      <c r="P5" s="23">
        <f>Table1[[#This Row],[Steal]]</f>
        <v/>
      </c>
      <c r="Q5" s="23">
        <f>Table1[[#This Row],[Block]]</f>
        <v/>
      </c>
      <c r="R5" s="23">
        <f>Table1[[#This Row],[Turnover]]</f>
        <v/>
      </c>
      <c r="S5" s="23">
        <f>Table1[[#This Row],[Foul]]+Table1[[#This Row],[Shooting Foul]]</f>
        <v/>
      </c>
      <c r="T5" s="23">
        <f>I5+C5*2+F5*3</f>
        <v/>
      </c>
      <c r="V5" s="45">
        <f>T5+N5+O5+P5+Q5</f>
        <v/>
      </c>
      <c r="W5" s="45">
        <f>(D5-C5)+(G5-F5)+(J5-I5)+R5</f>
        <v/>
      </c>
      <c r="X5" s="45">
        <f>V5-W5</f>
        <v/>
      </c>
    </row>
    <row r="6" ht="27" customHeight="1" thickBot="1" thickTop="1">
      <c r="A6" s="28" t="n">
        <v>18</v>
      </c>
      <c r="B6" s="16" t="inlineStr">
        <is>
          <t>Jack Klimek</t>
        </is>
      </c>
      <c r="C6" s="22">
        <f>Table1[[#This Row],[2-point FG]]</f>
        <v/>
      </c>
      <c r="D6" s="22">
        <f>Table1[[#This Row],[2-point FG]]+Table1[[#This Row],[Missed 2-point FG]]</f>
        <v/>
      </c>
      <c r="E6" s="20">
        <f>IF(C6&lt;D6,(C6/D6)*100,IF(D6=0,"0.0","100"))</f>
        <v/>
      </c>
      <c r="F6" s="22">
        <f>Table1[[#This Row],[3-point FG]]</f>
        <v/>
      </c>
      <c r="G6" s="22">
        <f>Table1[[#This Row],[3-point FG]]+Table1[[#This Row],[Missed 3-point FG]]</f>
        <v/>
      </c>
      <c r="H6" s="20">
        <f>IF(F6&lt;G6,(F6/G6)*100,IF(G6=0,"0.0","100"))</f>
        <v/>
      </c>
      <c r="I6" s="23">
        <f>'Sorted Data'!D6</f>
        <v/>
      </c>
      <c r="J6" s="23">
        <f>Table1[[#This Row],[Free Throw]]+Table1[[#This Row],[Missed Free Throw]]</f>
        <v/>
      </c>
      <c r="K6" s="20">
        <f>IF(I6&lt;J6,(I6/J6)*100,IF(J6=0,"0.0","100"))</f>
        <v/>
      </c>
      <c r="L6" s="23">
        <f>Table1[[#This Row],[Offensive Rebound]]</f>
        <v/>
      </c>
      <c r="M6" s="23">
        <f>Table1[[#This Row],[Defensive Rebound]]</f>
        <v/>
      </c>
      <c r="N6" s="23">
        <f>Table1[[#This Row],[Offensive Rebound]]+Table1[[#This Row],[Defensive Rebound]]</f>
        <v/>
      </c>
      <c r="O6" s="23">
        <f>Table1[[#This Row],[Assist]]</f>
        <v/>
      </c>
      <c r="P6" s="23">
        <f>Table1[[#This Row],[Steal]]</f>
        <v/>
      </c>
      <c r="Q6" s="23">
        <f>Table1[[#This Row],[Block]]</f>
        <v/>
      </c>
      <c r="R6" s="23">
        <f>Table1[[#This Row],[Turnover]]</f>
        <v/>
      </c>
      <c r="S6" s="23">
        <f>Table1[[#This Row],[Foul]]+Table1[[#This Row],[Shooting Foul]]</f>
        <v/>
      </c>
      <c r="T6" s="23">
        <f>I6+C6*2+F6*3</f>
        <v/>
      </c>
      <c r="V6" s="45">
        <f>T6+N6+O6+P6+Q6</f>
        <v/>
      </c>
      <c r="W6" s="45">
        <f>(D6-C6)+(G6-F6)+(J6-I6)+R6</f>
        <v/>
      </c>
      <c r="X6" s="45">
        <f>V6-W6</f>
        <v/>
      </c>
    </row>
    <row r="7" ht="27" customHeight="1" thickBot="1" thickTop="1">
      <c r="A7" s="28" t="n">
        <v>21</v>
      </c>
      <c r="B7" s="16" t="inlineStr">
        <is>
          <t>Will Bolf</t>
        </is>
      </c>
      <c r="C7" s="22">
        <f>Table1[[#This Row],[2-point FG]]</f>
        <v/>
      </c>
      <c r="D7" s="22">
        <f>Table1[[#This Row],[2-point FG]]+Table1[[#This Row],[Missed 2-point FG]]</f>
        <v/>
      </c>
      <c r="E7" s="20">
        <f>IF(C7&lt;D7,(C7/D7)*100,IF(D7=0,"0.0","100"))</f>
        <v/>
      </c>
      <c r="F7" s="22">
        <f>Table1[[#This Row],[3-point FG]]</f>
        <v/>
      </c>
      <c r="G7" s="22">
        <f>Table1[[#This Row],[3-point FG]]+Table1[[#This Row],[Missed 3-point FG]]</f>
        <v/>
      </c>
      <c r="H7" s="20">
        <f>IF(F7&lt;G7,(F7/G7)*100,IF(G7=0,"0.0","100"))</f>
        <v/>
      </c>
      <c r="I7" s="23">
        <f>'Sorted Data'!D7</f>
        <v/>
      </c>
      <c r="J7" s="23">
        <f>Table1[[#This Row],[Free Throw]]+Table1[[#This Row],[Missed Free Throw]]</f>
        <v/>
      </c>
      <c r="K7" s="20">
        <f>IF(I7&lt;J7,(I7/J7)*100,IF(J7=0,"0.0","100"))</f>
        <v/>
      </c>
      <c r="L7" s="23">
        <f>Table1[[#This Row],[Offensive Rebound]]</f>
        <v/>
      </c>
      <c r="M7" s="23">
        <f>Table1[[#This Row],[Defensive Rebound]]</f>
        <v/>
      </c>
      <c r="N7" s="23">
        <f>Table1[[#This Row],[Offensive Rebound]]+Table1[[#This Row],[Defensive Rebound]]</f>
        <v/>
      </c>
      <c r="O7" s="23">
        <f>Table1[[#This Row],[Assist]]</f>
        <v/>
      </c>
      <c r="P7" s="23">
        <f>Table1[[#This Row],[Steal]]</f>
        <v/>
      </c>
      <c r="Q7" s="23">
        <f>Table1[[#This Row],[Block]]</f>
        <v/>
      </c>
      <c r="R7" s="23">
        <f>Table1[[#This Row],[Turnover]]</f>
        <v/>
      </c>
      <c r="S7" s="23">
        <f>Table1[[#This Row],[Foul]]+Table1[[#This Row],[Shooting Foul]]</f>
        <v/>
      </c>
      <c r="T7" s="23">
        <f>I7+C7*2+F7*3</f>
        <v/>
      </c>
      <c r="V7" s="45">
        <f>T7+N7+O7+P7+Q7</f>
        <v/>
      </c>
      <c r="W7" s="45">
        <f>(D7-C7)+(G7-F7)+(J7-I7)+R7</f>
        <v/>
      </c>
      <c r="X7" s="45">
        <f>V7-W7</f>
        <v/>
      </c>
    </row>
    <row r="8" ht="27" customHeight="1" thickBot="1" thickTop="1">
      <c r="A8" s="28" t="n">
        <v>23</v>
      </c>
      <c r="B8" s="16" t="inlineStr">
        <is>
          <t>Alex Szymczakowski</t>
        </is>
      </c>
      <c r="C8" s="22">
        <f>Table1[[#This Row],[2-point FG]]</f>
        <v/>
      </c>
      <c r="D8" s="22">
        <f>Table1[[#This Row],[2-point FG]]+Table1[[#This Row],[Missed 2-point FG]]</f>
        <v/>
      </c>
      <c r="E8" s="20">
        <f>IF(C8&lt;D8,(C8/D8)*100,IF(D8=0,"0.0","100"))</f>
        <v/>
      </c>
      <c r="F8" s="22">
        <f>Table1[[#This Row],[3-point FG]]</f>
        <v/>
      </c>
      <c r="G8" s="22">
        <f>Table1[[#This Row],[3-point FG]]+Table1[[#This Row],[Missed 3-point FG]]</f>
        <v/>
      </c>
      <c r="H8" s="20">
        <f>IF(F8&lt;G8,(F8/G8)*100,IF(G8=0,"0.0","100"))</f>
        <v/>
      </c>
      <c r="I8" s="23">
        <f>'Sorted Data'!D8</f>
        <v/>
      </c>
      <c r="J8" s="23">
        <f>Table1[[#This Row],[Free Throw]]+Table1[[#This Row],[Missed Free Throw]]</f>
        <v/>
      </c>
      <c r="K8" s="20">
        <f>IF(I8&lt;J8,(I8/J8)*100,IF(J8=0,"0.0","100"))</f>
        <v/>
      </c>
      <c r="L8" s="23">
        <f>Table1[[#This Row],[Offensive Rebound]]</f>
        <v/>
      </c>
      <c r="M8" s="23">
        <f>Table1[[#This Row],[Defensive Rebound]]</f>
        <v/>
      </c>
      <c r="N8" s="23">
        <f>Table1[[#This Row],[Offensive Rebound]]+Table1[[#This Row],[Defensive Rebound]]</f>
        <v/>
      </c>
      <c r="O8" s="23">
        <f>Table1[[#This Row],[Assist]]</f>
        <v/>
      </c>
      <c r="P8" s="23">
        <f>Table1[[#This Row],[Steal]]</f>
        <v/>
      </c>
      <c r="Q8" s="23">
        <f>Table1[[#This Row],[Block]]</f>
        <v/>
      </c>
      <c r="R8" s="23">
        <f>Table1[[#This Row],[Turnover]]</f>
        <v/>
      </c>
      <c r="S8" s="23">
        <f>Table1[[#This Row],[Foul]]+Table1[[#This Row],[Shooting Foul]]</f>
        <v/>
      </c>
      <c r="T8" s="23">
        <f>I8+C8*2+F8*3</f>
        <v/>
      </c>
      <c r="V8" s="45">
        <f>T8+N8+O8+P8+Q8</f>
        <v/>
      </c>
      <c r="W8" s="45">
        <f>(D8-C8)+(G8-F8)+(J8-I8)+R8</f>
        <v/>
      </c>
      <c r="X8" s="45">
        <f>V8-W8</f>
        <v/>
      </c>
    </row>
    <row r="9" ht="27" customHeight="1" thickBot="1" thickTop="1">
      <c r="A9" s="28" t="n">
        <v>24</v>
      </c>
      <c r="B9" s="16" t="inlineStr">
        <is>
          <t>Isaac Bakou</t>
        </is>
      </c>
      <c r="C9" s="22">
        <f>Table1[[#This Row],[2-point FG]]</f>
        <v/>
      </c>
      <c r="D9" s="22">
        <f>Table1[[#This Row],[2-point FG]]+Table1[[#This Row],[Missed 2-point FG]]</f>
        <v/>
      </c>
      <c r="E9" s="20">
        <f>IF(C9&lt;D9,(C9/D9)*100,IF(D9=0,"0.0","100"))</f>
        <v/>
      </c>
      <c r="F9" s="22">
        <f>Table1[[#This Row],[3-point FG]]</f>
        <v/>
      </c>
      <c r="G9" s="22">
        <f>Table1[[#This Row],[3-point FG]]+Table1[[#This Row],[Missed 3-point FG]]</f>
        <v/>
      </c>
      <c r="H9" s="20">
        <f>IF(F9&lt;G9,(F9/G9)*100,IF(G9=0,"0.0","100"))</f>
        <v/>
      </c>
      <c r="I9" s="23">
        <f>'Sorted Data'!D9</f>
        <v/>
      </c>
      <c r="J9" s="23">
        <f>Table1[[#This Row],[Free Throw]]+Table1[[#This Row],[Missed Free Throw]]</f>
        <v/>
      </c>
      <c r="K9" s="20">
        <f>IF(I9&lt;J9,(I9/J9)*100,IF(J9=0,"0.0","100"))</f>
        <v/>
      </c>
      <c r="L9" s="23">
        <f>Table1[[#This Row],[Offensive Rebound]]</f>
        <v/>
      </c>
      <c r="M9" s="23">
        <f>Table1[[#This Row],[Defensive Rebound]]</f>
        <v/>
      </c>
      <c r="N9" s="23">
        <f>Table1[[#This Row],[Offensive Rebound]]+Table1[[#This Row],[Defensive Rebound]]</f>
        <v/>
      </c>
      <c r="O9" s="23">
        <f>Table1[[#This Row],[Assist]]</f>
        <v/>
      </c>
      <c r="P9" s="23">
        <f>Table1[[#This Row],[Steal]]</f>
        <v/>
      </c>
      <c r="Q9" s="23">
        <f>Table1[[#This Row],[Block]]</f>
        <v/>
      </c>
      <c r="R9" s="23">
        <f>Table1[[#This Row],[Turnover]]</f>
        <v/>
      </c>
      <c r="S9" s="23">
        <f>Table1[[#This Row],[Foul]]+Table1[[#This Row],[Shooting Foul]]</f>
        <v/>
      </c>
      <c r="T9" s="23">
        <f>I9+C9*2+F9*3</f>
        <v/>
      </c>
      <c r="V9" s="45">
        <f>T9+N9+O9+P9+Q9</f>
        <v/>
      </c>
      <c r="W9" s="45">
        <f>(D9-C9)+(G9-F9)+(J9-I9)+R9</f>
        <v/>
      </c>
      <c r="X9" s="45">
        <f>V9-W9</f>
        <v/>
      </c>
    </row>
    <row r="10" ht="27" customHeight="1" thickBot="1" thickTop="1">
      <c r="A10" s="28" t="n">
        <v>44</v>
      </c>
      <c r="B10" s="16" t="inlineStr">
        <is>
          <t>Max Stankiewicz</t>
        </is>
      </c>
      <c r="C10" s="22">
        <f>Table1[[#This Row],[2-point FG]]</f>
        <v/>
      </c>
      <c r="D10" s="22">
        <f>Table1[[#This Row],[2-point FG]]+Table1[[#This Row],[Missed 2-point FG]]</f>
        <v/>
      </c>
      <c r="E10" s="20">
        <f>IF(C10&lt;D10,(C10/D10)*100,IF(D10=0,"0.0","100"))</f>
        <v/>
      </c>
      <c r="F10" s="22">
        <f>Table1[[#This Row],[3-point FG]]</f>
        <v/>
      </c>
      <c r="G10" s="22">
        <f>Table1[[#This Row],[3-point FG]]+Table1[[#This Row],[Missed 3-point FG]]</f>
        <v/>
      </c>
      <c r="H10" s="20">
        <f>IF(F10&lt;G10,(F10/G10)*100,IF(G10=0,"0.0","100"))</f>
        <v/>
      </c>
      <c r="I10" s="23">
        <f>'Sorted Data'!D10</f>
        <v/>
      </c>
      <c r="J10" s="23">
        <f>Table1[[#This Row],[Free Throw]]+Table1[[#This Row],[Missed Free Throw]]</f>
        <v/>
      </c>
      <c r="K10" s="20">
        <f>IF(I10&lt;J10,(I10/J10)*100,IF(J10=0,"0.0","100"))</f>
        <v/>
      </c>
      <c r="L10" s="23">
        <f>Table1[[#This Row],[Offensive Rebound]]</f>
        <v/>
      </c>
      <c r="M10" s="23">
        <f>Table1[[#This Row],[Defensive Rebound]]</f>
        <v/>
      </c>
      <c r="N10" s="23">
        <f>Table1[[#This Row],[Offensive Rebound]]+Table1[[#This Row],[Defensive Rebound]]</f>
        <v/>
      </c>
      <c r="O10" s="23">
        <f>Table1[[#This Row],[Assist]]</f>
        <v/>
      </c>
      <c r="P10" s="23">
        <f>Table1[[#This Row],[Steal]]</f>
        <v/>
      </c>
      <c r="Q10" s="23">
        <f>Table1[[#This Row],[Block]]</f>
        <v/>
      </c>
      <c r="R10" s="23">
        <f>Table1[[#This Row],[Turnover]]</f>
        <v/>
      </c>
      <c r="S10" s="23">
        <f>Table1[[#This Row],[Foul]]+Table1[[#This Row],[Shooting Foul]]</f>
        <v/>
      </c>
      <c r="T10" s="23">
        <f>I10+C10*2+F10*3</f>
        <v/>
      </c>
      <c r="V10" s="45">
        <f>T10+N10+O10+P10+Q10</f>
        <v/>
      </c>
      <c r="W10" s="45">
        <f>(D10-C10)+(G10-F10)+(J10-I10)+R10</f>
        <v/>
      </c>
      <c r="X10" s="45">
        <f>V10-W10</f>
        <v/>
      </c>
    </row>
    <row r="11" ht="27" customHeight="1" thickBot="1" thickTop="1">
      <c r="A11" s="28" t="n">
        <v>99</v>
      </c>
      <c r="B11" s="16" t="inlineStr">
        <is>
          <t>Luke Carden</t>
        </is>
      </c>
      <c r="C11" s="22">
        <f>Table1[[#This Row],[2-point FG]]</f>
        <v/>
      </c>
      <c r="D11" s="22">
        <f>Table1[[#This Row],[2-point FG]]+Table1[[#This Row],[Missed 2-point FG]]</f>
        <v/>
      </c>
      <c r="E11" s="20">
        <f>IF(C11&lt;D11,(C11/D11)*100,IF(D11=0,"0.0","100"))</f>
        <v/>
      </c>
      <c r="F11" s="22">
        <f>Table1[[#This Row],[3-point FG]]</f>
        <v/>
      </c>
      <c r="G11" s="22">
        <f>Table1[[#This Row],[3-point FG]]+Table1[[#This Row],[Missed 3-point FG]]</f>
        <v/>
      </c>
      <c r="H11" s="20">
        <f>IF(F11&lt;G11,(F11/G11)*100,IF(G11=0,"0.0","100"))</f>
        <v/>
      </c>
      <c r="I11" s="23">
        <f>'Sorted Data'!D11</f>
        <v/>
      </c>
      <c r="J11" s="23">
        <f>Table1[[#This Row],[Free Throw]]+Table1[[#This Row],[Missed Free Throw]]</f>
        <v/>
      </c>
      <c r="K11" s="20">
        <f>IF(I11&lt;J11,(I11/J11)*100,IF(J11=0,"0.0","100"))</f>
        <v/>
      </c>
      <c r="L11" s="23">
        <f>Table1[[#This Row],[Offensive Rebound]]</f>
        <v/>
      </c>
      <c r="M11" s="23">
        <f>Table1[[#This Row],[Defensive Rebound]]</f>
        <v/>
      </c>
      <c r="N11" s="23">
        <f>Table1[[#This Row],[Offensive Rebound]]+Table1[[#This Row],[Defensive Rebound]]</f>
        <v/>
      </c>
      <c r="O11" s="23">
        <f>Table1[[#This Row],[Assist]]</f>
        <v/>
      </c>
      <c r="P11" s="23">
        <f>Table1[[#This Row],[Steal]]</f>
        <v/>
      </c>
      <c r="Q11" s="23">
        <f>Table1[[#This Row],[Block]]</f>
        <v/>
      </c>
      <c r="R11" s="23">
        <f>Table1[[#This Row],[Turnover]]</f>
        <v/>
      </c>
      <c r="S11" s="23">
        <f>Table1[[#This Row],[Foul]]+Table1[[#This Row],[Shooting Foul]]</f>
        <v/>
      </c>
      <c r="T11" s="23">
        <f>I11+C11*2+F11*3</f>
        <v/>
      </c>
      <c r="V11" s="45">
        <f>T11+N11+O11+P11+Q11</f>
        <v/>
      </c>
      <c r="W11" s="45">
        <f>(D11-C11)+(G11-F11)+(J11-I11)+R11</f>
        <v/>
      </c>
      <c r="X11" s="45">
        <f>V11-W11</f>
        <v/>
      </c>
    </row>
    <row r="12" ht="28" customFormat="1" customHeight="1" s="18" thickTop="1">
      <c r="B12" s="24" t="inlineStr">
        <is>
          <t>TOTALS</t>
        </is>
      </c>
      <c r="C12" s="29">
        <f>SUM(C2:C11)</f>
        <v/>
      </c>
      <c r="D12" s="29">
        <f>SUM(D2:D11)</f>
        <v/>
      </c>
      <c r="E12" s="30">
        <f>IF(C12&lt;D12,(C12/D12)*100,IF(D12=0,"0.0","100"))</f>
        <v/>
      </c>
      <c r="F12" s="29">
        <f>SUM(F2:F11)</f>
        <v/>
      </c>
      <c r="G12" s="29">
        <f>SUM(G2:G11)</f>
        <v/>
      </c>
      <c r="H12" s="30">
        <f>IF(F12&lt;G12,(F12/G12)*100,IF(G12=0,"0.0","100"))</f>
        <v/>
      </c>
      <c r="I12" s="29">
        <f>SUM(I2:I11)</f>
        <v/>
      </c>
      <c r="J12" s="29">
        <f>SUM(J2:J11)</f>
        <v/>
      </c>
      <c r="K12" s="30">
        <f>IF(I12&lt;J12,(I12/J12)*100,IF(J12=0,"0.0","100"))</f>
        <v/>
      </c>
      <c r="L12" s="29">
        <f>SUM(L2:L11)</f>
        <v/>
      </c>
      <c r="M12" s="29">
        <f>SUM(M2:M11)</f>
        <v/>
      </c>
      <c r="N12" s="29">
        <f>SUM(N2:N11)</f>
        <v/>
      </c>
      <c r="O12" s="29">
        <f>SUM(O2:O11)</f>
        <v/>
      </c>
      <c r="P12" s="29">
        <f>SUM(P2:P11)</f>
        <v/>
      </c>
      <c r="Q12" s="29">
        <f>SUM(Q2:Q11)</f>
        <v/>
      </c>
      <c r="R12" s="29">
        <f>SUM(R2:R11)</f>
        <v/>
      </c>
      <c r="S12" s="29">
        <f>SUM(S2:S11)</f>
        <v/>
      </c>
      <c r="T12" s="29">
        <f>SUM(T2:T11)</f>
        <v/>
      </c>
      <c r="V12" s="46">
        <f>SUM(V2:V11)</f>
        <v/>
      </c>
      <c r="W12" s="46">
        <f>SUM(W2:W11)</f>
        <v/>
      </c>
      <c r="X12" s="47">
        <f>SUM(X2:X11)</f>
        <v/>
      </c>
    </row>
    <row r="13">
      <c r="G13" s="13" t="n"/>
      <c r="H13" s="13" t="n"/>
      <c r="L13" s="13" t="n"/>
      <c r="M13" s="13" t="n"/>
    </row>
    <row r="14">
      <c r="G14" s="13" t="n"/>
      <c r="H14" s="13" t="n"/>
      <c r="L14" s="13" t="n"/>
      <c r="M14" s="13" t="n"/>
    </row>
    <row r="15" ht="20" customHeight="1">
      <c r="B15" s="44">
        <f>'Raw Data'!A2</f>
        <v/>
      </c>
    </row>
    <row r="16" ht="20" customHeight="1">
      <c r="B16" s="44">
        <f>'Raw Data'!B2</f>
        <v/>
      </c>
    </row>
    <row r="17" ht="20" customHeight="1">
      <c r="B17" s="44">
        <f>'Raw Data'!C2</f>
        <v/>
      </c>
    </row>
    <row r="18" ht="20" customHeight="1">
      <c r="B18" s="44">
        <f>'Raw Data'!D2</f>
        <v/>
      </c>
    </row>
    <row r="19" ht="20" customHeight="1">
      <c r="B19" s="44" t="n"/>
    </row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1">
    <mergeCell ref="A1:B1"/>
  </mergeCells>
  <conditionalFormatting sqref="C2:D12 F2:G12">
    <cfRule type="cellIs" priority="6" operator="greaterThan" dxfId="0">
      <formula>0</formula>
    </cfRule>
  </conditionalFormatting>
  <conditionalFormatting sqref="L2:R12">
    <cfRule type="cellIs" priority="4" operator="greaterThan" dxfId="0">
      <formula>0</formula>
    </cfRule>
  </conditionalFormatting>
  <conditionalFormatting sqref="X2:X12">
    <cfRule type="cellIs" priority="1" operator="greaterThan" dxfId="0">
      <formula>0</formula>
    </cfRule>
  </conditionalFormatting>
  <pageMargins left="0.7" right="0.7" top="0.75" bottom="0.75" header="0.3" footer="0.3"/>
  <pageSetup orientation="landscape" scale="61" horizontalDpi="0" verticalDpi="0"/>
  <headerFooter>
    <oddHeader>&amp;C&amp;"Roboto,Regular"&amp;20 RMHS Feeder Team 2023-2024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tabColor rgb="FFDA1A32"/>
    <outlinePr summaryBelow="1" summaryRight="1"/>
    <pageSetUpPr/>
  </sheetPr>
  <dimension ref="A1:L14"/>
  <sheetViews>
    <sheetView showGridLines="0" zoomScale="120" zoomScaleNormal="120" workbookViewId="0">
      <selection activeCell="C12" sqref="C12:H12"/>
    </sheetView>
  </sheetViews>
  <sheetFormatPr baseColWidth="10" defaultColWidth="9.6640625" defaultRowHeight="15"/>
  <cols>
    <col width="4.33203125" customWidth="1" style="4" min="1" max="1"/>
    <col width="23" customWidth="1" style="4" min="2" max="2"/>
    <col width="8.33203125" customWidth="1" style="4" min="3" max="3"/>
    <col hidden="1" width="7.33203125" customWidth="1" style="4" min="4" max="7"/>
    <col width="8.33203125" customWidth="1" style="4" min="8" max="8"/>
    <col hidden="1" width="6.33203125" customWidth="1" style="4" min="9" max="10"/>
    <col width="8.33203125" customWidth="1" style="4" min="11" max="11"/>
    <col width="9.6640625" customWidth="1" style="4" min="13" max="16384"/>
  </cols>
  <sheetData>
    <row r="1" ht="30" customFormat="1" customHeight="1" s="3" thickBot="1">
      <c r="A1" s="49" t="inlineStr">
        <is>
          <t>PLAYER</t>
        </is>
      </c>
      <c r="B1" s="50" t="n"/>
      <c r="C1" s="40" t="inlineStr">
        <is>
          <t>POS
RESULT</t>
        </is>
      </c>
      <c r="D1" s="40" t="inlineStr">
        <is>
          <t>Total Points</t>
        </is>
      </c>
      <c r="E1" s="40" t="inlineStr">
        <is>
          <t>Assists</t>
        </is>
      </c>
      <c r="F1" s="40" t="inlineStr">
        <is>
          <t>Rebounds</t>
        </is>
      </c>
      <c r="G1" s="40" t="inlineStr">
        <is>
          <t>Steals/Blocks</t>
        </is>
      </c>
      <c r="H1" s="40" t="inlineStr">
        <is>
          <t>NEG
RESULT</t>
        </is>
      </c>
      <c r="I1" s="41" t="inlineStr">
        <is>
          <t>Shots Missed</t>
        </is>
      </c>
      <c r="J1" s="42" t="inlineStr">
        <is>
          <t>Turnovers</t>
        </is>
      </c>
      <c r="K1" s="40" t="inlineStr">
        <is>
          <t>NET 
IMPACT</t>
        </is>
      </c>
    </row>
    <row r="2" ht="27" customHeight="1" thickTop="1">
      <c r="A2" s="28" t="n">
        <v>1</v>
      </c>
      <c r="B2" s="15" t="inlineStr">
        <is>
          <t>Iggy Manzella</t>
        </is>
      </c>
      <c r="C2" s="36">
        <f>SUM(D2:G2)</f>
        <v/>
      </c>
      <c r="D2" s="36">
        <f>Stats!$T2</f>
        <v/>
      </c>
      <c r="E2" s="36">
        <f>Table1[[#This Row],[Assist]]</f>
        <v/>
      </c>
      <c r="F2" s="36">
        <f>Table1[[#This Row],[Offensive Rebound]]+Table1[[#This Row],[Defensive Rebound]]</f>
        <v/>
      </c>
      <c r="G2" s="36">
        <f>Table1[[#This Row],[Steal]]+Table1[[#This Row],[Block]]</f>
        <v/>
      </c>
      <c r="H2" s="36">
        <f>SUM(I2:J2)</f>
        <v/>
      </c>
      <c r="I2" s="31">
        <f>(Stats!D2+Stats!G2+Stats!J2)-(Stats!C2+Stats!F2+Stats!I2)</f>
        <v/>
      </c>
      <c r="J2" s="32">
        <f>Table1[[#This Row],[Turnover]]</f>
        <v/>
      </c>
      <c r="K2" s="37">
        <f>C2-H2</f>
        <v/>
      </c>
      <c r="L2" s="4" t="n"/>
    </row>
    <row r="3" ht="27" customHeight="1">
      <c r="A3" s="28" t="n">
        <v>2</v>
      </c>
      <c r="B3" s="16" t="inlineStr">
        <is>
          <t>Oliver Lange</t>
        </is>
      </c>
      <c r="C3" s="38">
        <f>SUM(D3:G3)</f>
        <v/>
      </c>
      <c r="D3" s="38">
        <f>Stats!$T3</f>
        <v/>
      </c>
      <c r="E3" s="38">
        <f>Table1[[#This Row],[Assist]]</f>
        <v/>
      </c>
      <c r="F3" s="38">
        <f>Table1[[#This Row],[Offensive Rebound]]+Table1[[#This Row],[Defensive Rebound]]</f>
        <v/>
      </c>
      <c r="G3" s="38">
        <f>Table1[[#This Row],[Steal]]+Table1[[#This Row],[Block]]</f>
        <v/>
      </c>
      <c r="H3" s="38">
        <f>SUM(I3:J3)</f>
        <v/>
      </c>
      <c r="I3" s="31">
        <f>(Stats!D3+Stats!G3+Stats!J3)-(Stats!C3+Stats!F3+Stats!I3)</f>
        <v/>
      </c>
      <c r="J3" s="32">
        <f>Table1[[#This Row],[Turnover]]</f>
        <v/>
      </c>
      <c r="K3" s="39">
        <f>C3-H3</f>
        <v/>
      </c>
      <c r="L3" s="4" t="n"/>
    </row>
    <row r="4" ht="27" customHeight="1">
      <c r="A4" s="28" t="n">
        <v>3</v>
      </c>
      <c r="B4" s="16" t="inlineStr">
        <is>
          <t>Declan Towle</t>
        </is>
      </c>
      <c r="C4" s="38">
        <f>SUM(D4:G4)</f>
        <v/>
      </c>
      <c r="D4" s="38">
        <f>Stats!$T4</f>
        <v/>
      </c>
      <c r="E4" s="38">
        <f>Table1[[#This Row],[Assist]]</f>
        <v/>
      </c>
      <c r="F4" s="38">
        <f>Table1[[#This Row],[Offensive Rebound]]+Table1[[#This Row],[Defensive Rebound]]</f>
        <v/>
      </c>
      <c r="G4" s="38">
        <f>Table1[[#This Row],[Steal]]+Table1[[#This Row],[Block]]</f>
        <v/>
      </c>
      <c r="H4" s="38">
        <f>SUM(I4:J4)</f>
        <v/>
      </c>
      <c r="I4" s="31">
        <f>(Stats!D4+Stats!G4+Stats!J4)-(Stats!C4+Stats!F4+Stats!I4)</f>
        <v/>
      </c>
      <c r="J4" s="32">
        <f>Table1[[#This Row],[Turnover]]</f>
        <v/>
      </c>
      <c r="K4" s="39">
        <f>C4-H4</f>
        <v/>
      </c>
      <c r="L4" s="4" t="n"/>
    </row>
    <row r="5" ht="27" customHeight="1">
      <c r="A5" s="28" t="n">
        <v>11</v>
      </c>
      <c r="B5" s="16" t="inlineStr">
        <is>
          <t>Zach Samuels</t>
        </is>
      </c>
      <c r="C5" s="38">
        <f>SUM(D5:G5)</f>
        <v/>
      </c>
      <c r="D5" s="38">
        <f>Stats!$T5</f>
        <v/>
      </c>
      <c r="E5" s="38">
        <f>Table1[[#This Row],[Assist]]</f>
        <v/>
      </c>
      <c r="F5" s="38">
        <f>Table1[[#This Row],[Offensive Rebound]]+Table1[[#This Row],[Defensive Rebound]]</f>
        <v/>
      </c>
      <c r="G5" s="38">
        <f>Table1[[#This Row],[Steal]]+Table1[[#This Row],[Block]]</f>
        <v/>
      </c>
      <c r="H5" s="38">
        <f>SUM(I5:J5)</f>
        <v/>
      </c>
      <c r="I5" s="31">
        <f>(Stats!D5+Stats!G5+Stats!J5)-(Stats!C5+Stats!F5+Stats!I5)</f>
        <v/>
      </c>
      <c r="J5" s="32">
        <f>Table1[[#This Row],[Turnover]]</f>
        <v/>
      </c>
      <c r="K5" s="39">
        <f>C5-H5</f>
        <v/>
      </c>
      <c r="L5" s="4" t="n"/>
    </row>
    <row r="6" ht="27" customHeight="1">
      <c r="A6" s="28" t="n">
        <v>18</v>
      </c>
      <c r="B6" s="16" t="inlineStr">
        <is>
          <t>Jack Klimek</t>
        </is>
      </c>
      <c r="C6" s="38">
        <f>SUM(D6:G6)</f>
        <v/>
      </c>
      <c r="D6" s="38">
        <f>Stats!$T6</f>
        <v/>
      </c>
      <c r="E6" s="38">
        <f>Table1[[#This Row],[Assist]]</f>
        <v/>
      </c>
      <c r="F6" s="38">
        <f>Table1[[#This Row],[Offensive Rebound]]+Table1[[#This Row],[Defensive Rebound]]</f>
        <v/>
      </c>
      <c r="G6" s="38">
        <f>Table1[[#This Row],[Steal]]+Table1[[#This Row],[Block]]</f>
        <v/>
      </c>
      <c r="H6" s="38">
        <f>SUM(I6:J6)</f>
        <v/>
      </c>
      <c r="I6" s="31">
        <f>(Stats!D6+Stats!G6+Stats!J6)-(Stats!C6+Stats!F6+Stats!I6)</f>
        <v/>
      </c>
      <c r="J6" s="32">
        <f>Table1[[#This Row],[Turnover]]</f>
        <v/>
      </c>
      <c r="K6" s="39">
        <f>C6-H6</f>
        <v/>
      </c>
      <c r="L6" s="4" t="n"/>
    </row>
    <row r="7" ht="27" customHeight="1">
      <c r="A7" s="28" t="n">
        <v>21</v>
      </c>
      <c r="B7" s="16" t="inlineStr">
        <is>
          <t>Will Bolf</t>
        </is>
      </c>
      <c r="C7" s="38">
        <f>SUM(D7:G7)</f>
        <v/>
      </c>
      <c r="D7" s="38">
        <f>Stats!$T7</f>
        <v/>
      </c>
      <c r="E7" s="38">
        <f>Table1[[#This Row],[Assist]]</f>
        <v/>
      </c>
      <c r="F7" s="38">
        <f>Table1[[#This Row],[Offensive Rebound]]+Table1[[#This Row],[Defensive Rebound]]</f>
        <v/>
      </c>
      <c r="G7" s="38">
        <f>Table1[[#This Row],[Steal]]+Table1[[#This Row],[Block]]</f>
        <v/>
      </c>
      <c r="H7" s="38">
        <f>SUM(I7:J7)</f>
        <v/>
      </c>
      <c r="I7" s="31">
        <f>(Stats!D7+Stats!G7+Stats!J7)-(Stats!C7+Stats!F7+Stats!I7)</f>
        <v/>
      </c>
      <c r="J7" s="32">
        <f>Table1[[#This Row],[Turnover]]</f>
        <v/>
      </c>
      <c r="K7" s="39">
        <f>C7-H7</f>
        <v/>
      </c>
      <c r="L7" s="4" t="n"/>
    </row>
    <row r="8" ht="27" customHeight="1">
      <c r="A8" s="28" t="n">
        <v>23</v>
      </c>
      <c r="B8" s="16" t="inlineStr">
        <is>
          <t>Alex Szymczakowski</t>
        </is>
      </c>
      <c r="C8" s="38">
        <f>SUM(D8:G8)</f>
        <v/>
      </c>
      <c r="D8" s="38">
        <f>Stats!$T8</f>
        <v/>
      </c>
      <c r="E8" s="38">
        <f>Table1[[#This Row],[Assist]]</f>
        <v/>
      </c>
      <c r="F8" s="38">
        <f>Table1[[#This Row],[Offensive Rebound]]+Table1[[#This Row],[Defensive Rebound]]</f>
        <v/>
      </c>
      <c r="G8" s="38">
        <f>Table1[[#This Row],[Steal]]+Table1[[#This Row],[Block]]</f>
        <v/>
      </c>
      <c r="H8" s="38">
        <f>SUM(I8:J8)</f>
        <v/>
      </c>
      <c r="I8" s="31">
        <f>(Stats!D8+Stats!G8+Stats!J8)-(Stats!C8+Stats!F8+Stats!I8)</f>
        <v/>
      </c>
      <c r="J8" s="32">
        <f>Table1[[#This Row],[Turnover]]</f>
        <v/>
      </c>
      <c r="K8" s="39">
        <f>C8-H8</f>
        <v/>
      </c>
      <c r="L8" s="4" t="n"/>
    </row>
    <row r="9" ht="27" customHeight="1">
      <c r="A9" s="28" t="n">
        <v>24</v>
      </c>
      <c r="B9" s="16" t="inlineStr">
        <is>
          <t>Isaac Bakou</t>
        </is>
      </c>
      <c r="C9" s="38">
        <f>SUM(D9:G9)</f>
        <v/>
      </c>
      <c r="D9" s="38">
        <f>Stats!$T9</f>
        <v/>
      </c>
      <c r="E9" s="38">
        <f>Table1[[#This Row],[Assist]]</f>
        <v/>
      </c>
      <c r="F9" s="38">
        <f>Table1[[#This Row],[Offensive Rebound]]+Table1[[#This Row],[Defensive Rebound]]</f>
        <v/>
      </c>
      <c r="G9" s="38">
        <f>Table1[[#This Row],[Steal]]+Table1[[#This Row],[Block]]</f>
        <v/>
      </c>
      <c r="H9" s="38">
        <f>SUM(I9:J9)</f>
        <v/>
      </c>
      <c r="I9" s="31">
        <f>(Stats!D9+Stats!G9+Stats!J9)-(Stats!C9+Stats!F9+Stats!I9)</f>
        <v/>
      </c>
      <c r="J9" s="32">
        <f>Table1[[#This Row],[Turnover]]</f>
        <v/>
      </c>
      <c r="K9" s="39">
        <f>C9-H9</f>
        <v/>
      </c>
      <c r="L9" s="4" t="n"/>
    </row>
    <row r="10" ht="27" customHeight="1">
      <c r="A10" s="28" t="n">
        <v>44</v>
      </c>
      <c r="B10" s="16" t="inlineStr">
        <is>
          <t>Max Stankiewicz</t>
        </is>
      </c>
      <c r="C10" s="38">
        <f>SUM(D10:G10)</f>
        <v/>
      </c>
      <c r="D10" s="38">
        <f>Stats!$T10</f>
        <v/>
      </c>
      <c r="E10" s="38">
        <f>Table1[[#This Row],[Assist]]</f>
        <v/>
      </c>
      <c r="F10" s="38">
        <f>Table1[[#This Row],[Offensive Rebound]]+Table1[[#This Row],[Defensive Rebound]]</f>
        <v/>
      </c>
      <c r="G10" s="38">
        <f>Table1[[#This Row],[Steal]]+Table1[[#This Row],[Block]]</f>
        <v/>
      </c>
      <c r="H10" s="38">
        <f>SUM(I10:J10)</f>
        <v/>
      </c>
      <c r="I10" s="31">
        <f>(Stats!D10+Stats!G10+Stats!J10)-(Stats!C10+Stats!F10+Stats!I10)</f>
        <v/>
      </c>
      <c r="J10" s="33">
        <f>Table1[[#This Row],[Turnover]]</f>
        <v/>
      </c>
      <c r="K10" s="39">
        <f>C10-H10</f>
        <v/>
      </c>
      <c r="L10" s="4" t="n"/>
    </row>
    <row r="11" ht="27" customHeight="1">
      <c r="A11" s="28" t="n">
        <v>99</v>
      </c>
      <c r="B11" s="16" t="inlineStr">
        <is>
          <t>Luke Carden</t>
        </is>
      </c>
      <c r="C11" s="38">
        <f>SUM(D11:G11)</f>
        <v/>
      </c>
      <c r="D11" s="38">
        <f>Stats!$T11</f>
        <v/>
      </c>
      <c r="E11" s="38">
        <f>Table1[[#This Row],[Assist]]</f>
        <v/>
      </c>
      <c r="F11" s="38">
        <f>Table1[[#This Row],[Offensive Rebound]]+Table1[[#This Row],[Defensive Rebound]]</f>
        <v/>
      </c>
      <c r="G11" s="38">
        <f>Table1[[#This Row],[Steal]]+Table1[[#This Row],[Block]]</f>
        <v/>
      </c>
      <c r="H11" s="38">
        <f>SUM(I11:J11)</f>
        <v/>
      </c>
      <c r="I11" s="31">
        <f>(Stats!D11+Stats!G11+Stats!J11)-(Stats!C11+Stats!F11+Stats!I11)</f>
        <v/>
      </c>
      <c r="J11" s="33">
        <f>Table1[[#This Row],[Turnover]]</f>
        <v/>
      </c>
      <c r="K11" s="39">
        <f>C11-H11</f>
        <v/>
      </c>
      <c r="L11" s="4" t="n"/>
    </row>
    <row r="12" ht="28" customHeight="1">
      <c r="A12" s="25" t="n"/>
      <c r="B12" s="24" t="inlineStr">
        <is>
          <t>TOTALS</t>
        </is>
      </c>
      <c r="C12" s="39">
        <f>SUM(Impact!$C$2:$C$11)</f>
        <v/>
      </c>
      <c r="D12" s="39">
        <f>SUM(Impact!$D$2:$D$11)</f>
        <v/>
      </c>
      <c r="E12" s="39">
        <f>SUM(Impact!$E$2:$E$11)</f>
        <v/>
      </c>
      <c r="F12" s="39">
        <f>SUM(Impact!$F$2:$F$11)</f>
        <v/>
      </c>
      <c r="G12" s="39">
        <f>SUM(Impact!$G$2:$G$11)</f>
        <v/>
      </c>
      <c r="H12" s="39">
        <f>SUM(I12:J12)</f>
        <v/>
      </c>
      <c r="I12" s="34">
        <f>(Stats!D12+Stats!G12+Stats!J12)-(Stats!C12+Stats!F12+Stats!I12)</f>
        <v/>
      </c>
      <c r="J12" s="35">
        <f>SUM(J2:J11)</f>
        <v/>
      </c>
      <c r="K12" s="39">
        <f>C12-H12</f>
        <v/>
      </c>
      <c r="L12" s="4" t="n"/>
    </row>
    <row r="13" ht="5" customHeight="1"/>
    <row r="14">
      <c r="A14" s="5" t="n"/>
    </row>
  </sheetData>
  <mergeCells count="1">
    <mergeCell ref="A1:B1"/>
  </mergeCells>
  <conditionalFormatting sqref="C2:H11">
    <cfRule type="cellIs" priority="2" operator="greaterThan" dxfId="0">
      <formula>0</formula>
    </cfRule>
  </conditionalFormatting>
  <conditionalFormatting sqref="K2:K12">
    <cfRule type="cellIs" priority="1" operator="greaterThan" dxfId="0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2023-12-31T11:38:49Z</dcterms:created>
  <dcterms:modified xsi:type="dcterms:W3CDTF">2024-01-08T21:25:55Z</dcterms:modified>
  <cp:lastModifiedBy>Jared Woods</cp:lastModifiedBy>
  <cp:lastPrinted>2023-12-31T22:17:30Z</cp:lastPrinted>
</cp:coreProperties>
</file>