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9155" windowHeight="11790"/>
  </bookViews>
  <sheets>
    <sheet name="DistrictTotals" sheetId="1" r:id="rId1"/>
    <sheet name="Abbottabad" sheetId="2" r:id="rId2"/>
    <sheet name="Bannu" sheetId="3" r:id="rId3"/>
    <sheet name="Batagram" sheetId="4" r:id="rId4"/>
    <sheet name="Buner" sheetId="5" r:id="rId5"/>
    <sheet name="Charsadda" sheetId="6" r:id="rId6"/>
    <sheet name="Chitral" sheetId="7" r:id="rId7"/>
    <sheet name="D.I.Khan" sheetId="8" r:id="rId8"/>
    <sheet name="Hangu" sheetId="9" r:id="rId9"/>
    <sheet name="Haripur" sheetId="10" r:id="rId10"/>
    <sheet name="Karak" sheetId="11" r:id="rId11"/>
    <sheet name="Kohat" sheetId="12" r:id="rId12"/>
    <sheet name="Kohistan" sheetId="13" r:id="rId13"/>
    <sheet name="Lakki Marwat" sheetId="14" r:id="rId14"/>
    <sheet name="Lower Dir" sheetId="15" r:id="rId15"/>
    <sheet name="Malakand" sheetId="16" r:id="rId16"/>
    <sheet name="Mansehra" sheetId="17" r:id="rId17"/>
    <sheet name="Mardan" sheetId="18" r:id="rId18"/>
    <sheet name="Nowshera" sheetId="19" r:id="rId19"/>
    <sheet name="Peshawar" sheetId="20" r:id="rId20"/>
    <sheet name="Shangla" sheetId="21" r:id="rId21"/>
    <sheet name="Swabi" sheetId="22" r:id="rId22"/>
    <sheet name="Swat" sheetId="23" r:id="rId23"/>
    <sheet name="Tank" sheetId="24" r:id="rId24"/>
    <sheet name="Upper Dir" sheetId="25" r:id="rId25"/>
  </sheets>
  <calcPr calcId="125725"/>
</workbook>
</file>

<file path=xl/calcChain.xml><?xml version="1.0" encoding="utf-8"?>
<calcChain xmlns="http://schemas.openxmlformats.org/spreadsheetml/2006/main">
  <c r="J28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3"/>
  <c r="I2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3"/>
  <c r="C38"/>
  <c r="C34"/>
  <c r="C36"/>
  <c r="C32"/>
  <c r="H28"/>
  <c r="E28"/>
  <c r="C28"/>
  <c r="B28"/>
  <c r="D26"/>
  <c r="F26" s="1"/>
  <c r="G26" s="1"/>
  <c r="D25"/>
  <c r="F25" s="1"/>
  <c r="G25" s="1"/>
  <c r="D24"/>
  <c r="F24" s="1"/>
  <c r="G24" s="1"/>
  <c r="D23"/>
  <c r="F23" s="1"/>
  <c r="G23" s="1"/>
  <c r="D22"/>
  <c r="F22" s="1"/>
  <c r="G22" s="1"/>
  <c r="D21"/>
  <c r="F21" s="1"/>
  <c r="G21" s="1"/>
  <c r="D20"/>
  <c r="F20" s="1"/>
  <c r="G20" s="1"/>
  <c r="D19"/>
  <c r="F19" s="1"/>
  <c r="G19" s="1"/>
  <c r="D17"/>
  <c r="F17" s="1"/>
  <c r="G17" s="1"/>
  <c r="D16"/>
  <c r="F16" s="1"/>
  <c r="G16" s="1"/>
  <c r="D15"/>
  <c r="F15" s="1"/>
  <c r="G15" s="1"/>
  <c r="D14"/>
  <c r="F14" s="1"/>
  <c r="G14" s="1"/>
  <c r="D13"/>
  <c r="F13" s="1"/>
  <c r="G13" s="1"/>
  <c r="D12"/>
  <c r="F12" s="1"/>
  <c r="G12" s="1"/>
  <c r="D11"/>
  <c r="F11" s="1"/>
  <c r="G11" s="1"/>
  <c r="D10"/>
  <c r="F10" s="1"/>
  <c r="G10" s="1"/>
  <c r="D9"/>
  <c r="F9" s="1"/>
  <c r="G9" s="1"/>
  <c r="D8"/>
  <c r="F8" s="1"/>
  <c r="G8" s="1"/>
  <c r="D7"/>
  <c r="F7" s="1"/>
  <c r="G7" s="1"/>
  <c r="D6"/>
  <c r="F6" s="1"/>
  <c r="G6" s="1"/>
  <c r="D5"/>
  <c r="F5" s="1"/>
  <c r="G5" s="1"/>
  <c r="D4"/>
  <c r="F4" s="1"/>
  <c r="G4" s="1"/>
  <c r="D3"/>
  <c r="F3" s="1"/>
  <c r="G3" s="1"/>
  <c r="E4" i="25" l="1"/>
  <c r="B4"/>
  <c r="C4"/>
  <c r="E3"/>
  <c r="E2"/>
  <c r="C3" i="24"/>
  <c r="B3"/>
  <c r="E2"/>
  <c r="E3" s="1"/>
  <c r="C4" i="23"/>
  <c r="B4"/>
  <c r="E3"/>
  <c r="E2"/>
  <c r="E4" s="1"/>
  <c r="E4" i="22"/>
  <c r="C4"/>
  <c r="B4"/>
  <c r="E3"/>
  <c r="E2"/>
  <c r="E3" i="21"/>
  <c r="C7"/>
  <c r="B7"/>
  <c r="E6"/>
  <c r="E5"/>
  <c r="E4"/>
  <c r="E2"/>
  <c r="E7" s="1"/>
  <c r="C3" i="20"/>
  <c r="B3"/>
  <c r="E2"/>
  <c r="E3" s="1"/>
  <c r="C3" i="19"/>
  <c r="B3"/>
  <c r="E2"/>
  <c r="E3" s="1"/>
  <c r="C4" i="18"/>
  <c r="B4"/>
  <c r="E3"/>
  <c r="E2"/>
  <c r="E4" s="1"/>
  <c r="E4" i="17"/>
  <c r="E5"/>
  <c r="C6"/>
  <c r="B6"/>
  <c r="E3"/>
  <c r="E2"/>
  <c r="C4" i="16"/>
  <c r="B4"/>
  <c r="E3"/>
  <c r="E2"/>
  <c r="E4" s="1"/>
  <c r="C4" i="15"/>
  <c r="B4"/>
  <c r="E3"/>
  <c r="E2"/>
  <c r="E4" s="1"/>
  <c r="C3" i="14"/>
  <c r="B3"/>
  <c r="E2"/>
  <c r="E3" s="1"/>
  <c r="C5" i="13"/>
  <c r="B5"/>
  <c r="E4"/>
  <c r="E3"/>
  <c r="E2"/>
  <c r="C3" i="12"/>
  <c r="B3"/>
  <c r="E2"/>
  <c r="E3" s="1"/>
  <c r="C5" i="11"/>
  <c r="B5"/>
  <c r="E4"/>
  <c r="E3"/>
  <c r="E5" s="1"/>
  <c r="E2"/>
  <c r="C4" i="10"/>
  <c r="B4"/>
  <c r="E3"/>
  <c r="E2"/>
  <c r="E4" s="1"/>
  <c r="C3" i="9"/>
  <c r="B3"/>
  <c r="E2"/>
  <c r="E3" s="1"/>
  <c r="E3" i="8"/>
  <c r="C5"/>
  <c r="B5"/>
  <c r="E4"/>
  <c r="E2"/>
  <c r="E5" s="1"/>
  <c r="C4" i="7"/>
  <c r="B4"/>
  <c r="C4" i="6"/>
  <c r="B4"/>
  <c r="C4" i="4"/>
  <c r="B4"/>
  <c r="E3" i="7"/>
  <c r="E2"/>
  <c r="E4" s="1"/>
  <c r="E4" i="6"/>
  <c r="E2"/>
  <c r="E3"/>
  <c r="C3" i="5"/>
  <c r="B3"/>
  <c r="E2"/>
  <c r="E3" s="1"/>
  <c r="E4" i="4"/>
  <c r="E2"/>
  <c r="E3"/>
  <c r="C3" i="3"/>
  <c r="B3"/>
  <c r="E2"/>
  <c r="E3" s="1"/>
  <c r="C3" i="2"/>
  <c r="B3"/>
  <c r="E2"/>
  <c r="E3" s="1"/>
  <c r="E6" i="17" l="1"/>
  <c r="D18" i="1" s="1"/>
  <c r="E5" i="13"/>
  <c r="F18" i="1" l="1"/>
  <c r="D28"/>
  <c r="G18" l="1"/>
  <c r="F28"/>
  <c r="G28" s="1"/>
  <c r="C31" l="1"/>
  <c r="C30"/>
</calcChain>
</file>

<file path=xl/sharedStrings.xml><?xml version="1.0" encoding="utf-8"?>
<sst xmlns="http://schemas.openxmlformats.org/spreadsheetml/2006/main" count="241" uniqueCount="97">
  <si>
    <t>Tehsil</t>
  </si>
  <si>
    <t>Population1981</t>
  </si>
  <si>
    <t>Population1998</t>
  </si>
  <si>
    <t>Avg Annual Growth Rate</t>
  </si>
  <si>
    <t>Projection2010</t>
  </si>
  <si>
    <t>District Total</t>
  </si>
  <si>
    <t>ABBOTTABAD TEHSIL</t>
  </si>
  <si>
    <t>BANNU TEHSIL</t>
  </si>
  <si>
    <t>ALLAI TEHSIL</t>
  </si>
  <si>
    <t>BATAGRAM TEHSIL</t>
  </si>
  <si>
    <t>DAGGAR TEHSIL</t>
  </si>
  <si>
    <t>CHARSADDA TEHSIL</t>
  </si>
  <si>
    <t>TANGI TEHSIL</t>
  </si>
  <si>
    <t>CHITRAL SUB-DIVISION</t>
  </si>
  <si>
    <t>MASTUJ SUB-DIVISION</t>
  </si>
  <si>
    <t>D. I. KHAN TEHSIL</t>
  </si>
  <si>
    <t>KULACHI TEHSIL</t>
  </si>
  <si>
    <t>PAHARPUR TEHSIL</t>
  </si>
  <si>
    <t>HANGU TEHSIL</t>
  </si>
  <si>
    <t>GHAZI TEHSIL</t>
  </si>
  <si>
    <t>HARIPUR TEHSIL</t>
  </si>
  <si>
    <t>BANDA DAUD SHAH TEHSIL</t>
  </si>
  <si>
    <t>KARAK TEHSIL</t>
  </si>
  <si>
    <t>TAKHAT NASRATI TEHSIL</t>
  </si>
  <si>
    <t>KOHAT TEHSIL</t>
  </si>
  <si>
    <t>DASSU SUB-DIVISION</t>
  </si>
  <si>
    <t>PALAS SUB-DIVISION</t>
  </si>
  <si>
    <t>PATTAN SUB-DIVISION</t>
  </si>
  <si>
    <t>LAKKI MARWAT TEHSIL</t>
  </si>
  <si>
    <t>JANDOOL SUB-DIVISION</t>
  </si>
  <si>
    <t>TEMERGARA SUB-DIVISION</t>
  </si>
  <si>
    <t>SAM RANI ZAI SUB-DIVISION</t>
  </si>
  <si>
    <t>SWAT RANI ZAI SUB-DIVISION</t>
  </si>
  <si>
    <t>BALA KOT TEHSIL</t>
  </si>
  <si>
    <t>F.R KALA DHAKA</t>
  </si>
  <si>
    <t>MANSEHRA TEHSIL</t>
  </si>
  <si>
    <t>OGHI TEHSIL</t>
  </si>
  <si>
    <t>MARDAN TEHSIL</t>
  </si>
  <si>
    <t>TAKHT BHAI TEHSIL</t>
  </si>
  <si>
    <t>NOWSHERA TEHSIL</t>
  </si>
  <si>
    <t>PESHAWAR TEHSIL</t>
  </si>
  <si>
    <t>ALPURI TEHSIL</t>
  </si>
  <si>
    <t>BISHAM TEHSIL</t>
  </si>
  <si>
    <t>CHAKISAR TEHSIL</t>
  </si>
  <si>
    <t>MARTOONG TEHSIL</t>
  </si>
  <si>
    <t>PURAN TEHSIL</t>
  </si>
  <si>
    <t>LAHOR TEHSIL</t>
  </si>
  <si>
    <t>SWABI TEHSIL</t>
  </si>
  <si>
    <t>MATTA TEHSIL</t>
  </si>
  <si>
    <t>SWAT TEHSIL</t>
  </si>
  <si>
    <t>TANK TEHSIL</t>
  </si>
  <si>
    <t>DIR SUB-DIVISION</t>
  </si>
  <si>
    <t>WARI SUB-DIVISION</t>
  </si>
  <si>
    <t>Districts</t>
  </si>
  <si>
    <t>ABBOTTABAD DISTRICT</t>
  </si>
  <si>
    <t>BANNU DISTRICT</t>
  </si>
  <si>
    <t>BATAGRAM DISTRICT</t>
  </si>
  <si>
    <t>BUNER DISTRICT</t>
  </si>
  <si>
    <t>CHARSADDA DISTRICT</t>
  </si>
  <si>
    <t>CHITRAL DISTRICT</t>
  </si>
  <si>
    <t>D. I. KHAN DISTRICT</t>
  </si>
  <si>
    <t>HANGU DISTRICT</t>
  </si>
  <si>
    <t>HARIPUR DISTRICT</t>
  </si>
  <si>
    <t>KARAK DISTRICT</t>
  </si>
  <si>
    <t>KOHAT DISTRICT</t>
  </si>
  <si>
    <t>KOHISTAN DISTRICT</t>
  </si>
  <si>
    <t>LAKKI MARWAT DISTRICT</t>
  </si>
  <si>
    <t>LOWER DIR DISTRICT</t>
  </si>
  <si>
    <t>MALAKAND PROTECTED AREA</t>
  </si>
  <si>
    <t>MANSEHRA DISTRICT</t>
  </si>
  <si>
    <t>MARDAN DISTRICT</t>
  </si>
  <si>
    <t>NOWSHERA DISTRICT</t>
  </si>
  <si>
    <t>PESHAWAR DISTRICT</t>
  </si>
  <si>
    <t>SHANGLA DISTRICT</t>
  </si>
  <si>
    <t>SWABI DISTRICT</t>
  </si>
  <si>
    <t>SWAT DISTRICT</t>
  </si>
  <si>
    <t>TANK DISTRICT</t>
  </si>
  <si>
    <t>UPPER DIR DISTRICT</t>
  </si>
  <si>
    <t>Provincial_Notified</t>
  </si>
  <si>
    <t>Variance</t>
  </si>
  <si>
    <t># Districts where projection is understated</t>
  </si>
  <si>
    <t># Districts where projection is overstated</t>
  </si>
  <si>
    <t>Province Total</t>
  </si>
  <si>
    <t>District</t>
  </si>
  <si>
    <t>Provincial_Notified Affected Population</t>
  </si>
  <si>
    <t>Maximum overstated (Population)</t>
  </si>
  <si>
    <t>Maximum overstated (%age)</t>
  </si>
  <si>
    <t>Maximum understated (Population)</t>
  </si>
  <si>
    <t>Maximum understated (%age)</t>
  </si>
  <si>
    <t>Peshawar</t>
  </si>
  <si>
    <t>Mansehra</t>
  </si>
  <si>
    <t>Kohistan</t>
  </si>
  <si>
    <t>Batagram</t>
  </si>
  <si>
    <t>%age Population Affected</t>
  </si>
  <si>
    <t>Affected HH</t>
  </si>
  <si>
    <t>Average Household size (NWFP, 1998 census)</t>
  </si>
  <si>
    <t>%age Variance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</si>
</sst>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3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/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2" borderId="1" xfId="0" applyFill="1" applyBorder="1"/>
    <xf numFmtId="3" fontId="0" fillId="2" borderId="1" xfId="0" applyNumberFormat="1" applyFill="1" applyBorder="1"/>
    <xf numFmtId="3" fontId="0" fillId="0" borderId="0" xfId="0" applyNumberFormat="1"/>
    <xf numFmtId="9" fontId="0" fillId="0" borderId="0" xfId="0" applyNumberFormat="1"/>
    <xf numFmtId="9" fontId="0" fillId="0" borderId="1" xfId="0" applyNumberFormat="1" applyBorder="1"/>
    <xf numFmtId="0" fontId="0" fillId="3" borderId="1" xfId="0" applyFill="1" applyBorder="1"/>
    <xf numFmtId="3" fontId="0" fillId="3" borderId="1" xfId="0" applyNumberFormat="1" applyFill="1" applyBorder="1" applyAlignment="1">
      <alignment horizontal="right"/>
    </xf>
    <xf numFmtId="3" fontId="0" fillId="3" borderId="1" xfId="0" applyNumberFormat="1" applyFill="1" applyBorder="1"/>
    <xf numFmtId="9" fontId="0" fillId="3" borderId="1" xfId="0" applyNumberFormat="1" applyFill="1" applyBorder="1"/>
    <xf numFmtId="0" fontId="0" fillId="3" borderId="0" xfId="0" applyFill="1"/>
    <xf numFmtId="0" fontId="0" fillId="0" borderId="1" xfId="0" applyFill="1" applyBorder="1"/>
    <xf numFmtId="3" fontId="0" fillId="0" borderId="1" xfId="0" applyNumberFormat="1" applyFill="1" applyBorder="1" applyAlignment="1">
      <alignment horizontal="right"/>
    </xf>
    <xf numFmtId="3" fontId="0" fillId="0" borderId="1" xfId="0" applyNumberFormat="1" applyFill="1" applyBorder="1"/>
    <xf numFmtId="9" fontId="0" fillId="0" borderId="1" xfId="0" applyNumberFormat="1" applyFill="1" applyBorder="1"/>
    <xf numFmtId="0" fontId="0" fillId="0" borderId="0" xfId="0" applyFill="1"/>
    <xf numFmtId="9" fontId="0" fillId="2" borderId="2" xfId="0" applyNumberFormat="1" applyFill="1" applyBorder="1" applyAlignment="1">
      <alignment horizontal="center" wrapText="1"/>
    </xf>
    <xf numFmtId="9" fontId="0" fillId="2" borderId="3" xfId="0" applyNumberFormat="1" applyFill="1" applyBorder="1" applyAlignment="1">
      <alignment horizontal="center" wrapText="1"/>
    </xf>
    <xf numFmtId="3" fontId="0" fillId="2" borderId="1" xfId="0" applyNumberFormat="1" applyFill="1" applyBorder="1" applyAlignment="1">
      <alignment horizontal="center" wrapText="1"/>
    </xf>
    <xf numFmtId="3" fontId="0" fillId="2" borderId="2" xfId="0" applyNumberFormat="1" applyFill="1" applyBorder="1" applyAlignment="1">
      <alignment horizontal="center" wrapText="1"/>
    </xf>
    <xf numFmtId="3" fontId="0" fillId="2" borderId="3" xfId="0" applyNumberFormat="1" applyFill="1" applyBorder="1" applyAlignment="1">
      <alignment horizontal="center" wrapText="1"/>
    </xf>
    <xf numFmtId="9" fontId="0" fillId="0" borderId="1" xfId="1" applyFont="1" applyBorder="1"/>
    <xf numFmtId="9" fontId="0" fillId="2" borderId="1" xfId="1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3" fontId="0" fillId="0" borderId="9" xfId="0" applyNumberFormat="1" applyBorder="1"/>
    <xf numFmtId="9" fontId="0" fillId="0" borderId="6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workbookViewId="0">
      <selection activeCell="G3" sqref="G3"/>
    </sheetView>
  </sheetViews>
  <sheetFormatPr defaultRowHeight="15"/>
  <cols>
    <col min="1" max="1" width="27.5703125" bestFit="1" customWidth="1"/>
    <col min="2" max="3" width="14.85546875" style="12" bestFit="1" customWidth="1"/>
    <col min="4" max="4" width="14.28515625" bestFit="1" customWidth="1"/>
    <col min="5" max="5" width="18.42578125" customWidth="1"/>
    <col min="6" max="6" width="9.7109375" style="12" customWidth="1"/>
    <col min="7" max="7" width="10.5703125" style="13" bestFit="1" customWidth="1"/>
    <col min="8" max="8" width="18.7109375" customWidth="1"/>
    <col min="9" max="9" width="15.5703125" customWidth="1"/>
    <col min="10" max="10" width="9.140625" style="12"/>
  </cols>
  <sheetData>
    <row r="1" spans="1:10">
      <c r="A1" s="10" t="s">
        <v>53</v>
      </c>
      <c r="B1" s="11" t="s">
        <v>1</v>
      </c>
      <c r="C1" s="11" t="s">
        <v>2</v>
      </c>
      <c r="D1" s="10" t="s">
        <v>4</v>
      </c>
      <c r="E1" s="11" t="s">
        <v>78</v>
      </c>
      <c r="F1" s="11" t="s">
        <v>79</v>
      </c>
      <c r="G1" s="25" t="s">
        <v>96</v>
      </c>
      <c r="H1" s="28" t="s">
        <v>84</v>
      </c>
      <c r="I1" s="31" t="s">
        <v>93</v>
      </c>
      <c r="J1" s="27" t="s">
        <v>94</v>
      </c>
    </row>
    <row r="2" spans="1:10">
      <c r="A2" s="10"/>
      <c r="B2" s="11"/>
      <c r="C2" s="11"/>
      <c r="D2" s="10"/>
      <c r="E2" s="11"/>
      <c r="F2" s="11"/>
      <c r="G2" s="26"/>
      <c r="H2" s="29"/>
      <c r="I2" s="31"/>
      <c r="J2" s="27"/>
    </row>
    <row r="3" spans="1:10">
      <c r="A3" s="1" t="s">
        <v>54</v>
      </c>
      <c r="B3" s="3">
        <v>647635</v>
      </c>
      <c r="C3" s="3">
        <v>880666</v>
      </c>
      <c r="D3" s="5">
        <f>Abbottabad!E3</f>
        <v>1093473.7006876897</v>
      </c>
      <c r="E3" s="5">
        <v>1169904</v>
      </c>
      <c r="F3" s="5">
        <f>D3-E3</f>
        <v>-76430.299312310293</v>
      </c>
      <c r="G3" s="14">
        <f>F3/D3</f>
        <v>-6.9896787882729128E-2</v>
      </c>
      <c r="H3" s="5">
        <v>0</v>
      </c>
      <c r="I3" s="30">
        <f>H3/D3</f>
        <v>0</v>
      </c>
      <c r="J3" s="5">
        <f>H3/$C$40</f>
        <v>0</v>
      </c>
    </row>
    <row r="4" spans="1:10">
      <c r="A4" s="1" t="s">
        <v>55</v>
      </c>
      <c r="B4" s="3">
        <v>422027</v>
      </c>
      <c r="C4" s="3">
        <v>675667</v>
      </c>
      <c r="D4" s="5">
        <f>Bannu!E3</f>
        <v>942230.19578549149</v>
      </c>
      <c r="E4" s="5">
        <v>971930</v>
      </c>
      <c r="F4" s="5">
        <f t="shared" ref="F4:F26" si="0">D4-E4</f>
        <v>-29699.804214508506</v>
      </c>
      <c r="G4" s="14">
        <f t="shared" ref="G4:G28" si="1">F4/D4</f>
        <v>-3.1520751879267915E-2</v>
      </c>
      <c r="H4" s="5">
        <v>54473</v>
      </c>
      <c r="I4" s="30">
        <f t="shared" ref="I4:I28" si="2">H4/D4</f>
        <v>5.7812836230098218E-2</v>
      </c>
      <c r="J4" s="5">
        <f t="shared" ref="J4:J28" si="3">H4/$C$40</f>
        <v>7781.8571428571431</v>
      </c>
    </row>
    <row r="5" spans="1:10" s="19" customFormat="1">
      <c r="A5" s="15" t="s">
        <v>56</v>
      </c>
      <c r="B5" s="16">
        <v>339119</v>
      </c>
      <c r="C5" s="16">
        <v>307278</v>
      </c>
      <c r="D5" s="17">
        <f>Batagram!E4</f>
        <v>286568.89352934173</v>
      </c>
      <c r="E5" s="17">
        <v>451340</v>
      </c>
      <c r="F5" s="17">
        <f t="shared" si="0"/>
        <v>-164771.10647065827</v>
      </c>
      <c r="G5" s="18">
        <f t="shared" si="1"/>
        <v>-0.57497903712214105</v>
      </c>
      <c r="H5" s="17">
        <v>10416</v>
      </c>
      <c r="I5" s="30">
        <f t="shared" si="2"/>
        <v>3.6347280654637791E-2</v>
      </c>
      <c r="J5" s="5">
        <f t="shared" si="3"/>
        <v>1488</v>
      </c>
    </row>
    <row r="6" spans="1:10">
      <c r="A6" s="1" t="s">
        <v>57</v>
      </c>
      <c r="B6" s="3">
        <v>265517</v>
      </c>
      <c r="C6" s="3">
        <v>506048</v>
      </c>
      <c r="D6" s="5">
        <f>Buner!E3</f>
        <v>797207.78648717538</v>
      </c>
      <c r="E6" s="5">
        <v>738496</v>
      </c>
      <c r="F6" s="5">
        <f t="shared" si="0"/>
        <v>58711.786487175385</v>
      </c>
      <c r="G6" s="14">
        <f t="shared" si="1"/>
        <v>7.3646780026928246E-2</v>
      </c>
      <c r="H6" s="5">
        <v>5614</v>
      </c>
      <c r="I6" s="30">
        <f t="shared" si="2"/>
        <v>7.0420787342501852E-3</v>
      </c>
      <c r="J6" s="5">
        <f t="shared" si="3"/>
        <v>802</v>
      </c>
    </row>
    <row r="7" spans="1:10">
      <c r="A7" s="1" t="s">
        <v>58</v>
      </c>
      <c r="B7" s="3">
        <v>630811</v>
      </c>
      <c r="C7" s="3">
        <v>1022364</v>
      </c>
      <c r="D7" s="5">
        <f>Charsadda!E4</f>
        <v>1438409.571921716</v>
      </c>
      <c r="E7" s="5">
        <v>1492939</v>
      </c>
      <c r="F7" s="5">
        <f t="shared" si="0"/>
        <v>-54529.428078284021</v>
      </c>
      <c r="G7" s="14">
        <f t="shared" si="1"/>
        <v>-3.7909528094583436E-2</v>
      </c>
      <c r="H7" s="5">
        <v>502732</v>
      </c>
      <c r="I7" s="30">
        <f t="shared" si="2"/>
        <v>0.34950546062367327</v>
      </c>
      <c r="J7" s="5">
        <f t="shared" si="3"/>
        <v>71818.857142857145</v>
      </c>
    </row>
    <row r="8" spans="1:10">
      <c r="A8" s="1" t="s">
        <v>59</v>
      </c>
      <c r="B8" s="3">
        <v>208560</v>
      </c>
      <c r="C8" s="3">
        <v>318689</v>
      </c>
      <c r="D8" s="5">
        <f>Chitral!E4</f>
        <v>429790.74385471875</v>
      </c>
      <c r="E8" s="5">
        <v>465075</v>
      </c>
      <c r="F8" s="5">
        <f t="shared" si="0"/>
        <v>-35284.256145281252</v>
      </c>
      <c r="G8" s="14">
        <f t="shared" si="1"/>
        <v>-8.2096361193875117E-2</v>
      </c>
      <c r="H8" s="5">
        <v>69164</v>
      </c>
      <c r="I8" s="30">
        <f t="shared" si="2"/>
        <v>0.16092482443823722</v>
      </c>
      <c r="J8" s="5">
        <f t="shared" si="3"/>
        <v>9880.5714285714294</v>
      </c>
    </row>
    <row r="9" spans="1:10">
      <c r="A9" s="1" t="s">
        <v>60</v>
      </c>
      <c r="B9" s="3">
        <v>494432</v>
      </c>
      <c r="C9" s="3">
        <v>852995</v>
      </c>
      <c r="D9" s="5">
        <f>D.I.Khan!E5</f>
        <v>1254682.7654491698</v>
      </c>
      <c r="E9" s="5">
        <v>1234706</v>
      </c>
      <c r="F9" s="5">
        <f t="shared" si="0"/>
        <v>19976.76544916979</v>
      </c>
      <c r="G9" s="14">
        <f t="shared" si="1"/>
        <v>1.5921766042604573E-2</v>
      </c>
      <c r="H9" s="5">
        <v>394608</v>
      </c>
      <c r="I9" s="30">
        <f t="shared" si="2"/>
        <v>0.3145081855481871</v>
      </c>
      <c r="J9" s="5">
        <f t="shared" si="3"/>
        <v>56372.571428571428</v>
      </c>
    </row>
    <row r="10" spans="1:10">
      <c r="A10" s="1" t="s">
        <v>61</v>
      </c>
      <c r="B10" s="3">
        <v>182474</v>
      </c>
      <c r="C10" s="3">
        <v>314529</v>
      </c>
      <c r="D10" s="5">
        <f>Hangu!E3</f>
        <v>461680.37930732168</v>
      </c>
      <c r="E10" s="5">
        <v>459275</v>
      </c>
      <c r="F10" s="5">
        <f t="shared" si="0"/>
        <v>2405.3793073216802</v>
      </c>
      <c r="G10" s="14">
        <f t="shared" si="1"/>
        <v>5.2100531344445936E-3</v>
      </c>
      <c r="H10" s="5">
        <v>45841</v>
      </c>
      <c r="I10" s="30">
        <f t="shared" si="2"/>
        <v>9.929163563064379E-2</v>
      </c>
      <c r="J10" s="5">
        <f t="shared" si="3"/>
        <v>6548.7142857142853</v>
      </c>
    </row>
    <row r="11" spans="1:10" s="19" customFormat="1">
      <c r="A11" s="15" t="s">
        <v>62</v>
      </c>
      <c r="B11" s="16">
        <v>479031</v>
      </c>
      <c r="C11" s="16">
        <v>692228</v>
      </c>
      <c r="D11" s="17">
        <f>Haripur!E4</f>
        <v>898892.69015741977</v>
      </c>
      <c r="E11" s="17">
        <v>1007960</v>
      </c>
      <c r="F11" s="17">
        <f t="shared" si="0"/>
        <v>-109067.30984258023</v>
      </c>
      <c r="G11" s="18">
        <f t="shared" si="1"/>
        <v>-0.12133518387326042</v>
      </c>
      <c r="H11" s="17">
        <v>56646</v>
      </c>
      <c r="I11" s="30">
        <f t="shared" si="2"/>
        <v>6.3017533260927724E-2</v>
      </c>
      <c r="J11" s="5">
        <f t="shared" si="3"/>
        <v>8092.2857142857147</v>
      </c>
    </row>
    <row r="12" spans="1:10">
      <c r="A12" s="1" t="s">
        <v>63</v>
      </c>
      <c r="B12" s="3">
        <v>249681</v>
      </c>
      <c r="C12" s="3">
        <v>430796</v>
      </c>
      <c r="D12" s="5">
        <f>Karak!E5</f>
        <v>633122.87891039171</v>
      </c>
      <c r="E12" s="5">
        <v>622919</v>
      </c>
      <c r="F12" s="5">
        <f t="shared" si="0"/>
        <v>10203.878910391708</v>
      </c>
      <c r="G12" s="14">
        <f t="shared" si="1"/>
        <v>1.6116743289948145E-2</v>
      </c>
      <c r="H12" s="5">
        <v>50935</v>
      </c>
      <c r="I12" s="30">
        <f t="shared" si="2"/>
        <v>8.0450417599280954E-2</v>
      </c>
      <c r="J12" s="5">
        <f t="shared" si="3"/>
        <v>7276.4285714285716</v>
      </c>
    </row>
    <row r="13" spans="1:10">
      <c r="A13" s="1" t="s">
        <v>64</v>
      </c>
      <c r="B13" s="3">
        <v>326617</v>
      </c>
      <c r="C13" s="3">
        <v>562644</v>
      </c>
      <c r="D13" s="5">
        <f>Kohat!E3</f>
        <v>825875.18268582132</v>
      </c>
      <c r="E13" s="5">
        <v>774318</v>
      </c>
      <c r="F13" s="5">
        <f t="shared" si="0"/>
        <v>51557.182685821317</v>
      </c>
      <c r="G13" s="14">
        <f t="shared" si="1"/>
        <v>6.2427330142253053E-2</v>
      </c>
      <c r="H13" s="5">
        <v>38716</v>
      </c>
      <c r="I13" s="30">
        <f t="shared" si="2"/>
        <v>4.687875457655967E-2</v>
      </c>
      <c r="J13" s="5">
        <f t="shared" si="3"/>
        <v>5530.8571428571431</v>
      </c>
    </row>
    <row r="14" spans="1:10" s="19" customFormat="1">
      <c r="A14" s="15" t="s">
        <v>65</v>
      </c>
      <c r="B14" s="16">
        <v>465237</v>
      </c>
      <c r="C14" s="16">
        <v>472570</v>
      </c>
      <c r="D14" s="17">
        <f>Kohistan!E5</f>
        <v>492020.59139692585</v>
      </c>
      <c r="E14" s="17">
        <v>684004</v>
      </c>
      <c r="F14" s="17">
        <f t="shared" si="0"/>
        <v>-191983.40860307415</v>
      </c>
      <c r="G14" s="18">
        <f t="shared" si="1"/>
        <v>-0.39019384952569214</v>
      </c>
      <c r="H14" s="17">
        <v>464333</v>
      </c>
      <c r="I14" s="30">
        <f t="shared" si="2"/>
        <v>0.94372676290169821</v>
      </c>
      <c r="J14" s="5">
        <f t="shared" si="3"/>
        <v>66333.28571428571</v>
      </c>
    </row>
    <row r="15" spans="1:10">
      <c r="A15" s="1" t="s">
        <v>66</v>
      </c>
      <c r="B15" s="3">
        <v>288759</v>
      </c>
      <c r="C15" s="3">
        <v>490025</v>
      </c>
      <c r="D15" s="5">
        <f>'Lakki Marwat'!E3</f>
        <v>711793.86248531926</v>
      </c>
      <c r="E15" s="5">
        <v>715139</v>
      </c>
      <c r="F15" s="5">
        <f t="shared" si="0"/>
        <v>-3345.1375146807404</v>
      </c>
      <c r="G15" s="14">
        <f t="shared" si="1"/>
        <v>-4.6995874662374374E-3</v>
      </c>
      <c r="H15" s="5">
        <v>28092</v>
      </c>
      <c r="I15" s="30">
        <f t="shared" si="2"/>
        <v>3.9466482475576832E-2</v>
      </c>
      <c r="J15" s="5">
        <f t="shared" si="3"/>
        <v>4013.1428571428573</v>
      </c>
    </row>
    <row r="16" spans="1:10">
      <c r="A16" s="1" t="s">
        <v>67</v>
      </c>
      <c r="B16" s="3">
        <v>404844</v>
      </c>
      <c r="C16" s="3">
        <v>717649</v>
      </c>
      <c r="D16" s="5">
        <f>'Lower Dir'!E4</f>
        <v>1074401.2013198531</v>
      </c>
      <c r="E16" s="5">
        <v>1131676</v>
      </c>
      <c r="F16" s="5">
        <f t="shared" si="0"/>
        <v>-57274.798680146923</v>
      </c>
      <c r="G16" s="14">
        <f t="shared" si="1"/>
        <v>-5.3308576544578913E-2</v>
      </c>
      <c r="H16" s="5">
        <v>180686</v>
      </c>
      <c r="I16" s="30">
        <f t="shared" si="2"/>
        <v>0.16817367644231546</v>
      </c>
      <c r="J16" s="5">
        <f t="shared" si="3"/>
        <v>25812.285714285714</v>
      </c>
    </row>
    <row r="17" spans="1:10">
      <c r="A17" s="1" t="s">
        <v>68</v>
      </c>
      <c r="B17" s="3">
        <v>257797</v>
      </c>
      <c r="C17" s="3">
        <v>452291</v>
      </c>
      <c r="D17" s="5">
        <f>Malakand!E4</f>
        <v>672669.70685352106</v>
      </c>
      <c r="E17" s="5">
        <v>660046</v>
      </c>
      <c r="F17" s="5">
        <f t="shared" si="0"/>
        <v>12623.706853521056</v>
      </c>
      <c r="G17" s="14">
        <f t="shared" si="1"/>
        <v>1.8766575519759455E-2</v>
      </c>
      <c r="H17" s="5">
        <v>45086</v>
      </c>
      <c r="I17" s="30">
        <f t="shared" si="2"/>
        <v>6.7025465158664893E-2</v>
      </c>
      <c r="J17" s="5">
        <f t="shared" si="3"/>
        <v>6440.8571428571431</v>
      </c>
    </row>
    <row r="18" spans="1:10" s="24" customFormat="1">
      <c r="A18" s="20" t="s">
        <v>69</v>
      </c>
      <c r="B18" s="21">
        <v>770235</v>
      </c>
      <c r="C18" s="21">
        <v>1152839</v>
      </c>
      <c r="D18" s="22">
        <f>Mansehra!E6</f>
        <v>1549970.9605171159</v>
      </c>
      <c r="E18" s="22">
        <v>1431208</v>
      </c>
      <c r="F18" s="22">
        <f t="shared" si="0"/>
        <v>118762.96051711589</v>
      </c>
      <c r="G18" s="23">
        <f t="shared" si="1"/>
        <v>7.6622700387556336E-2</v>
      </c>
      <c r="H18" s="22">
        <v>22870</v>
      </c>
      <c r="I18" s="30">
        <f t="shared" si="2"/>
        <v>1.4755115148976658E-2</v>
      </c>
      <c r="J18" s="5">
        <f t="shared" si="3"/>
        <v>3267.1428571428573</v>
      </c>
    </row>
    <row r="19" spans="1:10">
      <c r="A19" s="1" t="s">
        <v>70</v>
      </c>
      <c r="B19" s="3">
        <v>881465</v>
      </c>
      <c r="C19" s="3">
        <v>1460100</v>
      </c>
      <c r="D19" s="5">
        <f>Mardan!E4</f>
        <v>2084024.4386081472</v>
      </c>
      <c r="E19" s="5">
        <v>2123149</v>
      </c>
      <c r="F19" s="5">
        <f t="shared" si="0"/>
        <v>-39124.561391852796</v>
      </c>
      <c r="G19" s="14">
        <f t="shared" si="1"/>
        <v>-1.8773561704479257E-2</v>
      </c>
      <c r="H19" s="5">
        <v>19992</v>
      </c>
      <c r="I19" s="30">
        <f t="shared" si="2"/>
        <v>9.5929777163995325E-3</v>
      </c>
      <c r="J19" s="5">
        <f t="shared" si="3"/>
        <v>2856</v>
      </c>
    </row>
    <row r="20" spans="1:10">
      <c r="A20" s="1" t="s">
        <v>71</v>
      </c>
      <c r="B20" s="3">
        <v>537638</v>
      </c>
      <c r="C20" s="3">
        <v>874373</v>
      </c>
      <c r="D20" s="5">
        <f>Nowshera!E3</f>
        <v>1232200.088362918</v>
      </c>
      <c r="E20" s="5">
        <v>1174961</v>
      </c>
      <c r="F20" s="5">
        <f t="shared" si="0"/>
        <v>57239.088362918003</v>
      </c>
      <c r="G20" s="14">
        <f t="shared" si="1"/>
        <v>4.6452754632541025E-2</v>
      </c>
      <c r="H20" s="5">
        <v>499818</v>
      </c>
      <c r="I20" s="30">
        <f t="shared" si="2"/>
        <v>0.40563055036300999</v>
      </c>
      <c r="J20" s="5">
        <f t="shared" si="3"/>
        <v>71402.571428571435</v>
      </c>
    </row>
    <row r="21" spans="1:10" s="19" customFormat="1">
      <c r="A21" s="15" t="s">
        <v>72</v>
      </c>
      <c r="B21" s="16">
        <v>1113303</v>
      </c>
      <c r="C21" s="16">
        <v>2026851</v>
      </c>
      <c r="D21" s="17">
        <f>Peshawar!E3</f>
        <v>3091239.8525546258</v>
      </c>
      <c r="E21" s="17">
        <v>2860402</v>
      </c>
      <c r="F21" s="17">
        <f t="shared" si="0"/>
        <v>230837.85255462583</v>
      </c>
      <c r="G21" s="18">
        <f t="shared" si="1"/>
        <v>7.4674843611329464E-2</v>
      </c>
      <c r="H21" s="17">
        <v>237068</v>
      </c>
      <c r="I21" s="30">
        <f t="shared" si="2"/>
        <v>7.6690263877157591E-2</v>
      </c>
      <c r="J21" s="5">
        <f t="shared" si="3"/>
        <v>33866.857142857145</v>
      </c>
    </row>
    <row r="22" spans="1:10">
      <c r="A22" s="1" t="s">
        <v>73</v>
      </c>
      <c r="B22" s="3">
        <v>251546</v>
      </c>
      <c r="C22" s="3">
        <v>434563</v>
      </c>
      <c r="D22" s="5">
        <f>Shangla!E7</f>
        <v>639400.4105631531</v>
      </c>
      <c r="E22" s="5">
        <v>632670</v>
      </c>
      <c r="F22" s="5">
        <f t="shared" si="0"/>
        <v>6730.4105631530983</v>
      </c>
      <c r="G22" s="14">
        <f t="shared" si="1"/>
        <v>1.0526127997361273E-2</v>
      </c>
      <c r="H22" s="5">
        <v>83649</v>
      </c>
      <c r="I22" s="30">
        <f t="shared" si="2"/>
        <v>0.13082412619398537</v>
      </c>
      <c r="J22" s="5">
        <f t="shared" si="3"/>
        <v>11949.857142857143</v>
      </c>
    </row>
    <row r="23" spans="1:10">
      <c r="A23" s="1" t="s">
        <v>74</v>
      </c>
      <c r="B23" s="3">
        <v>625035</v>
      </c>
      <c r="C23" s="3">
        <v>1026804</v>
      </c>
      <c r="D23" s="5">
        <f>Swabi!E4</f>
        <v>1458050.0387570821</v>
      </c>
      <c r="E23" s="5">
        <v>1494583</v>
      </c>
      <c r="F23" s="5">
        <f t="shared" si="0"/>
        <v>-36532.961242917925</v>
      </c>
      <c r="G23" s="14">
        <f t="shared" si="1"/>
        <v>-2.5056040788600457E-2</v>
      </c>
      <c r="H23" s="5">
        <v>15389</v>
      </c>
      <c r="I23" s="30">
        <f t="shared" si="2"/>
        <v>1.0554507452376865E-2</v>
      </c>
      <c r="J23" s="5">
        <f t="shared" si="3"/>
        <v>2198.4285714285716</v>
      </c>
    </row>
    <row r="24" spans="1:10">
      <c r="A24" s="1" t="s">
        <v>75</v>
      </c>
      <c r="B24" s="3">
        <v>715938</v>
      </c>
      <c r="C24" s="3">
        <v>1257602</v>
      </c>
      <c r="D24" s="5">
        <f>Swat!E4</f>
        <v>1871494.2947082801</v>
      </c>
      <c r="E24" s="5">
        <v>1834756</v>
      </c>
      <c r="F24" s="5">
        <f t="shared" si="0"/>
        <v>36738.294708280126</v>
      </c>
      <c r="G24" s="14">
        <f t="shared" si="1"/>
        <v>1.9630460435898216E-2</v>
      </c>
      <c r="H24" s="5">
        <v>634654</v>
      </c>
      <c r="I24" s="30">
        <f t="shared" si="2"/>
        <v>0.33911618207680772</v>
      </c>
      <c r="J24" s="5">
        <f t="shared" si="3"/>
        <v>90664.857142857145</v>
      </c>
    </row>
    <row r="25" spans="1:10">
      <c r="A25" s="1" t="s">
        <v>76</v>
      </c>
      <c r="B25" s="3">
        <v>141062</v>
      </c>
      <c r="C25" s="3">
        <v>238216</v>
      </c>
      <c r="D25" s="5">
        <f>Tank!E3</f>
        <v>344818.9625903503</v>
      </c>
      <c r="E25" s="5">
        <v>349373</v>
      </c>
      <c r="F25" s="5">
        <f t="shared" si="0"/>
        <v>-4554.0374096496962</v>
      </c>
      <c r="G25" s="14">
        <f t="shared" si="1"/>
        <v>-1.3207038776054655E-2</v>
      </c>
      <c r="H25" s="5">
        <v>148890</v>
      </c>
      <c r="I25" s="30">
        <f t="shared" si="2"/>
        <v>0.43179179846000343</v>
      </c>
      <c r="J25" s="5">
        <f t="shared" si="3"/>
        <v>21270</v>
      </c>
    </row>
    <row r="26" spans="1:10">
      <c r="A26" s="1" t="s">
        <v>77</v>
      </c>
      <c r="B26" s="3">
        <v>362565</v>
      </c>
      <c r="C26" s="3">
        <v>575858</v>
      </c>
      <c r="D26" s="5">
        <f>'Upper Dir'!E4</f>
        <v>798536.04429567629</v>
      </c>
      <c r="E26" s="5">
        <v>753313</v>
      </c>
      <c r="F26" s="5">
        <f t="shared" si="0"/>
        <v>45223.044295676285</v>
      </c>
      <c r="G26" s="14">
        <f t="shared" si="1"/>
        <v>5.6632439598345061E-2</v>
      </c>
      <c r="H26" s="5">
        <v>210498</v>
      </c>
      <c r="I26" s="30">
        <f t="shared" si="2"/>
        <v>0.26360488233898466</v>
      </c>
      <c r="J26" s="5">
        <f t="shared" si="3"/>
        <v>30071.142857142859</v>
      </c>
    </row>
    <row r="27" spans="1:10">
      <c r="A27" s="1"/>
      <c r="B27" s="3"/>
      <c r="C27" s="3"/>
      <c r="D27" s="5"/>
      <c r="E27" s="5"/>
      <c r="F27" s="5"/>
      <c r="G27" s="14"/>
      <c r="H27" s="5"/>
      <c r="I27" s="30"/>
      <c r="J27" s="5"/>
    </row>
    <row r="28" spans="1:10">
      <c r="A28" s="1" t="s">
        <v>82</v>
      </c>
      <c r="B28" s="5">
        <f>SUM(B3:B26)</f>
        <v>11061328</v>
      </c>
      <c r="C28" s="5">
        <f>SUM(C3:C26)</f>
        <v>17743645</v>
      </c>
      <c r="D28" s="5">
        <f>SUM(D3:D26)</f>
        <v>25082555.241789225</v>
      </c>
      <c r="E28" s="5">
        <f>SUM(E3:E26)</f>
        <v>25234142</v>
      </c>
      <c r="F28" s="5">
        <f>SUM(F3:F26)</f>
        <v>-151586.75821077463</v>
      </c>
      <c r="G28" s="14">
        <f t="shared" si="1"/>
        <v>-6.0435133800969725E-3</v>
      </c>
      <c r="H28" s="5">
        <f>SUM(H3:H26)</f>
        <v>3820170</v>
      </c>
      <c r="I28" s="30">
        <f t="shared" si="2"/>
        <v>0.15230386071811933</v>
      </c>
      <c r="J28" s="5">
        <f t="shared" si="3"/>
        <v>545738.57142857148</v>
      </c>
    </row>
    <row r="30" spans="1:10">
      <c r="A30" s="1" t="s">
        <v>80</v>
      </c>
      <c r="B30" s="1"/>
      <c r="C30" s="5">
        <f>COUNTIF(G3:G26,"&lt;0")</f>
        <v>12</v>
      </c>
    </row>
    <row r="31" spans="1:10">
      <c r="A31" s="1" t="s">
        <v>81</v>
      </c>
      <c r="B31" s="1"/>
      <c r="C31" s="5">
        <f>COUNTIF(G3:G26,"&gt;0")</f>
        <v>12</v>
      </c>
    </row>
    <row r="32" spans="1:10">
      <c r="A32" s="32" t="s">
        <v>85</v>
      </c>
      <c r="B32" s="33"/>
      <c r="C32" s="34">
        <f>MAX(F3:F26)</f>
        <v>230837.85255462583</v>
      </c>
    </row>
    <row r="33" spans="1:3">
      <c r="A33" s="35"/>
      <c r="B33" s="36" t="s">
        <v>83</v>
      </c>
      <c r="C33" s="37" t="s">
        <v>89</v>
      </c>
    </row>
    <row r="34" spans="1:3">
      <c r="A34" s="32" t="s">
        <v>86</v>
      </c>
      <c r="B34" s="33"/>
      <c r="C34" s="38">
        <f>MAX(G3:G26)</f>
        <v>7.6622700387556336E-2</v>
      </c>
    </row>
    <row r="35" spans="1:3">
      <c r="A35" s="35"/>
      <c r="B35" s="36" t="s">
        <v>83</v>
      </c>
      <c r="C35" s="37" t="s">
        <v>90</v>
      </c>
    </row>
    <row r="36" spans="1:3">
      <c r="A36" s="32" t="s">
        <v>87</v>
      </c>
      <c r="B36" s="33"/>
      <c r="C36" s="34">
        <f>MIN(F3:F26)</f>
        <v>-191983.40860307415</v>
      </c>
    </row>
    <row r="37" spans="1:3">
      <c r="A37" s="35"/>
      <c r="B37" s="36" t="s">
        <v>83</v>
      </c>
      <c r="C37" s="37" t="s">
        <v>91</v>
      </c>
    </row>
    <row r="38" spans="1:3">
      <c r="A38" s="32" t="s">
        <v>88</v>
      </c>
      <c r="B38" s="33"/>
      <c r="C38" s="38">
        <f>MIN(G3:G26)</f>
        <v>-0.57497903712214105</v>
      </c>
    </row>
    <row r="39" spans="1:3">
      <c r="A39" s="35"/>
      <c r="B39" s="36" t="s">
        <v>83</v>
      </c>
      <c r="C39" s="37" t="s">
        <v>92</v>
      </c>
    </row>
    <row r="40" spans="1:3">
      <c r="A40" s="1" t="s">
        <v>95</v>
      </c>
      <c r="B40" s="5"/>
      <c r="C40" s="5">
        <v>7</v>
      </c>
    </row>
  </sheetData>
  <mergeCells count="4">
    <mergeCell ref="G1:G2"/>
    <mergeCell ref="H1:H2"/>
    <mergeCell ref="I1:I2"/>
    <mergeCell ref="J1:J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7" sqref="C7"/>
    </sheetView>
  </sheetViews>
  <sheetFormatPr defaultRowHeight="15"/>
  <cols>
    <col min="1" max="1" width="17" bestFit="1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19</v>
      </c>
      <c r="B2" s="3">
        <v>87561</v>
      </c>
      <c r="C2" s="3">
        <v>113049</v>
      </c>
      <c r="D2" s="4">
        <v>1.51</v>
      </c>
      <c r="E2" s="5">
        <f t="shared" ref="E2:E3" si="0">C2*(1+D2/100)^12</f>
        <v>135323.32442397391</v>
      </c>
    </row>
    <row r="3" spans="1:5">
      <c r="A3" s="1" t="s">
        <v>20</v>
      </c>
      <c r="B3" s="3">
        <v>391470</v>
      </c>
      <c r="C3" s="3">
        <v>579179</v>
      </c>
      <c r="D3" s="4">
        <v>2.33</v>
      </c>
      <c r="E3" s="5">
        <f t="shared" si="0"/>
        <v>763569.36573344585</v>
      </c>
    </row>
    <row r="4" spans="1:5">
      <c r="A4" s="1" t="s">
        <v>5</v>
      </c>
      <c r="B4" s="5">
        <f>SUM(B2:B3)</f>
        <v>479031</v>
      </c>
      <c r="C4" s="5">
        <f>SUM(C2:C3)</f>
        <v>692228</v>
      </c>
      <c r="D4" s="6"/>
      <c r="E4" s="5">
        <f>SUM(E2:E3)</f>
        <v>898892.69015741977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E6" sqref="E6"/>
    </sheetView>
  </sheetViews>
  <sheetFormatPr defaultRowHeight="15"/>
  <cols>
    <col min="1" max="1" width="24.85546875" bestFit="1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21</v>
      </c>
      <c r="B2" s="3">
        <v>59172</v>
      </c>
      <c r="C2" s="3">
        <v>98626</v>
      </c>
      <c r="D2" s="4">
        <v>3.05</v>
      </c>
      <c r="E2" s="5">
        <f t="shared" ref="E2:E4" si="0">C2*(1+D2/100)^12</f>
        <v>141438.41246128688</v>
      </c>
    </row>
    <row r="3" spans="1:5">
      <c r="A3" s="1" t="s">
        <v>22</v>
      </c>
      <c r="B3" s="3">
        <v>94192</v>
      </c>
      <c r="C3" s="3">
        <v>162128</v>
      </c>
      <c r="D3" s="4">
        <v>3.24</v>
      </c>
      <c r="E3" s="5">
        <f t="shared" si="0"/>
        <v>237702.62391054232</v>
      </c>
    </row>
    <row r="4" spans="1:5">
      <c r="A4" s="1" t="s">
        <v>23</v>
      </c>
      <c r="B4" s="3">
        <v>96317</v>
      </c>
      <c r="C4" s="3">
        <v>170042</v>
      </c>
      <c r="D4" s="4">
        <v>3.4</v>
      </c>
      <c r="E4" s="5">
        <f t="shared" si="0"/>
        <v>253981.84253856246</v>
      </c>
    </row>
    <row r="5" spans="1:5">
      <c r="A5" s="1" t="s">
        <v>5</v>
      </c>
      <c r="B5" s="5">
        <f>SUM(B2:B4)</f>
        <v>249681</v>
      </c>
      <c r="C5" s="5">
        <f>SUM(C2:C4)</f>
        <v>430796</v>
      </c>
      <c r="D5" s="6"/>
      <c r="E5" s="5">
        <f>SUM(E2:E4)</f>
        <v>633122.87891039171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3" sqref="A3"/>
    </sheetView>
  </sheetViews>
  <sheetFormatPr defaultRowHeight="15"/>
  <cols>
    <col min="1" max="1" width="24.85546875" bestFit="1" customWidth="1"/>
    <col min="2" max="3" width="14.85546875" bestFit="1" customWidth="1"/>
    <col min="4" max="4" width="7.570312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24</v>
      </c>
      <c r="B2" s="3">
        <v>326617</v>
      </c>
      <c r="C2" s="3">
        <v>562644</v>
      </c>
      <c r="D2" s="4">
        <v>3.25</v>
      </c>
      <c r="E2" s="5">
        <f t="shared" ref="E2" si="0">C2*(1+D2/100)^12</f>
        <v>825875.18268582132</v>
      </c>
    </row>
    <row r="3" spans="1:5">
      <c r="A3" s="1" t="s">
        <v>5</v>
      </c>
      <c r="B3" s="5">
        <f>SUM(B2:B2)</f>
        <v>326617</v>
      </c>
      <c r="C3" s="5">
        <f>SUM(C2:C2)</f>
        <v>562644</v>
      </c>
      <c r="D3" s="6"/>
      <c r="E3" s="5">
        <f>SUM(E2:E2)</f>
        <v>825875.18268582132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D6" sqref="D6"/>
    </sheetView>
  </sheetViews>
  <sheetFormatPr defaultRowHeight="15"/>
  <cols>
    <col min="1" max="1" width="24.85546875" bestFit="1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25</v>
      </c>
      <c r="B2" s="3">
        <v>180124</v>
      </c>
      <c r="C2" s="3">
        <v>184746</v>
      </c>
      <c r="D2" s="4">
        <v>0.15</v>
      </c>
      <c r="E2" s="5">
        <f t="shared" ref="E2:E4" si="0">C2*(1+D2/100)^12</f>
        <v>188099.00041898026</v>
      </c>
    </row>
    <row r="3" spans="1:5">
      <c r="A3" s="1" t="s">
        <v>26</v>
      </c>
      <c r="B3" s="3">
        <v>123685</v>
      </c>
      <c r="C3" s="3">
        <v>165613</v>
      </c>
      <c r="D3" s="4">
        <v>1.73</v>
      </c>
      <c r="E3" s="5">
        <f t="shared" si="0"/>
        <v>203461.83556959828</v>
      </c>
    </row>
    <row r="4" spans="1:5">
      <c r="A4" s="1" t="s">
        <v>27</v>
      </c>
      <c r="B4" s="3">
        <v>161428</v>
      </c>
      <c r="C4" s="3">
        <v>122211</v>
      </c>
      <c r="D4" s="4">
        <v>-1.62</v>
      </c>
      <c r="E4" s="5">
        <f t="shared" si="0"/>
        <v>100459.75540834735</v>
      </c>
    </row>
    <row r="5" spans="1:5">
      <c r="A5" s="1" t="s">
        <v>5</v>
      </c>
      <c r="B5" s="5">
        <f>SUM(B2:B4)</f>
        <v>465237</v>
      </c>
      <c r="C5" s="5">
        <f>SUM(C2:C4)</f>
        <v>472570</v>
      </c>
      <c r="D5" s="6"/>
      <c r="E5" s="5">
        <f>SUM(E2:E4)</f>
        <v>492020.59139692585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3" sqref="C3"/>
    </sheetView>
  </sheetViews>
  <sheetFormatPr defaultRowHeight="15"/>
  <cols>
    <col min="1" max="1" width="21.140625" bestFit="1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28</v>
      </c>
      <c r="B2" s="3">
        <v>288759</v>
      </c>
      <c r="C2" s="3">
        <v>490025</v>
      </c>
      <c r="D2" s="4">
        <v>3.16</v>
      </c>
      <c r="E2" s="5">
        <f t="shared" ref="E2" si="0">C2*(1+D2/100)^12</f>
        <v>711793.86248531926</v>
      </c>
    </row>
    <row r="3" spans="1:5">
      <c r="A3" s="1" t="s">
        <v>5</v>
      </c>
      <c r="B3" s="5">
        <f>SUM(B2:B2)</f>
        <v>288759</v>
      </c>
      <c r="C3" s="5">
        <f>SUM(C2:C2)</f>
        <v>490025</v>
      </c>
      <c r="D3" s="6"/>
      <c r="E3" s="5">
        <f>SUM(E2:E2)</f>
        <v>711793.86248531926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D3" sqref="D3"/>
    </sheetView>
  </sheetViews>
  <sheetFormatPr defaultRowHeight="15"/>
  <cols>
    <col min="1" max="1" width="25" bestFit="1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29</v>
      </c>
      <c r="B2" s="3">
        <v>106877</v>
      </c>
      <c r="C2" s="3">
        <v>189357</v>
      </c>
      <c r="D2" s="4">
        <v>3.42</v>
      </c>
      <c r="E2" s="5">
        <f t="shared" ref="E2:E3" si="0">C2*(1+D2/100)^12</f>
        <v>283488.70865607477</v>
      </c>
    </row>
    <row r="3" spans="1:5">
      <c r="A3" s="1" t="s">
        <v>30</v>
      </c>
      <c r="B3" s="3">
        <v>297967</v>
      </c>
      <c r="C3" s="3">
        <v>528292</v>
      </c>
      <c r="D3" s="4">
        <v>3.42</v>
      </c>
      <c r="E3" s="5">
        <f t="shared" si="0"/>
        <v>790912.49266377825</v>
      </c>
    </row>
    <row r="4" spans="1:5">
      <c r="A4" s="1" t="s">
        <v>5</v>
      </c>
      <c r="B4" s="5">
        <f>SUM(B2:B3)</f>
        <v>404844</v>
      </c>
      <c r="C4" s="5">
        <f>SUM(C2:C3)</f>
        <v>717649</v>
      </c>
      <c r="D4" s="6"/>
      <c r="E4" s="5">
        <f>SUM(E2:E3)</f>
        <v>1074401.2013198531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4" sqref="E4"/>
    </sheetView>
  </sheetViews>
  <sheetFormatPr defaultRowHeight="15"/>
  <cols>
    <col min="1" max="1" width="27.5703125" bestFit="1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31</v>
      </c>
      <c r="B2" s="3">
        <v>111747</v>
      </c>
      <c r="C2" s="3">
        <v>191996</v>
      </c>
      <c r="D2" s="4">
        <v>3.23</v>
      </c>
      <c r="E2" s="5">
        <f t="shared" ref="E2:E3" si="0">C2*(1+D2/100)^12</f>
        <v>281166.32787014887</v>
      </c>
    </row>
    <row r="3" spans="1:5">
      <c r="A3" s="1" t="s">
        <v>32</v>
      </c>
      <c r="B3" s="3">
        <v>146050</v>
      </c>
      <c r="C3" s="3">
        <v>260295</v>
      </c>
      <c r="D3" s="4">
        <v>3.46</v>
      </c>
      <c r="E3" s="5">
        <f t="shared" si="0"/>
        <v>391503.37898337212</v>
      </c>
    </row>
    <row r="4" spans="1:5">
      <c r="A4" s="1" t="s">
        <v>5</v>
      </c>
      <c r="B4" s="5">
        <f>SUM(B2:B3)</f>
        <v>257797</v>
      </c>
      <c r="C4" s="5">
        <f>SUM(C2:C3)</f>
        <v>452291</v>
      </c>
      <c r="D4" s="6"/>
      <c r="E4" s="5">
        <f>SUM(E2:E3)</f>
        <v>672669.70685352106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6" sqref="E6"/>
    </sheetView>
  </sheetViews>
  <sheetFormatPr defaultRowHeight="15"/>
  <cols>
    <col min="1" max="1" width="21.140625" bestFit="1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33</v>
      </c>
      <c r="B2" s="3">
        <v>152319</v>
      </c>
      <c r="C2" s="3">
        <v>214630</v>
      </c>
      <c r="D2" s="4">
        <v>2.04</v>
      </c>
      <c r="E2" s="5">
        <f t="shared" ref="E2:E5" si="0">C2*(1+D2/100)^12</f>
        <v>273486.45687727386</v>
      </c>
    </row>
    <row r="3" spans="1:5">
      <c r="A3" s="1" t="s">
        <v>34</v>
      </c>
      <c r="B3" s="3">
        <v>83927</v>
      </c>
      <c r="C3" s="3">
        <v>174682</v>
      </c>
      <c r="D3" s="4">
        <v>4.4000000000000004</v>
      </c>
      <c r="E3" s="5">
        <f t="shared" si="0"/>
        <v>292856.00906516687</v>
      </c>
    </row>
    <row r="4" spans="1:5">
      <c r="A4" s="1" t="s">
        <v>35</v>
      </c>
      <c r="B4" s="3">
        <v>394766</v>
      </c>
      <c r="C4" s="3">
        <v>574975</v>
      </c>
      <c r="D4" s="4">
        <v>2.2400000000000002</v>
      </c>
      <c r="E4" s="5">
        <f t="shared" si="0"/>
        <v>750065.26090504637</v>
      </c>
    </row>
    <row r="5" spans="1:5">
      <c r="A5" s="1" t="s">
        <v>36</v>
      </c>
      <c r="B5" s="3">
        <v>139223</v>
      </c>
      <c r="C5" s="3">
        <v>188552</v>
      </c>
      <c r="D5" s="4">
        <v>1.8</v>
      </c>
      <c r="E5" s="5">
        <f t="shared" si="0"/>
        <v>233563.23366962897</v>
      </c>
    </row>
    <row r="6" spans="1:5">
      <c r="A6" s="1" t="s">
        <v>5</v>
      </c>
      <c r="B6" s="5">
        <f>SUM(B2:B5)</f>
        <v>770235</v>
      </c>
      <c r="C6" s="5">
        <f>SUM(C2:C5)</f>
        <v>1152839</v>
      </c>
      <c r="D6" s="6"/>
      <c r="E6" s="5">
        <f>SUM(E2:E5)</f>
        <v>1549970.9605171159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13" sqref="E13"/>
    </sheetView>
  </sheetViews>
  <sheetFormatPr defaultRowHeight="15"/>
  <cols>
    <col min="1" max="1" width="27.5703125" bestFit="1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37</v>
      </c>
      <c r="B2" s="3">
        <v>640260</v>
      </c>
      <c r="C2" s="3">
        <v>1057394</v>
      </c>
      <c r="D2" s="4">
        <v>2.99</v>
      </c>
      <c r="E2" s="5">
        <f t="shared" ref="E2:E3" si="0">C2*(1+D2/100)^12</f>
        <v>1505835.5280673867</v>
      </c>
    </row>
    <row r="3" spans="1:5">
      <c r="A3" s="1" t="s">
        <v>38</v>
      </c>
      <c r="B3" s="3">
        <v>241205</v>
      </c>
      <c r="C3" s="3">
        <v>402706</v>
      </c>
      <c r="D3" s="4">
        <v>3.06</v>
      </c>
      <c r="E3" s="5">
        <f t="shared" si="0"/>
        <v>578188.91054076038</v>
      </c>
    </row>
    <row r="4" spans="1:5">
      <c r="A4" s="1" t="s">
        <v>5</v>
      </c>
      <c r="B4" s="5">
        <f>SUM(B2:B3)</f>
        <v>881465</v>
      </c>
      <c r="C4" s="5">
        <f>SUM(C2:C3)</f>
        <v>1460100</v>
      </c>
      <c r="D4" s="6"/>
      <c r="E4" s="5">
        <f>SUM(E2:E3)</f>
        <v>2084024.4386081472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3" sqref="C3"/>
    </sheetView>
  </sheetViews>
  <sheetFormatPr defaultRowHeight="15"/>
  <cols>
    <col min="1" max="1" width="17.85546875" bestFit="1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39</v>
      </c>
      <c r="B2" s="3">
        <v>537638</v>
      </c>
      <c r="C2" s="3">
        <v>874373</v>
      </c>
      <c r="D2" s="4">
        <v>2.9</v>
      </c>
      <c r="E2" s="5">
        <f t="shared" ref="E2" si="0">C2*(1+D2/100)^12</f>
        <v>1232200.088362918</v>
      </c>
    </row>
    <row r="3" spans="1:5">
      <c r="A3" s="1" t="s">
        <v>5</v>
      </c>
      <c r="B3" s="5">
        <f>SUM(B2:B2)</f>
        <v>537638</v>
      </c>
      <c r="C3" s="5">
        <f>SUM(C2:C2)</f>
        <v>874373</v>
      </c>
      <c r="D3" s="6"/>
      <c r="E3" s="5">
        <f>SUM(E2:E2)</f>
        <v>1232200.088362918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RowHeight="15"/>
  <cols>
    <col min="1" max="1" width="22" bestFit="1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6</v>
      </c>
      <c r="B2" s="3">
        <v>647635</v>
      </c>
      <c r="C2" s="3">
        <v>880666</v>
      </c>
      <c r="D2" s="4">
        <v>1.82</v>
      </c>
      <c r="E2" s="5">
        <f t="shared" ref="E2" si="0">C2*(1+D2/100)^12</f>
        <v>1093473.7006876897</v>
      </c>
    </row>
    <row r="3" spans="1:5">
      <c r="A3" s="1" t="s">
        <v>5</v>
      </c>
      <c r="B3" s="5">
        <f>SUM(B2:B2)</f>
        <v>647635</v>
      </c>
      <c r="C3" s="5">
        <f>SUM(C2:C2)</f>
        <v>880666</v>
      </c>
      <c r="D3" s="6"/>
      <c r="E3" s="5">
        <f>SUM(E2:E2)</f>
        <v>1093473.7006876897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7" sqref="C7"/>
    </sheetView>
  </sheetViews>
  <sheetFormatPr defaultRowHeight="15"/>
  <cols>
    <col min="1" max="1" width="17.85546875" bestFit="1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40</v>
      </c>
      <c r="B2" s="3">
        <v>1113303</v>
      </c>
      <c r="C2" s="3">
        <v>2026851</v>
      </c>
      <c r="D2" s="4">
        <v>3.58</v>
      </c>
      <c r="E2" s="5">
        <f t="shared" ref="E2" si="0">C2*(1+D2/100)^12</f>
        <v>3091239.8525546258</v>
      </c>
    </row>
    <row r="3" spans="1:5">
      <c r="A3" s="1" t="s">
        <v>5</v>
      </c>
      <c r="B3" s="5">
        <f>SUM(B2:B2)</f>
        <v>1113303</v>
      </c>
      <c r="C3" s="5">
        <f>SUM(C2:C2)</f>
        <v>2026851</v>
      </c>
      <c r="D3" s="6"/>
      <c r="E3" s="5">
        <f>SUM(E2:E2)</f>
        <v>3091239.8525546258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C10" sqref="C10"/>
    </sheetView>
  </sheetViews>
  <sheetFormatPr defaultRowHeight="15"/>
  <cols>
    <col min="1" max="1" width="17.5703125" bestFit="1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41</v>
      </c>
      <c r="B2" s="3">
        <v>102742</v>
      </c>
      <c r="C2" s="3">
        <v>172960</v>
      </c>
      <c r="D2" s="4">
        <v>3.11</v>
      </c>
      <c r="E2" s="5">
        <f t="shared" ref="E2:E6" si="0">C2*(1+D2/100)^12</f>
        <v>249778.53778144144</v>
      </c>
    </row>
    <row r="3" spans="1:5">
      <c r="A3" s="1" t="s">
        <v>42</v>
      </c>
      <c r="B3" s="3">
        <v>31022</v>
      </c>
      <c r="C3" s="3">
        <v>57739</v>
      </c>
      <c r="D3" s="4">
        <v>3.72</v>
      </c>
      <c r="E3" s="5">
        <f t="shared" si="0"/>
        <v>89499.241578082365</v>
      </c>
    </row>
    <row r="4" spans="1:5">
      <c r="A4" s="1" t="s">
        <v>43</v>
      </c>
      <c r="B4" s="3">
        <v>38806</v>
      </c>
      <c r="C4" s="3">
        <v>67317</v>
      </c>
      <c r="D4" s="4">
        <v>3.29</v>
      </c>
      <c r="E4" s="5">
        <f t="shared" si="0"/>
        <v>99271.385304007184</v>
      </c>
    </row>
    <row r="5" spans="1:5">
      <c r="A5" s="1" t="s">
        <v>44</v>
      </c>
      <c r="B5" s="3">
        <v>33544</v>
      </c>
      <c r="C5" s="3">
        <v>57441</v>
      </c>
      <c r="D5" s="4">
        <v>3.21</v>
      </c>
      <c r="E5" s="5">
        <f t="shared" si="0"/>
        <v>83923.4499422316</v>
      </c>
    </row>
    <row r="6" spans="1:5">
      <c r="A6" s="1" t="s">
        <v>45</v>
      </c>
      <c r="B6" s="3">
        <v>45432</v>
      </c>
      <c r="C6" s="3">
        <v>79106</v>
      </c>
      <c r="D6" s="4">
        <v>3.31</v>
      </c>
      <c r="E6" s="5">
        <f t="shared" si="0"/>
        <v>116927.79595739048</v>
      </c>
    </row>
    <row r="7" spans="1:5">
      <c r="A7" s="1" t="s">
        <v>5</v>
      </c>
      <c r="B7" s="5">
        <f>SUM(B2:B6)</f>
        <v>251546</v>
      </c>
      <c r="C7" s="5">
        <f>SUM(C2:C6)</f>
        <v>434563</v>
      </c>
      <c r="D7" s="6"/>
      <c r="E7" s="5">
        <f>SUM(E2:E6)</f>
        <v>639400.4105631531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6" sqref="C6"/>
    </sheetView>
  </sheetViews>
  <sheetFormatPr defaultRowHeight="15"/>
  <cols>
    <col min="1" max="1" width="17.85546875" bestFit="1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46</v>
      </c>
      <c r="B2" s="3">
        <v>186647</v>
      </c>
      <c r="C2" s="3">
        <v>304803</v>
      </c>
      <c r="D2" s="4">
        <v>2.93</v>
      </c>
      <c r="E2" s="5">
        <f t="shared" ref="E2:E3" si="0">C2*(1+D2/100)^12</f>
        <v>431045.29650820582</v>
      </c>
    </row>
    <row r="3" spans="1:5">
      <c r="A3" s="1" t="s">
        <v>47</v>
      </c>
      <c r="B3" s="3">
        <v>438388</v>
      </c>
      <c r="C3" s="3">
        <v>722001</v>
      </c>
      <c r="D3" s="4">
        <v>2.98</v>
      </c>
      <c r="E3" s="5">
        <f t="shared" si="0"/>
        <v>1027004.7422488764</v>
      </c>
    </row>
    <row r="4" spans="1:5">
      <c r="A4" s="1" t="s">
        <v>5</v>
      </c>
      <c r="B4" s="5">
        <f>SUM(B2:B3)</f>
        <v>625035</v>
      </c>
      <c r="C4" s="5">
        <f>SUM(C2:C3)</f>
        <v>1026804</v>
      </c>
      <c r="D4" s="6"/>
      <c r="E4" s="5">
        <f>SUM(E2:E3)</f>
        <v>1458050.0387570821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5" sqref="C5"/>
    </sheetView>
  </sheetViews>
  <sheetFormatPr defaultRowHeight="15"/>
  <cols>
    <col min="1" max="1" width="14.42578125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48</v>
      </c>
      <c r="B2" s="3">
        <v>146251</v>
      </c>
      <c r="C2" s="3">
        <v>251368</v>
      </c>
      <c r="D2" s="4">
        <v>3.24</v>
      </c>
      <c r="E2" s="5">
        <f t="shared" ref="E2:E3" si="0">C2*(1+D2/100)^12</f>
        <v>368541.1105246793</v>
      </c>
    </row>
    <row r="3" spans="1:5">
      <c r="A3" s="1" t="s">
        <v>49</v>
      </c>
      <c r="B3" s="3">
        <v>569687</v>
      </c>
      <c r="C3" s="3">
        <v>1006234</v>
      </c>
      <c r="D3" s="4">
        <v>3.4</v>
      </c>
      <c r="E3" s="5">
        <f t="shared" si="0"/>
        <v>1502953.1841836008</v>
      </c>
    </row>
    <row r="4" spans="1:5">
      <c r="A4" s="1" t="s">
        <v>5</v>
      </c>
      <c r="B4" s="5">
        <f>SUM(B2:B3)</f>
        <v>715938</v>
      </c>
      <c r="C4" s="5">
        <f>SUM(C2:C3)</f>
        <v>1257602</v>
      </c>
      <c r="D4" s="6"/>
      <c r="E4" s="5">
        <f>SUM(E2:E3)</f>
        <v>1871494.2947082801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RowHeight="15"/>
  <cols>
    <col min="1" max="1" width="13.5703125" bestFit="1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50</v>
      </c>
      <c r="B2" s="3">
        <v>141062</v>
      </c>
      <c r="C2" s="3">
        <v>238216</v>
      </c>
      <c r="D2" s="4">
        <v>3.13</v>
      </c>
      <c r="E2" s="5">
        <f t="shared" ref="E2" si="0">C2*(1+D2/100)^12</f>
        <v>344818.9625903503</v>
      </c>
    </row>
    <row r="3" spans="1:5">
      <c r="A3" s="1" t="s">
        <v>5</v>
      </c>
      <c r="B3" s="5">
        <f>SUM(B2:B2)</f>
        <v>141062</v>
      </c>
      <c r="C3" s="5">
        <f>SUM(C2:C2)</f>
        <v>238216</v>
      </c>
      <c r="D3" s="6"/>
      <c r="E3" s="5">
        <f>SUM(E2:E2)</f>
        <v>344818.9625903503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B6" sqref="B6"/>
    </sheetView>
  </sheetViews>
  <sheetFormatPr defaultRowHeight="15"/>
  <cols>
    <col min="1" max="1" width="18.85546875" bestFit="1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51</v>
      </c>
      <c r="B2" s="3">
        <v>222271</v>
      </c>
      <c r="C2" s="3">
        <v>343464</v>
      </c>
      <c r="D2" s="4">
        <v>2.59</v>
      </c>
      <c r="E2" s="5">
        <f t="shared" ref="E2:E3" si="0">C2*(1+D2/100)^12</f>
        <v>466811.5373858902</v>
      </c>
    </row>
    <row r="3" spans="1:5">
      <c r="A3" s="1" t="s">
        <v>52</v>
      </c>
      <c r="B3" s="3">
        <v>140294</v>
      </c>
      <c r="C3" s="3">
        <v>232394</v>
      </c>
      <c r="D3" s="4">
        <v>3.01</v>
      </c>
      <c r="E3" s="5">
        <f t="shared" si="0"/>
        <v>331724.50690978608</v>
      </c>
    </row>
    <row r="4" spans="1:5">
      <c r="A4" s="1" t="s">
        <v>5</v>
      </c>
      <c r="B4" s="5">
        <f>SUM(B2:B3)</f>
        <v>362565</v>
      </c>
      <c r="C4" s="5">
        <f>SUM(C2:C3)</f>
        <v>575858</v>
      </c>
      <c r="D4" s="6"/>
      <c r="E4" s="5">
        <f>SUM(E2:E3)</f>
        <v>798536.04429567629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2" sqref="D2"/>
    </sheetView>
  </sheetViews>
  <sheetFormatPr defaultRowHeight="15"/>
  <cols>
    <col min="1" max="1" width="19.42578125" bestFit="1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7</v>
      </c>
      <c r="B2" s="3">
        <v>422027</v>
      </c>
      <c r="C2" s="3">
        <v>675667</v>
      </c>
      <c r="D2" s="4">
        <v>2.81</v>
      </c>
      <c r="E2" s="5">
        <f t="shared" ref="E2" si="0">C2*(1+D2/100)^12</f>
        <v>942230.19578549149</v>
      </c>
    </row>
    <row r="3" spans="1:5">
      <c r="A3" s="1" t="s">
        <v>5</v>
      </c>
      <c r="B3" s="5">
        <f>SUM(B2:B2)</f>
        <v>422027</v>
      </c>
      <c r="C3" s="5">
        <f>SUM(C2:C2)</f>
        <v>675667</v>
      </c>
      <c r="D3" s="6"/>
      <c r="E3" s="5">
        <f>SUM(E2:E2)</f>
        <v>942230.19578549149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B3" sqref="B3"/>
    </sheetView>
  </sheetViews>
  <sheetFormatPr defaultRowHeight="15"/>
  <cols>
    <col min="1" max="1" width="16.5703125" bestFit="1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7" t="s">
        <v>8</v>
      </c>
      <c r="B2" s="8">
        <v>134955</v>
      </c>
      <c r="C2" s="8">
        <v>121652</v>
      </c>
      <c r="D2" s="9">
        <v>-0.61</v>
      </c>
      <c r="E2" s="5">
        <f t="shared" ref="E2:E3" si="0">C2*(1+D2/100)^12</f>
        <v>113039.84165687689</v>
      </c>
    </row>
    <row r="3" spans="1:5">
      <c r="A3" s="7" t="s">
        <v>9</v>
      </c>
      <c r="B3" s="8">
        <v>204164</v>
      </c>
      <c r="C3" s="8">
        <v>185626</v>
      </c>
      <c r="D3" s="9">
        <v>-0.56000000000000005</v>
      </c>
      <c r="E3" s="5">
        <f t="shared" si="0"/>
        <v>173529.05187246486</v>
      </c>
    </row>
    <row r="4" spans="1:5">
      <c r="A4" s="1" t="s">
        <v>5</v>
      </c>
      <c r="B4" s="5">
        <f>SUM(B2:B3)</f>
        <v>339119</v>
      </c>
      <c r="C4" s="5">
        <f>SUM(C2:C3)</f>
        <v>307278</v>
      </c>
      <c r="D4" s="6"/>
      <c r="E4" s="5">
        <f>SUM(E2:E3)</f>
        <v>286568.89352934173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4" sqref="B4"/>
    </sheetView>
  </sheetViews>
  <sheetFormatPr defaultRowHeight="15"/>
  <cols>
    <col min="1" max="1" width="16.5703125" bestFit="1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10</v>
      </c>
      <c r="B2" s="3">
        <v>265517</v>
      </c>
      <c r="C2" s="3">
        <v>506048</v>
      </c>
      <c r="D2" s="4">
        <v>3.86</v>
      </c>
      <c r="E2" s="5">
        <f t="shared" ref="E2" si="0">C2*(1+D2/100)^12</f>
        <v>797207.78648717538</v>
      </c>
    </row>
    <row r="3" spans="1:5">
      <c r="A3" s="1" t="s">
        <v>5</v>
      </c>
      <c r="B3" s="5">
        <f>SUM(B2:B2)</f>
        <v>265517</v>
      </c>
      <c r="C3" s="5">
        <f>SUM(C2:C2)</f>
        <v>506048</v>
      </c>
      <c r="D3" s="6"/>
      <c r="E3" s="5">
        <f>SUM(E2:E2)</f>
        <v>797207.78648717538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4" sqref="E4"/>
    </sheetView>
  </sheetViews>
  <sheetFormatPr defaultRowHeight="15"/>
  <cols>
    <col min="1" max="1" width="18.42578125" bestFit="1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11</v>
      </c>
      <c r="B2" s="3">
        <v>481119</v>
      </c>
      <c r="C2" s="3">
        <v>767903</v>
      </c>
      <c r="D2" s="4">
        <v>2.79</v>
      </c>
      <c r="E2" s="5">
        <f t="shared" ref="E2:E3" si="0">C2*(1+D2/100)^12</f>
        <v>1068357.8784045817</v>
      </c>
    </row>
    <row r="3" spans="1:5">
      <c r="A3" s="1" t="s">
        <v>12</v>
      </c>
      <c r="B3" s="3">
        <v>149692</v>
      </c>
      <c r="C3" s="3">
        <v>254461</v>
      </c>
      <c r="D3" s="4">
        <v>3.17</v>
      </c>
      <c r="E3" s="5">
        <f t="shared" si="0"/>
        <v>370051.69351713429</v>
      </c>
    </row>
    <row r="4" spans="1:5">
      <c r="A4" s="1" t="s">
        <v>5</v>
      </c>
      <c r="B4" s="5">
        <f>SUM(B2:B3)</f>
        <v>630811</v>
      </c>
      <c r="C4" s="5">
        <f>SUM(C2:C3)</f>
        <v>1022364</v>
      </c>
      <c r="D4" s="6"/>
      <c r="E4" s="5">
        <f>SUM(E2:E3)</f>
        <v>1438409.571921716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4" sqref="E4"/>
    </sheetView>
  </sheetViews>
  <sheetFormatPr defaultRowHeight="15"/>
  <cols>
    <col min="1" max="1" width="21.42578125" bestFit="1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13</v>
      </c>
      <c r="B2" s="3">
        <v>121641</v>
      </c>
      <c r="C2" s="3">
        <v>184874</v>
      </c>
      <c r="D2" s="4">
        <v>2.4900000000000002</v>
      </c>
      <c r="E2" s="5">
        <f t="shared" ref="E2:E3" si="0">C2*(1+D2/100)^12</f>
        <v>248344.04778426877</v>
      </c>
    </row>
    <row r="3" spans="1:5">
      <c r="A3" s="1" t="s">
        <v>14</v>
      </c>
      <c r="B3" s="3">
        <v>86919</v>
      </c>
      <c r="C3" s="3">
        <v>133815</v>
      </c>
      <c r="D3" s="4">
        <v>2.57</v>
      </c>
      <c r="E3" s="5">
        <f t="shared" si="0"/>
        <v>181446.69607044995</v>
      </c>
    </row>
    <row r="4" spans="1:5">
      <c r="A4" s="1" t="s">
        <v>5</v>
      </c>
      <c r="B4" s="5">
        <f>SUM(B2:B3)</f>
        <v>208560</v>
      </c>
      <c r="C4" s="5">
        <f>SUM(C2:C3)</f>
        <v>318689</v>
      </c>
      <c r="D4" s="6"/>
      <c r="E4" s="5">
        <f>SUM(E2:E3)</f>
        <v>429790.74385471875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F3" sqref="F3"/>
    </sheetView>
  </sheetViews>
  <sheetFormatPr defaultRowHeight="15"/>
  <cols>
    <col min="1" max="1" width="21.42578125" bestFit="1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15</v>
      </c>
      <c r="B2" s="3">
        <v>276918</v>
      </c>
      <c r="C2" s="3">
        <v>493628</v>
      </c>
      <c r="D2" s="4">
        <v>3.46</v>
      </c>
      <c r="E2" s="5">
        <f t="shared" ref="E2:E4" si="0">C2*(1+D2/100)^12</f>
        <v>742453.86949731654</v>
      </c>
    </row>
    <row r="3" spans="1:5">
      <c r="A3" s="1" t="s">
        <v>16</v>
      </c>
      <c r="B3" s="3">
        <v>98223</v>
      </c>
      <c r="C3" s="3">
        <v>159094</v>
      </c>
      <c r="D3" s="4">
        <v>2.88</v>
      </c>
      <c r="E3" s="5">
        <f t="shared" si="0"/>
        <v>223679.02866523439</v>
      </c>
    </row>
    <row r="4" spans="1:5">
      <c r="A4" s="1" t="s">
        <v>17</v>
      </c>
      <c r="B4" s="3">
        <v>119291</v>
      </c>
      <c r="C4" s="3">
        <v>200273</v>
      </c>
      <c r="D4" s="4">
        <v>3.09</v>
      </c>
      <c r="E4" s="5">
        <f t="shared" si="0"/>
        <v>288549.8672866188</v>
      </c>
    </row>
    <row r="5" spans="1:5">
      <c r="A5" s="1" t="s">
        <v>5</v>
      </c>
      <c r="B5" s="5">
        <f>SUM(B2:B4)</f>
        <v>494432</v>
      </c>
      <c r="C5" s="5">
        <f>SUM(C2:C4)</f>
        <v>852995</v>
      </c>
      <c r="D5" s="6"/>
      <c r="E5" s="5">
        <f>SUM(E2:E4)</f>
        <v>1254682.7654491698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5" sqref="B5"/>
    </sheetView>
  </sheetViews>
  <sheetFormatPr defaultRowHeight="15"/>
  <cols>
    <col min="1" max="1" width="17" bestFit="1" customWidth="1"/>
    <col min="2" max="3" width="14.85546875" bestFit="1" customWidth="1"/>
    <col min="5" max="5" width="14.28515625" bestFit="1" customWidth="1"/>
  </cols>
  <sheetData>
    <row r="1" spans="1:5" ht="6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>
      <c r="A2" s="1" t="s">
        <v>18</v>
      </c>
      <c r="B2" s="3">
        <v>182474</v>
      </c>
      <c r="C2" s="3">
        <v>314529</v>
      </c>
      <c r="D2" s="4">
        <v>3.25</v>
      </c>
      <c r="E2" s="5">
        <f t="shared" ref="E2" si="0">C2*(1+D2/100)^12</f>
        <v>461680.37930732168</v>
      </c>
    </row>
    <row r="3" spans="1:5">
      <c r="A3" s="1" t="s">
        <v>5</v>
      </c>
      <c r="B3" s="5">
        <f>SUM(B2:B2)</f>
        <v>182474</v>
      </c>
      <c r="C3" s="5">
        <f>SUM(C2:C2)</f>
        <v>314529</v>
      </c>
      <c r="D3" s="6"/>
      <c r="E3" s="5">
        <f>SUM(E2:E2)</f>
        <v>461680.37930732168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DistrictTotals</vt:lpstr>
      <vt:lpstr>Abbottabad</vt:lpstr>
      <vt:lpstr>Bannu</vt:lpstr>
      <vt:lpstr>Batagram</vt:lpstr>
      <vt:lpstr>Buner</vt:lpstr>
      <vt:lpstr>Charsadda</vt:lpstr>
      <vt:lpstr>Chitral</vt:lpstr>
      <vt:lpstr>D.I.Khan</vt:lpstr>
      <vt:lpstr>Hangu</vt:lpstr>
      <vt:lpstr>Haripur</vt:lpstr>
      <vt:lpstr>Karak</vt:lpstr>
      <vt:lpstr>Kohat</vt:lpstr>
      <vt:lpstr>Kohistan</vt:lpstr>
      <vt:lpstr>Lakki Marwat</vt:lpstr>
      <vt:lpstr>Lower Dir</vt:lpstr>
      <vt:lpstr>Malakand</vt:lpstr>
      <vt:lpstr>Mansehra</vt:lpstr>
      <vt:lpstr>Mardan</vt:lpstr>
      <vt:lpstr>Nowshera</vt:lpstr>
      <vt:lpstr>Peshawar</vt:lpstr>
      <vt:lpstr>Shangla</vt:lpstr>
      <vt:lpstr>Swabi</vt:lpstr>
      <vt:lpstr>Swat</vt:lpstr>
      <vt:lpstr>Tank</vt:lpstr>
      <vt:lpstr>Upper Dir</vt:lpstr>
    </vt:vector>
  </TitlesOfParts>
  <Company>The World Bank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sasarpk001</dc:creator>
  <cp:lastModifiedBy> Sohaib</cp:lastModifiedBy>
  <dcterms:created xsi:type="dcterms:W3CDTF">2010-09-01T06:48:56Z</dcterms:created>
  <dcterms:modified xsi:type="dcterms:W3CDTF">2010-09-08T11:20:42Z</dcterms:modified>
</cp:coreProperties>
</file>