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dtrend_dcycle_regs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J25" i="1" l="1"/>
  <c r="I25" i="1"/>
  <c r="H25" i="1"/>
  <c r="G25" i="1"/>
  <c r="F25" i="1"/>
  <c r="E25" i="1"/>
  <c r="D25" i="1"/>
  <c r="C25" i="1"/>
  <c r="B25" i="1"/>
  <c r="A25" i="1"/>
  <c r="K24" i="1"/>
  <c r="J24" i="1"/>
  <c r="I24" i="1"/>
  <c r="G24" i="1"/>
  <c r="F24" i="1"/>
  <c r="E24" i="1"/>
  <c r="D24" i="1"/>
  <c r="C24" i="1"/>
  <c r="B24" i="1"/>
  <c r="A24" i="1"/>
  <c r="K23" i="1"/>
  <c r="J23" i="1"/>
  <c r="I23" i="1"/>
  <c r="G23" i="1"/>
  <c r="F23" i="1"/>
  <c r="E23" i="1"/>
  <c r="D23" i="1"/>
  <c r="C23" i="1"/>
  <c r="B23" i="1"/>
  <c r="A23" i="1"/>
  <c r="K22" i="1"/>
  <c r="J22" i="1"/>
  <c r="I22" i="1"/>
  <c r="G22" i="1"/>
  <c r="F22" i="1"/>
  <c r="E22" i="1"/>
  <c r="D22" i="1"/>
  <c r="C22" i="1"/>
  <c r="B22" i="1"/>
  <c r="A22" i="1"/>
  <c r="K21" i="1"/>
  <c r="J21" i="1"/>
  <c r="I21" i="1"/>
  <c r="G21" i="1"/>
  <c r="F21" i="1"/>
  <c r="E21" i="1"/>
  <c r="D21" i="1"/>
  <c r="C21" i="1"/>
  <c r="B21" i="1"/>
  <c r="A21" i="1"/>
  <c r="K20" i="1"/>
  <c r="J20" i="1"/>
  <c r="I20" i="1"/>
  <c r="G20" i="1"/>
  <c r="F20" i="1"/>
  <c r="E20" i="1"/>
  <c r="D20" i="1"/>
  <c r="C20" i="1"/>
  <c r="B20" i="1"/>
  <c r="A20" i="1"/>
  <c r="K19" i="1"/>
  <c r="J19" i="1"/>
  <c r="I19" i="1"/>
  <c r="G19" i="1"/>
  <c r="F19" i="1"/>
  <c r="E19" i="1"/>
  <c r="D19" i="1"/>
  <c r="C19" i="1"/>
  <c r="B19" i="1"/>
  <c r="A19" i="1"/>
  <c r="A1" i="1"/>
  <c r="B1" i="1"/>
  <c r="C1" i="1"/>
  <c r="D1" i="1"/>
  <c r="E1" i="1"/>
  <c r="F1" i="1"/>
  <c r="G1" i="1"/>
  <c r="I1" i="1"/>
  <c r="J1" i="1"/>
  <c r="K1" i="1"/>
  <c r="L1" i="1"/>
  <c r="M1" i="1"/>
  <c r="N1" i="1"/>
  <c r="A2" i="1"/>
  <c r="B2" i="1"/>
  <c r="C2" i="1"/>
  <c r="D2" i="1"/>
  <c r="E2" i="1"/>
  <c r="F2" i="1"/>
  <c r="G2" i="1"/>
  <c r="I2" i="1"/>
  <c r="J2" i="1"/>
  <c r="K2" i="1"/>
  <c r="L2" i="1"/>
  <c r="M2" i="1"/>
  <c r="N2" i="1"/>
  <c r="A3" i="1"/>
  <c r="B3" i="1"/>
  <c r="C3" i="1"/>
  <c r="D3" i="1"/>
  <c r="E3" i="1"/>
  <c r="F3" i="1"/>
  <c r="G3" i="1"/>
  <c r="I3" i="1"/>
  <c r="J3" i="1"/>
  <c r="K3" i="1"/>
  <c r="L3" i="1"/>
  <c r="M3" i="1"/>
  <c r="N3" i="1"/>
  <c r="A4" i="1"/>
  <c r="B4" i="1"/>
  <c r="C4" i="1"/>
  <c r="D4" i="1"/>
  <c r="E4" i="1"/>
  <c r="F4" i="1"/>
  <c r="G4" i="1"/>
  <c r="I4" i="1"/>
  <c r="J4" i="1"/>
  <c r="K4" i="1"/>
  <c r="L4" i="1"/>
  <c r="M4" i="1"/>
  <c r="N4" i="1"/>
  <c r="A5" i="1"/>
  <c r="B5" i="1"/>
  <c r="C5" i="1"/>
  <c r="D5" i="1"/>
  <c r="E5" i="1"/>
  <c r="F5" i="1"/>
  <c r="G5" i="1"/>
  <c r="I5" i="1"/>
  <c r="J5" i="1"/>
  <c r="K5" i="1"/>
  <c r="L5" i="1"/>
  <c r="M5" i="1"/>
  <c r="N5" i="1"/>
  <c r="A6" i="1"/>
  <c r="B6" i="1"/>
  <c r="C6" i="1"/>
  <c r="D6" i="1"/>
  <c r="E6" i="1"/>
  <c r="F6" i="1"/>
  <c r="G6" i="1"/>
  <c r="I6" i="1"/>
  <c r="J6" i="1"/>
  <c r="K6" i="1"/>
  <c r="L6" i="1"/>
  <c r="M6" i="1"/>
  <c r="N6" i="1"/>
  <c r="A7" i="1"/>
  <c r="B7" i="1"/>
  <c r="C7" i="1"/>
  <c r="D7" i="1"/>
  <c r="E7" i="1"/>
  <c r="F7" i="1"/>
  <c r="G7" i="1"/>
  <c r="I7" i="1"/>
  <c r="J7" i="1"/>
  <c r="K7" i="1"/>
  <c r="L7" i="1"/>
  <c r="M7" i="1"/>
  <c r="N7" i="1"/>
  <c r="A8" i="1"/>
  <c r="B8" i="1"/>
  <c r="C8" i="1"/>
  <c r="D8" i="1"/>
  <c r="E8" i="1"/>
  <c r="F8" i="1"/>
  <c r="G8" i="1"/>
  <c r="I8" i="1"/>
  <c r="J8" i="1"/>
  <c r="K8" i="1"/>
  <c r="L8" i="1"/>
  <c r="M8" i="1"/>
  <c r="N8" i="1"/>
  <c r="A9" i="1"/>
  <c r="B9" i="1"/>
  <c r="C9" i="1"/>
  <c r="D9" i="1"/>
  <c r="E9" i="1"/>
  <c r="F9" i="1"/>
  <c r="G9" i="1"/>
  <c r="I9" i="1"/>
  <c r="J9" i="1"/>
  <c r="K9" i="1"/>
  <c r="L9" i="1"/>
  <c r="M9" i="1"/>
  <c r="N9" i="1"/>
  <c r="A10" i="1"/>
  <c r="B10" i="1"/>
  <c r="C10" i="1"/>
  <c r="D10" i="1"/>
  <c r="E10" i="1"/>
  <c r="F10" i="1"/>
  <c r="G10" i="1"/>
  <c r="I10" i="1"/>
  <c r="J10" i="1"/>
  <c r="K10" i="1"/>
  <c r="L10" i="1"/>
  <c r="M10" i="1"/>
  <c r="N10" i="1"/>
  <c r="A11" i="1"/>
  <c r="B11" i="1"/>
  <c r="C11" i="1"/>
  <c r="D11" i="1"/>
  <c r="E11" i="1"/>
  <c r="F11" i="1"/>
  <c r="G11" i="1"/>
  <c r="I11" i="1"/>
  <c r="J11" i="1"/>
  <c r="K11" i="1"/>
  <c r="L11" i="1"/>
  <c r="M11" i="1"/>
  <c r="N11" i="1"/>
  <c r="A12" i="1"/>
  <c r="B12" i="1"/>
  <c r="C12" i="1"/>
  <c r="D12" i="1"/>
  <c r="E12" i="1"/>
  <c r="F12" i="1"/>
  <c r="G12" i="1"/>
  <c r="I12" i="1"/>
  <c r="J12" i="1"/>
  <c r="K12" i="1"/>
  <c r="L12" i="1"/>
  <c r="M12" i="1"/>
  <c r="N12" i="1"/>
  <c r="A13" i="1"/>
  <c r="B13" i="1"/>
  <c r="C13" i="1"/>
  <c r="D13" i="1"/>
  <c r="E13" i="1"/>
  <c r="F13" i="1"/>
  <c r="G13" i="1"/>
  <c r="I13" i="1"/>
  <c r="J13" i="1"/>
  <c r="K13" i="1"/>
  <c r="L13" i="1"/>
  <c r="M13" i="1"/>
  <c r="N13" i="1"/>
  <c r="A14" i="1"/>
  <c r="B14" i="1"/>
  <c r="C14" i="1"/>
  <c r="D14" i="1"/>
  <c r="E14" i="1"/>
  <c r="F14" i="1"/>
  <c r="G14" i="1"/>
  <c r="I14" i="1"/>
  <c r="J14" i="1"/>
  <c r="K14" i="1"/>
  <c r="L14" i="1"/>
  <c r="M14" i="1"/>
  <c r="N14" i="1"/>
  <c r="A15" i="1"/>
  <c r="B15" i="1"/>
  <c r="C15" i="1"/>
  <c r="D15" i="1"/>
  <c r="E15" i="1"/>
  <c r="F15" i="1"/>
  <c r="G15" i="1"/>
  <c r="I15" i="1"/>
  <c r="J15" i="1"/>
  <c r="K15" i="1"/>
  <c r="L15" i="1"/>
  <c r="M15" i="1"/>
  <c r="N15" i="1"/>
</calcChain>
</file>

<file path=xl/sharedStrings.xml><?xml version="1.0" encoding="utf-8"?>
<sst xmlns="http://schemas.openxmlformats.org/spreadsheetml/2006/main" count="37" uniqueCount="29">
  <si>
    <t>Variable</t>
  </si>
  <si>
    <t>Obs</t>
  </si>
  <si>
    <t>Mean</t>
  </si>
  <si>
    <t>Std. Dev.</t>
  </si>
  <si>
    <t>Min</t>
  </si>
  <si>
    <t>Max</t>
  </si>
  <si>
    <t>cons_pre</t>
  </si>
  <si>
    <t>cons_post</t>
  </si>
  <si>
    <t>beta_pre</t>
  </si>
  <si>
    <t>beta_post</t>
  </si>
  <si>
    <t>trend_pre</t>
  </si>
  <si>
    <t>trend_post</t>
  </si>
  <si>
    <t>cycle_pre</t>
  </si>
  <si>
    <t>cycle_post</t>
  </si>
  <si>
    <t>dtrend</t>
  </si>
  <si>
    <t>dcycle</t>
  </si>
  <si>
    <t>chg_union_~t</t>
  </si>
  <si>
    <t>chg_manemp~t</t>
  </si>
  <si>
    <t>dunionrate</t>
  </si>
  <si>
    <t>dsmanemp</t>
  </si>
  <si>
    <t>l_union</t>
  </si>
  <si>
    <t>l_manemp</t>
  </si>
  <si>
    <t>avg_union_pre</t>
  </si>
  <si>
    <t>avg_union_post</t>
  </si>
  <si>
    <t>Trend Calculations</t>
  </si>
  <si>
    <t>All years</t>
  </si>
  <si>
    <t>Pre</t>
  </si>
  <si>
    <t>POST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</si>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</sst>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0" borderId="0" xfId="0" applyFont="1" applyAlignment="1">
      <alignment horizontal="center" wrapText="1"/>
    </xf>
    <xf numFmtId="0" fontId="0" fillId="33" borderId="0" xfId="0" applyFill="1"/>
    <xf numFmtId="0" fontId="16" fillId="33" borderId="0" xfId="0" applyFont="1" applyFill="1" applyAlignment="1">
      <alignment horizontal="center" wrapText="1"/>
    </xf>
    <xf numFmtId="0" fontId="0" fillId="34" borderId="0" xfId="0" applyFill="1"/>
    <xf numFmtId="0" fontId="0" fillId="35" borderId="0" xfId="0" applyFill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2" fontId="0" fillId="35" borderId="11" xfId="0" applyNumberFormat="1" applyFill="1" applyBorder="1"/>
    <xf numFmtId="2" fontId="0" fillId="35" borderId="0" xfId="0" applyNumberFormat="1" applyFill="1" applyBorder="1"/>
    <xf numFmtId="2" fontId="0" fillId="35" borderId="16" xfId="0" applyNumberForma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16" fillId="34" borderId="13" xfId="0" applyFont="1" applyFill="1" applyBorder="1" applyAlignment="1">
      <alignment horizontal="center" wrapText="1"/>
    </xf>
    <xf numFmtId="0" fontId="16" fillId="34" borderId="0" xfId="0" applyFont="1" applyFill="1" applyBorder="1" applyAlignment="1">
      <alignment horizontal="center" wrapText="1"/>
    </xf>
    <xf numFmtId="0" fontId="16" fillId="34" borderId="14" xfId="0" applyFont="1" applyFill="1" applyBorder="1" applyAlignment="1">
      <alignment horizontal="center" wrapText="1"/>
    </xf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/>
    <xf numFmtId="0" fontId="16" fillId="0" borderId="0" xfId="0" applyFont="1" applyBorder="1"/>
    <xf numFmtId="0" fontId="0" fillId="0" borderId="0" xfId="0" applyFill="1" applyBorder="1"/>
    <xf numFmtId="0" fontId="16" fillId="0" borderId="0" xfId="0" applyFont="1" applyFill="1" applyBorder="1"/>
    <xf numFmtId="0" fontId="0" fillId="36" borderId="0" xfId="0" applyFill="1"/>
    <xf numFmtId="0" fontId="16" fillId="0" borderId="0" xfId="0" applyFont="1" applyFill="1"/>
    <xf numFmtId="2" fontId="0" fillId="35" borderId="12" xfId="0" applyNumberFormat="1" applyFill="1" applyBorder="1"/>
    <xf numFmtId="2" fontId="0" fillId="35" borderId="14" xfId="0" applyNumberFormat="1" applyFill="1" applyBorder="1"/>
    <xf numFmtId="2" fontId="0" fillId="35" borderId="17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pane xSplit="1" ySplit="3" topLeftCell="C16" activePane="bottomRight" state="frozenSplit"/>
      <selection pane="topRight" activeCell="B1" sqref="B1"/>
      <selection pane="bottomLeft" activeCell="A3" sqref="A3"/>
      <selection pane="bottomRight" activeCell="I40" sqref="I40:M45"/>
    </sheetView>
  </sheetViews>
  <sheetFormatPr defaultColWidth="12" defaultRowHeight="15" x14ac:dyDescent="0.25"/>
  <cols>
    <col min="1" max="1" width="35.85546875" customWidth="1"/>
    <col min="5" max="5" width="13.42578125" style="4" customWidth="1"/>
    <col min="6" max="7" width="12" style="4"/>
    <col min="8" max="8" width="4.7109375" customWidth="1"/>
    <col min="12" max="14" width="12" style="2"/>
  </cols>
  <sheetData>
    <row r="1" spans="1:14" x14ac:dyDescent="0.25">
      <c r="A1" s="33" t="str">
        <f>"                    "</f>
        <v xml:space="preserve">                    </v>
      </c>
      <c r="B1" s="34" t="str">
        <f>"         (1)   "</f>
        <v xml:space="preserve">         (1)   </v>
      </c>
      <c r="C1" s="34" t="str">
        <f>"         (2)   "</f>
        <v xml:space="preserve">         (2)   </v>
      </c>
      <c r="D1" s="35" t="str">
        <f>"         (3)   "</f>
        <v xml:space="preserve">         (3)   </v>
      </c>
      <c r="E1" s="21" t="str">
        <f>"         (4)   "</f>
        <v xml:space="preserve">         (4)   </v>
      </c>
      <c r="F1" s="22" t="str">
        <f>"         (5)   "</f>
        <v xml:space="preserve">         (5)   </v>
      </c>
      <c r="G1" s="23" t="str">
        <f>"         (6)   "</f>
        <v xml:space="preserve">         (6)   </v>
      </c>
      <c r="I1" t="str">
        <f>"         (7)   "</f>
        <v xml:space="preserve">         (7)   </v>
      </c>
      <c r="J1" t="str">
        <f>"         (8)   "</f>
        <v xml:space="preserve">         (8)   </v>
      </c>
      <c r="K1" t="str">
        <f>"         (9)   "</f>
        <v xml:space="preserve">         (9)   </v>
      </c>
      <c r="L1" s="2" t="str">
        <f>"        (10)   "</f>
        <v xml:space="preserve">        (10)   </v>
      </c>
      <c r="M1" s="2" t="str">
        <f>"        (11)   "</f>
        <v xml:space="preserve">        (11)   </v>
      </c>
      <c r="N1" s="2" t="str">
        <f>"        (12)   "</f>
        <v xml:space="preserve">        (12)   </v>
      </c>
    </row>
    <row r="2" spans="1:14" s="1" customFormat="1" ht="32.25" customHeight="1" x14ac:dyDescent="0.25">
      <c r="A2" s="36" t="str">
        <f>"                    "</f>
        <v xml:space="preserve">                    </v>
      </c>
      <c r="B2" s="37" t="str">
        <f t="shared" ref="B2:G2" si="0">"Change in Trend Pre-Post   "</f>
        <v xml:space="preserve">Change in Trend Pre-Post   </v>
      </c>
      <c r="C2" s="37" t="str">
        <f t="shared" si="0"/>
        <v xml:space="preserve">Change in Trend Pre-Post   </v>
      </c>
      <c r="D2" s="38" t="str">
        <f t="shared" si="0"/>
        <v xml:space="preserve">Change in Trend Pre-Post   </v>
      </c>
      <c r="E2" s="24" t="str">
        <f t="shared" si="0"/>
        <v xml:space="preserve">Change in Trend Pre-Post   </v>
      </c>
      <c r="F2" s="25" t="str">
        <f t="shared" si="0"/>
        <v xml:space="preserve">Change in Trend Pre-Post   </v>
      </c>
      <c r="G2" s="26" t="str">
        <f t="shared" si="0"/>
        <v xml:space="preserve">Change in Trend Pre-Post   </v>
      </c>
      <c r="I2" s="1" t="str">
        <f t="shared" ref="I2:N2" si="1">"Change in Cycle Pre-Post   "</f>
        <v xml:space="preserve">Change in Cycle Pre-Post   </v>
      </c>
      <c r="J2" s="1" t="str">
        <f t="shared" si="1"/>
        <v xml:space="preserve">Change in Cycle Pre-Post   </v>
      </c>
      <c r="K2" s="1" t="str">
        <f t="shared" si="1"/>
        <v xml:space="preserve">Change in Cycle Pre-Post   </v>
      </c>
      <c r="L2" s="3" t="str">
        <f t="shared" si="1"/>
        <v xml:space="preserve">Change in Cycle Pre-Post   </v>
      </c>
      <c r="M2" s="3" t="str">
        <f t="shared" si="1"/>
        <v xml:space="preserve">Change in Cycle Pre-Post   </v>
      </c>
      <c r="N2" s="3" t="str">
        <f t="shared" si="1"/>
        <v xml:space="preserve">Change in Cycle Pre-Post   </v>
      </c>
    </row>
    <row r="3" spans="1:14" x14ac:dyDescent="0.25">
      <c r="A3" s="39" t="str">
        <f>"                    "</f>
        <v xml:space="preserve">                    </v>
      </c>
      <c r="B3" s="40" t="str">
        <f t="shared" ref="B3:N3" si="2">"        b/se   "</f>
        <v xml:space="preserve">        b/se   </v>
      </c>
      <c r="C3" s="40" t="str">
        <f t="shared" si="2"/>
        <v xml:space="preserve">        b/se   </v>
      </c>
      <c r="D3" s="41" t="str">
        <f t="shared" si="2"/>
        <v xml:space="preserve">        b/se   </v>
      </c>
      <c r="E3" s="27" t="str">
        <f t="shared" si="2"/>
        <v xml:space="preserve">        b/se   </v>
      </c>
      <c r="F3" s="28" t="str">
        <f t="shared" si="2"/>
        <v xml:space="preserve">        b/se   </v>
      </c>
      <c r="G3" s="29" t="str">
        <f t="shared" si="2"/>
        <v xml:space="preserve">        b/se   </v>
      </c>
      <c r="I3" t="str">
        <f t="shared" si="2"/>
        <v xml:space="preserve">        b/se   </v>
      </c>
      <c r="J3" t="str">
        <f t="shared" si="2"/>
        <v xml:space="preserve">        b/se   </v>
      </c>
      <c r="K3" t="str">
        <f t="shared" si="2"/>
        <v xml:space="preserve">        b/se   </v>
      </c>
      <c r="L3" s="2" t="str">
        <f t="shared" si="2"/>
        <v xml:space="preserve">        b/se   </v>
      </c>
      <c r="M3" s="2" t="str">
        <f t="shared" si="2"/>
        <v xml:space="preserve">        b/se   </v>
      </c>
      <c r="N3" s="2" t="str">
        <f t="shared" si="2"/>
        <v xml:space="preserve">        b/se   </v>
      </c>
    </row>
    <row r="4" spans="1:14" x14ac:dyDescent="0.25">
      <c r="A4" s="39" t="str">
        <f>"chg_union_pre_post  "</f>
        <v xml:space="preserve">chg_union_pre_post  </v>
      </c>
      <c r="B4" s="40" t="str">
        <f>"      -0.139** "</f>
        <v xml:space="preserve">      -0.139** </v>
      </c>
      <c r="C4" s="40" t="str">
        <f>"               "</f>
        <v xml:space="preserve">               </v>
      </c>
      <c r="D4" s="41" t="str">
        <f>"      -0.128*  "</f>
        <v xml:space="preserve">      -0.128*  </v>
      </c>
      <c r="E4" s="27" t="str">
        <f>"      -0.139** "</f>
        <v xml:space="preserve">      -0.139** </v>
      </c>
      <c r="F4" s="28" t="str">
        <f>"               "</f>
        <v xml:space="preserve">               </v>
      </c>
      <c r="G4" s="29" t="str">
        <f>"      -0.190***"</f>
        <v xml:space="preserve">      -0.190***</v>
      </c>
      <c r="I4" t="str">
        <f>"      -0.003   "</f>
        <v xml:space="preserve">      -0.003   </v>
      </c>
      <c r="J4" t="str">
        <f>"               "</f>
        <v xml:space="preserve">               </v>
      </c>
      <c r="K4" t="str">
        <f>"      -0.001   "</f>
        <v xml:space="preserve">      -0.001   </v>
      </c>
      <c r="L4" s="2" t="str">
        <f>"      -0.003   "</f>
        <v xml:space="preserve">      -0.003   </v>
      </c>
      <c r="M4" s="2" t="str">
        <f>"               "</f>
        <v xml:space="preserve">               </v>
      </c>
      <c r="N4" s="2" t="str">
        <f>"      -0.005   "</f>
        <v xml:space="preserve">      -0.005   </v>
      </c>
    </row>
    <row r="5" spans="1:14" x14ac:dyDescent="0.25">
      <c r="A5" s="39" t="str">
        <f>"                    "</f>
        <v xml:space="preserve">                    </v>
      </c>
      <c r="B5" s="40" t="str">
        <f>"     (0.057)   "</f>
        <v xml:space="preserve">     (0.057)   </v>
      </c>
      <c r="C5" s="40" t="str">
        <f>"               "</f>
        <v xml:space="preserve">               </v>
      </c>
      <c r="D5" s="41" t="str">
        <f>"     (0.063)   "</f>
        <v xml:space="preserve">     (0.063)   </v>
      </c>
      <c r="E5" s="27" t="str">
        <f>"     (0.057)   "</f>
        <v xml:space="preserve">     (0.057)   </v>
      </c>
      <c r="F5" s="28" t="str">
        <f>"               "</f>
        <v xml:space="preserve">               </v>
      </c>
      <c r="G5" s="29" t="str">
        <f>"     (0.068)   "</f>
        <v xml:space="preserve">     (0.068)   </v>
      </c>
      <c r="I5" t="str">
        <f>"     (0.004)   "</f>
        <v xml:space="preserve">     (0.004)   </v>
      </c>
      <c r="J5" t="str">
        <f>"               "</f>
        <v xml:space="preserve">               </v>
      </c>
      <c r="K5" t="str">
        <f>"     (0.004)   "</f>
        <v xml:space="preserve">     (0.004)   </v>
      </c>
      <c r="L5" s="2" t="str">
        <f>"     (0.004)   "</f>
        <v xml:space="preserve">     (0.004)   </v>
      </c>
      <c r="M5" s="2" t="str">
        <f>"               "</f>
        <v xml:space="preserve">               </v>
      </c>
      <c r="N5" s="2" t="str">
        <f>"     (0.005)   "</f>
        <v xml:space="preserve">     (0.005)   </v>
      </c>
    </row>
    <row r="6" spans="1:14" x14ac:dyDescent="0.25">
      <c r="A6" s="39" t="str">
        <f>"Mean Unionization Rate Post"</f>
        <v>Mean Unionization Rate Post</v>
      </c>
      <c r="B6" s="40" t="str">
        <f t="shared" ref="B6:B11" si="3">"               "</f>
        <v xml:space="preserve">               </v>
      </c>
      <c r="C6" s="40" t="str">
        <f>"       0.050   "</f>
        <v xml:space="preserve">       0.050   </v>
      </c>
      <c r="D6" s="41" t="str">
        <f>"       0.017   "</f>
        <v xml:space="preserve">       0.017   </v>
      </c>
      <c r="E6" s="27" t="str">
        <f>"               "</f>
        <v xml:space="preserve">               </v>
      </c>
      <c r="F6" s="28" t="str">
        <f>"       0.045   "</f>
        <v xml:space="preserve">       0.045   </v>
      </c>
      <c r="G6" s="29" t="str">
        <f>"      -0.028   "</f>
        <v xml:space="preserve">      -0.028   </v>
      </c>
      <c r="I6" t="str">
        <f t="shared" ref="I6:I11" si="4">"               "</f>
        <v xml:space="preserve">               </v>
      </c>
      <c r="J6" t="str">
        <f>"       0.002   "</f>
        <v xml:space="preserve">       0.002   </v>
      </c>
      <c r="K6" t="str">
        <f>"       0.002   "</f>
        <v xml:space="preserve">       0.002   </v>
      </c>
      <c r="L6" s="2" t="str">
        <f>"               "</f>
        <v xml:space="preserve">               </v>
      </c>
      <c r="M6" s="2" t="str">
        <f>"       0.002   "</f>
        <v xml:space="preserve">       0.002   </v>
      </c>
      <c r="N6" s="2" t="str">
        <f>"      -0.001   "</f>
        <v xml:space="preserve">      -0.001   </v>
      </c>
    </row>
    <row r="7" spans="1:14" x14ac:dyDescent="0.25">
      <c r="A7" s="39" t="str">
        <f>"                    "</f>
        <v xml:space="preserve">                    </v>
      </c>
      <c r="B7" s="40" t="str">
        <f t="shared" si="3"/>
        <v xml:space="preserve">               </v>
      </c>
      <c r="C7" s="40" t="str">
        <f>"     (0.036)   "</f>
        <v xml:space="preserve">     (0.036)   </v>
      </c>
      <c r="D7" s="41" t="str">
        <f>"     (0.039)   "</f>
        <v xml:space="preserve">     (0.039)   </v>
      </c>
      <c r="E7" s="27" t="str">
        <f>"               "</f>
        <v xml:space="preserve">               </v>
      </c>
      <c r="F7" s="28" t="str">
        <f>"     (0.036)   "</f>
        <v xml:space="preserve">     (0.036)   </v>
      </c>
      <c r="G7" s="29" t="str">
        <f>"     (0.044)   "</f>
        <v xml:space="preserve">     (0.044)   </v>
      </c>
      <c r="I7" t="str">
        <f t="shared" si="4"/>
        <v xml:space="preserve">               </v>
      </c>
      <c r="J7" t="str">
        <f>"     (0.002)   "</f>
        <v xml:space="preserve">     (0.002)   </v>
      </c>
      <c r="K7" t="str">
        <f>"     (0.003)   "</f>
        <v xml:space="preserve">     (0.003)   </v>
      </c>
      <c r="L7" s="2" t="str">
        <f>"               "</f>
        <v xml:space="preserve">               </v>
      </c>
      <c r="M7" s="2" t="str">
        <f>"     (0.002)   "</f>
        <v xml:space="preserve">     (0.002)   </v>
      </c>
      <c r="N7" s="2" t="str">
        <f>"     (0.003)   "</f>
        <v xml:space="preserve">     (0.003)   </v>
      </c>
    </row>
    <row r="8" spans="1:14" x14ac:dyDescent="0.25">
      <c r="A8" s="39" t="str">
        <f>"chg_manemp_pre_post "</f>
        <v xml:space="preserve">chg_manemp_pre_post </v>
      </c>
      <c r="B8" s="40" t="str">
        <f t="shared" si="3"/>
        <v xml:space="preserve">               </v>
      </c>
      <c r="C8" s="40" t="str">
        <f t="shared" ref="C8:D11" si="5">"               "</f>
        <v xml:space="preserve">               </v>
      </c>
      <c r="D8" s="41" t="str">
        <f t="shared" si="5"/>
        <v xml:space="preserve">               </v>
      </c>
      <c r="E8" s="27" t="str">
        <f>"      -0.470   "</f>
        <v xml:space="preserve">      -0.470   </v>
      </c>
      <c r="F8" s="28" t="str">
        <f>"               "</f>
        <v xml:space="preserve">               </v>
      </c>
      <c r="G8" s="29" t="str">
        <f>"      -7.314   "</f>
        <v xml:space="preserve">      -7.314   </v>
      </c>
      <c r="I8" t="str">
        <f t="shared" si="4"/>
        <v xml:space="preserve">               </v>
      </c>
      <c r="J8" t="str">
        <f t="shared" ref="J8:K11" si="6">"               "</f>
        <v xml:space="preserve">               </v>
      </c>
      <c r="K8" t="str">
        <f t="shared" si="6"/>
        <v xml:space="preserve">               </v>
      </c>
      <c r="L8" s="2" t="str">
        <f>"      -0.475*  "</f>
        <v xml:space="preserve">      -0.475*  </v>
      </c>
      <c r="M8" s="2" t="str">
        <f>"               "</f>
        <v xml:space="preserve">               </v>
      </c>
      <c r="N8" s="2" t="str">
        <f>"      -0.783** "</f>
        <v xml:space="preserve">      -0.783** </v>
      </c>
    </row>
    <row r="9" spans="1:14" x14ac:dyDescent="0.25">
      <c r="A9" s="39" t="str">
        <f>"                    "</f>
        <v xml:space="preserve">                    </v>
      </c>
      <c r="B9" s="40" t="str">
        <f t="shared" si="3"/>
        <v xml:space="preserve">               </v>
      </c>
      <c r="C9" s="40" t="str">
        <f t="shared" si="5"/>
        <v xml:space="preserve">               </v>
      </c>
      <c r="D9" s="41" t="str">
        <f t="shared" si="5"/>
        <v xml:space="preserve">               </v>
      </c>
      <c r="E9" s="27" t="str">
        <f>"     (3.956)   "</f>
        <v xml:space="preserve">     (3.956)   </v>
      </c>
      <c r="F9" s="28" t="str">
        <f>"               "</f>
        <v xml:space="preserve">               </v>
      </c>
      <c r="G9" s="29" t="str">
        <f>"     (5.154)   "</f>
        <v xml:space="preserve">     (5.154)   </v>
      </c>
      <c r="I9" t="str">
        <f t="shared" si="4"/>
        <v xml:space="preserve">               </v>
      </c>
      <c r="J9" t="str">
        <f t="shared" si="6"/>
        <v xml:space="preserve">               </v>
      </c>
      <c r="K9" t="str">
        <f t="shared" si="6"/>
        <v xml:space="preserve">               </v>
      </c>
      <c r="L9" s="2" t="str">
        <f>"     (0.261)   "</f>
        <v xml:space="preserve">     (0.261)   </v>
      </c>
      <c r="M9" s="2" t="str">
        <f>"               "</f>
        <v xml:space="preserve">               </v>
      </c>
      <c r="N9" s="2" t="str">
        <f>"     (0.352)   "</f>
        <v xml:space="preserve">     (0.352)   </v>
      </c>
    </row>
    <row r="10" spans="1:14" x14ac:dyDescent="0.25">
      <c r="A10" s="39" t="str">
        <f>"Mean Manufacturing Share of Employment Post"</f>
        <v>Mean Manufacturing Share of Employment Post</v>
      </c>
      <c r="B10" s="40" t="str">
        <f t="shared" si="3"/>
        <v xml:space="preserve">               </v>
      </c>
      <c r="C10" s="40" t="str">
        <f t="shared" si="5"/>
        <v xml:space="preserve">               </v>
      </c>
      <c r="D10" s="41" t="str">
        <f t="shared" si="5"/>
        <v xml:space="preserve">               </v>
      </c>
      <c r="E10" s="27" t="str">
        <f>"               "</f>
        <v xml:space="preserve">               </v>
      </c>
      <c r="F10" s="28" t="str">
        <f>"      -4.533   "</f>
        <v xml:space="preserve">      -4.533   </v>
      </c>
      <c r="G10" s="29" t="str">
        <f>"     -12.872** "</f>
        <v xml:space="preserve">     -12.872** </v>
      </c>
      <c r="I10" t="str">
        <f t="shared" si="4"/>
        <v xml:space="preserve">               </v>
      </c>
      <c r="J10" t="str">
        <f t="shared" si="6"/>
        <v xml:space="preserve">               </v>
      </c>
      <c r="K10" t="str">
        <f t="shared" si="6"/>
        <v xml:space="preserve">               </v>
      </c>
      <c r="L10" s="2" t="str">
        <f>"               "</f>
        <v xml:space="preserve">               </v>
      </c>
      <c r="M10" s="2" t="str">
        <f>"       0.015   "</f>
        <v xml:space="preserve">       0.015   </v>
      </c>
      <c r="N10" s="2" t="str">
        <f>"      -0.581   "</f>
        <v xml:space="preserve">      -0.581   </v>
      </c>
    </row>
    <row r="11" spans="1:14" x14ac:dyDescent="0.25">
      <c r="A11" s="39" t="str">
        <f>"                    "</f>
        <v xml:space="preserve">                    </v>
      </c>
      <c r="B11" s="40" t="str">
        <f t="shared" si="3"/>
        <v xml:space="preserve">               </v>
      </c>
      <c r="C11" s="40" t="str">
        <f t="shared" si="5"/>
        <v xml:space="preserve">               </v>
      </c>
      <c r="D11" s="41" t="str">
        <f t="shared" si="5"/>
        <v xml:space="preserve">               </v>
      </c>
      <c r="E11" s="27" t="str">
        <f>"               "</f>
        <v xml:space="preserve">               </v>
      </c>
      <c r="F11" s="28" t="str">
        <f>"     (4.616)   "</f>
        <v xml:space="preserve">     (4.616)   </v>
      </c>
      <c r="G11" s="29" t="str">
        <f>"     (5.857)   "</f>
        <v xml:space="preserve">     (5.857)   </v>
      </c>
      <c r="I11" t="str">
        <f t="shared" si="4"/>
        <v xml:space="preserve">               </v>
      </c>
      <c r="J11" t="str">
        <f t="shared" si="6"/>
        <v xml:space="preserve">               </v>
      </c>
      <c r="K11" t="str">
        <f t="shared" si="6"/>
        <v xml:space="preserve">               </v>
      </c>
      <c r="L11" s="2" t="str">
        <f>"               "</f>
        <v xml:space="preserve">               </v>
      </c>
      <c r="M11" s="2" t="str">
        <f>"     (0.305)   "</f>
        <v xml:space="preserve">     (0.305)   </v>
      </c>
      <c r="N11" s="2" t="str">
        <f>"     (0.399)   "</f>
        <v xml:space="preserve">     (0.399)   </v>
      </c>
    </row>
    <row r="12" spans="1:14" x14ac:dyDescent="0.25">
      <c r="A12" s="39" t="str">
        <f>"Constant            "</f>
        <v xml:space="preserve">Constant            </v>
      </c>
      <c r="B12" s="40" t="str">
        <f>"      -1.879***"</f>
        <v xml:space="preserve">      -1.879***</v>
      </c>
      <c r="C12" s="40" t="str">
        <f>"      -1.277** "</f>
        <v xml:space="preserve">      -1.277** </v>
      </c>
      <c r="D12" s="41" t="str">
        <f>"      -1.994***"</f>
        <v xml:space="preserve">      -1.994***</v>
      </c>
      <c r="E12" s="27" t="str">
        <f>"      -1.926***"</f>
        <v xml:space="preserve">      -1.926***</v>
      </c>
      <c r="F12" s="28" t="str">
        <f>"      -0.592   "</f>
        <v xml:space="preserve">      -0.592   </v>
      </c>
      <c r="G12" s="29" t="str">
        <f>"      -0.942   "</f>
        <v xml:space="preserve">      -0.942   </v>
      </c>
      <c r="I12" t="str">
        <f>"       0.029   "</f>
        <v xml:space="preserve">       0.029   </v>
      </c>
      <c r="J12" t="str">
        <f>"       0.023   "</f>
        <v xml:space="preserve">       0.023   </v>
      </c>
      <c r="K12" t="str">
        <f>"       0.016   "</f>
        <v xml:space="preserve">       0.016   </v>
      </c>
      <c r="L12" s="2" t="str">
        <f>"      -0.019   "</f>
        <v xml:space="preserve">      -0.019   </v>
      </c>
      <c r="M12" s="2" t="str">
        <f>"       0.021   "</f>
        <v xml:space="preserve">       0.021   </v>
      </c>
      <c r="N12" s="2" t="str">
        <f>"       0.025   "</f>
        <v xml:space="preserve">       0.025   </v>
      </c>
    </row>
    <row r="13" spans="1:14" x14ac:dyDescent="0.25">
      <c r="A13" s="39" t="str">
        <f>"                    "</f>
        <v xml:space="preserve">                    </v>
      </c>
      <c r="B13" s="40" t="str">
        <f>"     (0.552)   "</f>
        <v xml:space="preserve">     (0.552)   </v>
      </c>
      <c r="C13" s="40" t="str">
        <f>"     (0.522)   "</f>
        <v xml:space="preserve">     (0.522)   </v>
      </c>
      <c r="D13" s="41" t="str">
        <f>"     (0.618)   "</f>
        <v xml:space="preserve">     (0.618)   </v>
      </c>
      <c r="E13" s="27" t="str">
        <f>"     (0.687)   "</f>
        <v xml:space="preserve">     (0.687)   </v>
      </c>
      <c r="F13" s="28" t="str">
        <f>"     (0.872)   "</f>
        <v xml:space="preserve">     (0.872)   </v>
      </c>
      <c r="G13" s="29" t="str">
        <f>"     (0.836)   "</f>
        <v xml:space="preserve">     (0.836)   </v>
      </c>
      <c r="I13" t="str">
        <f>"     (0.038)   "</f>
        <v xml:space="preserve">     (0.038)   </v>
      </c>
      <c r="J13" t="str">
        <f>"     (0.034)   "</f>
        <v xml:space="preserve">     (0.034)   </v>
      </c>
      <c r="K13" t="str">
        <f>"     (0.042)   "</f>
        <v xml:space="preserve">     (0.042)   </v>
      </c>
      <c r="L13" s="2" t="str">
        <f>"     (0.045)   "</f>
        <v xml:space="preserve">     (0.045)   </v>
      </c>
      <c r="M13" s="2" t="str">
        <f>"     (0.058)   "</f>
        <v xml:space="preserve">     (0.058)   </v>
      </c>
      <c r="N13" s="2" t="str">
        <f>"     (0.057)   "</f>
        <v xml:space="preserve">     (0.057)   </v>
      </c>
    </row>
    <row r="14" spans="1:14" x14ac:dyDescent="0.25">
      <c r="A14" s="39" t="str">
        <f>"Observations        "</f>
        <v xml:space="preserve">Observations        </v>
      </c>
      <c r="B14" s="40" t="str">
        <f t="shared" ref="B14:N14" si="7">"          46   "</f>
        <v xml:space="preserve">          46   </v>
      </c>
      <c r="C14" s="40" t="str">
        <f t="shared" si="7"/>
        <v xml:space="preserve">          46   </v>
      </c>
      <c r="D14" s="41" t="str">
        <f t="shared" si="7"/>
        <v xml:space="preserve">          46   </v>
      </c>
      <c r="E14" s="27" t="str">
        <f t="shared" si="7"/>
        <v xml:space="preserve">          46   </v>
      </c>
      <c r="F14" s="28" t="str">
        <f t="shared" si="7"/>
        <v xml:space="preserve">          46   </v>
      </c>
      <c r="G14" s="29" t="str">
        <f t="shared" si="7"/>
        <v xml:space="preserve">          46   </v>
      </c>
      <c r="I14" t="str">
        <f t="shared" si="7"/>
        <v xml:space="preserve">          46   </v>
      </c>
      <c r="J14" t="str">
        <f t="shared" si="7"/>
        <v xml:space="preserve">          46   </v>
      </c>
      <c r="K14" t="str">
        <f t="shared" si="7"/>
        <v xml:space="preserve">          46   </v>
      </c>
      <c r="L14" s="2" t="str">
        <f t="shared" si="7"/>
        <v xml:space="preserve">          46   </v>
      </c>
      <c r="M14" s="2" t="str">
        <f t="shared" si="7"/>
        <v xml:space="preserve">          46   </v>
      </c>
      <c r="N14" s="2" t="str">
        <f t="shared" si="7"/>
        <v xml:space="preserve">          46   </v>
      </c>
    </row>
    <row r="15" spans="1:14" x14ac:dyDescent="0.25">
      <c r="A15" s="39" t="str">
        <f>"r2                  "</f>
        <v xml:space="preserve">r2                  </v>
      </c>
      <c r="B15" s="40" t="str">
        <f>"    .1208467   "</f>
        <v xml:space="preserve">    .1208467   </v>
      </c>
      <c r="C15" s="40" t="str">
        <f>"    .0419724   "</f>
        <v xml:space="preserve">    .0419724   </v>
      </c>
      <c r="D15" s="41" t="str">
        <f>"    .1246326   "</f>
        <v xml:space="preserve">    .1246326   </v>
      </c>
      <c r="E15" s="27" t="str">
        <f>"    .1211353   "</f>
        <v xml:space="preserve">    .1211353   </v>
      </c>
      <c r="F15" s="28" t="str">
        <f>"     .062986   "</f>
        <v xml:space="preserve">     .062986   </v>
      </c>
      <c r="G15" s="29" t="str">
        <f>"    .2168992   "</f>
        <v xml:space="preserve">    .2168992   </v>
      </c>
      <c r="I15" t="str">
        <f>"    .0100151   "</f>
        <v xml:space="preserve">    .0100151   </v>
      </c>
      <c r="J15" t="str">
        <f>"    .0197042   "</f>
        <v xml:space="preserve">    .0197042   </v>
      </c>
      <c r="K15" t="str">
        <f>"    .0216452   "</f>
        <v xml:space="preserve">    .0216452   </v>
      </c>
      <c r="L15" s="2" t="str">
        <f>"     .080524   "</f>
        <v xml:space="preserve">     .080524   </v>
      </c>
      <c r="M15" s="2" t="str">
        <f>"    .0197605   "</f>
        <v xml:space="preserve">    .0197605   </v>
      </c>
      <c r="N15" s="2" t="str">
        <f>"    .1273414   "</f>
        <v xml:space="preserve">    .1273414   </v>
      </c>
    </row>
    <row r="16" spans="1:14" x14ac:dyDescent="0.25">
      <c r="A16" s="42"/>
      <c r="B16" s="43"/>
      <c r="C16" s="43"/>
      <c r="D16" s="44"/>
      <c r="E16" s="30"/>
      <c r="F16" s="31"/>
      <c r="G16" s="32"/>
    </row>
    <row r="17" spans="1:11" x14ac:dyDescent="0.25">
      <c r="A17" s="40"/>
      <c r="B17" s="40"/>
      <c r="C17" s="40"/>
      <c r="D17" s="40"/>
      <c r="E17" s="47"/>
      <c r="F17" s="47"/>
      <c r="G17" s="47"/>
    </row>
    <row r="18" spans="1:11" x14ac:dyDescent="0.25">
      <c r="A18" s="40" t="s">
        <v>24</v>
      </c>
      <c r="B18" s="46" t="s">
        <v>25</v>
      </c>
      <c r="C18" s="40"/>
      <c r="D18" s="40"/>
      <c r="E18" s="48" t="s">
        <v>26</v>
      </c>
      <c r="F18" s="47"/>
      <c r="G18" s="47"/>
      <c r="I18" s="45" t="s">
        <v>27</v>
      </c>
    </row>
    <row r="19" spans="1:11" x14ac:dyDescent="0.25">
      <c r="A19" t="str">
        <f>"                    "</f>
        <v xml:space="preserve">                    </v>
      </c>
      <c r="B19" t="str">
        <f>"         (1)   "</f>
        <v xml:space="preserve">         (1)   </v>
      </c>
      <c r="C19" t="str">
        <f>"         (2)   "</f>
        <v xml:space="preserve">         (2)   </v>
      </c>
      <c r="D19" s="49" t="str">
        <f>"         (3)   "</f>
        <v xml:space="preserve">         (3)   </v>
      </c>
      <c r="E19" t="str">
        <f>"         (4)   "</f>
        <v xml:space="preserve">         (4)   </v>
      </c>
      <c r="F19" t="str">
        <f>"         (5)   "</f>
        <v xml:space="preserve">         (5)   </v>
      </c>
      <c r="G19" s="49" t="str">
        <f>"         (6)   "</f>
        <v xml:space="preserve">         (6)   </v>
      </c>
      <c r="I19" t="str">
        <f>"         (7)   "</f>
        <v xml:space="preserve">         (7)   </v>
      </c>
      <c r="J19" t="str">
        <f>"         (8)   "</f>
        <v xml:space="preserve">         (8)   </v>
      </c>
      <c r="K19" s="49" t="str">
        <f>"         (9)   "</f>
        <v xml:space="preserve">         (9)   </v>
      </c>
    </row>
    <row r="20" spans="1:11" x14ac:dyDescent="0.25">
      <c r="A20" t="str">
        <f>"                    "</f>
        <v xml:space="preserve">                    </v>
      </c>
      <c r="B20" t="str">
        <f t="shared" ref="B20:K20" si="8">"Percentage Point Change in UE   "</f>
        <v xml:space="preserve">Percentage Point Change in UE   </v>
      </c>
      <c r="C20" t="str">
        <f t="shared" si="8"/>
        <v xml:space="preserve">Percentage Point Change in UE   </v>
      </c>
      <c r="D20" s="49" t="str">
        <f t="shared" si="8"/>
        <v xml:space="preserve">Percentage Point Change in UE   </v>
      </c>
      <c r="E20" t="str">
        <f t="shared" si="8"/>
        <v xml:space="preserve">Percentage Point Change in UE   </v>
      </c>
      <c r="F20" t="str">
        <f t="shared" si="8"/>
        <v xml:space="preserve">Percentage Point Change in UE   </v>
      </c>
      <c r="G20" s="49" t="str">
        <f t="shared" si="8"/>
        <v xml:space="preserve">Percentage Point Change in UE   </v>
      </c>
      <c r="I20" t="str">
        <f t="shared" si="8"/>
        <v xml:space="preserve">Percentage Point Change in UE   </v>
      </c>
      <c r="J20" t="str">
        <f t="shared" si="8"/>
        <v xml:space="preserve">Percentage Point Change in UE   </v>
      </c>
      <c r="K20" s="49" t="str">
        <f t="shared" si="8"/>
        <v xml:space="preserve">Percentage Point Change in UE   </v>
      </c>
    </row>
    <row r="21" spans="1:11" x14ac:dyDescent="0.25">
      <c r="A21" t="str">
        <f>"                    "</f>
        <v xml:space="preserve">                    </v>
      </c>
      <c r="B21" t="str">
        <f t="shared" ref="B21:K21" si="9">"        b/se   "</f>
        <v xml:space="preserve">        b/se   </v>
      </c>
      <c r="C21" t="str">
        <f t="shared" si="9"/>
        <v xml:space="preserve">        b/se   </v>
      </c>
      <c r="D21" s="49" t="str">
        <f t="shared" si="9"/>
        <v xml:space="preserve">        b/se   </v>
      </c>
      <c r="E21" t="str">
        <f t="shared" si="9"/>
        <v xml:space="preserve">        b/se   </v>
      </c>
      <c r="F21" t="str">
        <f t="shared" si="9"/>
        <v xml:space="preserve">        b/se   </v>
      </c>
      <c r="G21" s="49" t="str">
        <f t="shared" si="9"/>
        <v xml:space="preserve">        b/se   </v>
      </c>
      <c r="I21" t="str">
        <f t="shared" si="9"/>
        <v xml:space="preserve">        b/se   </v>
      </c>
      <c r="J21" t="str">
        <f t="shared" si="9"/>
        <v xml:space="preserve">        b/se   </v>
      </c>
      <c r="K21" s="49" t="str">
        <f t="shared" si="9"/>
        <v xml:space="preserve">        b/se   </v>
      </c>
    </row>
    <row r="22" spans="1:11" x14ac:dyDescent="0.25">
      <c r="A22" t="str">
        <f>"_nl_1               "</f>
        <v xml:space="preserve">_nl_1               </v>
      </c>
      <c r="B22" t="str">
        <f>"      -3.439***"</f>
        <v xml:space="preserve">      -3.439***</v>
      </c>
      <c r="C22" t="str">
        <f>"      -3.285***"</f>
        <v xml:space="preserve">      -3.285***</v>
      </c>
      <c r="D22" s="49" t="str">
        <f>"     -13.221***"</f>
        <v xml:space="preserve">     -13.221***</v>
      </c>
      <c r="E22" t="str">
        <f>"      -3.725***"</f>
        <v xml:space="preserve">      -3.725***</v>
      </c>
      <c r="F22" t="str">
        <f>"      -4.092***"</f>
        <v xml:space="preserve">      -4.092***</v>
      </c>
      <c r="G22" s="49" t="str">
        <f>"       9.005***"</f>
        <v xml:space="preserve">       9.005***</v>
      </c>
      <c r="I22" t="str">
        <f>"      -3.214***"</f>
        <v xml:space="preserve">      -3.214***</v>
      </c>
      <c r="J22" t="str">
        <f>"      -2.557***"</f>
        <v xml:space="preserve">      -2.557***</v>
      </c>
      <c r="K22" s="49" t="str">
        <f>"     -33.935***"</f>
        <v xml:space="preserve">     -33.935***</v>
      </c>
    </row>
    <row r="23" spans="1:11" x14ac:dyDescent="0.25">
      <c r="A23" t="str">
        <f>"                    "</f>
        <v xml:space="preserve">                    </v>
      </c>
      <c r="B23" t="str">
        <f>"     (0.130)   "</f>
        <v xml:space="preserve">     (0.130)   </v>
      </c>
      <c r="C23" t="str">
        <f>"     (0.045)   "</f>
        <v xml:space="preserve">     (0.045)   </v>
      </c>
      <c r="D23" s="49" t="str">
        <f>"     (0.138)   "</f>
        <v xml:space="preserve">     (0.138)   </v>
      </c>
      <c r="E23" t="str">
        <f>"     (0.149)   "</f>
        <v xml:space="preserve">     (0.149)   </v>
      </c>
      <c r="F23" t="str">
        <f>"     (0.080)   "</f>
        <v xml:space="preserve">     (0.080)   </v>
      </c>
      <c r="G23" s="49" t="str">
        <f>"     (1.458)   "</f>
        <v xml:space="preserve">     (1.458)   </v>
      </c>
      <c r="I23" t="str">
        <f>"     (0.157)   "</f>
        <v xml:space="preserve">     (0.157)   </v>
      </c>
      <c r="J23" t="str">
        <f>"     (0.019)   "</f>
        <v xml:space="preserve">     (0.019)   </v>
      </c>
      <c r="K23" s="49" t="str">
        <f>"     (1.076)   "</f>
        <v xml:space="preserve">     (1.076)   </v>
      </c>
    </row>
    <row r="24" spans="1:11" x14ac:dyDescent="0.25">
      <c r="A24" t="str">
        <f>"Observations        "</f>
        <v xml:space="preserve">Observations        </v>
      </c>
      <c r="B24" t="str">
        <f>"        2253   "</f>
        <v xml:space="preserve">        2253   </v>
      </c>
      <c r="C24" t="str">
        <f>"        2253   "</f>
        <v xml:space="preserve">        2253   </v>
      </c>
      <c r="D24" s="49" t="str">
        <f>"        2253   "</f>
        <v xml:space="preserve">        2253   </v>
      </c>
      <c r="E24" t="str">
        <f>"        1028   "</f>
        <v xml:space="preserve">        1028   </v>
      </c>
      <c r="F24" t="str">
        <f>"        1028   "</f>
        <v xml:space="preserve">        1028   </v>
      </c>
      <c r="G24" s="49" t="str">
        <f>"        1028   "</f>
        <v xml:space="preserve">        1028   </v>
      </c>
      <c r="I24" t="str">
        <f>"        1225   "</f>
        <v xml:space="preserve">        1225   </v>
      </c>
      <c r="J24" t="str">
        <f>"        1225   "</f>
        <v xml:space="preserve">        1225   </v>
      </c>
      <c r="K24" s="49" t="str">
        <f>"        1225   "</f>
        <v xml:space="preserve">        1225   </v>
      </c>
    </row>
    <row r="25" spans="1:11" x14ac:dyDescent="0.25">
      <c r="A25" t="str">
        <f>"r2                  "</f>
        <v xml:space="preserve">r2                  </v>
      </c>
      <c r="B25" t="str">
        <f t="shared" ref="B25:J25" si="10">"               "</f>
        <v xml:space="preserve">               </v>
      </c>
      <c r="C25" t="str">
        <f t="shared" si="10"/>
        <v xml:space="preserve">               </v>
      </c>
      <c r="D25" t="str">
        <f t="shared" si="10"/>
        <v xml:space="preserve">               </v>
      </c>
      <c r="E25" t="str">
        <f t="shared" si="10"/>
        <v xml:space="preserve">               </v>
      </c>
      <c r="F25" t="str">
        <f t="shared" si="10"/>
        <v xml:space="preserve">               </v>
      </c>
      <c r="G25" t="str">
        <f t="shared" si="10"/>
        <v xml:space="preserve">               </v>
      </c>
      <c r="H25" t="str">
        <f t="shared" si="10"/>
        <v xml:space="preserve">               </v>
      </c>
      <c r="I25" t="str">
        <f t="shared" si="10"/>
        <v xml:space="preserve">               </v>
      </c>
      <c r="J25" t="str">
        <f t="shared" si="10"/>
        <v xml:space="preserve">               </v>
      </c>
    </row>
    <row r="26" spans="1:11" x14ac:dyDescent="0.25">
      <c r="E26" s="15"/>
      <c r="F26" s="15"/>
      <c r="G26" s="15"/>
    </row>
    <row r="27" spans="1:11" x14ac:dyDescent="0.25">
      <c r="E27" s="15"/>
      <c r="F27" s="15"/>
      <c r="G27" s="15"/>
    </row>
    <row r="28" spans="1:11" x14ac:dyDescent="0.25">
      <c r="E28" s="15"/>
      <c r="F28" s="15"/>
      <c r="G28" s="15"/>
    </row>
    <row r="29" spans="1:11" x14ac:dyDescent="0.25">
      <c r="A29" t="s">
        <v>0</v>
      </c>
      <c r="B29" t="s">
        <v>1</v>
      </c>
      <c r="C29" t="s">
        <v>2</v>
      </c>
      <c r="D29" t="s">
        <v>3</v>
      </c>
      <c r="E29" s="15" t="s">
        <v>4</v>
      </c>
      <c r="F29" s="15" t="s">
        <v>5</v>
      </c>
      <c r="G29" s="15"/>
    </row>
    <row r="30" spans="1:11" x14ac:dyDescent="0.25">
      <c r="E30" s="15"/>
      <c r="F30" s="15"/>
      <c r="G30" s="15"/>
    </row>
    <row r="31" spans="1:11" x14ac:dyDescent="0.25">
      <c r="A31" t="s">
        <v>6</v>
      </c>
      <c r="B31">
        <v>46</v>
      </c>
      <c r="C31" s="16">
        <v>1.089102</v>
      </c>
      <c r="D31" s="16">
        <v>0.49907259999999998</v>
      </c>
      <c r="E31" s="17">
        <v>0.1011145</v>
      </c>
      <c r="F31" s="17">
        <v>2.3278650000000001</v>
      </c>
      <c r="G31" s="15"/>
    </row>
    <row r="32" spans="1:11" x14ac:dyDescent="0.25">
      <c r="A32" t="s">
        <v>7</v>
      </c>
      <c r="B32">
        <v>46</v>
      </c>
      <c r="C32" s="16">
        <v>0.72995940000000004</v>
      </c>
      <c r="D32" s="16">
        <v>0.40381790000000001</v>
      </c>
      <c r="E32" s="17">
        <v>-0.23133960000000001</v>
      </c>
      <c r="F32" s="17">
        <v>1.8454299999999999</v>
      </c>
      <c r="G32" s="15"/>
    </row>
    <row r="33" spans="1:13" x14ac:dyDescent="0.25">
      <c r="A33" t="s">
        <v>8</v>
      </c>
      <c r="B33">
        <v>46</v>
      </c>
      <c r="C33" s="16">
        <v>-0.28686289999999998</v>
      </c>
      <c r="D33" s="16">
        <v>0.1142533</v>
      </c>
      <c r="E33" s="17">
        <v>-0.4789274</v>
      </c>
      <c r="F33" s="17">
        <v>-3.0523600000000001E-2</v>
      </c>
      <c r="G33" s="15"/>
    </row>
    <row r="34" spans="1:13" x14ac:dyDescent="0.25">
      <c r="A34" t="s">
        <v>9</v>
      </c>
      <c r="B34">
        <v>46</v>
      </c>
      <c r="C34" s="16">
        <v>-0.23419719999999999</v>
      </c>
      <c r="D34" s="16">
        <v>0.11319269999999999</v>
      </c>
      <c r="E34" s="17">
        <v>-0.46946579999999999</v>
      </c>
      <c r="F34" s="17">
        <v>3.2262899999999997E-2</v>
      </c>
      <c r="G34" s="15"/>
    </row>
    <row r="35" spans="1:13" x14ac:dyDescent="0.25">
      <c r="A35" t="s">
        <v>10</v>
      </c>
      <c r="B35">
        <v>46</v>
      </c>
      <c r="C35" s="16">
        <v>3.8544160000000001</v>
      </c>
      <c r="D35" s="16">
        <v>1.0293220000000001</v>
      </c>
      <c r="E35" s="17">
        <v>1.827493</v>
      </c>
      <c r="F35" s="17">
        <v>6.2136839999999998</v>
      </c>
      <c r="G35" s="15"/>
    </row>
    <row r="36" spans="1:13" x14ac:dyDescent="0.25">
      <c r="C36" s="16"/>
      <c r="D36" s="16"/>
      <c r="E36" s="17"/>
      <c r="F36" s="17"/>
      <c r="G36" s="15"/>
    </row>
    <row r="37" spans="1:13" s="5" customFormat="1" x14ac:dyDescent="0.25">
      <c r="A37" t="s">
        <v>11</v>
      </c>
      <c r="B37">
        <v>46</v>
      </c>
      <c r="C37" s="16">
        <v>3.2437049999999998</v>
      </c>
      <c r="D37" s="16">
        <v>1.207409</v>
      </c>
      <c r="E37" s="17">
        <v>0.56183479999999997</v>
      </c>
      <c r="F37" s="17">
        <v>7.170452</v>
      </c>
      <c r="G37" s="15"/>
      <c r="H37"/>
      <c r="I37"/>
      <c r="J37"/>
      <c r="K37" s="15"/>
    </row>
    <row r="38" spans="1:13" s="5" customFormat="1" x14ac:dyDescent="0.25">
      <c r="A38" t="s">
        <v>12</v>
      </c>
      <c r="B38">
        <v>46</v>
      </c>
      <c r="C38" s="16">
        <v>-0.28686289999999998</v>
      </c>
      <c r="D38" s="16">
        <v>0.1142533</v>
      </c>
      <c r="E38" s="17">
        <v>-0.4789274</v>
      </c>
      <c r="F38" s="17">
        <v>-3.0523600000000001E-2</v>
      </c>
      <c r="G38" s="15"/>
      <c r="H38"/>
      <c r="I38"/>
      <c r="J38"/>
      <c r="K38" s="15"/>
    </row>
    <row r="39" spans="1:13" x14ac:dyDescent="0.25">
      <c r="A39" t="s">
        <v>13</v>
      </c>
      <c r="B39">
        <v>46</v>
      </c>
      <c r="C39" s="16">
        <v>-0.23419719999999999</v>
      </c>
      <c r="D39" s="16">
        <v>0.11319269999999999</v>
      </c>
      <c r="E39" s="17">
        <v>-0.46946579999999999</v>
      </c>
      <c r="F39" s="17">
        <v>3.2262899999999997E-2</v>
      </c>
      <c r="G39" s="15"/>
    </row>
    <row r="40" spans="1:13" x14ac:dyDescent="0.25">
      <c r="A40" t="s">
        <v>14</v>
      </c>
      <c r="B40">
        <v>46</v>
      </c>
      <c r="C40" s="16">
        <v>-0.61071120000000001</v>
      </c>
      <c r="D40" s="16">
        <v>1.4169369999999999</v>
      </c>
      <c r="E40" s="17">
        <v>-4.6304109999999996</v>
      </c>
      <c r="F40" s="17">
        <v>5.3429589999999996</v>
      </c>
      <c r="G40" s="15"/>
      <c r="I40" s="45"/>
      <c r="J40" s="45" t="s">
        <v>28</v>
      </c>
      <c r="K40" s="45" t="s">
        <v>3</v>
      </c>
      <c r="L40" s="50" t="s">
        <v>4</v>
      </c>
      <c r="M40" s="50" t="s">
        <v>5</v>
      </c>
    </row>
    <row r="41" spans="1:13" x14ac:dyDescent="0.25">
      <c r="A41" t="s">
        <v>15</v>
      </c>
      <c r="B41">
        <v>46</v>
      </c>
      <c r="C41" s="16">
        <v>5.2665700000000003E-2</v>
      </c>
      <c r="D41" s="16">
        <v>9.1545500000000002E-2</v>
      </c>
      <c r="E41" s="17">
        <v>-8.7052000000000004E-2</v>
      </c>
      <c r="F41" s="17">
        <v>0.4298939</v>
      </c>
      <c r="G41" s="15"/>
      <c r="I41" s="6" t="s">
        <v>22</v>
      </c>
      <c r="J41" s="18">
        <v>22.390609999999999</v>
      </c>
      <c r="K41" s="18">
        <v>7.9777760000000004</v>
      </c>
      <c r="L41" s="18">
        <v>6.9545450000000004</v>
      </c>
      <c r="M41" s="51">
        <v>37.549999999999997</v>
      </c>
    </row>
    <row r="42" spans="1:13" x14ac:dyDescent="0.25">
      <c r="A42" s="6" t="s">
        <v>22</v>
      </c>
      <c r="B42" s="7">
        <v>46</v>
      </c>
      <c r="C42" s="18">
        <v>22.390609999999999</v>
      </c>
      <c r="D42" s="18">
        <v>7.9777760000000004</v>
      </c>
      <c r="E42" s="18">
        <v>6.9545450000000004</v>
      </c>
      <c r="F42" s="18">
        <v>37.549999999999997</v>
      </c>
      <c r="G42" s="8"/>
      <c r="I42" s="9" t="s">
        <v>23</v>
      </c>
      <c r="J42" s="19">
        <v>13.288349999999999</v>
      </c>
      <c r="K42" s="19">
        <v>5.7924699999999998</v>
      </c>
      <c r="L42" s="19">
        <v>4.22</v>
      </c>
      <c r="M42" s="52">
        <v>26.835999999999999</v>
      </c>
    </row>
    <row r="43" spans="1:13" x14ac:dyDescent="0.25">
      <c r="A43" s="9" t="s">
        <v>23</v>
      </c>
      <c r="B43" s="10">
        <v>46</v>
      </c>
      <c r="C43" s="19">
        <v>13.288349999999999</v>
      </c>
      <c r="D43" s="19">
        <v>5.7924699999999998</v>
      </c>
      <c r="E43" s="19">
        <v>4.22</v>
      </c>
      <c r="F43" s="19">
        <v>26.835999999999999</v>
      </c>
      <c r="G43" s="11"/>
      <c r="I43" s="9" t="s">
        <v>16</v>
      </c>
      <c r="J43" s="19">
        <v>-9.0436739999999993</v>
      </c>
      <c r="K43" s="19">
        <v>3.432099</v>
      </c>
      <c r="L43" s="19">
        <v>-18.13964</v>
      </c>
      <c r="M43" s="52">
        <v>-2.6945459999999999</v>
      </c>
    </row>
    <row r="44" spans="1:13" x14ac:dyDescent="0.25">
      <c r="A44" s="9" t="s">
        <v>16</v>
      </c>
      <c r="B44" s="10">
        <v>49</v>
      </c>
      <c r="C44" s="19">
        <v>-9.0436739999999993</v>
      </c>
      <c r="D44" s="19">
        <v>3.432099</v>
      </c>
      <c r="E44" s="19">
        <v>-18.13964</v>
      </c>
      <c r="F44" s="19">
        <v>-2.6945459999999999</v>
      </c>
      <c r="G44" s="11"/>
      <c r="H44" s="15"/>
      <c r="I44" s="9" t="s">
        <v>17</v>
      </c>
      <c r="J44" s="19">
        <v>-9.6363799999999999E-2</v>
      </c>
      <c r="K44" s="19">
        <v>5.3397399999999998E-2</v>
      </c>
      <c r="L44" s="19">
        <v>-0.18771869999999999</v>
      </c>
      <c r="M44" s="52">
        <v>1.1572000000000001E-2</v>
      </c>
    </row>
    <row r="45" spans="1:13" x14ac:dyDescent="0.25">
      <c r="A45" s="12" t="s">
        <v>17</v>
      </c>
      <c r="B45" s="13">
        <v>49</v>
      </c>
      <c r="C45" s="20">
        <v>-9.6363799999999999E-2</v>
      </c>
      <c r="D45" s="20">
        <v>5.3397399999999998E-2</v>
      </c>
      <c r="E45" s="20">
        <v>-0.18771869999999999</v>
      </c>
      <c r="F45" s="20">
        <v>1.1572000000000001E-2</v>
      </c>
      <c r="G45" s="14"/>
      <c r="H45" s="15"/>
      <c r="I45" s="12" t="s">
        <v>18</v>
      </c>
      <c r="J45" s="20">
        <v>-14.469390000000001</v>
      </c>
      <c r="K45" s="20">
        <v>6.4933040000000002</v>
      </c>
      <c r="L45" s="20">
        <v>-29.9</v>
      </c>
      <c r="M45" s="53">
        <v>9.9998500000000004E-2</v>
      </c>
    </row>
    <row r="46" spans="1:13" x14ac:dyDescent="0.25">
      <c r="A46" t="s">
        <v>18</v>
      </c>
      <c r="B46">
        <v>49</v>
      </c>
      <c r="C46" s="16">
        <v>-14.469390000000001</v>
      </c>
      <c r="D46" s="16">
        <v>6.4933040000000002</v>
      </c>
      <c r="E46" s="17">
        <v>-29.9</v>
      </c>
      <c r="F46" s="17">
        <v>9.9998500000000004E-2</v>
      </c>
      <c r="G46" s="15"/>
      <c r="I46" s="15"/>
      <c r="J46" s="15"/>
      <c r="K46" s="15"/>
      <c r="L46" s="15"/>
      <c r="M46" s="15"/>
    </row>
    <row r="47" spans="1:13" x14ac:dyDescent="0.25">
      <c r="A47" t="s">
        <v>19</v>
      </c>
      <c r="B47">
        <v>49</v>
      </c>
      <c r="C47" s="16">
        <v>-0.1738567</v>
      </c>
      <c r="D47" s="16">
        <v>9.1624700000000003E-2</v>
      </c>
      <c r="E47" s="17">
        <v>-0.32150390000000001</v>
      </c>
      <c r="F47" s="17">
        <v>4.2811000000000004E-3</v>
      </c>
      <c r="G47" s="15"/>
    </row>
    <row r="48" spans="1:13" x14ac:dyDescent="0.25">
      <c r="A48" t="s">
        <v>20</v>
      </c>
      <c r="B48">
        <v>49</v>
      </c>
      <c r="C48" s="16">
        <v>13.019590000000001</v>
      </c>
      <c r="D48" s="16">
        <v>5.7151310000000004</v>
      </c>
      <c r="E48" s="17">
        <v>4.22</v>
      </c>
      <c r="F48" s="17">
        <v>26.835999999999999</v>
      </c>
      <c r="G48" s="15"/>
    </row>
    <row r="49" spans="1:7" x14ac:dyDescent="0.25">
      <c r="A49" t="s">
        <v>21</v>
      </c>
      <c r="B49">
        <v>49</v>
      </c>
      <c r="C49" s="16">
        <v>0.13247800000000001</v>
      </c>
      <c r="D49" s="16">
        <v>4.7642200000000003E-2</v>
      </c>
      <c r="E49" s="17">
        <v>3.1749600000000003E-2</v>
      </c>
      <c r="F49" s="17">
        <v>0.2187712</v>
      </c>
      <c r="G49" s="15"/>
    </row>
    <row r="50" spans="1:7" x14ac:dyDescent="0.25">
      <c r="G50" s="15"/>
    </row>
    <row r="51" spans="1:7" x14ac:dyDescent="0.25">
      <c r="C51" s="16"/>
      <c r="D51" s="16"/>
      <c r="E51" s="17"/>
      <c r="F51" s="17"/>
      <c r="G51" s="15"/>
    </row>
    <row r="52" spans="1:7" x14ac:dyDescent="0.25">
      <c r="E52" s="15"/>
      <c r="F52" s="15"/>
      <c r="G52" s="15"/>
    </row>
    <row r="53" spans="1:7" x14ac:dyDescent="0.25">
      <c r="E53" s="15"/>
      <c r="F53" s="15"/>
      <c r="G53" s="15"/>
    </row>
    <row r="54" spans="1:7" x14ac:dyDescent="0.25">
      <c r="E54" s="15"/>
      <c r="F54" s="15"/>
      <c r="G54" s="15"/>
    </row>
    <row r="55" spans="1:7" x14ac:dyDescent="0.25">
      <c r="E55" s="15"/>
      <c r="F55" s="15"/>
      <c r="G55" s="15"/>
    </row>
    <row r="56" spans="1:7" x14ac:dyDescent="0.25">
      <c r="E56" s="15"/>
      <c r="F56" s="15"/>
      <c r="G56" s="15"/>
    </row>
    <row r="57" spans="1:7" x14ac:dyDescent="0.25">
      <c r="E57" s="15"/>
      <c r="F57" s="15"/>
      <c r="G57" s="15"/>
    </row>
    <row r="58" spans="1:7" x14ac:dyDescent="0.25">
      <c r="E58" s="15"/>
      <c r="F58" s="15"/>
      <c r="G58" s="15"/>
    </row>
    <row r="59" spans="1:7" x14ac:dyDescent="0.25">
      <c r="E59" s="15"/>
      <c r="F59" s="15"/>
      <c r="G59" s="15"/>
    </row>
    <row r="60" spans="1:7" x14ac:dyDescent="0.25">
      <c r="E60" s="15"/>
      <c r="F60" s="15"/>
      <c r="G60" s="15"/>
    </row>
    <row r="61" spans="1:7" x14ac:dyDescent="0.25">
      <c r="E61" s="15"/>
      <c r="F61" s="15"/>
      <c r="G61" s="15"/>
    </row>
    <row r="62" spans="1:7" x14ac:dyDescent="0.25">
      <c r="E62" s="15"/>
      <c r="F62" s="15"/>
      <c r="G62" s="15"/>
    </row>
    <row r="63" spans="1:7" x14ac:dyDescent="0.25">
      <c r="E63" s="15"/>
      <c r="F63" s="15"/>
      <c r="G63" s="15"/>
    </row>
    <row r="64" spans="1:7" x14ac:dyDescent="0.25">
      <c r="E64" s="15"/>
      <c r="F64" s="15"/>
      <c r="G64" s="15"/>
    </row>
    <row r="65" spans="5:7" x14ac:dyDescent="0.25">
      <c r="E65" s="15"/>
      <c r="F65" s="15"/>
      <c r="G65" s="15"/>
    </row>
    <row r="66" spans="5:7" x14ac:dyDescent="0.25">
      <c r="E66" s="15"/>
      <c r="F66" s="15"/>
      <c r="G66" s="15"/>
    </row>
    <row r="67" spans="5:7" x14ac:dyDescent="0.25">
      <c r="E67" s="15"/>
      <c r="F67" s="15"/>
      <c r="G67" s="15"/>
    </row>
    <row r="68" spans="5:7" x14ac:dyDescent="0.25">
      <c r="E68" s="15"/>
      <c r="F68" s="15"/>
      <c r="G68" s="15"/>
    </row>
    <row r="69" spans="5:7" x14ac:dyDescent="0.25">
      <c r="E69" s="15"/>
      <c r="F69" s="15"/>
      <c r="G69" s="15"/>
    </row>
    <row r="70" spans="5:7" x14ac:dyDescent="0.25">
      <c r="E70" s="15"/>
      <c r="F70" s="15"/>
      <c r="G70" s="15"/>
    </row>
    <row r="71" spans="5:7" x14ac:dyDescent="0.25">
      <c r="E71" s="15"/>
      <c r="F71" s="15"/>
      <c r="G71" s="15"/>
    </row>
    <row r="72" spans="5:7" x14ac:dyDescent="0.25">
      <c r="E72" s="15"/>
      <c r="F72" s="15"/>
      <c r="G72" s="15"/>
    </row>
    <row r="73" spans="5:7" x14ac:dyDescent="0.25">
      <c r="E73" s="15"/>
      <c r="F73" s="15"/>
      <c r="G73" s="15"/>
    </row>
    <row r="74" spans="5:7" x14ac:dyDescent="0.25">
      <c r="E74" s="15"/>
      <c r="F74" s="15"/>
      <c r="G74" s="15"/>
    </row>
    <row r="75" spans="5:7" x14ac:dyDescent="0.25">
      <c r="E75" s="15"/>
      <c r="F75" s="15"/>
      <c r="G75" s="15"/>
    </row>
    <row r="76" spans="5:7" x14ac:dyDescent="0.25">
      <c r="E76" s="15"/>
      <c r="F76" s="15"/>
      <c r="G76" s="15"/>
    </row>
    <row r="77" spans="5:7" x14ac:dyDescent="0.25">
      <c r="E77" s="15"/>
      <c r="F77" s="15"/>
      <c r="G77" s="15"/>
    </row>
    <row r="78" spans="5:7" x14ac:dyDescent="0.25">
      <c r="E78" s="15"/>
      <c r="F78" s="15"/>
      <c r="G78" s="15"/>
    </row>
    <row r="79" spans="5:7" x14ac:dyDescent="0.25">
      <c r="E79" s="15"/>
      <c r="F79" s="15"/>
      <c r="G79" s="15"/>
    </row>
    <row r="80" spans="5:7" x14ac:dyDescent="0.25">
      <c r="E80" s="15"/>
      <c r="F80" s="15"/>
      <c r="G80" s="15"/>
    </row>
    <row r="81" spans="5:7" x14ac:dyDescent="0.25">
      <c r="E81" s="15"/>
      <c r="F81" s="15"/>
      <c r="G81" s="15"/>
    </row>
    <row r="82" spans="5:7" x14ac:dyDescent="0.25">
      <c r="E82" s="15"/>
      <c r="F82" s="15"/>
      <c r="G82" s="15"/>
    </row>
    <row r="83" spans="5:7" x14ac:dyDescent="0.25">
      <c r="E83" s="15"/>
      <c r="F83" s="15"/>
      <c r="G83" s="15"/>
    </row>
    <row r="84" spans="5:7" x14ac:dyDescent="0.25">
      <c r="E84" s="15"/>
      <c r="F84" s="15"/>
      <c r="G84" s="15"/>
    </row>
    <row r="85" spans="5:7" x14ac:dyDescent="0.25">
      <c r="E85" s="15"/>
      <c r="F85" s="15"/>
      <c r="G85" s="15"/>
    </row>
    <row r="86" spans="5:7" x14ac:dyDescent="0.25">
      <c r="E86" s="15"/>
      <c r="F86" s="15"/>
      <c r="G86" s="15"/>
    </row>
    <row r="87" spans="5:7" x14ac:dyDescent="0.25">
      <c r="E87" s="15"/>
      <c r="F87" s="15"/>
      <c r="G87" s="15"/>
    </row>
    <row r="88" spans="5:7" x14ac:dyDescent="0.25">
      <c r="E88" s="15"/>
      <c r="F88" s="15"/>
      <c r="G88" s="15"/>
    </row>
    <row r="89" spans="5:7" x14ac:dyDescent="0.25">
      <c r="E89" s="15"/>
      <c r="F89" s="15"/>
      <c r="G89" s="15"/>
    </row>
    <row r="90" spans="5:7" x14ac:dyDescent="0.25">
      <c r="E90" s="15"/>
      <c r="F90" s="15"/>
      <c r="G90" s="15"/>
    </row>
    <row r="91" spans="5:7" x14ac:dyDescent="0.25">
      <c r="E91" s="15"/>
      <c r="F91" s="15"/>
      <c r="G91" s="15"/>
    </row>
    <row r="92" spans="5:7" x14ac:dyDescent="0.25">
      <c r="E92" s="15"/>
      <c r="F92" s="15"/>
      <c r="G92" s="15"/>
    </row>
    <row r="93" spans="5:7" x14ac:dyDescent="0.25">
      <c r="E93" s="15"/>
      <c r="F93" s="15"/>
      <c r="G93" s="15"/>
    </row>
    <row r="94" spans="5:7" x14ac:dyDescent="0.25">
      <c r="E94" s="15"/>
      <c r="F94" s="15"/>
      <c r="G94" s="15"/>
    </row>
    <row r="95" spans="5:7" x14ac:dyDescent="0.25">
      <c r="E95" s="15"/>
      <c r="F95" s="15"/>
      <c r="G95" s="15"/>
    </row>
    <row r="96" spans="5:7" x14ac:dyDescent="0.25">
      <c r="E96" s="15"/>
      <c r="F96" s="15"/>
      <c r="G96" s="15"/>
    </row>
    <row r="97" spans="5:7" x14ac:dyDescent="0.25">
      <c r="E97" s="15"/>
      <c r="F97" s="15"/>
      <c r="G97" s="15"/>
    </row>
    <row r="98" spans="5:7" x14ac:dyDescent="0.25">
      <c r="E98" s="15"/>
      <c r="F98" s="15"/>
      <c r="G98" s="15"/>
    </row>
    <row r="99" spans="5:7" x14ac:dyDescent="0.25">
      <c r="E99" s="15"/>
      <c r="F99" s="15"/>
      <c r="G99" s="15"/>
    </row>
    <row r="100" spans="5:7" x14ac:dyDescent="0.25">
      <c r="E100" s="15"/>
      <c r="F100" s="15"/>
      <c r="G100" s="15"/>
    </row>
    <row r="101" spans="5:7" x14ac:dyDescent="0.25">
      <c r="E101" s="15"/>
      <c r="F101" s="15"/>
      <c r="G101" s="15"/>
    </row>
    <row r="102" spans="5:7" x14ac:dyDescent="0.25">
      <c r="E102" s="15"/>
      <c r="F102" s="15"/>
      <c r="G102" s="15"/>
    </row>
    <row r="103" spans="5:7" x14ac:dyDescent="0.25">
      <c r="E103" s="15"/>
      <c r="F103" s="15"/>
      <c r="G103" s="15"/>
    </row>
    <row r="104" spans="5:7" x14ac:dyDescent="0.25">
      <c r="E104" s="15"/>
      <c r="F104" s="15"/>
      <c r="G104" s="15"/>
    </row>
    <row r="105" spans="5:7" x14ac:dyDescent="0.25">
      <c r="E105" s="15"/>
      <c r="F105" s="15"/>
      <c r="G105" s="15"/>
    </row>
    <row r="106" spans="5:7" x14ac:dyDescent="0.25">
      <c r="E106" s="15"/>
      <c r="F106" s="15"/>
      <c r="G106" s="15"/>
    </row>
    <row r="107" spans="5:7" x14ac:dyDescent="0.25">
      <c r="E107" s="15"/>
      <c r="F107" s="15"/>
      <c r="G107" s="15"/>
    </row>
    <row r="108" spans="5:7" x14ac:dyDescent="0.25">
      <c r="E108" s="15"/>
      <c r="F108" s="15"/>
      <c r="G108" s="15"/>
    </row>
    <row r="109" spans="5:7" x14ac:dyDescent="0.25">
      <c r="E109" s="15"/>
      <c r="F109" s="15"/>
      <c r="G109" s="15"/>
    </row>
    <row r="110" spans="5:7" x14ac:dyDescent="0.25">
      <c r="E110" s="15"/>
      <c r="F110" s="15"/>
      <c r="G110" s="15"/>
    </row>
    <row r="111" spans="5:7" x14ac:dyDescent="0.25">
      <c r="E111" s="15"/>
      <c r="F111" s="15"/>
      <c r="G111" s="15"/>
    </row>
    <row r="112" spans="5:7" x14ac:dyDescent="0.25">
      <c r="E112" s="15"/>
      <c r="F112" s="15"/>
      <c r="G112" s="15"/>
    </row>
    <row r="113" spans="5:7" x14ac:dyDescent="0.25">
      <c r="E113" s="15"/>
      <c r="F113" s="15"/>
      <c r="G113" s="15"/>
    </row>
    <row r="114" spans="5:7" x14ac:dyDescent="0.25">
      <c r="E114" s="15"/>
      <c r="F114" s="15"/>
      <c r="G114" s="15"/>
    </row>
    <row r="115" spans="5:7" x14ac:dyDescent="0.25">
      <c r="E115" s="15"/>
      <c r="F115" s="15"/>
      <c r="G115" s="15"/>
    </row>
    <row r="116" spans="5:7" x14ac:dyDescent="0.25">
      <c r="E116" s="15"/>
      <c r="F116" s="15"/>
      <c r="G116" s="15"/>
    </row>
    <row r="117" spans="5:7" x14ac:dyDescent="0.25">
      <c r="E117" s="15"/>
      <c r="F117" s="15"/>
      <c r="G117" s="15"/>
    </row>
    <row r="118" spans="5:7" x14ac:dyDescent="0.25">
      <c r="E118" s="15"/>
      <c r="F118" s="15"/>
      <c r="G118" s="15"/>
    </row>
    <row r="119" spans="5:7" x14ac:dyDescent="0.25">
      <c r="E119" s="15"/>
      <c r="F119" s="15"/>
      <c r="G119" s="15"/>
    </row>
    <row r="120" spans="5:7" x14ac:dyDescent="0.25">
      <c r="E120" s="15"/>
      <c r="F120" s="15"/>
      <c r="G120" s="15"/>
    </row>
    <row r="121" spans="5:7" x14ac:dyDescent="0.25">
      <c r="E121" s="15"/>
      <c r="F121" s="15"/>
      <c r="G121" s="15"/>
    </row>
    <row r="122" spans="5:7" x14ac:dyDescent="0.25">
      <c r="E122" s="15"/>
      <c r="F122" s="15"/>
      <c r="G122" s="15"/>
    </row>
    <row r="123" spans="5:7" x14ac:dyDescent="0.25">
      <c r="E123" s="15"/>
      <c r="F123" s="15"/>
      <c r="G123" s="15"/>
    </row>
    <row r="124" spans="5:7" x14ac:dyDescent="0.25">
      <c r="E124" s="15"/>
      <c r="F124" s="15"/>
      <c r="G124" s="15"/>
    </row>
    <row r="125" spans="5:7" x14ac:dyDescent="0.25">
      <c r="E125" s="15"/>
      <c r="F125" s="15"/>
      <c r="G125" s="15"/>
    </row>
    <row r="126" spans="5:7" x14ac:dyDescent="0.25">
      <c r="E126" s="15"/>
      <c r="F126" s="15"/>
      <c r="G126" s="15"/>
    </row>
    <row r="127" spans="5:7" x14ac:dyDescent="0.25">
      <c r="E127" s="15"/>
      <c r="F127" s="15"/>
      <c r="G127" s="15"/>
    </row>
    <row r="128" spans="5:7" x14ac:dyDescent="0.25">
      <c r="E128" s="15"/>
      <c r="F128" s="15"/>
      <c r="G128" s="15"/>
    </row>
    <row r="129" spans="5:7" x14ac:dyDescent="0.25">
      <c r="E129" s="15"/>
      <c r="F129" s="15"/>
      <c r="G129" s="15"/>
    </row>
    <row r="130" spans="5:7" x14ac:dyDescent="0.25">
      <c r="E130" s="15"/>
      <c r="F130" s="15"/>
      <c r="G130" s="15"/>
    </row>
    <row r="131" spans="5:7" x14ac:dyDescent="0.25">
      <c r="E131" s="15"/>
      <c r="F131" s="15"/>
      <c r="G131" s="15"/>
    </row>
    <row r="132" spans="5:7" x14ac:dyDescent="0.25">
      <c r="E132" s="15"/>
      <c r="F132" s="15"/>
      <c r="G132" s="15"/>
    </row>
    <row r="133" spans="5:7" x14ac:dyDescent="0.25">
      <c r="E133" s="15"/>
      <c r="F133" s="15"/>
      <c r="G133" s="15"/>
    </row>
    <row r="134" spans="5:7" x14ac:dyDescent="0.25">
      <c r="E134" s="15"/>
      <c r="F134" s="15"/>
      <c r="G134" s="15"/>
    </row>
    <row r="135" spans="5:7" x14ac:dyDescent="0.25">
      <c r="E135" s="15"/>
      <c r="F135" s="15"/>
      <c r="G135" s="15"/>
    </row>
    <row r="136" spans="5:7" x14ac:dyDescent="0.25">
      <c r="E136" s="15"/>
      <c r="F136" s="15"/>
      <c r="G136" s="15"/>
    </row>
    <row r="137" spans="5:7" x14ac:dyDescent="0.25">
      <c r="E137" s="15"/>
      <c r="F137" s="15"/>
      <c r="G13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" width="34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dtrend_dcycle_regs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Lynn Scholl</dc:creator>
  <cp:lastModifiedBy>Jared J Park</cp:lastModifiedBy>
  <dcterms:created xsi:type="dcterms:W3CDTF">2012-04-09T23:40:27Z</dcterms:created>
  <dcterms:modified xsi:type="dcterms:W3CDTF">2012-04-15T08:49:37Z</dcterms:modified>
</cp:coreProperties>
</file>