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ndes\MISO\02 Materias\MISO-4203 Gestión de Proyectos de desarrollo de Software\Proyecto\Ciclo 3\"/>
    </mc:Choice>
  </mc:AlternateContent>
  <bookViews>
    <workbookView xWindow="0" yWindow="0" windowWidth="27300" windowHeight="12705" activeTab="1"/>
  </bookViews>
  <sheets>
    <sheet name="Historicos" sheetId="1" r:id="rId1"/>
    <sheet name="RegresionEstimacion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K14" i="4" l="1"/>
  <c r="B11" i="4" l="1"/>
  <c r="D6" i="4" s="1"/>
  <c r="F10" i="4"/>
  <c r="E10" i="4"/>
  <c r="F9" i="4"/>
  <c r="E9" i="4"/>
  <c r="F8" i="4"/>
  <c r="E8" i="4"/>
  <c r="F7" i="4"/>
  <c r="C11" i="4"/>
  <c r="F6" i="4"/>
  <c r="E6" i="4"/>
  <c r="J6" i="4" l="1"/>
  <c r="D10" i="4"/>
  <c r="D9" i="4"/>
  <c r="D8" i="4"/>
  <c r="D7" i="4"/>
  <c r="F11" i="4"/>
  <c r="E7" i="4"/>
  <c r="K8" i="4" s="1"/>
  <c r="L6" i="4"/>
  <c r="K9" i="4" l="1"/>
  <c r="C20" i="4" l="1"/>
  <c r="C21" i="4"/>
  <c r="C19" i="4"/>
  <c r="G9" i="4"/>
  <c r="G10" i="4"/>
  <c r="G6" i="4"/>
  <c r="G7" i="4"/>
  <c r="G8" i="4"/>
  <c r="K12" i="4" l="1"/>
  <c r="K13" i="4" s="1"/>
  <c r="D21" i="4" s="1"/>
  <c r="E21" i="4" s="1"/>
  <c r="D20" i="4" l="1"/>
  <c r="E20" i="4" s="1"/>
  <c r="G21" i="4"/>
  <c r="D19" i="4"/>
  <c r="E19" i="4" s="1"/>
  <c r="F21" i="4"/>
  <c r="F20" i="4"/>
  <c r="G20" i="4" l="1"/>
  <c r="G19" i="4"/>
  <c r="F19" i="4"/>
</calcChain>
</file>

<file path=xl/sharedStrings.xml><?xml version="1.0" encoding="utf-8"?>
<sst xmlns="http://schemas.openxmlformats.org/spreadsheetml/2006/main" count="49" uniqueCount="39">
  <si>
    <t>Horas</t>
  </si>
  <si>
    <t>Yi</t>
  </si>
  <si>
    <t>Xi</t>
  </si>
  <si>
    <t>(Xi-Xavg)^2</t>
  </si>
  <si>
    <t>Average</t>
  </si>
  <si>
    <t>Xavrg: Promedio Req</t>
  </si>
  <si>
    <t>Yavg: Prommedio Horas</t>
  </si>
  <si>
    <t>B1:</t>
  </si>
  <si>
    <t>B0:</t>
  </si>
  <si>
    <t>Y = B0 + B1*X</t>
  </si>
  <si>
    <t>Variance =</t>
  </si>
  <si>
    <t xml:space="preserve">DesvEst = </t>
  </si>
  <si>
    <t>Xi*Yi</t>
  </si>
  <si>
    <t>Xi*Xi</t>
  </si>
  <si>
    <t xml:space="preserve">Proyecto </t>
  </si>
  <si>
    <t>Número de Proyectos n =</t>
  </si>
  <si>
    <t>Proyecto</t>
  </si>
  <si>
    <t>P-nuevo1</t>
  </si>
  <si>
    <t>P-nuevo2</t>
  </si>
  <si>
    <t>Cálculo de las constantes para la Regresión Lineal</t>
  </si>
  <si>
    <t>t(70,3,2)</t>
  </si>
  <si>
    <t>Rango</t>
  </si>
  <si>
    <t>%Rango</t>
  </si>
  <si>
    <t>LPI= Estimado -Rango</t>
  </si>
  <si>
    <t>UPI= Estimado +Rango</t>
  </si>
  <si>
    <t xml:space="preserve">  Horas  = B0 + B1 * Tamaño</t>
  </si>
  <si>
    <t xml:space="preserve"> </t>
  </si>
  <si>
    <t>Puntos de Función</t>
  </si>
  <si>
    <t>PF</t>
  </si>
  <si>
    <t>Históricos</t>
  </si>
  <si>
    <t xml:space="preserve">Histórico </t>
  </si>
  <si>
    <t xml:space="preserve">Ejemplo estimación Horas para un nuevo Proyecto </t>
  </si>
  <si>
    <t>artwork1</t>
  </si>
  <si>
    <t>artwork2</t>
  </si>
  <si>
    <t>turism1</t>
  </si>
  <si>
    <t>turism2</t>
  </si>
  <si>
    <t>stamps</t>
  </si>
  <si>
    <t>Puntos de Funcion Ciclo 3:</t>
  </si>
  <si>
    <t>Horas Ciclo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</si>
</sst>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1" applyBorder="1"/>
    <xf numFmtId="0" fontId="2" fillId="2" borderId="0" xfId="1"/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0" xfId="1" applyFont="1"/>
    <xf numFmtId="0" fontId="4" fillId="2" borderId="1" xfId="1" applyFont="1" applyBorder="1"/>
    <xf numFmtId="0" fontId="4" fillId="2" borderId="0" xfId="1" applyFont="1" applyBorder="1"/>
    <xf numFmtId="0" fontId="2" fillId="2" borderId="0" xfId="1" applyBorder="1"/>
    <xf numFmtId="1" fontId="0" fillId="0" borderId="1" xfId="0" applyNumberFormat="1" applyBorder="1"/>
    <xf numFmtId="0" fontId="0" fillId="5" borderId="1" xfId="0" applyFill="1" applyBorder="1"/>
    <xf numFmtId="0" fontId="0" fillId="0" borderId="0" xfId="0" applyFill="1" applyBorder="1"/>
    <xf numFmtId="0" fontId="6" fillId="4" borderId="5" xfId="4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2" fontId="0" fillId="0" borderId="0" xfId="0" applyNumberFormat="1" applyFill="1" applyBorder="1"/>
    <xf numFmtId="1" fontId="0" fillId="0" borderId="3" xfId="0" applyNumberFormat="1" applyBorder="1"/>
    <xf numFmtId="9" fontId="0" fillId="0" borderId="1" xfId="2" applyFont="1" applyBorder="1"/>
    <xf numFmtId="2" fontId="0" fillId="0" borderId="1" xfId="0" applyNumberFormat="1" applyBorder="1"/>
    <xf numFmtId="0" fontId="6" fillId="4" borderId="8" xfId="4" applyBorder="1" applyAlignment="1">
      <alignment horizontal="center" shrinkToFit="1"/>
    </xf>
    <xf numFmtId="0" fontId="6" fillId="4" borderId="9" xfId="4" applyBorder="1" applyAlignment="1">
      <alignment horizontal="center" shrinkToFit="1"/>
    </xf>
    <xf numFmtId="0" fontId="0" fillId="0" borderId="1" xfId="0" applyFill="1" applyBorder="1"/>
    <xf numFmtId="0" fontId="6" fillId="4" borderId="0" xfId="4" applyBorder="1" applyAlignment="1"/>
    <xf numFmtId="0" fontId="0" fillId="0" borderId="0" xfId="0" applyBorder="1" applyAlignment="1">
      <alignment horizontal="center"/>
    </xf>
    <xf numFmtId="0" fontId="3" fillId="0" borderId="1" xfId="0" applyFont="1" applyBorder="1" applyAlignment="1"/>
    <xf numFmtId="0" fontId="5" fillId="3" borderId="6" xfId="3" applyBorder="1" applyAlignment="1"/>
    <xf numFmtId="0" fontId="0" fillId="0" borderId="6" xfId="0" applyBorder="1" applyAlignment="1"/>
    <xf numFmtId="0" fontId="0" fillId="5" borderId="3" xfId="0" applyFill="1" applyBorder="1" applyAlignment="1"/>
    <xf numFmtId="0" fontId="0" fillId="0" borderId="4" xfId="0" applyBorder="1" applyAlignment="1"/>
    <xf numFmtId="0" fontId="7" fillId="3" borderId="10" xfId="3" applyFont="1" applyBorder="1" applyAlignment="1"/>
    <xf numFmtId="0" fontId="3" fillId="0" borderId="7" xfId="0" applyFont="1" applyBorder="1" applyAlignment="1"/>
    <xf numFmtId="0" fontId="7" fillId="3" borderId="0" xfId="3" applyFont="1" applyAlignment="1"/>
    <xf numFmtId="0" fontId="3" fillId="0" borderId="0" xfId="0" applyFont="1" applyAlignment="1"/>
    <xf numFmtId="0" fontId="5" fillId="3" borderId="7" xfId="3" applyBorder="1" applyAlignment="1"/>
    <xf numFmtId="0" fontId="0" fillId="0" borderId="11" xfId="0" applyBorder="1" applyAlignment="1"/>
  </cellXfs>
  <cellStyles count="5">
    <cellStyle name="Bad" xfId="3" builtinId="27"/>
    <cellStyle name="Good" xfId="1" builtinId="26"/>
    <cellStyle name="Input" xfId="4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Históricos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(RegresionEstimacion!$B$6:$B$10,RegresionEstimacion!$B$19:$B$20)</c:f>
              <c:numCache>
                <c:formatCode>General</c:formatCode>
                <c:ptCount val="7"/>
                <c:pt idx="0">
                  <c:v>117</c:v>
                </c:pt>
                <c:pt idx="1">
                  <c:v>151</c:v>
                </c:pt>
                <c:pt idx="2">
                  <c:v>160</c:v>
                </c:pt>
                <c:pt idx="3">
                  <c:v>92</c:v>
                </c:pt>
                <c:pt idx="4">
                  <c:v>176</c:v>
                </c:pt>
                <c:pt idx="5">
                  <c:v>276</c:v>
                </c:pt>
                <c:pt idx="6">
                  <c:v>425</c:v>
                </c:pt>
              </c:numCache>
            </c:numRef>
          </c:xVal>
          <c:yVal>
            <c:numRef>
              <c:f>(RegresionEstimacion!$C$6:$C$10,RegresionEstimacion!$C$19:$C$20)</c:f>
              <c:numCache>
                <c:formatCode>General</c:formatCode>
                <c:ptCount val="7"/>
                <c:pt idx="0">
                  <c:v>137</c:v>
                </c:pt>
                <c:pt idx="1">
                  <c:v>132</c:v>
                </c:pt>
                <c:pt idx="2">
                  <c:v>223</c:v>
                </c:pt>
                <c:pt idx="3">
                  <c:v>118</c:v>
                </c:pt>
                <c:pt idx="4">
                  <c:v>128</c:v>
                </c:pt>
                <c:pt idx="5" formatCode="0">
                  <c:v>215.17569079796868</c:v>
                </c:pt>
                <c:pt idx="6" formatCode="0">
                  <c:v>288.77786864078553</c:v>
                </c:pt>
              </c:numCache>
            </c:numRef>
          </c:yVal>
          <c:smooth val="0"/>
        </c:ser>
        <c:ser>
          <c:idx val="1"/>
          <c:order val="1"/>
          <c:tx>
            <c:v>Estimados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RegresionEstimacion!$B$19:$B$20</c:f>
              <c:numCache>
                <c:formatCode>General</c:formatCode>
                <c:ptCount val="2"/>
                <c:pt idx="0">
                  <c:v>276</c:v>
                </c:pt>
                <c:pt idx="1">
                  <c:v>425</c:v>
                </c:pt>
              </c:numCache>
            </c:numRef>
          </c:xVal>
          <c:yVal>
            <c:numRef>
              <c:f>RegresionEstimacion!$C$19:$C$20</c:f>
              <c:numCache>
                <c:formatCode>0</c:formatCode>
                <c:ptCount val="2"/>
                <c:pt idx="0">
                  <c:v>215.17569079796868</c:v>
                </c:pt>
                <c:pt idx="1">
                  <c:v>288.77786864078553</c:v>
                </c:pt>
              </c:numCache>
            </c:numRef>
          </c:yVal>
          <c:smooth val="0"/>
        </c:ser>
        <c:ser>
          <c:idx val="2"/>
          <c:order val="2"/>
          <c:tx>
            <c:v>LPI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RegresionEstimacion!$B$19:$B$20</c:f>
              <c:numCache>
                <c:formatCode>General</c:formatCode>
                <c:ptCount val="2"/>
                <c:pt idx="0">
                  <c:v>276</c:v>
                </c:pt>
                <c:pt idx="1">
                  <c:v>425</c:v>
                </c:pt>
              </c:numCache>
            </c:numRef>
          </c:xVal>
          <c:yVal>
            <c:numRef>
              <c:f>RegresionEstimacion!$F$19:$F$20</c:f>
              <c:numCache>
                <c:formatCode>0.00</c:formatCode>
                <c:ptCount val="2"/>
                <c:pt idx="0">
                  <c:v>184.00049518385933</c:v>
                </c:pt>
                <c:pt idx="1">
                  <c:v>251.26377826040496</c:v>
                </c:pt>
              </c:numCache>
            </c:numRef>
          </c:yVal>
          <c:smooth val="0"/>
        </c:ser>
        <c:ser>
          <c:idx val="3"/>
          <c:order val="3"/>
          <c:tx>
            <c:v>UPI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RegresionEstimacion!$B$19:$B$20</c:f>
              <c:numCache>
                <c:formatCode>General</c:formatCode>
                <c:ptCount val="2"/>
                <c:pt idx="0">
                  <c:v>276</c:v>
                </c:pt>
                <c:pt idx="1">
                  <c:v>425</c:v>
                </c:pt>
              </c:numCache>
            </c:numRef>
          </c:xVal>
          <c:yVal>
            <c:numRef>
              <c:f>RegresionEstimacion!$G$19:$G$20</c:f>
              <c:numCache>
                <c:formatCode>0.00</c:formatCode>
                <c:ptCount val="2"/>
                <c:pt idx="0">
                  <c:v>246.35088641207804</c:v>
                </c:pt>
                <c:pt idx="1">
                  <c:v>326.29195902116606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37280"/>
        <c:axId val="1904989488"/>
      </c:scatterChart>
      <c:valAx>
        <c:axId val="199543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 (PFs)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89488"/>
        <c:crosses val="autoZero"/>
        <c:crossBetween val="midCat"/>
      </c:valAx>
      <c:valAx>
        <c:axId val="19049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Horas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3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6</xdr:row>
      <xdr:rowOff>85725</xdr:rowOff>
    </xdr:from>
    <xdr:to>
      <xdr:col>24</xdr:col>
      <xdr:colOff>352425</xdr:colOff>
      <xdr:row>28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6" sqref="B16"/>
    </sheetView>
  </sheetViews>
  <sheetFormatPr defaultColWidth="9.125" defaultRowHeight="15" x14ac:dyDescent="0.25"/>
  <cols>
    <col min="2" max="2" width="21" customWidth="1"/>
    <col min="3" max="3" width="16.875" customWidth="1"/>
  </cols>
  <sheetData>
    <row r="1" spans="1:3" x14ac:dyDescent="0.25">
      <c r="A1" s="27" t="s">
        <v>29</v>
      </c>
      <c r="B1" s="28"/>
      <c r="C1" s="28"/>
    </row>
    <row r="2" spans="1:3" x14ac:dyDescent="0.25">
      <c r="A2" s="15" t="s">
        <v>16</v>
      </c>
      <c r="B2" s="26" t="s">
        <v>27</v>
      </c>
      <c r="C2" s="16" t="s">
        <v>0</v>
      </c>
    </row>
    <row r="3" spans="1:3" x14ac:dyDescent="0.25">
      <c r="A3" t="s">
        <v>32</v>
      </c>
      <c r="B3">
        <v>117</v>
      </c>
      <c r="C3">
        <v>137</v>
      </c>
    </row>
    <row r="4" spans="1:3" x14ac:dyDescent="0.25">
      <c r="A4" t="s">
        <v>33</v>
      </c>
      <c r="B4">
        <v>151</v>
      </c>
      <c r="C4">
        <v>132</v>
      </c>
    </row>
    <row r="5" spans="1:3" x14ac:dyDescent="0.25">
      <c r="A5" t="s">
        <v>34</v>
      </c>
      <c r="B5">
        <v>160</v>
      </c>
      <c r="C5">
        <v>223</v>
      </c>
    </row>
    <row r="6" spans="1:3" x14ac:dyDescent="0.25">
      <c r="A6" t="s">
        <v>35</v>
      </c>
      <c r="B6">
        <v>92</v>
      </c>
      <c r="C6">
        <v>118</v>
      </c>
    </row>
    <row r="7" spans="1:3" x14ac:dyDescent="0.25">
      <c r="A7" t="s">
        <v>36</v>
      </c>
      <c r="B7">
        <v>176</v>
      </c>
      <c r="C7">
        <v>128</v>
      </c>
    </row>
    <row r="10" spans="1:3" x14ac:dyDescent="0.25">
      <c r="B10" t="s">
        <v>26</v>
      </c>
    </row>
  </sheetData>
  <sortState ref="A3:C7">
    <sortCondition ref="B3:B7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C31" sqref="C31"/>
    </sheetView>
  </sheetViews>
  <sheetFormatPr defaultColWidth="9.125" defaultRowHeight="15" x14ac:dyDescent="0.25"/>
  <cols>
    <col min="2" max="2" width="13" customWidth="1"/>
    <col min="3" max="3" width="11.125" customWidth="1"/>
    <col min="4" max="4" width="11.375" customWidth="1"/>
    <col min="5" max="5" width="11.625" customWidth="1"/>
    <col min="6" max="6" width="18.875" customWidth="1"/>
    <col min="7" max="7" width="15.75" customWidth="1"/>
    <col min="8" max="8" width="11.375" customWidth="1"/>
    <col min="10" max="10" width="12.375" customWidth="1"/>
    <col min="11" max="11" width="14.75" customWidth="1"/>
  </cols>
  <sheetData>
    <row r="1" spans="1:15" x14ac:dyDescent="0.25">
      <c r="A1" s="29" t="s">
        <v>15</v>
      </c>
      <c r="B1" s="30"/>
      <c r="C1" s="12">
        <v>5</v>
      </c>
    </row>
    <row r="3" spans="1:15" x14ac:dyDescent="0.25">
      <c r="A3" s="14" t="s">
        <v>30</v>
      </c>
      <c r="B3" s="14"/>
      <c r="C3" s="14"/>
      <c r="D3" s="14"/>
      <c r="E3" s="14"/>
      <c r="F3" s="14"/>
      <c r="G3" s="24"/>
      <c r="J3" s="33" t="s">
        <v>19</v>
      </c>
      <c r="K3" s="34"/>
      <c r="L3" s="34"/>
      <c r="M3" s="34"/>
      <c r="N3" s="34"/>
      <c r="O3" s="34"/>
    </row>
    <row r="4" spans="1:15" x14ac:dyDescent="0.25">
      <c r="B4" s="1" t="s">
        <v>2</v>
      </c>
      <c r="C4" s="1" t="s">
        <v>1</v>
      </c>
    </row>
    <row r="5" spans="1:15" x14ac:dyDescent="0.25">
      <c r="A5" s="2" t="s">
        <v>14</v>
      </c>
      <c r="B5" s="6" t="s">
        <v>28</v>
      </c>
      <c r="C5" s="6" t="s">
        <v>0</v>
      </c>
      <c r="D5" s="5" t="s">
        <v>3</v>
      </c>
      <c r="E5" s="6" t="s">
        <v>12</v>
      </c>
      <c r="F5" s="6" t="s">
        <v>13</v>
      </c>
      <c r="G5" s="25"/>
      <c r="J5" s="7" t="s">
        <v>5</v>
      </c>
      <c r="K5" s="7"/>
      <c r="L5" s="7" t="s">
        <v>6</v>
      </c>
      <c r="M5" s="7"/>
    </row>
    <row r="6" spans="1:15" x14ac:dyDescent="0.25">
      <c r="A6" t="s">
        <v>32</v>
      </c>
      <c r="B6">
        <v>117</v>
      </c>
      <c r="C6">
        <v>137</v>
      </c>
      <c r="D6" s="2">
        <f>(B6-$B$11)*(B6-$B$11)</f>
        <v>492.83999999999952</v>
      </c>
      <c r="E6" s="2">
        <f>B6*C6</f>
        <v>16029</v>
      </c>
      <c r="F6" s="2">
        <f>B6*B6</f>
        <v>13689</v>
      </c>
      <c r="G6">
        <f>C6-$K$9-B6*$K$8</f>
        <v>0.36623052423176716</v>
      </c>
      <c r="J6" s="4">
        <f>B11</f>
        <v>139.19999999999999</v>
      </c>
      <c r="K6" s="4"/>
      <c r="L6" s="4">
        <f>C11</f>
        <v>147.6</v>
      </c>
      <c r="M6" s="4"/>
    </row>
    <row r="7" spans="1:15" x14ac:dyDescent="0.25">
      <c r="A7" t="s">
        <v>33</v>
      </c>
      <c r="B7">
        <v>151</v>
      </c>
      <c r="C7">
        <v>132</v>
      </c>
      <c r="D7" s="2">
        <f t="shared" ref="D7:D10" si="0">(B7-$B$11)*(B7-$B$11)</f>
        <v>139.24000000000026</v>
      </c>
      <c r="E7" s="2">
        <f>B7*C7</f>
        <v>19932</v>
      </c>
      <c r="F7" s="2">
        <f>B7*B7</f>
        <v>22801</v>
      </c>
      <c r="G7">
        <f t="shared" ref="G7:G10" si="1">C7-$K$9-B7*$K$8</f>
        <v>-21.428897305672734</v>
      </c>
      <c r="J7" s="4"/>
      <c r="K7" s="4"/>
      <c r="L7" s="4"/>
      <c r="M7" s="4"/>
    </row>
    <row r="8" spans="1:15" x14ac:dyDescent="0.25">
      <c r="A8" t="s">
        <v>34</v>
      </c>
      <c r="B8">
        <v>160</v>
      </c>
      <c r="C8">
        <v>223</v>
      </c>
      <c r="D8" s="2">
        <f t="shared" si="0"/>
        <v>432.6400000000005</v>
      </c>
      <c r="E8" s="2">
        <f>B8*C8</f>
        <v>35680</v>
      </c>
      <c r="F8" s="2">
        <f>B8*B8</f>
        <v>25600</v>
      </c>
      <c r="G8">
        <f t="shared" si="1"/>
        <v>65.125333562881934</v>
      </c>
      <c r="J8" s="8" t="s">
        <v>7</v>
      </c>
      <c r="K8" s="3">
        <f>(SUM(E6:E10)-(C1*B11*C11))/(SUM(F6:F10)-C1*B11*B11)</f>
        <v>0.49397434793836775</v>
      </c>
      <c r="L8" s="4"/>
      <c r="M8" s="4"/>
    </row>
    <row r="9" spans="1:15" x14ac:dyDescent="0.25">
      <c r="A9" t="s">
        <v>35</v>
      </c>
      <c r="B9">
        <v>92</v>
      </c>
      <c r="C9">
        <v>118</v>
      </c>
      <c r="D9" s="2">
        <f t="shared" si="0"/>
        <v>2227.8399999999988</v>
      </c>
      <c r="E9" s="2">
        <f>B9*C9</f>
        <v>10856</v>
      </c>
      <c r="F9" s="2">
        <f>B9*B9</f>
        <v>8464</v>
      </c>
      <c r="G9">
        <f t="shared" si="1"/>
        <v>-6.2844107773090414</v>
      </c>
      <c r="J9" s="8" t="s">
        <v>8</v>
      </c>
      <c r="K9" s="3">
        <f>C11-K8*B11</f>
        <v>78.838770766979209</v>
      </c>
      <c r="L9" s="4"/>
      <c r="M9" s="4"/>
    </row>
    <row r="10" spans="1:15" x14ac:dyDescent="0.25">
      <c r="A10" t="s">
        <v>36</v>
      </c>
      <c r="B10">
        <v>176</v>
      </c>
      <c r="C10">
        <v>128</v>
      </c>
      <c r="D10" s="2">
        <f t="shared" si="0"/>
        <v>1354.2400000000009</v>
      </c>
      <c r="E10" s="2">
        <f>B10*C10</f>
        <v>22528</v>
      </c>
      <c r="F10" s="2">
        <f>B10*B10</f>
        <v>30976</v>
      </c>
      <c r="G10">
        <f t="shared" si="1"/>
        <v>-37.778256004131933</v>
      </c>
      <c r="J10" s="7" t="s">
        <v>9</v>
      </c>
      <c r="K10" s="4"/>
      <c r="L10" s="4"/>
      <c r="M10" s="4"/>
    </row>
    <row r="11" spans="1:15" x14ac:dyDescent="0.25">
      <c r="A11" s="2" t="s">
        <v>4</v>
      </c>
      <c r="B11" s="2">
        <f>AVERAGE(B6:B10)</f>
        <v>139.19999999999999</v>
      </c>
      <c r="C11" s="2">
        <f>AVERAGE(C6:C10)</f>
        <v>147.6</v>
      </c>
      <c r="D11" s="2"/>
      <c r="E11" s="2"/>
      <c r="F11" s="23">
        <f>SUM(F6:F10)</f>
        <v>101530</v>
      </c>
      <c r="G11" s="13"/>
      <c r="J11" s="7"/>
      <c r="K11" s="4"/>
      <c r="L11" s="4"/>
      <c r="M11" s="4"/>
    </row>
    <row r="12" spans="1:15" x14ac:dyDescent="0.25">
      <c r="J12" s="8" t="s">
        <v>10</v>
      </c>
      <c r="K12" s="3">
        <f>SUMPRODUCT(G6:G10,G6:G10)/(C1-2)</f>
        <v>2055.7770939140905</v>
      </c>
      <c r="L12" s="4"/>
      <c r="M12" s="4"/>
    </row>
    <row r="13" spans="1:15" x14ac:dyDescent="0.25">
      <c r="J13" s="8" t="s">
        <v>11</v>
      </c>
      <c r="K13" s="3">
        <f>SQRT(K12)</f>
        <v>45.340678136901424</v>
      </c>
      <c r="L13" s="4"/>
      <c r="M13" s="4"/>
    </row>
    <row r="14" spans="1:15" x14ac:dyDescent="0.25">
      <c r="J14" s="8" t="s">
        <v>20</v>
      </c>
      <c r="K14" s="3">
        <f>ABS(TINV(0.7*2,3))</f>
        <v>0.58438972743981854</v>
      </c>
      <c r="L14" s="4"/>
      <c r="M14" s="4"/>
    </row>
    <row r="15" spans="1:15" x14ac:dyDescent="0.25">
      <c r="J15" s="9"/>
      <c r="K15" s="10"/>
      <c r="L15" s="4"/>
      <c r="M15" s="4"/>
    </row>
    <row r="16" spans="1:15" ht="15.75" thickBot="1" x14ac:dyDescent="0.3"/>
    <row r="17" spans="1:8" ht="15.75" thickBot="1" x14ac:dyDescent="0.3">
      <c r="A17" s="31" t="s">
        <v>31</v>
      </c>
      <c r="B17" s="32"/>
      <c r="C17" s="32"/>
      <c r="D17" s="32"/>
      <c r="E17" s="32"/>
      <c r="F17" s="32"/>
      <c r="G17" s="35" t="s">
        <v>25</v>
      </c>
      <c r="H17" s="36"/>
    </row>
    <row r="18" spans="1:8" x14ac:dyDescent="0.25">
      <c r="A18" s="21" t="s">
        <v>16</v>
      </c>
      <c r="B18" s="21" t="s">
        <v>28</v>
      </c>
      <c r="C18" s="22" t="s">
        <v>0</v>
      </c>
      <c r="D18" s="21" t="s">
        <v>21</v>
      </c>
      <c r="E18" s="21" t="s">
        <v>22</v>
      </c>
      <c r="F18" s="21" t="s">
        <v>23</v>
      </c>
      <c r="G18" s="21" t="s">
        <v>24</v>
      </c>
    </row>
    <row r="19" spans="1:8" x14ac:dyDescent="0.25">
      <c r="A19" s="2" t="s">
        <v>17</v>
      </c>
      <c r="B19" s="2">
        <v>276</v>
      </c>
      <c r="C19" s="18">
        <f>$K$9+$K$8*B19</f>
        <v>215.17569079796868</v>
      </c>
      <c r="D19" s="11">
        <f>$K$14*$K$13*SQRT(1+1/$C$1+((B19-$B$11)*(B19-$B$11)/$F$11))</f>
        <v>31.175195614109352</v>
      </c>
      <c r="E19" s="19">
        <f>D19/C19</f>
        <v>0.14488251669367316</v>
      </c>
      <c r="F19" s="20">
        <f>C19-D19</f>
        <v>184.00049518385933</v>
      </c>
      <c r="G19" s="20">
        <f>C19+D19</f>
        <v>246.35088641207804</v>
      </c>
    </row>
    <row r="20" spans="1:8" x14ac:dyDescent="0.25">
      <c r="A20" s="2" t="s">
        <v>18</v>
      </c>
      <c r="B20" s="2">
        <v>425</v>
      </c>
      <c r="C20" s="18">
        <f>$K$9+$K$8*B20</f>
        <v>288.77786864078553</v>
      </c>
      <c r="D20" s="11">
        <f>$K$14*$K$13*SQRT(1+1/$C$1+((B20-$B$11)*(B20-$B$11)/$F$11))</f>
        <v>37.514090380380559</v>
      </c>
      <c r="E20" s="19">
        <f t="shared" ref="E20:E21" si="2">D20/C20</f>
        <v>0.12990638983849837</v>
      </c>
      <c r="F20" s="20">
        <f>C20-D20</f>
        <v>251.26377826040496</v>
      </c>
      <c r="G20" s="20">
        <f>C20+D20</f>
        <v>326.29195902116606</v>
      </c>
    </row>
    <row r="21" spans="1:8" x14ac:dyDescent="0.25">
      <c r="A21" s="2" t="s">
        <v>18</v>
      </c>
      <c r="B21" s="2">
        <v>600</v>
      </c>
      <c r="C21" s="18">
        <f>$K$9+$K$8*B21</f>
        <v>375.22337952999987</v>
      </c>
      <c r="D21" s="11">
        <f>$K$14*$K$13*SQRT(1+1/$C$1+((B21-$B$11)*(B21-$B$11)/$F$11))</f>
        <v>48.070521789193883</v>
      </c>
      <c r="E21" s="19">
        <f t="shared" si="2"/>
        <v>0.1281117446610241</v>
      </c>
      <c r="F21" s="20">
        <f>C21-D21</f>
        <v>327.15285774080598</v>
      </c>
      <c r="G21" s="20">
        <f>C21+D21</f>
        <v>423.29390131919376</v>
      </c>
    </row>
    <row r="24" spans="1:8" x14ac:dyDescent="0.25">
      <c r="E24" s="13"/>
    </row>
    <row r="25" spans="1:8" x14ac:dyDescent="0.25">
      <c r="B25" t="s">
        <v>37</v>
      </c>
      <c r="E25" s="13"/>
    </row>
    <row r="26" spans="1:8" x14ac:dyDescent="0.25">
      <c r="B26">
        <v>100</v>
      </c>
      <c r="E26" s="17"/>
    </row>
    <row r="27" spans="1:8" x14ac:dyDescent="0.25">
      <c r="E27" s="13"/>
    </row>
    <row r="28" spans="1:8" x14ac:dyDescent="0.25">
      <c r="B28" t="s">
        <v>38</v>
      </c>
    </row>
    <row r="29" spans="1:8" x14ac:dyDescent="0.25">
      <c r="B29">
        <f>215-128</f>
        <v>87</v>
      </c>
    </row>
  </sheetData>
  <mergeCells count="4">
    <mergeCell ref="A1:B1"/>
    <mergeCell ref="A17:F17"/>
    <mergeCell ref="J3:O3"/>
    <mergeCell ref="G17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Historicos</vt:lpstr>
      <vt:lpstr>RegresionEstimacion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rcasalla</dc:creator>
  <cp:lastModifiedBy>Juan C. Arias</cp:lastModifiedBy>
  <dcterms:created xsi:type="dcterms:W3CDTF">2015-09-08T21:08:16Z</dcterms:created>
  <dcterms:modified xsi:type="dcterms:W3CDTF">2016-10-25T19:02:55Z</dcterms:modified>
</cp:coreProperties>
</file>