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2019业绩明细" sheetId="1" r:id="rId1"/>
    <sheet name="3-12汇总" sheetId="4" state="hidden" r:id="rId2"/>
    <sheet name="2020业绩明细" sheetId="7" r:id="rId3"/>
    <sheet name="9-11月业绩统计情况" sheetId="5" state="hidden" r:id="rId4"/>
    <sheet name="6月份" sheetId="2" state="hidden" r:id="rId5"/>
    <sheet name="7月份" sheetId="3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  <author>MAIJILI</author>
  </authors>
  <commentList>
    <comment ref="C5" authorId="0">
      <text>
        <r>
          <rPr>
            <sz val="9"/>
            <rFont val="宋体"/>
            <charset val="134"/>
          </rPr>
          <t>Administrator:
55元是眉笔换钱，不算返点</t>
        </r>
      </text>
    </comment>
    <comment ref="Q9" authorId="0">
      <text>
        <r>
          <rPr>
            <sz val="9"/>
            <rFont val="宋体"/>
            <charset val="134"/>
          </rPr>
          <t>Administrator:物料50</t>
        </r>
      </text>
    </comment>
    <comment ref="AH13" authorId="0">
      <text>
        <r>
          <rPr>
            <sz val="9"/>
            <rFont val="宋体"/>
            <charset val="134"/>
          </rPr>
          <t xml:space="preserve">Administrator:
中样换货6000    一共10027
补款4027
</t>
        </r>
      </text>
    </comment>
    <comment ref="AI13" authorId="0">
      <text>
        <r>
          <rPr>
            <sz val="9"/>
            <rFont val="宋体"/>
            <charset val="134"/>
          </rPr>
          <t xml:space="preserve">Administrator:
10027下单2个：6163+3864
</t>
        </r>
      </text>
    </comment>
    <comment ref="W15" authorId="0">
      <text>
        <r>
          <rPr>
            <sz val="9"/>
            <rFont val="宋体"/>
            <charset val="134"/>
          </rPr>
          <t>Administrator:
中样打款8000，只拿货4000，只算4000业绩</t>
        </r>
      </text>
    </comment>
    <comment ref="AH15" authorId="0">
      <text>
        <r>
          <rPr>
            <sz val="9"/>
            <rFont val="宋体"/>
            <charset val="134"/>
          </rPr>
          <t xml:space="preserve">Administrator:
中样剩余4000换货，上月只算了4000，这月还有4000
</t>
        </r>
      </text>
    </comment>
    <comment ref="BD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中样5个加补款9元</t>
        </r>
      </text>
    </comment>
    <comment ref="AJ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换货中样+30</t>
        </r>
      </text>
    </comment>
    <comment ref="BD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化妆包，物料</t>
        </r>
      </text>
    </comment>
    <comment ref="EA17" authorId="1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换货一箱大三</t>
        </r>
      </text>
    </comment>
    <comment ref="R21" authorId="0">
      <text>
        <r>
          <rPr>
            <sz val="9"/>
            <rFont val="宋体"/>
            <charset val="134"/>
          </rPr>
          <t xml:space="preserve">Adminis拿货中样20套trator:
</t>
        </r>
      </text>
    </comment>
    <comment ref="DS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抢购限量逆时光礼盒15个
寄云仓</t>
        </r>
      </text>
    </comment>
    <comment ref="DL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彩妆已给
</t>
        </r>
      </text>
    </comment>
    <comment ref="C27" authorId="0">
      <text>
        <r>
          <rPr>
            <sz val="9"/>
            <rFont val="宋体"/>
            <charset val="134"/>
          </rPr>
          <t xml:space="preserve">
下单金额：84004
物料144
</t>
        </r>
      </text>
    </comment>
    <comment ref="S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打款6000抢中样，3000换货</t>
        </r>
      </text>
    </comment>
    <comment ref="T27" authorId="0">
      <text>
        <r>
          <rPr>
            <sz val="9"/>
            <rFont val="宋体"/>
            <charset val="134"/>
          </rPr>
          <t xml:space="preserve">Administrator:
物料45
</t>
        </r>
      </text>
    </comment>
    <comment ref="BD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包含换货中样3000   补款3470
</t>
        </r>
      </text>
    </comment>
    <comment ref="P30" authorId="0">
      <text>
        <r>
          <rPr>
            <sz val="9"/>
            <rFont val="宋体"/>
            <charset val="134"/>
          </rPr>
          <t>Administrator:70万6月份返点奖金已给一次性</t>
        </r>
      </text>
    </comment>
    <comment ref="D31" authorId="0">
      <text>
        <r>
          <rPr>
            <sz val="9"/>
            <rFont val="宋体"/>
            <charset val="134"/>
          </rPr>
          <t>Administrator:
中样</t>
        </r>
      </text>
    </comment>
    <comment ref="V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打款2万</t>
        </r>
      </text>
    </comment>
    <comment ref="R37" authorId="0">
      <text>
        <r>
          <rPr>
            <sz val="9"/>
            <rFont val="宋体"/>
            <charset val="134"/>
          </rPr>
          <t xml:space="preserve">Administrator:
物料200
</t>
        </r>
      </text>
    </comment>
    <comment ref="B45" authorId="0">
      <text>
        <r>
          <rPr>
            <sz val="9"/>
            <rFont val="宋体"/>
            <charset val="134"/>
          </rPr>
          <t xml:space="preserve">Administrator:
下单金额20000，物料：100
</t>
        </r>
      </text>
    </comment>
    <comment ref="AJ49" authorId="0">
      <text>
        <r>
          <rPr>
            <sz val="9"/>
            <rFont val="宋体"/>
            <charset val="134"/>
          </rPr>
          <t>Administrator:
中样12</t>
        </r>
      </text>
    </comment>
    <comment ref="Q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打款6000，发货15套，欠15套换货8.2日</t>
        </r>
      </text>
    </comment>
    <comment ref="BD55" authorId="0">
      <text>
        <r>
          <rPr>
            <sz val="9"/>
            <rFont val="宋体"/>
            <charset val="134"/>
          </rPr>
          <t>Administrator:
欠货15个
换货</t>
        </r>
      </text>
    </comment>
    <comment ref="Q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中样8000，8.5换货4000
</t>
        </r>
      </text>
    </comment>
    <comment ref="BE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化妆包物料</t>
        </r>
      </text>
    </comment>
    <comment ref="AH71" authorId="0">
      <text>
        <r>
          <rPr>
            <sz val="9"/>
            <rFont val="宋体"/>
            <charset val="134"/>
          </rPr>
          <t xml:space="preserve">Administrator:
大货换货下雪颜补款
</t>
        </r>
      </text>
    </comment>
  </commentList>
</comments>
</file>

<file path=xl/comments2.xml><?xml version="1.0" encoding="utf-8"?>
<comments xmlns="http://schemas.openxmlformats.org/spreadsheetml/2006/main">
  <authors>
    <author>MAIJILI</author>
  </authors>
  <commentList>
    <comment ref="C2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施晓华43188+罗秀兰8300+曹曼18014</t>
        </r>
      </text>
    </comment>
    <comment ref="C4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鲁云153410+单正琴33655+潘静7440+施航44870</t>
        </r>
      </text>
    </comment>
    <comment ref="C6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潘霞70
</t>
        </r>
      </text>
    </comment>
    <comment ref="C16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汪玲150492</t>
        </r>
      </text>
    </comment>
    <comment ref="C18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春春55008+史英勇81195+张增艳80332+陈静静</t>
        </r>
      </text>
    </comment>
    <comment ref="C20" authorId="0">
      <text>
        <r>
          <rPr>
            <b/>
            <sz val="9"/>
            <rFont val="宋体"/>
            <charset val="134"/>
          </rPr>
          <t xml:space="preserve">余慧54460+23575
</t>
        </r>
      </text>
    </comment>
    <comment ref="C24" authorId="0">
      <text>
        <r>
          <rPr>
            <b/>
            <sz val="9"/>
            <rFont val="宋体"/>
            <charset val="134"/>
          </rPr>
          <t>MAIJILI:</t>
        </r>
        <r>
          <rPr>
            <sz val="9"/>
            <rFont val="宋体"/>
            <charset val="134"/>
          </rPr>
          <t xml:space="preserve">
秦晓磊9065
文新99223
蔡俊83385
陈喜珍72210
</t>
        </r>
      </text>
    </comment>
  </commentList>
</comments>
</file>

<file path=xl/sharedStrings.xml><?xml version="1.0" encoding="utf-8"?>
<sst xmlns="http://schemas.openxmlformats.org/spreadsheetml/2006/main" count="834" uniqueCount="312">
  <si>
    <t>总监业绩统计明细</t>
  </si>
  <si>
    <t>五月份小计</t>
  </si>
  <si>
    <t>六月份总监业绩统计明细</t>
  </si>
  <si>
    <t>六月份小计</t>
  </si>
  <si>
    <t>七月份小计</t>
  </si>
  <si>
    <t>八月份小计</t>
  </si>
  <si>
    <t>九月份小计</t>
  </si>
  <si>
    <t>十月份小计</t>
  </si>
  <si>
    <t>十一月份小计</t>
  </si>
  <si>
    <t>十二月份小计</t>
  </si>
  <si>
    <t>合计</t>
  </si>
  <si>
    <t>9-11月</t>
  </si>
  <si>
    <t>李贤春</t>
  </si>
  <si>
    <t>5.30下单</t>
  </si>
  <si>
    <t>8.12下单</t>
  </si>
  <si>
    <t>8.18下单</t>
  </si>
  <si>
    <t>8.20下单</t>
  </si>
  <si>
    <t>施晓华</t>
  </si>
  <si>
    <t>5.13日下单</t>
  </si>
  <si>
    <t>8.11中样换货</t>
  </si>
  <si>
    <t>8.11差价</t>
  </si>
  <si>
    <t>8.31下单</t>
  </si>
  <si>
    <t>12.8公账</t>
  </si>
  <si>
    <t>12.9支</t>
  </si>
  <si>
    <t>12.13公账</t>
  </si>
  <si>
    <t>12.23公账</t>
  </si>
  <si>
    <t>罗秀兰</t>
  </si>
  <si>
    <t>5.15下单</t>
  </si>
  <si>
    <t>10.28现金</t>
  </si>
  <si>
    <t>肖永梅</t>
  </si>
  <si>
    <t>8.13下单</t>
  </si>
  <si>
    <t>8.19下单</t>
  </si>
  <si>
    <t>余慧</t>
  </si>
  <si>
    <t>8.21下单</t>
  </si>
  <si>
    <t>史英梅</t>
  </si>
  <si>
    <t>5.16下单</t>
  </si>
  <si>
    <t>11.4补款</t>
  </si>
  <si>
    <t>11.17微信</t>
  </si>
  <si>
    <t>11.30补差价</t>
  </si>
  <si>
    <t>12.18公账</t>
  </si>
  <si>
    <t>差价</t>
  </si>
  <si>
    <t>夏翠敏</t>
  </si>
  <si>
    <t>5.7日下单</t>
  </si>
  <si>
    <t>5.8日下单</t>
  </si>
  <si>
    <t>8.23下单</t>
  </si>
  <si>
    <t>8.25下单</t>
  </si>
  <si>
    <t>11.4日</t>
  </si>
  <si>
    <t>12.14公账</t>
  </si>
  <si>
    <t>12.23差价</t>
  </si>
  <si>
    <t>12.27支</t>
  </si>
  <si>
    <t>12.28公账</t>
  </si>
  <si>
    <t>12.29公账</t>
  </si>
  <si>
    <t>12.30公账</t>
  </si>
  <si>
    <t>12.31公账</t>
  </si>
  <si>
    <t>杨平妹</t>
  </si>
  <si>
    <t>5.14下单</t>
  </si>
  <si>
    <t>8.23换货补款</t>
  </si>
  <si>
    <t>12.12公账</t>
  </si>
  <si>
    <t>12.25公账</t>
  </si>
  <si>
    <t>12.27公账</t>
  </si>
  <si>
    <t>严丹</t>
  </si>
  <si>
    <t>5.10日下单</t>
  </si>
  <si>
    <t>5.19下单</t>
  </si>
  <si>
    <t>5.24日下单</t>
  </si>
  <si>
    <t>5.27日下单</t>
  </si>
  <si>
    <t>5.27下单</t>
  </si>
  <si>
    <t>5.28下单</t>
  </si>
  <si>
    <t>5.30下单换货补差价</t>
  </si>
  <si>
    <t>8.14下单</t>
  </si>
  <si>
    <t>8.24下单</t>
  </si>
  <si>
    <t>补款28</t>
  </si>
  <si>
    <t>补款</t>
  </si>
  <si>
    <t>11.3（公账）</t>
  </si>
  <si>
    <t>11.6（支）</t>
  </si>
  <si>
    <t>11.11（支）</t>
  </si>
  <si>
    <t>11.15（支）</t>
  </si>
  <si>
    <t>11.18（支）</t>
  </si>
  <si>
    <t>11.20（支）</t>
  </si>
  <si>
    <t>11.21（支）</t>
  </si>
  <si>
    <t>11.25（支）</t>
  </si>
  <si>
    <t>11.26（公账）</t>
  </si>
  <si>
    <t>12.4公账</t>
  </si>
  <si>
    <t>12.5公账</t>
  </si>
  <si>
    <t>12.15公账</t>
  </si>
  <si>
    <t>12.16公账</t>
  </si>
  <si>
    <t>12.17公账</t>
  </si>
  <si>
    <t>12.19公账</t>
  </si>
  <si>
    <t>史英勇</t>
  </si>
  <si>
    <t>7.28中样欠货换货</t>
  </si>
  <si>
    <t>8.30下单</t>
  </si>
  <si>
    <t>9.30（支）</t>
  </si>
  <si>
    <t>12.26公账</t>
  </si>
  <si>
    <t>张增燕</t>
  </si>
  <si>
    <t>6.30补款</t>
  </si>
  <si>
    <t>8.15下单</t>
  </si>
  <si>
    <t>8.28下单</t>
  </si>
  <si>
    <t>10.9下单</t>
  </si>
  <si>
    <t>补差价50</t>
  </si>
  <si>
    <t>12.1微信</t>
  </si>
  <si>
    <t>差价176</t>
  </si>
  <si>
    <t>金枝</t>
  </si>
  <si>
    <t>5.14日下单</t>
  </si>
  <si>
    <t>5.23曹姐拿货</t>
  </si>
  <si>
    <t>5.29下单</t>
  </si>
  <si>
    <t>6.5下单</t>
  </si>
  <si>
    <t>6.5袋子</t>
  </si>
  <si>
    <t>8.16下单</t>
  </si>
  <si>
    <t>12.23下单</t>
  </si>
  <si>
    <t>12.29支</t>
  </si>
  <si>
    <t>12.29微信</t>
  </si>
  <si>
    <t>秦晓磊</t>
  </si>
  <si>
    <t>9.30（微）</t>
  </si>
  <si>
    <t>文新</t>
  </si>
  <si>
    <t>5.19日下单</t>
  </si>
  <si>
    <t>12.26工商</t>
  </si>
  <si>
    <t>12.26支</t>
  </si>
  <si>
    <t>文乐</t>
  </si>
  <si>
    <t>5.9日下单</t>
  </si>
  <si>
    <t>7.25下单补款</t>
  </si>
  <si>
    <t>8.1补款</t>
  </si>
  <si>
    <t>9.11（支）</t>
  </si>
  <si>
    <t>9.11（微）</t>
  </si>
  <si>
    <t>10.9（公账）</t>
  </si>
  <si>
    <t>10.24（公账）</t>
  </si>
  <si>
    <t>10.27（公账）</t>
  </si>
  <si>
    <t>10.29（公账）</t>
  </si>
  <si>
    <t>10.30（公账）</t>
  </si>
  <si>
    <t>蔡俊</t>
  </si>
  <si>
    <t>5.12下单</t>
  </si>
  <si>
    <t>5.12日换货补款</t>
  </si>
  <si>
    <t>5.17下单</t>
  </si>
  <si>
    <t>5.17拿货</t>
  </si>
  <si>
    <t>8.1中样</t>
  </si>
  <si>
    <t>10.4下单</t>
  </si>
  <si>
    <t>12.24微信</t>
  </si>
  <si>
    <t>陈喜珍</t>
  </si>
  <si>
    <t>10.22（公账）</t>
  </si>
  <si>
    <t>12.16支</t>
  </si>
  <si>
    <t>单正琴</t>
  </si>
  <si>
    <t>5.18日下单</t>
  </si>
  <si>
    <t>8.29下单</t>
  </si>
  <si>
    <t>鲁云</t>
  </si>
  <si>
    <t>5.4下单</t>
  </si>
  <si>
    <t>5.12日下单</t>
  </si>
  <si>
    <t>5.16日下单</t>
  </si>
  <si>
    <t>5.17日下单</t>
  </si>
  <si>
    <t>5.24日换货补款</t>
  </si>
  <si>
    <t>10.3下单</t>
  </si>
  <si>
    <t>12.3微信</t>
  </si>
  <si>
    <t>12.9公账</t>
  </si>
  <si>
    <t>12.10公账</t>
  </si>
  <si>
    <t>12.11公账</t>
  </si>
  <si>
    <t>12.24公账</t>
  </si>
  <si>
    <t>潘静</t>
  </si>
  <si>
    <t>5.15日下单</t>
  </si>
  <si>
    <t>施航</t>
  </si>
  <si>
    <t>8.26下单</t>
  </si>
  <si>
    <t>陈玉</t>
  </si>
  <si>
    <t>12.24支</t>
  </si>
  <si>
    <t>陈杰</t>
  </si>
  <si>
    <t>7.9补款</t>
  </si>
  <si>
    <t>10.6（支）</t>
  </si>
  <si>
    <t>10.28公账</t>
  </si>
  <si>
    <t>12.17差价支</t>
  </si>
  <si>
    <t>金杨林</t>
  </si>
  <si>
    <t>5.17日拿货</t>
  </si>
  <si>
    <t>6.1下单</t>
  </si>
  <si>
    <t>6.11下单</t>
  </si>
  <si>
    <t>6.14下单</t>
  </si>
  <si>
    <t>6.18下单</t>
  </si>
  <si>
    <t>6.19拿货</t>
  </si>
  <si>
    <t>8.5下单</t>
  </si>
  <si>
    <t>9.1下单</t>
  </si>
  <si>
    <t>9.10下单</t>
  </si>
  <si>
    <t>9.17下单</t>
  </si>
  <si>
    <t>9.27下单</t>
  </si>
  <si>
    <t>9.27拿货</t>
  </si>
  <si>
    <t>10.6（银行）</t>
  </si>
  <si>
    <t>10.9打款</t>
  </si>
  <si>
    <t>差价27</t>
  </si>
  <si>
    <t>12.8支</t>
  </si>
  <si>
    <t>12.17支</t>
  </si>
  <si>
    <t>12.18支</t>
  </si>
  <si>
    <t>周宗玲</t>
  </si>
  <si>
    <t>8.4拿货丝巾</t>
  </si>
  <si>
    <t>8.4拿货袋子</t>
  </si>
  <si>
    <t>张爱军</t>
  </si>
  <si>
    <t>8.4下单</t>
  </si>
  <si>
    <t>汪玲</t>
  </si>
  <si>
    <t>5.23下单</t>
  </si>
  <si>
    <t>8.2欠货中样换货</t>
  </si>
  <si>
    <t>8.12（支）</t>
  </si>
  <si>
    <t>8.17下单</t>
  </si>
  <si>
    <t>12.2补款</t>
  </si>
  <si>
    <t>12.23支</t>
  </si>
  <si>
    <t>12.13支</t>
  </si>
  <si>
    <t>12.25支</t>
  </si>
  <si>
    <t>王爱琴</t>
  </si>
  <si>
    <t>5.21下单</t>
  </si>
  <si>
    <t>曹曼</t>
  </si>
  <si>
    <t>差价14</t>
  </si>
  <si>
    <t>小颖</t>
  </si>
  <si>
    <t>8.27下单</t>
  </si>
  <si>
    <t>李露露</t>
  </si>
  <si>
    <t>5.1下单</t>
  </si>
  <si>
    <t>5.7下单</t>
  </si>
  <si>
    <t>5.13下单</t>
  </si>
  <si>
    <t>5.18下单</t>
  </si>
  <si>
    <t>5.25下单</t>
  </si>
  <si>
    <t>5.26下单</t>
  </si>
  <si>
    <t>8.11下单</t>
  </si>
  <si>
    <t>12.2公账</t>
  </si>
  <si>
    <t>12.11微信</t>
  </si>
  <si>
    <t>12.31微信</t>
  </si>
  <si>
    <t>聂文霞</t>
  </si>
  <si>
    <t>12.23微信</t>
  </si>
  <si>
    <t>李媛媛</t>
  </si>
  <si>
    <t>5.6下单</t>
  </si>
  <si>
    <t>8.6下单</t>
  </si>
  <si>
    <t>10.5下单</t>
  </si>
  <si>
    <t>10.14下单</t>
  </si>
  <si>
    <t>12.15微信</t>
  </si>
  <si>
    <t>12.15支</t>
  </si>
  <si>
    <t>潘霞</t>
  </si>
  <si>
    <t>10.8下单</t>
  </si>
  <si>
    <t>曹求鑫</t>
  </si>
  <si>
    <t>刘凤</t>
  </si>
  <si>
    <t>高平香</t>
  </si>
  <si>
    <t>8.22下单</t>
  </si>
  <si>
    <t>胡海霞</t>
  </si>
  <si>
    <t>王良燕</t>
  </si>
  <si>
    <t>陈静静</t>
  </si>
  <si>
    <t>10.21打款</t>
  </si>
  <si>
    <t>12.3公账</t>
  </si>
  <si>
    <t>业绩排名</t>
  </si>
  <si>
    <t>5-12月合计</t>
  </si>
  <si>
    <t>4月份</t>
  </si>
  <si>
    <t>3月份</t>
  </si>
  <si>
    <t>3-12月业绩排名</t>
  </si>
  <si>
    <t>2019年业绩排名</t>
  </si>
  <si>
    <t>金太芝</t>
  </si>
  <si>
    <t>张妹妹</t>
  </si>
  <si>
    <t>小计</t>
  </si>
  <si>
    <t>1.8公账</t>
  </si>
  <si>
    <t>1.17公账</t>
  </si>
  <si>
    <t>1.9支</t>
  </si>
  <si>
    <t>1.13公账</t>
  </si>
  <si>
    <t>1.7支</t>
  </si>
  <si>
    <t>1.8支</t>
  </si>
  <si>
    <t>1.10支</t>
  </si>
  <si>
    <t>1.11支</t>
  </si>
  <si>
    <t>1.15支</t>
  </si>
  <si>
    <t>1.17支</t>
  </si>
  <si>
    <t>1.19支</t>
  </si>
  <si>
    <t>1.22支</t>
  </si>
  <si>
    <t>1.22公账</t>
  </si>
  <si>
    <t>1.11公账</t>
  </si>
  <si>
    <t>1.2公账</t>
  </si>
  <si>
    <t>1.5公账</t>
  </si>
  <si>
    <t>1.10微</t>
  </si>
  <si>
    <t>1.15公账</t>
  </si>
  <si>
    <t>1.18公账</t>
  </si>
  <si>
    <t>1.19公账</t>
  </si>
  <si>
    <t>1.20公账</t>
  </si>
  <si>
    <t>1.5支</t>
  </si>
  <si>
    <t>差价23</t>
  </si>
  <si>
    <t>1.12微信</t>
  </si>
  <si>
    <t>1.22微</t>
  </si>
  <si>
    <t>1.5微</t>
  </si>
  <si>
    <t>1.6微</t>
  </si>
  <si>
    <t>1.12支</t>
  </si>
  <si>
    <t>1.10公账</t>
  </si>
  <si>
    <t>1.13支</t>
  </si>
  <si>
    <t>1.15下单</t>
  </si>
  <si>
    <t>1.15微信</t>
  </si>
  <si>
    <t>1.16公账</t>
  </si>
  <si>
    <t>1.16微信</t>
  </si>
  <si>
    <t>1.21公账</t>
  </si>
  <si>
    <t>1.24公账</t>
  </si>
  <si>
    <t>1.6微信</t>
  </si>
  <si>
    <t>1.14公账</t>
  </si>
  <si>
    <t>1.12微</t>
  </si>
  <si>
    <t>1.15微</t>
  </si>
  <si>
    <t>1.12下单</t>
  </si>
  <si>
    <t>1.1微</t>
  </si>
  <si>
    <t>1.7微</t>
  </si>
  <si>
    <t>1.12公账</t>
  </si>
  <si>
    <t>1.23公账</t>
  </si>
  <si>
    <t>1.7公账</t>
  </si>
  <si>
    <t>自身业绩</t>
  </si>
  <si>
    <t>团队业绩</t>
  </si>
  <si>
    <t>总业绩</t>
  </si>
  <si>
    <t>业绩是否合格</t>
  </si>
  <si>
    <t>备注</t>
  </si>
  <si>
    <t>完成每月2.5保底</t>
  </si>
  <si>
    <t>涨三个点，培训金少1个点</t>
  </si>
  <si>
    <t>完成每月5万</t>
  </si>
  <si>
    <t>涨2个点，培训金不变</t>
  </si>
  <si>
    <t>未完成每月2.5万</t>
  </si>
  <si>
    <t>降级</t>
  </si>
  <si>
    <t>涨2个点</t>
  </si>
  <si>
    <t>完成每月15万</t>
  </si>
  <si>
    <t>完成</t>
  </si>
  <si>
    <t>涨三个点</t>
  </si>
  <si>
    <t>完成每月10万</t>
  </si>
  <si>
    <t>涨1个点，培训金不变</t>
  </si>
  <si>
    <t>未到考核期</t>
  </si>
  <si>
    <t>完成每月2.5万</t>
  </si>
  <si>
    <t>涨1个点</t>
  </si>
  <si>
    <t>总计</t>
  </si>
  <si>
    <t>肖勇梅</t>
  </si>
  <si>
    <t>七月份总监业绩统计明细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</si>
</sst>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);[Red]\(0.00\)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3" borderId="12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0" applyBorder="0">
      <alignment vertical="center"/>
    </xf>
    <xf numFmtId="0" fontId="8" fillId="0" borderId="0" applyBorder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4" xfId="50" applyNumberFormat="1" applyFont="1" applyBorder="1" applyAlignment="1">
      <alignment horizontal="center" vertical="center" wrapText="1"/>
    </xf>
    <xf numFmtId="0" fontId="3" fillId="0" borderId="5" xfId="50" applyNumberFormat="1" applyFont="1" applyBorder="1" applyAlignment="1">
      <alignment horizontal="center" vertical="center" wrapText="1"/>
    </xf>
    <xf numFmtId="0" fontId="3" fillId="0" borderId="4" xfId="50" applyNumberFormat="1" applyFont="1" applyBorder="1" applyAlignment="1">
      <alignment horizontal="center" vertical="center"/>
    </xf>
    <xf numFmtId="0" fontId="3" fillId="0" borderId="5" xfId="50" applyNumberFormat="1" applyFont="1" applyBorder="1" applyAlignment="1">
      <alignment horizontal="center" vertical="center"/>
    </xf>
    <xf numFmtId="0" fontId="3" fillId="0" borderId="7" xfId="5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50" applyNumberFormat="1" applyFont="1" applyBorder="1" applyAlignment="1">
      <alignment horizontal="center" vertical="center" wrapText="1"/>
    </xf>
    <xf numFmtId="0" fontId="3" fillId="0" borderId="1" xfId="50" applyNumberFormat="1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Z82"/>
  <sheetViews>
    <sheetView tabSelected="1" topLeftCell="A16" workbookViewId="0">
      <pane xSplit="1" topLeftCell="CY1" activePane="topRight" state="frozen"/>
      <selection/>
      <selection pane="topRight" activeCell="DD30" sqref="DD30"/>
    </sheetView>
  </sheetViews>
  <sheetFormatPr defaultColWidth="9.90833333333333" defaultRowHeight="21.95" customHeight="1"/>
  <cols>
    <col min="1" max="1" width="12.375" style="1" customWidth="1"/>
    <col min="2" max="2" width="11.375" style="1" customWidth="1"/>
    <col min="3" max="3" width="13.2583333333333" style="1" customWidth="1"/>
    <col min="4" max="8" width="11" style="1" customWidth="1"/>
    <col min="9" max="15" width="9" style="1" customWidth="1"/>
    <col min="16" max="16" width="11.125" style="1" customWidth="1"/>
    <col min="17" max="32" width="9" style="1" customWidth="1"/>
    <col min="33" max="33" width="11.125" style="1" customWidth="1"/>
    <col min="34" max="54" width="9" style="1" customWidth="1"/>
    <col min="55" max="55" width="11.125" style="1" customWidth="1"/>
    <col min="56" max="56" width="9" style="1"/>
    <col min="57" max="61" width="9.36666666666667" style="1"/>
    <col min="62" max="62" width="9" style="1"/>
    <col min="63" max="63" width="9.36666666666667" style="1"/>
    <col min="64" max="64" width="9" style="1"/>
    <col min="65" max="65" width="11.0916666666667" style="1" customWidth="1"/>
    <col min="66" max="73" width="9" style="1"/>
    <col min="74" max="74" width="11.125" style="1" customWidth="1"/>
    <col min="75" max="103" width="9" style="1"/>
    <col min="104" max="104" width="10.875" style="1" customWidth="1"/>
    <col min="105" max="121" width="9" style="1"/>
    <col min="122" max="132" width="10.875" style="1" customWidth="1"/>
    <col min="133" max="168" width="12.125" style="1" customWidth="1"/>
    <col min="169" max="170" width="10.875" style="1" customWidth="1"/>
    <col min="171" max="171" width="10.875" style="1" hidden="1" customWidth="1"/>
    <col min="172" max="16384" width="9" style="1"/>
  </cols>
  <sheetData>
    <row r="1" ht="45" customHeight="1" spans="1:171">
      <c r="A1" s="16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1" t="s">
        <v>1</v>
      </c>
      <c r="Q1" s="34" t="s">
        <v>2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9"/>
      <c r="AG1" s="1" t="s">
        <v>3</v>
      </c>
      <c r="BC1" s="1" t="s">
        <v>4</v>
      </c>
      <c r="BV1" s="1" t="s">
        <v>5</v>
      </c>
      <c r="CZ1" s="1" t="s">
        <v>6</v>
      </c>
      <c r="DR1" s="1" t="s">
        <v>7</v>
      </c>
      <c r="EC1" s="1" t="s">
        <v>8</v>
      </c>
      <c r="FL1" s="1" t="s">
        <v>9</v>
      </c>
      <c r="FN1" s="1" t="s">
        <v>10</v>
      </c>
      <c r="FO1" s="1" t="s">
        <v>11</v>
      </c>
    </row>
    <row r="2" customHeight="1" spans="1:171">
      <c r="A2" s="4" t="s">
        <v>12</v>
      </c>
      <c r="B2" s="1" t="s">
        <v>13</v>
      </c>
      <c r="C2" s="1" t="s">
        <v>13</v>
      </c>
      <c r="P2" s="12">
        <f t="shared" ref="P2:P6" si="0">SUM(B3:O3)</f>
        <v>905000</v>
      </c>
      <c r="Q2" s="1">
        <v>6.27</v>
      </c>
      <c r="AG2" s="12">
        <f t="shared" ref="AG2:AG6" si="1">SUM(Q3:AF3)</f>
        <v>487870</v>
      </c>
      <c r="BC2" s="12">
        <f t="shared" ref="BC2:BC6" si="2">SUM(AH3:BB3)</f>
        <v>0</v>
      </c>
      <c r="BD2" s="1" t="s">
        <v>14</v>
      </c>
      <c r="BE2" s="4" t="s">
        <v>15</v>
      </c>
      <c r="BF2" s="4" t="s">
        <v>15</v>
      </c>
      <c r="BG2" s="4" t="s">
        <v>16</v>
      </c>
      <c r="BV2" s="12">
        <f>SUM(BD3:BU3)</f>
        <v>11328</v>
      </c>
      <c r="BW2" s="4">
        <v>9.4</v>
      </c>
      <c r="BX2" s="4">
        <v>9.29</v>
      </c>
      <c r="BY2" s="4"/>
      <c r="CY2" s="13"/>
      <c r="CZ2" s="17">
        <f>SUM(BW3:CY3)</f>
        <v>3025</v>
      </c>
      <c r="DA2" s="4">
        <v>10.5</v>
      </c>
      <c r="DB2" s="4">
        <v>10.17</v>
      </c>
      <c r="DC2" s="4"/>
      <c r="DE2" s="4"/>
      <c r="DF2" s="4"/>
      <c r="DG2" s="4"/>
      <c r="DH2" s="4"/>
      <c r="DR2" s="17">
        <f>SUM(DA3:DQ3)</f>
        <v>20818</v>
      </c>
      <c r="DS2" s="4">
        <v>11.6</v>
      </c>
      <c r="DT2" s="4">
        <v>11.7</v>
      </c>
      <c r="DU2" s="4">
        <v>11.28</v>
      </c>
      <c r="DX2" s="4"/>
      <c r="EC2" s="1">
        <f>SUM(DS3:EB3)</f>
        <v>31165</v>
      </c>
      <c r="ED2" s="41">
        <v>12.1</v>
      </c>
      <c r="EE2" s="4"/>
      <c r="EF2" s="4"/>
      <c r="EG2" s="4"/>
      <c r="EH2" s="4"/>
      <c r="EI2" s="4"/>
      <c r="EJ2" s="4"/>
      <c r="EK2" s="4"/>
      <c r="FL2" s="1">
        <f>SUM(ED3:FK3)</f>
        <v>840</v>
      </c>
      <c r="FN2" s="1">
        <f>P2+AG2+BC2+BV2+CZ2+DR2+EC2+FL2</f>
        <v>1460046</v>
      </c>
      <c r="FO2" s="1">
        <f>CZ2+DR2+EC2</f>
        <v>55008</v>
      </c>
    </row>
    <row r="3" customHeight="1" spans="1:170">
      <c r="A3" s="4"/>
      <c r="B3" s="1">
        <v>903550</v>
      </c>
      <c r="C3" s="1">
        <v>1450</v>
      </c>
      <c r="P3" s="13"/>
      <c r="Q3" s="36">
        <f>500000-12130</f>
        <v>487870</v>
      </c>
      <c r="AG3" s="13"/>
      <c r="BC3" s="13"/>
      <c r="BD3" s="1">
        <v>160</v>
      </c>
      <c r="BE3" s="4">
        <v>9150</v>
      </c>
      <c r="BF3" s="4">
        <v>1708</v>
      </c>
      <c r="BG3" s="4">
        <v>310</v>
      </c>
      <c r="BV3" s="13"/>
      <c r="BW3" s="4">
        <v>2110</v>
      </c>
      <c r="BX3" s="4">
        <v>915</v>
      </c>
      <c r="BY3" s="4"/>
      <c r="CZ3" s="13"/>
      <c r="DA3" s="4">
        <v>5800</v>
      </c>
      <c r="DB3" s="4">
        <v>15018</v>
      </c>
      <c r="DC3" s="4"/>
      <c r="DE3" s="4"/>
      <c r="DF3" s="4"/>
      <c r="DG3" s="4"/>
      <c r="DH3" s="4"/>
      <c r="DR3" s="13"/>
      <c r="DS3" s="4">
        <v>5950</v>
      </c>
      <c r="DT3" s="4">
        <v>615</v>
      </c>
      <c r="DU3" s="4">
        <v>24600</v>
      </c>
      <c r="DX3" s="4"/>
      <c r="ED3" s="4">
        <v>840</v>
      </c>
      <c r="EE3" s="4"/>
      <c r="EF3" s="4"/>
      <c r="EG3" s="4"/>
      <c r="EH3" s="4"/>
      <c r="EI3" s="4"/>
      <c r="EJ3" s="4"/>
      <c r="EK3" s="4"/>
      <c r="FN3" s="1">
        <f>P3+AG3+BC3+BV3+CZ3+DR3</f>
        <v>0</v>
      </c>
    </row>
    <row r="4" customHeight="1" spans="1:171">
      <c r="A4" s="5" t="s">
        <v>17</v>
      </c>
      <c r="B4" s="4" t="s">
        <v>18</v>
      </c>
      <c r="C4" s="1" t="s">
        <v>13</v>
      </c>
      <c r="P4" s="12">
        <f t="shared" si="0"/>
        <v>241175</v>
      </c>
      <c r="Q4" s="1">
        <v>6.26</v>
      </c>
      <c r="R4" s="1">
        <v>6.27</v>
      </c>
      <c r="S4" s="1">
        <v>6.28</v>
      </c>
      <c r="T4" s="37">
        <v>6.3</v>
      </c>
      <c r="AG4" s="12">
        <f t="shared" si="1"/>
        <v>78375</v>
      </c>
      <c r="AH4" s="1">
        <v>7.7</v>
      </c>
      <c r="BC4" s="12">
        <f t="shared" si="2"/>
        <v>70855</v>
      </c>
      <c r="BD4" s="1" t="s">
        <v>19</v>
      </c>
      <c r="BE4" s="1" t="s">
        <v>20</v>
      </c>
      <c r="BF4" s="4" t="s">
        <v>21</v>
      </c>
      <c r="BV4" s="12">
        <f>SUM(BD5:BU5)</f>
        <v>27606</v>
      </c>
      <c r="BW4" s="1">
        <v>9.16</v>
      </c>
      <c r="BX4" s="37">
        <v>9.2</v>
      </c>
      <c r="CZ4" s="17">
        <f>SUM(BW5:CY5)</f>
        <v>188</v>
      </c>
      <c r="DA4" s="4">
        <v>10.5</v>
      </c>
      <c r="DB4" s="4">
        <v>10.8</v>
      </c>
      <c r="DC4" s="4">
        <v>10.9</v>
      </c>
      <c r="DD4" s="4">
        <v>10.16</v>
      </c>
      <c r="DF4" s="4"/>
      <c r="DH4" s="4"/>
      <c r="DR4" s="17">
        <f>SUM(DA5:DQ5)</f>
        <v>43000</v>
      </c>
      <c r="EC4" s="1">
        <f>SUM(DS5:EB5)</f>
        <v>0</v>
      </c>
      <c r="ED4" s="4" t="s">
        <v>22</v>
      </c>
      <c r="EE4" s="4" t="s">
        <v>23</v>
      </c>
      <c r="EF4" s="4" t="s">
        <v>24</v>
      </c>
      <c r="EG4" s="4" t="s">
        <v>25</v>
      </c>
      <c r="EK4" s="4"/>
      <c r="FL4" s="1">
        <f>SUM(ED5:FK5)</f>
        <v>42080</v>
      </c>
      <c r="FN4" s="1">
        <f>P4+AG4+BC4+BV4+CZ4+DR4+EC4+FL4</f>
        <v>503279</v>
      </c>
      <c r="FO4" s="1">
        <f>CZ4+DR4+EC4</f>
        <v>43188</v>
      </c>
    </row>
    <row r="5" customHeight="1" spans="1:141">
      <c r="A5" s="5"/>
      <c r="B5" s="4">
        <v>235875</v>
      </c>
      <c r="C5" s="1">
        <v>5300</v>
      </c>
      <c r="P5" s="13"/>
      <c r="Q5" s="1">
        <v>54350</v>
      </c>
      <c r="R5" s="36">
        <f>30650-12000</f>
        <v>18650</v>
      </c>
      <c r="S5" s="1">
        <v>725</v>
      </c>
      <c r="T5" s="1">
        <v>4650</v>
      </c>
      <c r="AG5" s="13"/>
      <c r="AH5" s="1">
        <v>70855</v>
      </c>
      <c r="BC5" s="13"/>
      <c r="BD5" s="1">
        <v>12000</v>
      </c>
      <c r="BE5" s="1">
        <v>356</v>
      </c>
      <c r="BF5" s="4">
        <v>15250</v>
      </c>
      <c r="BV5" s="13"/>
      <c r="BW5" s="1">
        <v>68</v>
      </c>
      <c r="BX5" s="1">
        <v>120</v>
      </c>
      <c r="CZ5" s="13"/>
      <c r="DA5" s="4">
        <v>5600</v>
      </c>
      <c r="DB5" s="4">
        <v>16800</v>
      </c>
      <c r="DC5" s="4">
        <v>5600</v>
      </c>
      <c r="DD5" s="4">
        <v>15000</v>
      </c>
      <c r="DF5" s="4"/>
      <c r="DH5" s="4"/>
      <c r="DR5" s="13"/>
      <c r="ED5" s="4">
        <v>1300</v>
      </c>
      <c r="EE5" s="4">
        <v>110</v>
      </c>
      <c r="EF5" s="4">
        <v>670</v>
      </c>
      <c r="EG5" s="4">
        <v>40000</v>
      </c>
      <c r="EK5" s="4"/>
    </row>
    <row r="6" customHeight="1" spans="1:171">
      <c r="A6" s="5" t="s">
        <v>26</v>
      </c>
      <c r="B6" s="4" t="s">
        <v>27</v>
      </c>
      <c r="P6" s="12">
        <f t="shared" si="0"/>
        <v>990</v>
      </c>
      <c r="AG6" s="12">
        <f t="shared" si="1"/>
        <v>0</v>
      </c>
      <c r="AH6" s="1">
        <v>7.31</v>
      </c>
      <c r="BC6" s="12">
        <f t="shared" si="2"/>
        <v>40000</v>
      </c>
      <c r="BD6" s="1">
        <v>8.1</v>
      </c>
      <c r="BE6" s="1">
        <v>8.6</v>
      </c>
      <c r="BF6" s="1" t="s">
        <v>14</v>
      </c>
      <c r="BV6" s="12">
        <f>SUM(BD7:BU7)</f>
        <v>2660</v>
      </c>
      <c r="BW6" s="4">
        <v>9.5</v>
      </c>
      <c r="CZ6" s="17">
        <f>SUM(BW7:CY7)</f>
        <v>3035</v>
      </c>
      <c r="DA6" s="4">
        <v>10.8</v>
      </c>
      <c r="DB6" s="4" t="s">
        <v>28</v>
      </c>
      <c r="DD6" s="4"/>
      <c r="DE6" s="4"/>
      <c r="DF6" s="4"/>
      <c r="DG6" s="4"/>
      <c r="DH6" s="4"/>
      <c r="DR6" s="17">
        <f>SUM(DA7:DQ7)</f>
        <v>5265</v>
      </c>
      <c r="EC6" s="1">
        <f>SUM(DS7:EB7)</f>
        <v>0</v>
      </c>
      <c r="FL6" s="1">
        <f>SUM(ED7:FK7)</f>
        <v>0</v>
      </c>
      <c r="FN6" s="1">
        <f>P6+AG6+BC6+BV6+CZ6+DR6+EC6+FL6</f>
        <v>51950</v>
      </c>
      <c r="FO6" s="1">
        <f>CZ6+DR6+EC6</f>
        <v>8300</v>
      </c>
    </row>
    <row r="7" customHeight="1" spans="1:122">
      <c r="A7" s="5"/>
      <c r="B7" s="4">
        <v>990</v>
      </c>
      <c r="P7" s="13"/>
      <c r="AG7" s="13"/>
      <c r="AH7" s="1">
        <v>40000</v>
      </c>
      <c r="BC7" s="13"/>
      <c r="BD7" s="1">
        <v>1400</v>
      </c>
      <c r="BE7" s="1">
        <v>345</v>
      </c>
      <c r="BF7" s="1">
        <v>915</v>
      </c>
      <c r="BV7" s="13"/>
      <c r="BW7" s="4">
        <v>3035</v>
      </c>
      <c r="CZ7" s="13"/>
      <c r="DA7" s="4">
        <v>4200</v>
      </c>
      <c r="DB7" s="4">
        <v>1065</v>
      </c>
      <c r="DD7" s="4"/>
      <c r="DE7" s="4"/>
      <c r="DF7" s="4"/>
      <c r="DG7" s="4"/>
      <c r="DH7" s="4"/>
      <c r="DR7" s="13"/>
    </row>
    <row r="8" customHeight="1" spans="1:171">
      <c r="A8" s="6" t="s">
        <v>29</v>
      </c>
      <c r="B8" s="4"/>
      <c r="P8" s="12">
        <f t="shared" ref="P8:P12" si="3">SUM(B9:O9)</f>
        <v>0</v>
      </c>
      <c r="Q8" s="37">
        <v>6.2</v>
      </c>
      <c r="AG8" s="12">
        <f t="shared" ref="AG8:AG12" si="4">SUM(Q9:AF9)</f>
        <v>61750</v>
      </c>
      <c r="AH8" s="1">
        <v>7.8</v>
      </c>
      <c r="BC8" s="12">
        <f t="shared" ref="BC8:BC12" si="5">SUM(AH9:BB9)</f>
        <v>528</v>
      </c>
      <c r="BD8" s="4" t="s">
        <v>30</v>
      </c>
      <c r="BE8" s="4" t="s">
        <v>31</v>
      </c>
      <c r="BV8" s="12">
        <f>SUM(BD9:BU9)</f>
        <v>19285</v>
      </c>
      <c r="CZ8" s="17">
        <f>SUM(BW9:CY9)</f>
        <v>0</v>
      </c>
      <c r="DR8" s="17">
        <f>SUM(DA9:DQ9)</f>
        <v>0</v>
      </c>
      <c r="EC8" s="1">
        <f>SUM(DS9:EB9)</f>
        <v>0</v>
      </c>
      <c r="FL8" s="1">
        <f>SUM(ED9:FK9)</f>
        <v>0</v>
      </c>
      <c r="FN8" s="1">
        <f>P8+AG8+BC8+BV8+CZ8+DR8+EC8+FL8</f>
        <v>81563</v>
      </c>
      <c r="FO8" s="1">
        <f>CZ8+DR8+EC8</f>
        <v>0</v>
      </c>
    </row>
    <row r="9" customHeight="1" spans="1:122">
      <c r="A9" s="7"/>
      <c r="B9" s="4"/>
      <c r="P9" s="13"/>
      <c r="Q9" s="1">
        <f>61800-50</f>
        <v>61750</v>
      </c>
      <c r="AG9" s="13"/>
      <c r="AH9" s="1">
        <v>528</v>
      </c>
      <c r="BC9" s="13"/>
      <c r="BD9" s="4">
        <v>1525</v>
      </c>
      <c r="BE9" s="4">
        <v>17760</v>
      </c>
      <c r="BV9" s="13"/>
      <c r="CZ9" s="13"/>
      <c r="DR9" s="13"/>
    </row>
    <row r="10" customHeight="1" spans="1:171">
      <c r="A10" s="5" t="s">
        <v>32</v>
      </c>
      <c r="P10" s="12">
        <f t="shared" si="3"/>
        <v>0</v>
      </c>
      <c r="Q10" s="1">
        <v>6.27</v>
      </c>
      <c r="AG10" s="12">
        <f t="shared" si="4"/>
        <v>16000</v>
      </c>
      <c r="AH10" s="1">
        <v>7.1</v>
      </c>
      <c r="BC10" s="12">
        <f t="shared" si="5"/>
        <v>42008</v>
      </c>
      <c r="BD10" s="1" t="s">
        <v>14</v>
      </c>
      <c r="BE10" s="4" t="s">
        <v>31</v>
      </c>
      <c r="BF10" s="4" t="s">
        <v>33</v>
      </c>
      <c r="BV10" s="12">
        <f>SUM(BD11:BU11)</f>
        <v>20006</v>
      </c>
      <c r="BW10" s="4">
        <v>9.12</v>
      </c>
      <c r="CZ10" s="17">
        <f>SUM(BW11:CY11)</f>
        <v>10012</v>
      </c>
      <c r="DA10" s="4">
        <v>10.2</v>
      </c>
      <c r="DB10" s="4">
        <v>10.6</v>
      </c>
      <c r="DC10" s="4">
        <v>10.26</v>
      </c>
      <c r="DE10" s="4"/>
      <c r="DF10" s="4"/>
      <c r="DG10" s="4"/>
      <c r="DI10" s="4"/>
      <c r="DJ10" s="4"/>
      <c r="DR10" s="17">
        <f>SUM(DA11:DQ11)</f>
        <v>44448</v>
      </c>
      <c r="EC10" s="1">
        <f>SUM(DS11:EB11)</f>
        <v>0</v>
      </c>
      <c r="ED10" s="4" t="s">
        <v>25</v>
      </c>
      <c r="EE10" s="4"/>
      <c r="EF10" s="4"/>
      <c r="EG10" s="4"/>
      <c r="FL10" s="1">
        <f>SUM(ED11:FK11)</f>
        <v>20000</v>
      </c>
      <c r="FN10" s="1">
        <f>P10+AG10+BC10+BV10+CZ10+DR10+EC10+FL10</f>
        <v>152474</v>
      </c>
      <c r="FO10" s="1">
        <f>CZ10+DR10+EC10</f>
        <v>54460</v>
      </c>
    </row>
    <row r="11" customHeight="1" spans="1:137">
      <c r="A11" s="5"/>
      <c r="P11" s="13"/>
      <c r="Q11" s="36">
        <v>16000</v>
      </c>
      <c r="AG11" s="13"/>
      <c r="AH11" s="1">
        <v>42008</v>
      </c>
      <c r="BC11" s="13"/>
      <c r="BD11" s="1">
        <v>6100</v>
      </c>
      <c r="BE11" s="4">
        <v>7490</v>
      </c>
      <c r="BF11" s="4">
        <v>6416</v>
      </c>
      <c r="BV11" s="13"/>
      <c r="BW11" s="4">
        <v>10012</v>
      </c>
      <c r="CZ11" s="13"/>
      <c r="DA11" s="4">
        <v>18840</v>
      </c>
      <c r="DB11" s="4">
        <v>5600</v>
      </c>
      <c r="DC11" s="4">
        <v>20008</v>
      </c>
      <c r="DE11" s="4"/>
      <c r="DF11" s="4"/>
      <c r="DG11" s="4"/>
      <c r="DI11" s="4"/>
      <c r="DJ11" s="4"/>
      <c r="DR11" s="13"/>
      <c r="ED11" s="4">
        <v>20000</v>
      </c>
      <c r="EE11" s="4"/>
      <c r="EF11" s="4"/>
      <c r="EG11" s="4"/>
    </row>
    <row r="12" customHeight="1" spans="1:171">
      <c r="A12" s="4" t="s">
        <v>34</v>
      </c>
      <c r="B12" s="4" t="s">
        <v>35</v>
      </c>
      <c r="P12" s="12">
        <f t="shared" si="3"/>
        <v>42075</v>
      </c>
      <c r="Q12" s="1">
        <v>6.17</v>
      </c>
      <c r="R12" s="1">
        <v>6.27</v>
      </c>
      <c r="AG12" s="12">
        <f t="shared" si="4"/>
        <v>6140</v>
      </c>
      <c r="AH12" s="1">
        <v>7.28</v>
      </c>
      <c r="AI12" s="1">
        <v>7.28</v>
      </c>
      <c r="BC12" s="12">
        <f t="shared" si="5"/>
        <v>10027</v>
      </c>
      <c r="BD12" s="4" t="s">
        <v>15</v>
      </c>
      <c r="BE12" s="4" t="s">
        <v>21</v>
      </c>
      <c r="BV12" s="12">
        <f>SUM(BD13:BU13)</f>
        <v>26422</v>
      </c>
      <c r="CZ12" s="17">
        <f>SUM(BW13:CY13)</f>
        <v>0</v>
      </c>
      <c r="DA12" s="4">
        <v>10.9</v>
      </c>
      <c r="DC12" s="4"/>
      <c r="DD12" s="4"/>
      <c r="DE12" s="4"/>
      <c r="DF12" s="4"/>
      <c r="DG12" s="4"/>
      <c r="DH12" s="4"/>
      <c r="DI12" s="4"/>
      <c r="DJ12" s="4"/>
      <c r="DR12" s="17">
        <f>SUM(DA13:DQ13)</f>
        <v>22400</v>
      </c>
      <c r="DS12" s="4" t="s">
        <v>36</v>
      </c>
      <c r="DT12" s="4" t="s">
        <v>37</v>
      </c>
      <c r="DU12" s="4" t="s">
        <v>38</v>
      </c>
      <c r="EC12" s="1">
        <f>SUM(DS13:EB13)</f>
        <v>1175</v>
      </c>
      <c r="ED12" s="4" t="s">
        <v>39</v>
      </c>
      <c r="EE12" s="4" t="s">
        <v>40</v>
      </c>
      <c r="EG12" s="4"/>
      <c r="FL12" s="1">
        <f>SUM(ED13:FK13)</f>
        <v>6487</v>
      </c>
      <c r="FN12" s="1">
        <f>P12+AG12+BC12+BV12+CZ12+DR12+EC12+FL12</f>
        <v>114726</v>
      </c>
      <c r="FO12" s="1">
        <f>CZ12+DR12+EC12</f>
        <v>23575</v>
      </c>
    </row>
    <row r="13" customHeight="1" spans="1:137">
      <c r="A13" s="4"/>
      <c r="B13" s="4">
        <v>42075</v>
      </c>
      <c r="P13" s="13"/>
      <c r="Q13" s="1">
        <v>140</v>
      </c>
      <c r="R13" s="36">
        <v>6000</v>
      </c>
      <c r="AG13" s="13"/>
      <c r="AH13" s="1">
        <v>6000</v>
      </c>
      <c r="AI13" s="1">
        <v>4027</v>
      </c>
      <c r="BC13" s="13"/>
      <c r="BD13" s="4">
        <v>9000</v>
      </c>
      <c r="BE13" s="4">
        <v>17422</v>
      </c>
      <c r="BV13" s="13"/>
      <c r="CZ13" s="13"/>
      <c r="DA13" s="4">
        <v>22400</v>
      </c>
      <c r="DC13" s="4"/>
      <c r="DD13" s="4"/>
      <c r="DE13" s="4"/>
      <c r="DF13" s="4"/>
      <c r="DG13" s="4"/>
      <c r="DH13" s="4"/>
      <c r="DI13" s="4"/>
      <c r="DJ13" s="4"/>
      <c r="DR13" s="13"/>
      <c r="DS13" s="4">
        <v>205</v>
      </c>
      <c r="DT13" s="4">
        <v>310</v>
      </c>
      <c r="DU13" s="4">
        <v>660</v>
      </c>
      <c r="ED13" s="4">
        <v>6382</v>
      </c>
      <c r="EE13" s="4">
        <v>105</v>
      </c>
      <c r="EG13" s="4"/>
    </row>
    <row r="14" customHeight="1" spans="1:171">
      <c r="A14" s="4" t="s">
        <v>41</v>
      </c>
      <c r="B14" s="1" t="s">
        <v>42</v>
      </c>
      <c r="C14" s="1" t="s">
        <v>43</v>
      </c>
      <c r="P14" s="12">
        <f t="shared" ref="P14:P18" si="6">SUM(B15:O15)</f>
        <v>25125</v>
      </c>
      <c r="Q14" s="1">
        <v>6.11</v>
      </c>
      <c r="R14" s="1">
        <v>6.11</v>
      </c>
      <c r="S14" s="1">
        <v>6.11</v>
      </c>
      <c r="T14" s="1">
        <v>6.17</v>
      </c>
      <c r="U14" s="1">
        <v>6.27</v>
      </c>
      <c r="V14" s="1">
        <v>6.27</v>
      </c>
      <c r="W14" s="1">
        <v>6.27</v>
      </c>
      <c r="AG14" s="12">
        <f t="shared" ref="AG14:AG18" si="7">SUM(Q15:AF15)</f>
        <v>174322</v>
      </c>
      <c r="AH14" s="1">
        <v>6.21</v>
      </c>
      <c r="AI14" s="1">
        <v>6.21</v>
      </c>
      <c r="BC14" s="12">
        <f t="shared" ref="BC14:BC18" si="8">SUM(AH15:BB15)</f>
        <v>4016</v>
      </c>
      <c r="BD14" s="1">
        <v>8.4</v>
      </c>
      <c r="BE14" s="1">
        <v>8.4</v>
      </c>
      <c r="BF14" s="1">
        <v>8.12</v>
      </c>
      <c r="BG14" s="4" t="s">
        <v>31</v>
      </c>
      <c r="BH14" s="4" t="s">
        <v>44</v>
      </c>
      <c r="BI14" s="4" t="s">
        <v>45</v>
      </c>
      <c r="BJ14" s="4" t="s">
        <v>45</v>
      </c>
      <c r="BK14" s="4" t="s">
        <v>45</v>
      </c>
      <c r="BL14" s="4" t="s">
        <v>45</v>
      </c>
      <c r="BV14" s="12">
        <f>SUM(BD15:BU15)</f>
        <v>16429</v>
      </c>
      <c r="BW14" s="4">
        <v>9.26</v>
      </c>
      <c r="BX14" s="4">
        <v>9.26</v>
      </c>
      <c r="BY14" s="4">
        <v>9.26</v>
      </c>
      <c r="BZ14" s="4">
        <v>9.27</v>
      </c>
      <c r="CD14" s="4"/>
      <c r="CZ14" s="17">
        <f>SUM(BW15:CY15)</f>
        <v>28740</v>
      </c>
      <c r="DA14" s="4">
        <v>10.6</v>
      </c>
      <c r="DB14" s="4">
        <v>10.6</v>
      </c>
      <c r="DC14" s="4">
        <v>10.6</v>
      </c>
      <c r="DD14" s="4">
        <v>10.2</v>
      </c>
      <c r="DF14" s="4"/>
      <c r="DG14" s="4"/>
      <c r="DI14" s="4"/>
      <c r="DR14" s="17">
        <f>SUM(DA15:DQ15)</f>
        <v>63723</v>
      </c>
      <c r="DS14" s="4" t="s">
        <v>46</v>
      </c>
      <c r="DT14" s="4">
        <v>11.11</v>
      </c>
      <c r="DU14" s="4">
        <v>11.2</v>
      </c>
      <c r="DV14" s="4">
        <v>11.21</v>
      </c>
      <c r="DW14" s="4">
        <v>11.25</v>
      </c>
      <c r="DX14" s="4">
        <v>11.25</v>
      </c>
      <c r="EC14" s="1">
        <f>SUM(DS15:EB15)</f>
        <v>19094</v>
      </c>
      <c r="ED14" s="4" t="s">
        <v>47</v>
      </c>
      <c r="EE14" s="4" t="s">
        <v>25</v>
      </c>
      <c r="EF14" s="4" t="s">
        <v>48</v>
      </c>
      <c r="EG14" s="4" t="s">
        <v>49</v>
      </c>
      <c r="EH14" s="4" t="s">
        <v>50</v>
      </c>
      <c r="EI14" s="4" t="s">
        <v>51</v>
      </c>
      <c r="EJ14" s="4" t="s">
        <v>52</v>
      </c>
      <c r="EK14" s="4" t="s">
        <v>53</v>
      </c>
      <c r="FL14" s="1">
        <f>SUM(ED15:FK15)</f>
        <v>36832</v>
      </c>
      <c r="FN14" s="1">
        <f>P14+AG14+BC14+BV14+CZ14+DR14+EC14+FL14</f>
        <v>368281</v>
      </c>
      <c r="FO14" s="1">
        <f>CZ14+DR14+EC14</f>
        <v>111557</v>
      </c>
    </row>
    <row r="15" customHeight="1" spans="1:141">
      <c r="A15" s="4"/>
      <c r="B15" s="1">
        <v>25000</v>
      </c>
      <c r="C15" s="1">
        <v>125</v>
      </c>
      <c r="P15" s="13"/>
      <c r="Q15" s="1">
        <v>53600</v>
      </c>
      <c r="R15" s="1">
        <v>1450</v>
      </c>
      <c r="S15" s="1">
        <v>130</v>
      </c>
      <c r="T15" s="1">
        <v>64472</v>
      </c>
      <c r="U15" s="1">
        <v>33010</v>
      </c>
      <c r="V15" s="1">
        <v>17660</v>
      </c>
      <c r="W15" s="36">
        <v>4000</v>
      </c>
      <c r="AG15" s="13"/>
      <c r="AH15" s="36">
        <v>4000</v>
      </c>
      <c r="AI15" s="1">
        <v>16</v>
      </c>
      <c r="BC15" s="13"/>
      <c r="BD15" s="1">
        <v>1009</v>
      </c>
      <c r="BE15" s="1">
        <v>75</v>
      </c>
      <c r="BF15" s="1">
        <v>2090</v>
      </c>
      <c r="BG15" s="4">
        <v>1235</v>
      </c>
      <c r="BH15" s="4">
        <v>435</v>
      </c>
      <c r="BI15" s="4">
        <v>1875</v>
      </c>
      <c r="BJ15" s="4">
        <v>560</v>
      </c>
      <c r="BK15" s="4">
        <v>3050</v>
      </c>
      <c r="BL15" s="4">
        <v>6100</v>
      </c>
      <c r="BV15" s="13"/>
      <c r="BW15" s="4">
        <v>26830</v>
      </c>
      <c r="BX15" s="4">
        <v>250</v>
      </c>
      <c r="BY15" s="4">
        <v>1380</v>
      </c>
      <c r="BZ15" s="4">
        <v>280</v>
      </c>
      <c r="CD15" s="4"/>
      <c r="CZ15" s="13"/>
      <c r="DA15" s="4">
        <v>16800</v>
      </c>
      <c r="DB15" s="4">
        <v>12600</v>
      </c>
      <c r="DC15" s="4">
        <v>17540</v>
      </c>
      <c r="DD15" s="4">
        <v>16783</v>
      </c>
      <c r="DF15" s="4"/>
      <c r="DG15" s="4"/>
      <c r="DI15" s="4"/>
      <c r="DR15" s="13"/>
      <c r="DS15" s="4">
        <v>1669</v>
      </c>
      <c r="DT15" s="4">
        <v>10705</v>
      </c>
      <c r="DU15" s="4">
        <v>1680</v>
      </c>
      <c r="DV15" s="4">
        <v>1680</v>
      </c>
      <c r="DW15" s="4">
        <v>1680</v>
      </c>
      <c r="DX15" s="4">
        <v>1680</v>
      </c>
      <c r="ED15" s="4">
        <v>110</v>
      </c>
      <c r="EE15" s="4">
        <v>20000</v>
      </c>
      <c r="EF15" s="4">
        <v>62</v>
      </c>
      <c r="EG15" s="4">
        <v>1300</v>
      </c>
      <c r="EH15" s="4">
        <v>4686</v>
      </c>
      <c r="EI15" s="4">
        <v>5450</v>
      </c>
      <c r="EJ15" s="4">
        <v>1421</v>
      </c>
      <c r="EK15" s="4">
        <v>3803</v>
      </c>
    </row>
    <row r="16" customHeight="1" spans="1:171">
      <c r="A16" s="4" t="s">
        <v>54</v>
      </c>
      <c r="B16" s="4" t="s">
        <v>55</v>
      </c>
      <c r="P16" s="12">
        <f t="shared" si="6"/>
        <v>42060</v>
      </c>
      <c r="Q16" s="1">
        <v>6.27</v>
      </c>
      <c r="AG16" s="12">
        <f t="shared" si="7"/>
        <v>20150</v>
      </c>
      <c r="AH16" s="1">
        <v>7.5</v>
      </c>
      <c r="AI16" s="1">
        <v>7.24</v>
      </c>
      <c r="AJ16" s="1">
        <v>7.27</v>
      </c>
      <c r="BC16" s="12">
        <f t="shared" si="8"/>
        <v>24231</v>
      </c>
      <c r="BD16" s="1">
        <v>8.4</v>
      </c>
      <c r="BE16" s="37">
        <v>8.1</v>
      </c>
      <c r="BF16" s="1" t="s">
        <v>56</v>
      </c>
      <c r="BV16" s="12">
        <f>SUM(BD17:BU17)</f>
        <v>427</v>
      </c>
      <c r="BW16" s="4">
        <v>9.7</v>
      </c>
      <c r="BX16" s="4">
        <v>9.7</v>
      </c>
      <c r="BY16" s="4">
        <v>9.5</v>
      </c>
      <c r="BZ16" s="4">
        <v>9.16</v>
      </c>
      <c r="CA16" s="4">
        <v>9.28</v>
      </c>
      <c r="CB16" s="4">
        <v>9.29</v>
      </c>
      <c r="CC16" s="4"/>
      <c r="CD16" s="4"/>
      <c r="CF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Z16" s="17">
        <f>SUM(BW17:CY17)</f>
        <v>28501</v>
      </c>
      <c r="DA16" s="4">
        <v>10.4</v>
      </c>
      <c r="DB16" s="4">
        <v>10.9</v>
      </c>
      <c r="DC16" s="4">
        <v>10.18</v>
      </c>
      <c r="DD16" s="4">
        <v>10.23</v>
      </c>
      <c r="DH16" s="4"/>
      <c r="DI16" s="4"/>
      <c r="DJ16" s="4"/>
      <c r="DR16" s="17">
        <f>SUM(DA17:DQ17)</f>
        <v>41825</v>
      </c>
      <c r="DS16" s="4">
        <v>11.19</v>
      </c>
      <c r="DT16" s="4">
        <v>11.19</v>
      </c>
      <c r="DU16" s="4">
        <v>11.2</v>
      </c>
      <c r="DV16" s="4">
        <v>11.24</v>
      </c>
      <c r="DZ16" s="4"/>
      <c r="EA16" s="4"/>
      <c r="EB16" s="4"/>
      <c r="EC16" s="1">
        <f>SUM(DS17:EB17)</f>
        <v>8424</v>
      </c>
      <c r="ED16" s="4" t="s">
        <v>57</v>
      </c>
      <c r="EE16" s="4" t="s">
        <v>24</v>
      </c>
      <c r="EF16" s="4" t="s">
        <v>47</v>
      </c>
      <c r="EG16" s="4" t="s">
        <v>58</v>
      </c>
      <c r="EH16" s="4" t="s">
        <v>58</v>
      </c>
      <c r="EI16" s="4" t="s">
        <v>59</v>
      </c>
      <c r="EK16" s="4"/>
      <c r="EN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L16" s="1">
        <f>SUM(ED17:FK17)</f>
        <v>98332</v>
      </c>
      <c r="FN16" s="1">
        <f>P16+AG16+BC16+BV16+CZ16+DR16+EC16+FL16</f>
        <v>263950</v>
      </c>
      <c r="FO16" s="1">
        <f>CZ16+DR16+EC16</f>
        <v>78750</v>
      </c>
    </row>
    <row r="17" customHeight="1" spans="1:166">
      <c r="A17" s="4"/>
      <c r="B17" s="4">
        <v>42060</v>
      </c>
      <c r="P17" s="13"/>
      <c r="Q17" s="36">
        <v>20150</v>
      </c>
      <c r="AG17" s="13"/>
      <c r="AH17" s="1">
        <v>203</v>
      </c>
      <c r="AI17" s="1">
        <v>22198</v>
      </c>
      <c r="AJ17" s="1">
        <v>1830</v>
      </c>
      <c r="BC17" s="13"/>
      <c r="BD17" s="1">
        <v>84</v>
      </c>
      <c r="BE17" s="1">
        <v>320</v>
      </c>
      <c r="BF17" s="1">
        <v>23</v>
      </c>
      <c r="BV17" s="13"/>
      <c r="BW17" s="4">
        <v>5080</v>
      </c>
      <c r="BX17" s="4">
        <v>40</v>
      </c>
      <c r="BY17" s="4">
        <v>96</v>
      </c>
      <c r="BZ17" s="4">
        <v>10190</v>
      </c>
      <c r="CA17" s="4">
        <v>90</v>
      </c>
      <c r="CB17" s="4">
        <v>13005</v>
      </c>
      <c r="CC17" s="4"/>
      <c r="CD17" s="4"/>
      <c r="CF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Z17" s="13"/>
      <c r="DA17" s="4">
        <v>5600</v>
      </c>
      <c r="DB17" s="4">
        <v>11200</v>
      </c>
      <c r="DC17" s="4">
        <v>15025</v>
      </c>
      <c r="DD17" s="4">
        <v>10000</v>
      </c>
      <c r="DH17" s="4"/>
      <c r="DI17" s="4"/>
      <c r="DJ17" s="4"/>
      <c r="DR17" s="13"/>
      <c r="DS17" s="4">
        <v>6090</v>
      </c>
      <c r="DT17" s="4">
        <v>1525</v>
      </c>
      <c r="DU17" s="4">
        <v>305</v>
      </c>
      <c r="DV17" s="4">
        <v>504</v>
      </c>
      <c r="DZ17" s="4"/>
      <c r="EA17" s="4"/>
      <c r="EB17" s="4"/>
      <c r="ED17" s="4">
        <v>18080</v>
      </c>
      <c r="EE17" s="4">
        <v>70</v>
      </c>
      <c r="EF17" s="4">
        <v>110</v>
      </c>
      <c r="EG17" s="4">
        <v>20037</v>
      </c>
      <c r="EH17" s="4">
        <v>20035</v>
      </c>
      <c r="EI17" s="4">
        <v>40000</v>
      </c>
      <c r="EK17" s="4"/>
      <c r="EN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customHeight="1" spans="1:182">
      <c r="A18" s="4" t="s">
        <v>60</v>
      </c>
      <c r="B18" s="1" t="s">
        <v>42</v>
      </c>
      <c r="C18" s="1" t="s">
        <v>61</v>
      </c>
      <c r="D18" s="1" t="s">
        <v>61</v>
      </c>
      <c r="E18" s="1" t="s">
        <v>27</v>
      </c>
      <c r="F18" s="4" t="s">
        <v>62</v>
      </c>
      <c r="G18" s="1" t="s">
        <v>63</v>
      </c>
      <c r="H18" s="1" t="s">
        <v>64</v>
      </c>
      <c r="I18" s="1" t="s">
        <v>65</v>
      </c>
      <c r="J18" s="1" t="s">
        <v>65</v>
      </c>
      <c r="K18" s="1" t="s">
        <v>66</v>
      </c>
      <c r="L18" s="1" t="s">
        <v>67</v>
      </c>
      <c r="P18" s="12">
        <f t="shared" si="6"/>
        <v>148072.2</v>
      </c>
      <c r="Q18" s="1">
        <v>6.1</v>
      </c>
      <c r="R18" s="1">
        <v>6.4</v>
      </c>
      <c r="S18" s="1">
        <v>6.4</v>
      </c>
      <c r="T18" s="1">
        <v>6.7</v>
      </c>
      <c r="U18" s="1">
        <v>6.8</v>
      </c>
      <c r="V18" s="37">
        <v>6.1</v>
      </c>
      <c r="W18" s="37">
        <v>6.1</v>
      </c>
      <c r="X18" s="1">
        <v>6.15</v>
      </c>
      <c r="Y18" s="1">
        <v>6.16</v>
      </c>
      <c r="Z18" s="1">
        <v>6.25</v>
      </c>
      <c r="AA18" s="1">
        <v>6.26</v>
      </c>
      <c r="AB18" s="1">
        <v>6.28</v>
      </c>
      <c r="AC18" s="1">
        <v>6.28</v>
      </c>
      <c r="AD18" s="1">
        <v>6.29</v>
      </c>
      <c r="AE18" s="1">
        <v>6.28</v>
      </c>
      <c r="AG18" s="12">
        <f t="shared" si="7"/>
        <v>177047</v>
      </c>
      <c r="AH18" s="1">
        <v>7.1</v>
      </c>
      <c r="AI18" s="1">
        <v>7.6</v>
      </c>
      <c r="AJ18" s="1">
        <v>7.7</v>
      </c>
      <c r="AK18" s="1">
        <v>7.14</v>
      </c>
      <c r="AL18" s="1">
        <v>7.14</v>
      </c>
      <c r="AM18" s="1">
        <v>7.14</v>
      </c>
      <c r="AN18" s="1">
        <v>7.16</v>
      </c>
      <c r="AO18" s="1">
        <v>7.16</v>
      </c>
      <c r="AP18" s="1">
        <v>7.17</v>
      </c>
      <c r="AQ18" s="1">
        <v>7.17</v>
      </c>
      <c r="AR18" s="1">
        <v>7.23</v>
      </c>
      <c r="AS18" s="1">
        <v>7.23</v>
      </c>
      <c r="AT18" s="1">
        <v>7.25</v>
      </c>
      <c r="AU18" s="1">
        <v>7.29</v>
      </c>
      <c r="BC18" s="12">
        <f t="shared" si="8"/>
        <v>83983</v>
      </c>
      <c r="BD18" s="1">
        <v>8.2</v>
      </c>
      <c r="BE18" s="1">
        <v>8.11</v>
      </c>
      <c r="BF18" s="1">
        <v>8.12</v>
      </c>
      <c r="BG18" s="4" t="s">
        <v>68</v>
      </c>
      <c r="BH18" s="4" t="s">
        <v>16</v>
      </c>
      <c r="BI18" s="4" t="s">
        <v>45</v>
      </c>
      <c r="BJ18" s="4" t="s">
        <v>69</v>
      </c>
      <c r="BK18" s="4" t="s">
        <v>21</v>
      </c>
      <c r="BL18" s="4"/>
      <c r="BS18" s="4"/>
      <c r="BV18" s="12">
        <f>SUM(BD19:BU19)</f>
        <v>81905</v>
      </c>
      <c r="BW18" s="4">
        <v>9.1</v>
      </c>
      <c r="BX18" s="4">
        <v>9.1</v>
      </c>
      <c r="BY18" s="4">
        <v>9.1</v>
      </c>
      <c r="BZ18" s="4">
        <v>9.1</v>
      </c>
      <c r="CA18" s="4">
        <v>9.6</v>
      </c>
      <c r="CB18" s="4">
        <v>9.11</v>
      </c>
      <c r="CC18" s="4">
        <v>9.11</v>
      </c>
      <c r="CD18" s="4">
        <v>9.16</v>
      </c>
      <c r="CE18" s="4">
        <v>9.17</v>
      </c>
      <c r="CF18" s="4">
        <v>9.21</v>
      </c>
      <c r="CG18" s="4">
        <v>9.21</v>
      </c>
      <c r="CH18" s="4">
        <v>9.24</v>
      </c>
      <c r="CI18" s="4">
        <v>9.27</v>
      </c>
      <c r="CJ18" s="4" t="s">
        <v>70</v>
      </c>
      <c r="CK18" s="4" t="s">
        <v>71</v>
      </c>
      <c r="CL18" s="4">
        <v>9.29</v>
      </c>
      <c r="CM18" s="4">
        <v>9.29</v>
      </c>
      <c r="CN18" s="41">
        <v>9.3</v>
      </c>
      <c r="CR18" s="4"/>
      <c r="CZ18" s="17">
        <f>SUM(BW19:CY19)</f>
        <v>223354</v>
      </c>
      <c r="DA18" s="4">
        <v>10.5</v>
      </c>
      <c r="DB18" s="4">
        <v>10.8</v>
      </c>
      <c r="DC18" s="4">
        <v>10.8</v>
      </c>
      <c r="DD18" s="4">
        <v>10.8</v>
      </c>
      <c r="DE18" s="4">
        <v>10.9</v>
      </c>
      <c r="DF18" s="4">
        <v>10.9</v>
      </c>
      <c r="DG18" s="4">
        <v>10.9</v>
      </c>
      <c r="DH18" s="4">
        <v>10.11</v>
      </c>
      <c r="DI18" s="4">
        <v>10.16</v>
      </c>
      <c r="DJ18" s="4">
        <v>10.11</v>
      </c>
      <c r="DK18" s="4">
        <v>10.18</v>
      </c>
      <c r="DL18" s="4">
        <v>10.18</v>
      </c>
      <c r="DM18" s="4">
        <v>10.2</v>
      </c>
      <c r="DN18" s="4">
        <v>10.26</v>
      </c>
      <c r="DO18" s="4">
        <v>10.26</v>
      </c>
      <c r="DP18" s="4">
        <v>10.29</v>
      </c>
      <c r="DR18" s="17">
        <f>SUM(DA19:DQ19)</f>
        <v>186091</v>
      </c>
      <c r="DS18" s="4" t="s">
        <v>72</v>
      </c>
      <c r="DT18" s="4" t="s">
        <v>73</v>
      </c>
      <c r="DU18" s="4" t="s">
        <v>74</v>
      </c>
      <c r="DV18" s="4" t="s">
        <v>74</v>
      </c>
      <c r="DW18" s="4" t="s">
        <v>75</v>
      </c>
      <c r="DX18" s="4" t="s">
        <v>76</v>
      </c>
      <c r="DY18" s="4" t="s">
        <v>77</v>
      </c>
      <c r="DZ18" s="4" t="s">
        <v>78</v>
      </c>
      <c r="EA18" s="4" t="s">
        <v>79</v>
      </c>
      <c r="EB18" s="4" t="s">
        <v>80</v>
      </c>
      <c r="EC18" s="1">
        <f>SUM(DS19:EB19)</f>
        <v>18159</v>
      </c>
      <c r="ED18" s="4" t="s">
        <v>81</v>
      </c>
      <c r="EE18" s="4" t="s">
        <v>82</v>
      </c>
      <c r="EF18" s="4" t="s">
        <v>57</v>
      </c>
      <c r="EG18" s="4" t="s">
        <v>83</v>
      </c>
      <c r="EH18" s="4" t="s">
        <v>84</v>
      </c>
      <c r="EI18" s="4" t="s">
        <v>85</v>
      </c>
      <c r="EJ18" s="4" t="s">
        <v>86</v>
      </c>
      <c r="EK18" s="4" t="s">
        <v>25</v>
      </c>
      <c r="EL18" s="4" t="s">
        <v>58</v>
      </c>
      <c r="EM18" s="4" t="s">
        <v>52</v>
      </c>
      <c r="EN18" s="4" t="s">
        <v>53</v>
      </c>
      <c r="ES18" s="4"/>
      <c r="EW18" s="4"/>
      <c r="EY18" s="4"/>
      <c r="FL18" s="1">
        <f>SUM(ED19:FK19)</f>
        <v>42253.2</v>
      </c>
      <c r="FN18" s="1">
        <f>P18+AG18+BC18+BV18+CZ18+DR18+EC18+FL18</f>
        <v>960864.4</v>
      </c>
      <c r="FO18" s="1">
        <f>CZ18+DR18+EC18</f>
        <v>427604</v>
      </c>
      <c r="FY18" s="4"/>
      <c r="FZ18" s="4"/>
    </row>
    <row r="19" customHeight="1" spans="1:182">
      <c r="A19" s="4"/>
      <c r="B19" s="1">
        <v>8306</v>
      </c>
      <c r="C19" s="1">
        <v>40355</v>
      </c>
      <c r="D19" s="1">
        <v>11060</v>
      </c>
      <c r="E19" s="1">
        <v>9150</v>
      </c>
      <c r="F19" s="4">
        <v>3797</v>
      </c>
      <c r="G19" s="1">
        <v>19666</v>
      </c>
      <c r="H19" s="1">
        <v>54795</v>
      </c>
      <c r="I19" s="1">
        <v>406</v>
      </c>
      <c r="J19" s="1">
        <v>95</v>
      </c>
      <c r="K19" s="1">
        <v>335.2</v>
      </c>
      <c r="L19" s="1">
        <v>107</v>
      </c>
      <c r="P19" s="13"/>
      <c r="Q19" s="1">
        <v>70</v>
      </c>
      <c r="R19" s="1">
        <v>7780</v>
      </c>
      <c r="S19" s="1">
        <v>232</v>
      </c>
      <c r="T19" s="1">
        <v>18830</v>
      </c>
      <c r="U19" s="1">
        <v>2694</v>
      </c>
      <c r="V19" s="1">
        <v>6073</v>
      </c>
      <c r="W19" s="1">
        <v>360</v>
      </c>
      <c r="X19" s="1">
        <v>2110</v>
      </c>
      <c r="Y19" s="1">
        <v>3282</v>
      </c>
      <c r="Z19" s="1">
        <v>103570</v>
      </c>
      <c r="AA19" s="1">
        <v>3270</v>
      </c>
      <c r="AB19" s="1">
        <v>422</v>
      </c>
      <c r="AC19" s="1">
        <v>5179</v>
      </c>
      <c r="AD19" s="1">
        <v>1175</v>
      </c>
      <c r="AE19" s="36">
        <v>22000</v>
      </c>
      <c r="AG19" s="13"/>
      <c r="AH19" s="1">
        <v>1175</v>
      </c>
      <c r="AI19" s="1">
        <v>3891</v>
      </c>
      <c r="AJ19" s="1">
        <v>472</v>
      </c>
      <c r="AK19" s="1">
        <v>4970</v>
      </c>
      <c r="AL19" s="1">
        <v>2562</v>
      </c>
      <c r="AM19" s="1">
        <v>235</v>
      </c>
      <c r="AN19" s="1">
        <v>3305</v>
      </c>
      <c r="AO19" s="1">
        <v>308</v>
      </c>
      <c r="AP19" s="1">
        <v>5032</v>
      </c>
      <c r="AQ19" s="1">
        <v>1920</v>
      </c>
      <c r="AR19" s="1">
        <v>35130</v>
      </c>
      <c r="AS19" s="1">
        <v>3006</v>
      </c>
      <c r="AT19" s="1">
        <v>380</v>
      </c>
      <c r="AU19" s="1">
        <v>21597</v>
      </c>
      <c r="BC19" s="13"/>
      <c r="BD19" s="1">
        <v>286</v>
      </c>
      <c r="BE19" s="1">
        <v>10003</v>
      </c>
      <c r="BF19" s="1">
        <v>12350</v>
      </c>
      <c r="BG19" s="4">
        <v>10818</v>
      </c>
      <c r="BH19" s="4">
        <v>640</v>
      </c>
      <c r="BI19" s="4">
        <v>36115</v>
      </c>
      <c r="BJ19" s="4">
        <v>4624</v>
      </c>
      <c r="BK19" s="4">
        <v>7069</v>
      </c>
      <c r="BL19" s="4"/>
      <c r="BS19" s="4"/>
      <c r="BV19" s="13"/>
      <c r="BW19" s="4">
        <v>1126</v>
      </c>
      <c r="BX19" s="4">
        <v>17365</v>
      </c>
      <c r="BY19" s="4">
        <v>978</v>
      </c>
      <c r="BZ19" s="4">
        <v>1581</v>
      </c>
      <c r="CA19" s="4">
        <v>2011</v>
      </c>
      <c r="CB19" s="4">
        <v>70</v>
      </c>
      <c r="CC19" s="4">
        <v>3038</v>
      </c>
      <c r="CD19" s="4">
        <v>20013</v>
      </c>
      <c r="CE19" s="4">
        <v>24002</v>
      </c>
      <c r="CF19" s="4">
        <v>90007</v>
      </c>
      <c r="CG19" s="4">
        <v>10064</v>
      </c>
      <c r="CH19" s="4">
        <v>55</v>
      </c>
      <c r="CI19" s="4">
        <v>50000</v>
      </c>
      <c r="CJ19" s="4">
        <v>28</v>
      </c>
      <c r="CK19" s="4">
        <v>8</v>
      </c>
      <c r="CL19" s="4">
        <v>54</v>
      </c>
      <c r="CM19" s="4">
        <v>445</v>
      </c>
      <c r="CN19" s="4">
        <v>2509</v>
      </c>
      <c r="CR19" s="4"/>
      <c r="CZ19" s="13"/>
      <c r="DA19" s="4">
        <v>52506</v>
      </c>
      <c r="DB19" s="4">
        <v>6884</v>
      </c>
      <c r="DC19" s="4">
        <v>1645</v>
      </c>
      <c r="DD19" s="4">
        <v>375</v>
      </c>
      <c r="DE19" s="4">
        <v>6219</v>
      </c>
      <c r="DF19" s="4">
        <v>4766</v>
      </c>
      <c r="DG19" s="4">
        <v>11900</v>
      </c>
      <c r="DH19" s="4">
        <v>540</v>
      </c>
      <c r="DI19" s="4">
        <v>10822</v>
      </c>
      <c r="DJ19" s="4">
        <v>61831</v>
      </c>
      <c r="DK19" s="4">
        <v>7502</v>
      </c>
      <c r="DL19" s="4">
        <v>10003</v>
      </c>
      <c r="DM19" s="4">
        <v>9043</v>
      </c>
      <c r="DN19" s="4">
        <v>1135</v>
      </c>
      <c r="DO19" s="4">
        <v>560</v>
      </c>
      <c r="DP19" s="4">
        <v>360</v>
      </c>
      <c r="DR19" s="13"/>
      <c r="DS19" s="4">
        <v>7510</v>
      </c>
      <c r="DT19" s="4">
        <v>128</v>
      </c>
      <c r="DU19" s="4">
        <v>606</v>
      </c>
      <c r="DV19" s="4">
        <v>2006</v>
      </c>
      <c r="DW19" s="4">
        <v>500</v>
      </c>
      <c r="DX19" s="4">
        <v>450</v>
      </c>
      <c r="DY19" s="4">
        <v>270</v>
      </c>
      <c r="DZ19" s="4">
        <v>2800</v>
      </c>
      <c r="EA19" s="4">
        <v>3314</v>
      </c>
      <c r="EB19" s="4">
        <v>575</v>
      </c>
      <c r="ED19" s="4">
        <v>3327</v>
      </c>
      <c r="EE19" s="4">
        <v>1062</v>
      </c>
      <c r="EF19" s="4">
        <f>497+215+725+4968</f>
        <v>6405</v>
      </c>
      <c r="EG19" s="4">
        <f>110+175</f>
        <v>285</v>
      </c>
      <c r="EH19" s="4">
        <f>70+514</f>
        <v>584</v>
      </c>
      <c r="EI19" s="4">
        <v>60</v>
      </c>
      <c r="EJ19" s="4">
        <f>500+110+65</f>
        <v>675</v>
      </c>
      <c r="EK19" s="4">
        <v>20033.7</v>
      </c>
      <c r="EL19" s="4">
        <f>1911+3089</f>
        <v>5000</v>
      </c>
      <c r="EM19" s="4">
        <f>578.2+254.8</f>
        <v>833</v>
      </c>
      <c r="EN19" s="4">
        <f>2898.7+374.4+715.4</f>
        <v>3988.5</v>
      </c>
      <c r="ES19" s="4"/>
      <c r="EW19" s="4"/>
      <c r="EY19" s="4"/>
      <c r="FY19" s="4"/>
      <c r="FZ19" s="4"/>
    </row>
    <row r="20" customHeight="1" spans="1:171">
      <c r="A20" s="4" t="s">
        <v>87</v>
      </c>
      <c r="P20" s="12">
        <f t="shared" ref="P20:P24" si="9">SUM(B21:O21)</f>
        <v>0</v>
      </c>
      <c r="Q20" s="1">
        <v>6.6</v>
      </c>
      <c r="R20" s="1">
        <v>6.28</v>
      </c>
      <c r="AG20" s="12">
        <f t="shared" ref="AG20:AG24" si="10">SUM(Q21:AF21)</f>
        <v>12050</v>
      </c>
      <c r="AH20" s="1" t="s">
        <v>88</v>
      </c>
      <c r="BC20" s="12">
        <f t="shared" ref="BC20:BC24" si="11">SUM(AH21:BB21)</f>
        <v>35670</v>
      </c>
      <c r="BD20" s="4">
        <v>8.4</v>
      </c>
      <c r="BE20" s="4" t="s">
        <v>16</v>
      </c>
      <c r="BF20" s="4" t="s">
        <v>16</v>
      </c>
      <c r="BG20" s="4" t="s">
        <v>89</v>
      </c>
      <c r="BH20" s="4" t="s">
        <v>21</v>
      </c>
      <c r="BJ20" s="4"/>
      <c r="BL20" s="4"/>
      <c r="BV20" s="12">
        <f>SUM(BD21:BU21)</f>
        <v>33795</v>
      </c>
      <c r="BW20" s="4">
        <v>9.29</v>
      </c>
      <c r="BX20" s="4" t="s">
        <v>90</v>
      </c>
      <c r="BZ20" s="4"/>
      <c r="CZ20" s="17">
        <f>SUM(BW21:CY21)</f>
        <v>37860</v>
      </c>
      <c r="DA20" s="4">
        <v>10.9</v>
      </c>
      <c r="DB20" s="4">
        <v>10.18</v>
      </c>
      <c r="DD20" s="4"/>
      <c r="DE20" s="4"/>
      <c r="DF20" s="4"/>
      <c r="DG20" s="4"/>
      <c r="DH20" s="4"/>
      <c r="DI20" s="4"/>
      <c r="DJ20" s="4"/>
      <c r="DK20" s="4"/>
      <c r="DL20" s="4"/>
      <c r="DR20" s="17">
        <f>SUM(DA21:DQ21)</f>
        <v>20600</v>
      </c>
      <c r="DS20" s="4">
        <v>11.6</v>
      </c>
      <c r="DT20" s="4">
        <v>11.11</v>
      </c>
      <c r="DV20" s="4"/>
      <c r="EC20" s="1">
        <f>SUM(DS21:EB21)</f>
        <v>22735</v>
      </c>
      <c r="ED20" s="4" t="s">
        <v>39</v>
      </c>
      <c r="EE20" s="4" t="s">
        <v>40</v>
      </c>
      <c r="EF20" s="4" t="s">
        <v>91</v>
      </c>
      <c r="EG20" s="4" t="s">
        <v>91</v>
      </c>
      <c r="EK20" s="4"/>
      <c r="EL20" s="4"/>
      <c r="EM20" s="4"/>
      <c r="EN20" s="4"/>
      <c r="FL20" s="1">
        <f>SUM(ED21:FK21)</f>
        <v>48056</v>
      </c>
      <c r="FN20" s="1">
        <f>P20+AG20+BC20+BV20+CZ20+DR20+EC20+FL20</f>
        <v>210766</v>
      </c>
      <c r="FO20" s="1">
        <f>CZ20+DR20+EC20</f>
        <v>81195</v>
      </c>
    </row>
    <row r="21" customHeight="1" spans="1:144">
      <c r="A21" s="4"/>
      <c r="P21" s="13"/>
      <c r="Q21" s="1">
        <v>8050</v>
      </c>
      <c r="R21" s="36">
        <f>40000-36000</f>
        <v>4000</v>
      </c>
      <c r="AG21" s="13"/>
      <c r="AH21" s="1">
        <v>35670</v>
      </c>
      <c r="BC21" s="13"/>
      <c r="BD21" s="4">
        <v>5020</v>
      </c>
      <c r="BE21" s="4">
        <v>17700</v>
      </c>
      <c r="BF21" s="4">
        <v>960</v>
      </c>
      <c r="BG21" s="4">
        <v>9150</v>
      </c>
      <c r="BH21" s="4">
        <v>965</v>
      </c>
      <c r="BJ21" s="4"/>
      <c r="BL21" s="4"/>
      <c r="BV21" s="13"/>
      <c r="BW21" s="4">
        <v>31500</v>
      </c>
      <c r="BX21" s="4">
        <v>6360</v>
      </c>
      <c r="BZ21" s="4"/>
      <c r="CZ21" s="13"/>
      <c r="DA21" s="4">
        <v>5600</v>
      </c>
      <c r="DB21" s="4">
        <v>15000</v>
      </c>
      <c r="DD21" s="4"/>
      <c r="DE21" s="4"/>
      <c r="DF21" s="4"/>
      <c r="DG21" s="4"/>
      <c r="DH21" s="4"/>
      <c r="DI21" s="4"/>
      <c r="DJ21" s="4"/>
      <c r="DK21" s="4"/>
      <c r="DL21" s="4"/>
      <c r="DR21" s="13"/>
      <c r="DS21" s="4">
        <v>7735</v>
      </c>
      <c r="DT21" s="4">
        <v>15000</v>
      </c>
      <c r="DV21" s="4"/>
      <c r="ED21" s="4">
        <f>8056-65</f>
        <v>7991</v>
      </c>
      <c r="EE21" s="4">
        <v>65</v>
      </c>
      <c r="EF21" s="4">
        <v>20000</v>
      </c>
      <c r="EG21" s="4">
        <v>20000</v>
      </c>
      <c r="EK21" s="4"/>
      <c r="EL21" s="4"/>
      <c r="EM21" s="4"/>
      <c r="EN21" s="4"/>
    </row>
    <row r="22" customHeight="1" spans="1:171">
      <c r="A22" s="4" t="s">
        <v>92</v>
      </c>
      <c r="P22" s="12">
        <f t="shared" si="9"/>
        <v>0</v>
      </c>
      <c r="Q22" s="1">
        <v>6.16</v>
      </c>
      <c r="R22" s="1" t="s">
        <v>93</v>
      </c>
      <c r="AG22" s="12">
        <f t="shared" si="10"/>
        <v>314</v>
      </c>
      <c r="AH22" s="1">
        <v>7.18</v>
      </c>
      <c r="AI22" s="40">
        <v>7.3</v>
      </c>
      <c r="BC22" s="12">
        <f t="shared" si="11"/>
        <v>28040</v>
      </c>
      <c r="BD22" s="4" t="s">
        <v>94</v>
      </c>
      <c r="BE22" s="4" t="s">
        <v>31</v>
      </c>
      <c r="BF22" s="4" t="s">
        <v>16</v>
      </c>
      <c r="BG22" s="4" t="s">
        <v>69</v>
      </c>
      <c r="BH22" s="4" t="s">
        <v>95</v>
      </c>
      <c r="BI22" s="4" t="s">
        <v>21</v>
      </c>
      <c r="BJ22" s="4"/>
      <c r="BL22" s="4"/>
      <c r="BS22" s="4"/>
      <c r="BV22" s="12">
        <f>SUM(BD23:BU23)</f>
        <v>21195</v>
      </c>
      <c r="BW22" s="4">
        <v>9.27</v>
      </c>
      <c r="BX22" s="4">
        <v>9.28</v>
      </c>
      <c r="BZ22" s="4"/>
      <c r="CZ22" s="17">
        <f>SUM(BW23:CY23)</f>
        <v>13645</v>
      </c>
      <c r="DA22" s="4">
        <v>10.9</v>
      </c>
      <c r="DB22" s="4" t="s">
        <v>96</v>
      </c>
      <c r="DC22" s="4" t="s">
        <v>96</v>
      </c>
      <c r="DD22" s="4">
        <v>10.1</v>
      </c>
      <c r="DE22" s="4">
        <v>10.13</v>
      </c>
      <c r="DF22" s="4">
        <v>10.13</v>
      </c>
      <c r="DG22" s="4">
        <v>10.18</v>
      </c>
      <c r="DL22" s="4"/>
      <c r="DR22" s="17">
        <f>SUM(DA23:DQ23)</f>
        <v>56637</v>
      </c>
      <c r="DS22" s="4">
        <v>11.25</v>
      </c>
      <c r="DT22" s="4" t="s">
        <v>97</v>
      </c>
      <c r="DV22" s="4"/>
      <c r="DW22" s="4"/>
      <c r="EC22" s="1">
        <f>SUM(DS23:EB23)</f>
        <v>10050</v>
      </c>
      <c r="ED22" s="4" t="s">
        <v>98</v>
      </c>
      <c r="EE22" s="4" t="s">
        <v>25</v>
      </c>
      <c r="EF22" s="4" t="s">
        <v>99</v>
      </c>
      <c r="EG22" s="4" t="s">
        <v>58</v>
      </c>
      <c r="EK22" s="4"/>
      <c r="EL22" s="4"/>
      <c r="EM22" s="4"/>
      <c r="EN22" s="4"/>
      <c r="FL22" s="1">
        <f>SUM(ED23:FK23)</f>
        <v>40376</v>
      </c>
      <c r="FN22" s="1">
        <f>P22+AG22+BC22+BV22+CZ22+DR22+EC22+FL22</f>
        <v>170257</v>
      </c>
      <c r="FO22" s="1">
        <f>CZ22+DR22+EC22</f>
        <v>80332</v>
      </c>
    </row>
    <row r="23" customHeight="1" spans="1:144">
      <c r="A23" s="4"/>
      <c r="P23" s="13"/>
      <c r="Q23" s="1">
        <v>290</v>
      </c>
      <c r="R23" s="1">
        <v>24</v>
      </c>
      <c r="AG23" s="13"/>
      <c r="AH23" s="1">
        <v>2900</v>
      </c>
      <c r="AI23" s="1">
        <v>25140</v>
      </c>
      <c r="BC23" s="13"/>
      <c r="BD23" s="4">
        <v>2045</v>
      </c>
      <c r="BE23" s="4">
        <v>1550</v>
      </c>
      <c r="BF23" s="4">
        <v>480</v>
      </c>
      <c r="BG23" s="4">
        <v>3050</v>
      </c>
      <c r="BH23" s="4">
        <v>72</v>
      </c>
      <c r="BI23" s="4">
        <v>13998</v>
      </c>
      <c r="BJ23" s="4"/>
      <c r="BL23" s="4"/>
      <c r="BS23" s="4"/>
      <c r="BV23" s="13"/>
      <c r="BW23" s="4">
        <v>8045</v>
      </c>
      <c r="BX23" s="4">
        <v>5600</v>
      </c>
      <c r="BZ23" s="4"/>
      <c r="CZ23" s="13"/>
      <c r="DA23" s="4">
        <v>13320</v>
      </c>
      <c r="DB23" s="4">
        <v>5600</v>
      </c>
      <c r="DC23" s="4">
        <v>11200</v>
      </c>
      <c r="DD23" s="4">
        <v>6032</v>
      </c>
      <c r="DE23" s="4">
        <v>1920</v>
      </c>
      <c r="DF23" s="4">
        <v>3565</v>
      </c>
      <c r="DG23" s="4">
        <v>15000</v>
      </c>
      <c r="DL23" s="4"/>
      <c r="DR23" s="13"/>
      <c r="DS23" s="4">
        <v>10000</v>
      </c>
      <c r="DT23" s="4">
        <v>50</v>
      </c>
      <c r="DV23" s="4"/>
      <c r="DW23" s="4"/>
      <c r="ED23" s="4">
        <v>200</v>
      </c>
      <c r="EE23" s="4">
        <v>20000</v>
      </c>
      <c r="EF23" s="4">
        <v>176</v>
      </c>
      <c r="EG23" s="4">
        <v>20000</v>
      </c>
      <c r="EK23" s="4"/>
      <c r="EL23" s="4"/>
      <c r="EM23" s="4"/>
      <c r="EN23" s="4"/>
    </row>
    <row r="24" customHeight="1" spans="1:171">
      <c r="A24" s="4" t="s">
        <v>100</v>
      </c>
      <c r="B24" s="1" t="s">
        <v>42</v>
      </c>
      <c r="C24" s="1" t="s">
        <v>42</v>
      </c>
      <c r="D24" s="1" t="s">
        <v>101</v>
      </c>
      <c r="E24" s="1" t="s">
        <v>101</v>
      </c>
      <c r="F24" s="1" t="s">
        <v>101</v>
      </c>
      <c r="G24" s="1" t="s">
        <v>102</v>
      </c>
      <c r="H24" s="1" t="s">
        <v>65</v>
      </c>
      <c r="I24" s="1" t="s">
        <v>103</v>
      </c>
      <c r="J24" s="1" t="s">
        <v>104</v>
      </c>
      <c r="K24" s="1" t="s">
        <v>104</v>
      </c>
      <c r="L24" s="1" t="s">
        <v>105</v>
      </c>
      <c r="P24" s="12">
        <f t="shared" si="9"/>
        <v>529032</v>
      </c>
      <c r="Q24" s="1">
        <v>6.13</v>
      </c>
      <c r="R24" s="1">
        <v>6.23</v>
      </c>
      <c r="S24" s="37">
        <v>6.3</v>
      </c>
      <c r="T24" s="37">
        <v>6.3</v>
      </c>
      <c r="U24" s="1">
        <v>6.27</v>
      </c>
      <c r="AG24" s="12">
        <f t="shared" si="10"/>
        <v>123344</v>
      </c>
      <c r="AH24" s="1">
        <v>7.23</v>
      </c>
      <c r="AI24" s="1">
        <v>7.29</v>
      </c>
      <c r="BC24" s="12">
        <f t="shared" si="11"/>
        <v>20220</v>
      </c>
      <c r="BD24" s="1">
        <v>8.1</v>
      </c>
      <c r="BE24" s="4" t="s">
        <v>106</v>
      </c>
      <c r="BF24" s="4" t="s">
        <v>21</v>
      </c>
      <c r="BG24" s="4" t="s">
        <v>21</v>
      </c>
      <c r="BV24" s="12">
        <f>SUM(BD25:BU25)</f>
        <v>17998</v>
      </c>
      <c r="BW24" s="4">
        <v>9.1</v>
      </c>
      <c r="CZ24" s="17">
        <f>SUM(BW25:CY25)</f>
        <v>560</v>
      </c>
      <c r="DA24" s="4">
        <v>10.9</v>
      </c>
      <c r="DB24" s="4">
        <v>10.17</v>
      </c>
      <c r="DE24" s="4"/>
      <c r="DF24" s="4"/>
      <c r="DG24" s="4"/>
      <c r="DH24" s="4"/>
      <c r="DI24" s="4"/>
      <c r="DJ24" s="4"/>
      <c r="DK24" s="4"/>
      <c r="DL24" s="4"/>
      <c r="DR24" s="17">
        <f>SUM(DA25:DQ25)</f>
        <v>34465</v>
      </c>
      <c r="DS24" s="4">
        <v>11.11</v>
      </c>
      <c r="EC24" s="1">
        <f>SUM(DS25:EB25)</f>
        <v>7500</v>
      </c>
      <c r="ED24" s="4" t="s">
        <v>25</v>
      </c>
      <c r="EE24" s="4" t="s">
        <v>107</v>
      </c>
      <c r="EF24" s="4" t="s">
        <v>108</v>
      </c>
      <c r="EG24" s="4" t="s">
        <v>109</v>
      </c>
      <c r="EN24" s="4"/>
      <c r="FL24" s="1">
        <f>SUM(ED25:FK25)</f>
        <v>20000</v>
      </c>
      <c r="FN24" s="1">
        <f>P24+AG24+BC24+BV24+CZ24+DR24+EC24+FL24</f>
        <v>753119</v>
      </c>
      <c r="FO24" s="1">
        <f>CZ24+DR24+EC24</f>
        <v>42525</v>
      </c>
    </row>
    <row r="25" customHeight="1" spans="1:144">
      <c r="A25" s="4"/>
      <c r="B25" s="1">
        <v>48600</v>
      </c>
      <c r="C25" s="1">
        <v>17873</v>
      </c>
      <c r="D25" s="1">
        <v>488</v>
      </c>
      <c r="E25" s="1">
        <v>93540</v>
      </c>
      <c r="F25" s="1">
        <v>32175</v>
      </c>
      <c r="G25" s="1">
        <v>8760</v>
      </c>
      <c r="H25" s="1">
        <v>294560</v>
      </c>
      <c r="I25" s="1">
        <v>25800</v>
      </c>
      <c r="J25" s="1">
        <v>4250</v>
      </c>
      <c r="K25" s="1">
        <v>2920</v>
      </c>
      <c r="L25" s="1">
        <v>66</v>
      </c>
      <c r="P25" s="13"/>
      <c r="Q25" s="1">
        <v>70</v>
      </c>
      <c r="R25" s="1">
        <v>2280</v>
      </c>
      <c r="S25" s="1">
        <v>104594</v>
      </c>
      <c r="T25" s="1">
        <v>10400</v>
      </c>
      <c r="U25" s="36">
        <v>6000</v>
      </c>
      <c r="AG25" s="13"/>
      <c r="AH25" s="1">
        <v>1090</v>
      </c>
      <c r="AI25" s="1">
        <v>19130</v>
      </c>
      <c r="BC25" s="13"/>
      <c r="BD25" s="1">
        <v>4895</v>
      </c>
      <c r="BE25" s="4">
        <v>3088</v>
      </c>
      <c r="BF25" s="4">
        <v>7000</v>
      </c>
      <c r="BG25" s="4">
        <v>3015</v>
      </c>
      <c r="BV25" s="13"/>
      <c r="BW25" s="4">
        <v>560</v>
      </c>
      <c r="CZ25" s="13"/>
      <c r="DA25" s="4">
        <v>19460</v>
      </c>
      <c r="DB25" s="4">
        <v>15005</v>
      </c>
      <c r="DE25" s="4"/>
      <c r="DF25" s="4"/>
      <c r="DG25" s="4"/>
      <c r="DH25" s="4"/>
      <c r="DI25" s="4"/>
      <c r="DJ25" s="4"/>
      <c r="DK25" s="4"/>
      <c r="DL25" s="4"/>
      <c r="DR25" s="13"/>
      <c r="DS25" s="4">
        <v>7500</v>
      </c>
      <c r="ED25" s="4">
        <v>20000</v>
      </c>
      <c r="EE25" s="4">
        <v>-20000</v>
      </c>
      <c r="EF25" s="4">
        <f>8000+2000</f>
        <v>10000</v>
      </c>
      <c r="EG25" s="4">
        <v>10000</v>
      </c>
      <c r="EN25" s="4"/>
    </row>
    <row r="26" customHeight="1" spans="1:171">
      <c r="A26" s="4" t="s">
        <v>110</v>
      </c>
      <c r="B26" s="1" t="s">
        <v>43</v>
      </c>
      <c r="C26" s="4" t="s">
        <v>55</v>
      </c>
      <c r="D26" s="4" t="s">
        <v>62</v>
      </c>
      <c r="E26" s="1" t="s">
        <v>13</v>
      </c>
      <c r="P26" s="12">
        <f t="shared" ref="P26:P30" si="12">SUM(B27:O27)</f>
        <v>223270</v>
      </c>
      <c r="Q26" s="1">
        <v>6.12</v>
      </c>
      <c r="R26" s="1">
        <v>6.24</v>
      </c>
      <c r="S26" s="1">
        <v>6.27</v>
      </c>
      <c r="T26" s="1">
        <v>6.28</v>
      </c>
      <c r="U26" s="1">
        <v>6.29</v>
      </c>
      <c r="AG26" s="12">
        <f t="shared" ref="AG26:AG30" si="13">SUM(Q27:AF27)</f>
        <v>203054</v>
      </c>
      <c r="AH26" s="1">
        <v>7.21</v>
      </c>
      <c r="BC26" s="12">
        <f t="shared" ref="BC26:BC30" si="14">SUM(AH27:BB27)</f>
        <v>415</v>
      </c>
      <c r="BD26" s="1">
        <v>8.2</v>
      </c>
      <c r="BE26" s="4">
        <v>8.13</v>
      </c>
      <c r="BV26" s="12">
        <f>SUM(BD27:BU27)</f>
        <v>11100</v>
      </c>
      <c r="BW26" s="4">
        <v>9.16</v>
      </c>
      <c r="BX26" s="4" t="s">
        <v>111</v>
      </c>
      <c r="CZ26" s="17">
        <f>SUM(BW27:CY27)</f>
        <v>9065</v>
      </c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R26" s="17">
        <f>SUM(DA27:DQ27)</f>
        <v>0</v>
      </c>
      <c r="EC26" s="1">
        <f>SUM(DS27:EB27)</f>
        <v>0</v>
      </c>
      <c r="FL26" s="1">
        <f>SUM(ED27:FK27)</f>
        <v>0</v>
      </c>
      <c r="FN26" s="1">
        <f>P26+AG26+BC26+BV26+CZ26+DR26+EC26+FL26</f>
        <v>446904</v>
      </c>
      <c r="FO26" s="1">
        <f>CZ26+DR26+EC26</f>
        <v>9065</v>
      </c>
    </row>
    <row r="27" customHeight="1" spans="1:122">
      <c r="A27" s="4"/>
      <c r="B27" s="1">
        <v>19485</v>
      </c>
      <c r="C27" s="4">
        <f>84004-144</f>
        <v>83860</v>
      </c>
      <c r="D27" s="4">
        <v>108320</v>
      </c>
      <c r="E27" s="1">
        <v>11605</v>
      </c>
      <c r="P27" s="13"/>
      <c r="Q27" s="1">
        <v>150000</v>
      </c>
      <c r="R27" s="1">
        <v>10000</v>
      </c>
      <c r="S27" s="36">
        <v>3000</v>
      </c>
      <c r="T27" s="1">
        <f>40000-45</f>
        <v>39955</v>
      </c>
      <c r="U27" s="1">
        <v>99</v>
      </c>
      <c r="AG27" s="13"/>
      <c r="AH27" s="1">
        <v>415</v>
      </c>
      <c r="BC27" s="13"/>
      <c r="BD27" s="1">
        <v>6470</v>
      </c>
      <c r="BE27" s="4">
        <v>4630</v>
      </c>
      <c r="BV27" s="13"/>
      <c r="BW27" s="4">
        <v>1500</v>
      </c>
      <c r="BX27" s="4">
        <v>7565</v>
      </c>
      <c r="CZ27" s="13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R27" s="13"/>
    </row>
    <row r="28" customHeight="1" spans="1:171">
      <c r="A28" s="4" t="s">
        <v>112</v>
      </c>
      <c r="B28" s="1" t="s">
        <v>42</v>
      </c>
      <c r="C28" s="1" t="s">
        <v>113</v>
      </c>
      <c r="D28" s="1" t="s">
        <v>65</v>
      </c>
      <c r="P28" s="12">
        <f t="shared" si="12"/>
        <v>87375</v>
      </c>
      <c r="Q28" s="1">
        <v>6.15</v>
      </c>
      <c r="R28" s="1">
        <v>6.27</v>
      </c>
      <c r="S28" s="1">
        <v>6.28</v>
      </c>
      <c r="AG28" s="12">
        <f t="shared" si="13"/>
        <v>123690</v>
      </c>
      <c r="AH28" s="1">
        <v>7.31</v>
      </c>
      <c r="BC28" s="12">
        <f t="shared" si="14"/>
        <v>19635</v>
      </c>
      <c r="BD28" s="1">
        <v>8.8</v>
      </c>
      <c r="BE28" s="1">
        <v>8.11</v>
      </c>
      <c r="BF28" s="4" t="s">
        <v>31</v>
      </c>
      <c r="BG28" s="4" t="s">
        <v>45</v>
      </c>
      <c r="BH28" s="4" t="s">
        <v>89</v>
      </c>
      <c r="BI28" s="4" t="s">
        <v>21</v>
      </c>
      <c r="BJ28" s="4"/>
      <c r="BL28" s="4"/>
      <c r="BV28" s="12">
        <f>SUM(BD29:BU29)</f>
        <v>14985</v>
      </c>
      <c r="BW28" s="4">
        <v>9.9</v>
      </c>
      <c r="BX28" s="4">
        <v>9.7</v>
      </c>
      <c r="BY28" s="4">
        <v>9.17</v>
      </c>
      <c r="BZ28" s="4"/>
      <c r="CB28" s="4"/>
      <c r="CZ28" s="17">
        <f>SUM(BW29:CY29)</f>
        <v>10468</v>
      </c>
      <c r="DA28" s="4">
        <v>10.6</v>
      </c>
      <c r="DB28" s="4">
        <v>10.9</v>
      </c>
      <c r="DC28" s="4">
        <v>10.12</v>
      </c>
      <c r="DD28" s="4">
        <v>10.17</v>
      </c>
      <c r="DE28" s="4">
        <v>10.25</v>
      </c>
      <c r="DG28" s="4"/>
      <c r="DK28" s="4"/>
      <c r="DL28" s="4"/>
      <c r="DR28" s="17">
        <f>SUM(DA29:DQ29)</f>
        <v>69755</v>
      </c>
      <c r="DS28" s="4">
        <v>11.7</v>
      </c>
      <c r="EC28" s="1">
        <f>SUM(DS29:EB29)</f>
        <v>19000</v>
      </c>
      <c r="ED28" s="4" t="s">
        <v>25</v>
      </c>
      <c r="EE28" s="4" t="s">
        <v>58</v>
      </c>
      <c r="EF28" s="4" t="s">
        <v>114</v>
      </c>
      <c r="EG28" s="4" t="s">
        <v>115</v>
      </c>
      <c r="EJ28" s="4"/>
      <c r="FL28" s="1">
        <f>SUM(ED29:FK29)</f>
        <v>60000</v>
      </c>
      <c r="FN28" s="1">
        <f>P28+AG28+BC28+BV28+CZ28+DR28+EC28+FL28</f>
        <v>404908</v>
      </c>
      <c r="FO28" s="1">
        <f>CZ28+DR28+EC28</f>
        <v>99223</v>
      </c>
    </row>
    <row r="29" customHeight="1" spans="1:140">
      <c r="A29" s="4"/>
      <c r="B29" s="1">
        <v>3360</v>
      </c>
      <c r="C29" s="1">
        <v>42000</v>
      </c>
      <c r="D29" s="1">
        <v>42015</v>
      </c>
      <c r="P29" s="13"/>
      <c r="Q29" s="1">
        <v>73690</v>
      </c>
      <c r="R29" s="36">
        <v>20000</v>
      </c>
      <c r="S29" s="1">
        <v>30000</v>
      </c>
      <c r="AG29" s="13"/>
      <c r="AH29" s="1">
        <v>19635</v>
      </c>
      <c r="BC29" s="13"/>
      <c r="BD29" s="1">
        <v>2390</v>
      </c>
      <c r="BE29" s="1">
        <v>140</v>
      </c>
      <c r="BF29" s="4">
        <v>1560</v>
      </c>
      <c r="BG29" s="4">
        <v>3445</v>
      </c>
      <c r="BH29" s="4">
        <v>2440</v>
      </c>
      <c r="BI29" s="4">
        <v>5010</v>
      </c>
      <c r="BJ29" s="4"/>
      <c r="BL29" s="4"/>
      <c r="BV29" s="13"/>
      <c r="BW29" s="4">
        <v>10000</v>
      </c>
      <c r="BX29" s="4">
        <v>18</v>
      </c>
      <c r="BY29" s="4">
        <v>450</v>
      </c>
      <c r="BZ29" s="4"/>
      <c r="CB29" s="4"/>
      <c r="CZ29" s="13"/>
      <c r="DA29" s="4">
        <v>23465</v>
      </c>
      <c r="DB29" s="4">
        <v>11200</v>
      </c>
      <c r="DC29" s="4">
        <v>90</v>
      </c>
      <c r="DD29" s="4">
        <v>15000</v>
      </c>
      <c r="DE29" s="4">
        <v>20000</v>
      </c>
      <c r="DG29" s="4"/>
      <c r="DK29" s="4"/>
      <c r="DL29" s="4"/>
      <c r="DR29" s="13"/>
      <c r="DS29" s="4">
        <v>19000</v>
      </c>
      <c r="ED29" s="4">
        <v>20000</v>
      </c>
      <c r="EE29" s="4">
        <v>20000</v>
      </c>
      <c r="EF29" s="4">
        <v>4000</v>
      </c>
      <c r="EG29" s="4">
        <v>16000</v>
      </c>
      <c r="EJ29" s="4"/>
    </row>
    <row r="30" customHeight="1" spans="1:171">
      <c r="A30" s="4" t="s">
        <v>116</v>
      </c>
      <c r="B30" s="1" t="s">
        <v>117</v>
      </c>
      <c r="C30" s="1">
        <v>6.27</v>
      </c>
      <c r="D30" s="1">
        <v>6.27</v>
      </c>
      <c r="E30" s="1">
        <v>7.7</v>
      </c>
      <c r="P30" s="12">
        <f t="shared" si="12"/>
        <v>700000</v>
      </c>
      <c r="AG30" s="12">
        <f t="shared" si="13"/>
        <v>0</v>
      </c>
      <c r="AH30" s="1" t="s">
        <v>118</v>
      </c>
      <c r="BC30" s="12">
        <f t="shared" si="14"/>
        <v>5</v>
      </c>
      <c r="BD30" s="1" t="s">
        <v>119</v>
      </c>
      <c r="BE30" s="4" t="s">
        <v>33</v>
      </c>
      <c r="BV30" s="12">
        <f>SUM(BD31:BU31)</f>
        <v>83</v>
      </c>
      <c r="BW30" s="4" t="s">
        <v>120</v>
      </c>
      <c r="BX30" s="4" t="s">
        <v>121</v>
      </c>
      <c r="BY30" s="4">
        <v>9.14</v>
      </c>
      <c r="CA30" s="4"/>
      <c r="CZ30" s="17">
        <f>SUM(BW31:CY31)</f>
        <v>3900</v>
      </c>
      <c r="DA30" s="4">
        <v>10.5</v>
      </c>
      <c r="DB30" s="4">
        <v>10.9</v>
      </c>
      <c r="DC30" s="4" t="s">
        <v>122</v>
      </c>
      <c r="DD30" s="4" t="s">
        <v>123</v>
      </c>
      <c r="DE30" s="4" t="s">
        <v>124</v>
      </c>
      <c r="DF30" s="42" t="s">
        <v>125</v>
      </c>
      <c r="DG30" s="42" t="s">
        <v>126</v>
      </c>
      <c r="DK30" s="4"/>
      <c r="DL30" s="4"/>
      <c r="DR30" s="17">
        <f>SUM(DA31:DQ31)</f>
        <v>62340</v>
      </c>
      <c r="DS30" s="42">
        <v>11.2</v>
      </c>
      <c r="EC30" s="36">
        <f>SUM(DS31:EB31)</f>
        <v>9000</v>
      </c>
      <c r="ED30" s="4"/>
      <c r="EE30" s="4"/>
      <c r="EF30" s="4"/>
      <c r="EG30" s="4"/>
      <c r="EH30" s="4"/>
      <c r="EI30" s="4"/>
      <c r="EJ30" s="4"/>
      <c r="FL30" s="1">
        <f>SUM(ED31:FK31)</f>
        <v>0</v>
      </c>
      <c r="FN30" s="1">
        <f>P30+AG30+BC30+BV30+CZ30+DR30+EC30+FL30</f>
        <v>775328</v>
      </c>
      <c r="FO30" s="1">
        <f>CZ30+DR30+EC30</f>
        <v>75240</v>
      </c>
    </row>
    <row r="31" customHeight="1" spans="1:140">
      <c r="A31" s="4"/>
      <c r="B31" s="1">
        <v>670000</v>
      </c>
      <c r="C31" s="1">
        <v>5025</v>
      </c>
      <c r="D31" s="1">
        <v>10000</v>
      </c>
      <c r="E31" s="1">
        <v>14975</v>
      </c>
      <c r="P31" s="13"/>
      <c r="AG31" s="13"/>
      <c r="AH31" s="1">
        <v>5</v>
      </c>
      <c r="BC31" s="13"/>
      <c r="BD31" s="1">
        <v>18</v>
      </c>
      <c r="BE31" s="4">
        <v>65</v>
      </c>
      <c r="BV31" s="13"/>
      <c r="BW31" s="4">
        <v>1000</v>
      </c>
      <c r="BX31" s="4">
        <v>2030</v>
      </c>
      <c r="BY31" s="4">
        <v>870</v>
      </c>
      <c r="CA31" s="4"/>
      <c r="CZ31" s="13"/>
      <c r="DA31" s="4">
        <v>9230</v>
      </c>
      <c r="DB31" s="4">
        <v>5600</v>
      </c>
      <c r="DC31" s="4">
        <v>7510</v>
      </c>
      <c r="DD31" s="4">
        <v>10000</v>
      </c>
      <c r="DE31" s="4">
        <v>10000</v>
      </c>
      <c r="DF31" s="42">
        <v>10000</v>
      </c>
      <c r="DG31" s="42">
        <v>10000</v>
      </c>
      <c r="DK31" s="4"/>
      <c r="DL31" s="4"/>
      <c r="DR31" s="13"/>
      <c r="DS31" s="42">
        <v>9000</v>
      </c>
      <c r="EC31" s="36"/>
      <c r="ED31" s="4"/>
      <c r="EE31" s="4"/>
      <c r="EF31" s="4"/>
      <c r="EG31" s="4"/>
      <c r="EH31" s="4"/>
      <c r="EI31" s="4"/>
      <c r="EJ31" s="4"/>
    </row>
    <row r="32" customHeight="1" spans="1:171">
      <c r="A32" s="4" t="s">
        <v>127</v>
      </c>
      <c r="B32" s="4" t="s">
        <v>128</v>
      </c>
      <c r="C32" s="8" t="s">
        <v>129</v>
      </c>
      <c r="D32" s="4" t="s">
        <v>130</v>
      </c>
      <c r="E32" s="4" t="s">
        <v>131</v>
      </c>
      <c r="F32" s="1" t="s">
        <v>65</v>
      </c>
      <c r="G32" s="1" t="s">
        <v>65</v>
      </c>
      <c r="P32" s="12">
        <f t="shared" ref="P32:P36" si="15">SUM(B33:O33)</f>
        <v>337551</v>
      </c>
      <c r="Q32" s="1">
        <v>6.2</v>
      </c>
      <c r="R32" s="4">
        <v>6.5</v>
      </c>
      <c r="S32" s="4">
        <v>6.5</v>
      </c>
      <c r="T32" s="37">
        <v>6.2</v>
      </c>
      <c r="U32" s="1">
        <v>6.28</v>
      </c>
      <c r="V32" s="1">
        <v>6.27</v>
      </c>
      <c r="AG32" s="12">
        <f t="shared" ref="AG32:AG36" si="16">SUM(Q33:AF33)</f>
        <v>643212</v>
      </c>
      <c r="AH32" s="1">
        <v>7.4</v>
      </c>
      <c r="AI32" s="1">
        <v>7.4</v>
      </c>
      <c r="AJ32" s="1">
        <v>7.6</v>
      </c>
      <c r="BC32" s="12">
        <f t="shared" ref="BC32:BC36" si="17">SUM(AH33:BB33)</f>
        <v>55383</v>
      </c>
      <c r="BD32" s="1">
        <v>8.1</v>
      </c>
      <c r="BE32" s="1">
        <v>8.1</v>
      </c>
      <c r="BF32" s="1" t="s">
        <v>132</v>
      </c>
      <c r="BG32" s="1">
        <v>8.2</v>
      </c>
      <c r="BH32" s="4" t="s">
        <v>16</v>
      </c>
      <c r="BI32" s="4" t="s">
        <v>89</v>
      </c>
      <c r="BJ32" s="4"/>
      <c r="BV32" s="12">
        <f>SUM(BD33:BU33)</f>
        <v>138367</v>
      </c>
      <c r="BW32" s="4">
        <v>9.6</v>
      </c>
      <c r="BX32" s="4">
        <v>9.6</v>
      </c>
      <c r="BY32" s="4">
        <v>9.18</v>
      </c>
      <c r="BZ32" s="4"/>
      <c r="CB32" s="4"/>
      <c r="CZ32" s="17">
        <f>SUM(BW33:CY33)</f>
        <v>41995</v>
      </c>
      <c r="DA32" s="4" t="s">
        <v>133</v>
      </c>
      <c r="DB32" s="4">
        <v>10.27</v>
      </c>
      <c r="DE32" s="4"/>
      <c r="DF32" s="4"/>
      <c r="DG32" s="4"/>
      <c r="DH32" s="4"/>
      <c r="DI32" s="4"/>
      <c r="DJ32" s="4"/>
      <c r="DK32" s="4"/>
      <c r="DL32" s="4"/>
      <c r="DR32" s="17">
        <f>SUM(DA33:DQ33)</f>
        <v>41390</v>
      </c>
      <c r="EC32" s="1">
        <f>SUM(DS33:EB33)</f>
        <v>0</v>
      </c>
      <c r="ED32" s="4" t="s">
        <v>134</v>
      </c>
      <c r="EE32" s="4"/>
      <c r="EF32" s="4"/>
      <c r="EG32" s="4"/>
      <c r="EH32" s="4"/>
      <c r="EI32" s="4"/>
      <c r="EJ32" s="4"/>
      <c r="FL32" s="1">
        <f>SUM(ED33:FK33)</f>
        <v>539</v>
      </c>
      <c r="FN32" s="1">
        <f>P32+AG32+BC32+BV32+CZ32+DR32+EC32+FL32</f>
        <v>1258437</v>
      </c>
      <c r="FO32" s="1">
        <f>CZ32+DR32+EC32</f>
        <v>83385</v>
      </c>
    </row>
    <row r="33" customHeight="1" spans="1:140">
      <c r="A33" s="4"/>
      <c r="B33" s="4">
        <v>126715</v>
      </c>
      <c r="C33" s="1">
        <v>27</v>
      </c>
      <c r="D33" s="4">
        <v>163335</v>
      </c>
      <c r="E33" s="4">
        <v>1900</v>
      </c>
      <c r="F33" s="4">
        <v>36574</v>
      </c>
      <c r="G33" s="1">
        <v>9000</v>
      </c>
      <c r="P33" s="13"/>
      <c r="Q33" s="1">
        <v>102140</v>
      </c>
      <c r="R33" s="4">
        <v>118655</v>
      </c>
      <c r="S33" s="4">
        <v>31510</v>
      </c>
      <c r="T33" s="1">
        <v>23500</v>
      </c>
      <c r="U33" s="38">
        <v>357407</v>
      </c>
      <c r="V33" s="36">
        <v>10000</v>
      </c>
      <c r="AG33" s="13"/>
      <c r="AH33" s="1">
        <v>27990</v>
      </c>
      <c r="AI33" s="1">
        <v>4750</v>
      </c>
      <c r="AJ33" s="1">
        <v>22643</v>
      </c>
      <c r="BC33" s="13"/>
      <c r="BD33" s="1">
        <v>60000</v>
      </c>
      <c r="BE33" s="1">
        <v>2982</v>
      </c>
      <c r="BF33" s="1">
        <v>10000</v>
      </c>
      <c r="BG33" s="1">
        <v>3100</v>
      </c>
      <c r="BH33" s="4">
        <v>43985</v>
      </c>
      <c r="BI33" s="4">
        <v>18300</v>
      </c>
      <c r="BJ33" s="4"/>
      <c r="BV33" s="13"/>
      <c r="BW33" s="4">
        <v>80</v>
      </c>
      <c r="BX33" s="4">
        <v>16865</v>
      </c>
      <c r="BY33" s="4">
        <v>25050</v>
      </c>
      <c r="BZ33" s="4"/>
      <c r="CB33" s="4"/>
      <c r="CZ33" s="13"/>
      <c r="DA33" s="4">
        <v>22120</v>
      </c>
      <c r="DB33" s="4">
        <v>19270</v>
      </c>
      <c r="DE33" s="4"/>
      <c r="DF33" s="4"/>
      <c r="DG33" s="4"/>
      <c r="DH33" s="4"/>
      <c r="DI33" s="4"/>
      <c r="DJ33" s="4"/>
      <c r="DK33" s="4"/>
      <c r="DL33" s="4"/>
      <c r="DR33" s="13"/>
      <c r="ED33" s="4">
        <v>539</v>
      </c>
      <c r="EE33" s="4"/>
      <c r="EF33" s="4"/>
      <c r="EG33" s="4"/>
      <c r="EH33" s="4"/>
      <c r="EI33" s="4"/>
      <c r="EJ33" s="4"/>
    </row>
    <row r="34" customHeight="1" spans="1:171">
      <c r="A34" s="4" t="s">
        <v>135</v>
      </c>
      <c r="B34" s="4" t="s">
        <v>55</v>
      </c>
      <c r="P34" s="12">
        <f t="shared" si="15"/>
        <v>42000</v>
      </c>
      <c r="AG34" s="12">
        <f t="shared" si="16"/>
        <v>0</v>
      </c>
      <c r="BC34" s="12">
        <f t="shared" si="17"/>
        <v>0</v>
      </c>
      <c r="BD34" s="1">
        <v>8.2</v>
      </c>
      <c r="BE34" s="4" t="s">
        <v>106</v>
      </c>
      <c r="BF34" s="4" t="s">
        <v>106</v>
      </c>
      <c r="BG34" s="4" t="s">
        <v>89</v>
      </c>
      <c r="BI34" s="4"/>
      <c r="BV34" s="12">
        <f>SUM(BD35:BU35)</f>
        <v>26595</v>
      </c>
      <c r="BW34" s="4">
        <v>9.16</v>
      </c>
      <c r="BX34" s="4">
        <v>9.27</v>
      </c>
      <c r="BY34" s="41">
        <v>9.3</v>
      </c>
      <c r="CA34" s="4"/>
      <c r="CZ34" s="17">
        <f>SUM(BW35:CY35)</f>
        <v>23210</v>
      </c>
      <c r="DA34" s="4">
        <v>10.9</v>
      </c>
      <c r="DB34" s="4">
        <v>10.9</v>
      </c>
      <c r="DC34" s="4">
        <v>10.17</v>
      </c>
      <c r="DD34" s="4">
        <v>10.17</v>
      </c>
      <c r="DE34" s="42" t="s">
        <v>136</v>
      </c>
      <c r="DF34" s="4"/>
      <c r="DH34" s="4"/>
      <c r="DJ34" s="4"/>
      <c r="DK34" s="4"/>
      <c r="DL34" s="4"/>
      <c r="DR34" s="17">
        <f>SUM(DA35:DQ35)</f>
        <v>49000</v>
      </c>
      <c r="EC34" s="1">
        <f>SUM(DS35:EB35)</f>
        <v>0</v>
      </c>
      <c r="ED34" s="4" t="s">
        <v>84</v>
      </c>
      <c r="EE34" s="4" t="s">
        <v>84</v>
      </c>
      <c r="EF34" s="4" t="s">
        <v>137</v>
      </c>
      <c r="EG34" s="4" t="s">
        <v>25</v>
      </c>
      <c r="EH34" s="4" t="s">
        <v>40</v>
      </c>
      <c r="EI34" s="4" t="s">
        <v>51</v>
      </c>
      <c r="EN34" s="4"/>
      <c r="FL34" s="1">
        <f>SUM(ED35:FK35)</f>
        <v>41413</v>
      </c>
      <c r="FN34" s="1">
        <f>P34+AG34+BC34+BV34+CZ34+DR34+EC34+FL34</f>
        <v>182218</v>
      </c>
      <c r="FO34" s="1">
        <f>CZ34+DR34+EC34</f>
        <v>72210</v>
      </c>
    </row>
    <row r="35" customHeight="1" spans="1:144">
      <c r="A35" s="4"/>
      <c r="B35" s="4">
        <f>41977+23</f>
        <v>42000</v>
      </c>
      <c r="P35" s="13"/>
      <c r="AG35" s="13"/>
      <c r="BC35" s="13"/>
      <c r="BD35" s="1">
        <v>4405</v>
      </c>
      <c r="BE35" s="4">
        <v>10000</v>
      </c>
      <c r="BF35" s="4">
        <v>6090</v>
      </c>
      <c r="BG35" s="4">
        <v>6100</v>
      </c>
      <c r="BI35" s="4"/>
      <c r="BV35" s="13"/>
      <c r="BW35" s="4">
        <v>8105</v>
      </c>
      <c r="BX35" s="4">
        <v>12110</v>
      </c>
      <c r="BY35" s="4">
        <v>2995</v>
      </c>
      <c r="CA35" s="4"/>
      <c r="CZ35" s="13"/>
      <c r="DA35" s="4">
        <v>11700</v>
      </c>
      <c r="DB35" s="4">
        <v>2800</v>
      </c>
      <c r="DC35" s="4">
        <v>5440</v>
      </c>
      <c r="DD35" s="4">
        <v>10060</v>
      </c>
      <c r="DE35" s="42">
        <v>19000</v>
      </c>
      <c r="DF35" s="4"/>
      <c r="DH35" s="4"/>
      <c r="DJ35" s="4"/>
      <c r="DK35" s="4"/>
      <c r="DL35" s="4"/>
      <c r="DR35" s="13"/>
      <c r="ED35" s="4">
        <v>660</v>
      </c>
      <c r="EE35" s="4">
        <v>255</v>
      </c>
      <c r="EF35" s="4">
        <v>250</v>
      </c>
      <c r="EG35" s="4">
        <v>20000</v>
      </c>
      <c r="EH35" s="4">
        <v>248</v>
      </c>
      <c r="EI35" s="4">
        <v>20000</v>
      </c>
      <c r="EN35" s="4"/>
    </row>
    <row r="36" customHeight="1" spans="1:171">
      <c r="A36" s="4" t="s">
        <v>138</v>
      </c>
      <c r="B36" s="4" t="s">
        <v>27</v>
      </c>
      <c r="C36" s="1" t="s">
        <v>139</v>
      </c>
      <c r="P36" s="12">
        <f t="shared" si="15"/>
        <v>47200</v>
      </c>
      <c r="Q36" s="1">
        <v>6.27</v>
      </c>
      <c r="R36" s="1">
        <v>6.28</v>
      </c>
      <c r="AG36" s="12">
        <f t="shared" si="16"/>
        <v>23150</v>
      </c>
      <c r="AH36" s="40">
        <v>7.3</v>
      </c>
      <c r="BC36" s="12">
        <f t="shared" si="17"/>
        <v>9070</v>
      </c>
      <c r="BD36" s="1">
        <v>8.1</v>
      </c>
      <c r="BE36" s="4" t="s">
        <v>140</v>
      </c>
      <c r="BF36" s="4" t="s">
        <v>89</v>
      </c>
      <c r="BG36" s="4" t="s">
        <v>21</v>
      </c>
      <c r="BI36" s="4"/>
      <c r="BV36" s="12">
        <f>SUM(BD37:BU37)</f>
        <v>35180</v>
      </c>
      <c r="CZ36" s="17">
        <f>SUM(BW37:CY37)</f>
        <v>0</v>
      </c>
      <c r="DA36" s="4">
        <v>10.5</v>
      </c>
      <c r="DB36" s="4">
        <v>10.5</v>
      </c>
      <c r="DC36" s="4">
        <v>10.9</v>
      </c>
      <c r="DD36" s="4">
        <v>10.16</v>
      </c>
      <c r="DI36" s="4"/>
      <c r="DJ36" s="4"/>
      <c r="DK36" s="4"/>
      <c r="DL36" s="4"/>
      <c r="DR36" s="17">
        <f>SUM(DA37:DQ37)</f>
        <v>33655</v>
      </c>
      <c r="EC36" s="1">
        <f>SUM(DS37:EB37)</f>
        <v>0</v>
      </c>
      <c r="ED36" s="4" t="s">
        <v>107</v>
      </c>
      <c r="EE36" s="4"/>
      <c r="EF36" s="4"/>
      <c r="EH36" s="4"/>
      <c r="EI36" s="4"/>
      <c r="EJ36" s="4"/>
      <c r="EK36" s="4"/>
      <c r="EL36" s="4"/>
      <c r="EM36" s="4"/>
      <c r="EN36" s="4"/>
      <c r="FL36" s="1">
        <f>SUM(ED37:FK37)</f>
        <v>20000</v>
      </c>
      <c r="FN36" s="1">
        <f>P36+AG36+BC36+BV36+CZ36+DR36+EC36+FL36</f>
        <v>168255</v>
      </c>
      <c r="FO36" s="1">
        <f>CZ36+DR36+EC36</f>
        <v>33655</v>
      </c>
    </row>
    <row r="37" customHeight="1" spans="1:144">
      <c r="A37" s="4"/>
      <c r="B37" s="4">
        <v>42050</v>
      </c>
      <c r="C37" s="1">
        <v>5150</v>
      </c>
      <c r="P37" s="13"/>
      <c r="Q37" s="36">
        <v>20000</v>
      </c>
      <c r="R37" s="38">
        <f>3350-200</f>
        <v>3150</v>
      </c>
      <c r="AG37" s="13"/>
      <c r="AH37" s="1">
        <v>9070</v>
      </c>
      <c r="BC37" s="13"/>
      <c r="BD37" s="1">
        <v>1550</v>
      </c>
      <c r="BE37" s="4">
        <v>24480</v>
      </c>
      <c r="BF37" s="4">
        <v>3050</v>
      </c>
      <c r="BG37" s="4">
        <v>6100</v>
      </c>
      <c r="BI37" s="4"/>
      <c r="BV37" s="13"/>
      <c r="CZ37" s="13"/>
      <c r="DA37" s="4">
        <v>8575</v>
      </c>
      <c r="DB37" s="4">
        <v>1980</v>
      </c>
      <c r="DC37" s="4">
        <v>6650</v>
      </c>
      <c r="DD37" s="4">
        <v>16450</v>
      </c>
      <c r="DI37" s="4"/>
      <c r="DJ37" s="4"/>
      <c r="DK37" s="4"/>
      <c r="DL37" s="4"/>
      <c r="DR37" s="13"/>
      <c r="ED37" s="4">
        <v>20000</v>
      </c>
      <c r="EE37" s="4"/>
      <c r="EF37" s="4"/>
      <c r="EH37" s="4"/>
      <c r="EI37" s="4"/>
      <c r="EJ37" s="4"/>
      <c r="EK37" s="4"/>
      <c r="EL37" s="4"/>
      <c r="EM37" s="4"/>
      <c r="EN37" s="4"/>
    </row>
    <row r="38" customHeight="1" spans="1:178">
      <c r="A38" s="4" t="s">
        <v>141</v>
      </c>
      <c r="B38" s="1" t="s">
        <v>142</v>
      </c>
      <c r="C38" s="1" t="s">
        <v>43</v>
      </c>
      <c r="D38" s="1" t="s">
        <v>61</v>
      </c>
      <c r="E38" s="1" t="s">
        <v>143</v>
      </c>
      <c r="F38" s="1" t="s">
        <v>101</v>
      </c>
      <c r="G38" s="1" t="s">
        <v>144</v>
      </c>
      <c r="H38" s="1" t="s">
        <v>145</v>
      </c>
      <c r="I38" s="8" t="s">
        <v>146</v>
      </c>
      <c r="P38" s="12">
        <f t="shared" ref="P38:P42" si="18">SUM(B39:O39)</f>
        <v>144115</v>
      </c>
      <c r="Q38" s="1">
        <v>6.27</v>
      </c>
      <c r="AG38" s="12">
        <f t="shared" ref="AG38:AG42" si="19">SUM(Q39:AF39)</f>
        <v>20000</v>
      </c>
      <c r="AH38" s="1">
        <v>7.5</v>
      </c>
      <c r="AI38" s="1">
        <v>7.9</v>
      </c>
      <c r="AJ38" s="37">
        <v>7.1</v>
      </c>
      <c r="AK38" s="1">
        <v>7.18</v>
      </c>
      <c r="AL38" s="1">
        <v>7.18</v>
      </c>
      <c r="AM38" s="1">
        <v>7.29</v>
      </c>
      <c r="BC38" s="12">
        <f>SUM(AH39:BB39)</f>
        <v>6631</v>
      </c>
      <c r="BD38" s="1">
        <v>8.3</v>
      </c>
      <c r="BE38" s="4" t="s">
        <v>14</v>
      </c>
      <c r="BF38" s="4" t="s">
        <v>30</v>
      </c>
      <c r="BG38" s="4" t="s">
        <v>94</v>
      </c>
      <c r="BH38" s="4" t="s">
        <v>106</v>
      </c>
      <c r="BI38" s="4" t="s">
        <v>31</v>
      </c>
      <c r="BJ38" s="1" t="s">
        <v>21</v>
      </c>
      <c r="BK38" s="1" t="s">
        <v>21</v>
      </c>
      <c r="BL38" s="4"/>
      <c r="BV38" s="12">
        <f>SUM(BD39:BU39)</f>
        <v>11105</v>
      </c>
      <c r="BW38" s="4">
        <v>9.1</v>
      </c>
      <c r="BX38" s="4">
        <v>9.4</v>
      </c>
      <c r="BY38" s="41">
        <v>9.1</v>
      </c>
      <c r="BZ38" s="4">
        <v>9.11</v>
      </c>
      <c r="CA38" s="4">
        <v>9.15</v>
      </c>
      <c r="CB38" s="4">
        <v>9.16</v>
      </c>
      <c r="CC38" s="4">
        <v>9.18</v>
      </c>
      <c r="CD38" s="4">
        <v>9.19</v>
      </c>
      <c r="CE38" s="4">
        <v>9.22</v>
      </c>
      <c r="CF38" s="4">
        <v>9.25</v>
      </c>
      <c r="CI38" s="4"/>
      <c r="CY38" s="4"/>
      <c r="CZ38" s="17">
        <f>SUM(BW39:CY39)</f>
        <v>64412</v>
      </c>
      <c r="DA38" s="4" t="s">
        <v>147</v>
      </c>
      <c r="DB38" s="4">
        <v>10.5</v>
      </c>
      <c r="DC38" s="4">
        <v>10.5</v>
      </c>
      <c r="DD38" s="4">
        <v>10.5</v>
      </c>
      <c r="DE38" s="4">
        <v>10.7</v>
      </c>
      <c r="DF38" s="4">
        <v>10.8</v>
      </c>
      <c r="DG38" s="4">
        <v>10.8</v>
      </c>
      <c r="DH38" s="4">
        <v>10.17</v>
      </c>
      <c r="DI38" s="4">
        <v>10.18</v>
      </c>
      <c r="DJ38" s="4">
        <v>10.17</v>
      </c>
      <c r="DK38" s="4">
        <v>10.18</v>
      </c>
      <c r="DL38" s="4">
        <v>10.25</v>
      </c>
      <c r="DM38" s="4">
        <v>10.25</v>
      </c>
      <c r="DN38" s="4">
        <v>10.29</v>
      </c>
      <c r="DO38" s="4">
        <v>10.29</v>
      </c>
      <c r="DR38" s="17">
        <f>SUM(DA39:DQ39)</f>
        <v>71565</v>
      </c>
      <c r="DS38" s="4">
        <v>11.8</v>
      </c>
      <c r="DT38" s="4">
        <v>11.11</v>
      </c>
      <c r="DU38" s="4">
        <v>11.21</v>
      </c>
      <c r="DX38" s="4"/>
      <c r="DY38" s="4"/>
      <c r="DZ38" s="4"/>
      <c r="EC38" s="1">
        <f>SUM(DS39:EB39)</f>
        <v>17433</v>
      </c>
      <c r="ED38" s="4" t="s">
        <v>148</v>
      </c>
      <c r="EE38" s="4" t="s">
        <v>82</v>
      </c>
      <c r="EF38" s="4" t="s">
        <v>149</v>
      </c>
      <c r="EG38" s="4" t="s">
        <v>150</v>
      </c>
      <c r="EH38" s="4" t="s">
        <v>151</v>
      </c>
      <c r="EI38" s="4" t="s">
        <v>47</v>
      </c>
      <c r="EJ38" s="4" t="s">
        <v>85</v>
      </c>
      <c r="EK38" s="4" t="s">
        <v>25</v>
      </c>
      <c r="EL38" s="4" t="s">
        <v>25</v>
      </c>
      <c r="EM38" s="4" t="s">
        <v>25</v>
      </c>
      <c r="EN38" s="4" t="s">
        <v>152</v>
      </c>
      <c r="EO38" s="4" t="s">
        <v>152</v>
      </c>
      <c r="EP38" s="4" t="s">
        <v>50</v>
      </c>
      <c r="EQ38" s="4" t="s">
        <v>50</v>
      </c>
      <c r="EU38" s="4"/>
      <c r="FA38" s="4"/>
      <c r="FE38" s="4"/>
      <c r="FL38" s="1">
        <f>SUM(ED39:FK39)</f>
        <v>92354.4</v>
      </c>
      <c r="FN38" s="1">
        <f>P38+AG38+BC38+BV38+CZ38+DR38+EC38+FL38</f>
        <v>427615.4</v>
      </c>
      <c r="FO38" s="1">
        <f>CZ38+DR38+EC38</f>
        <v>153410</v>
      </c>
      <c r="FV38" s="4"/>
    </row>
    <row r="39" customHeight="1" spans="1:178">
      <c r="A39" s="4"/>
      <c r="B39" s="1">
        <v>6160</v>
      </c>
      <c r="C39" s="1">
        <v>2900</v>
      </c>
      <c r="D39" s="1">
        <v>42010</v>
      </c>
      <c r="E39" s="1">
        <v>42000</v>
      </c>
      <c r="F39" s="1">
        <v>42000</v>
      </c>
      <c r="G39" s="1">
        <v>4420</v>
      </c>
      <c r="H39" s="1">
        <v>4575</v>
      </c>
      <c r="I39" s="1">
        <v>50</v>
      </c>
      <c r="P39" s="13"/>
      <c r="Q39" s="36">
        <v>20000</v>
      </c>
      <c r="AG39" s="13"/>
      <c r="AH39" s="1">
        <v>4015</v>
      </c>
      <c r="AI39" s="1">
        <v>96</v>
      </c>
      <c r="AJ39" s="1">
        <v>650</v>
      </c>
      <c r="AK39" s="1">
        <v>40</v>
      </c>
      <c r="AL39" s="1">
        <v>40</v>
      </c>
      <c r="AM39" s="1">
        <v>1790</v>
      </c>
      <c r="BC39" s="13"/>
      <c r="BD39" s="1">
        <v>650</v>
      </c>
      <c r="BE39" s="4">
        <v>2865</v>
      </c>
      <c r="BF39" s="4">
        <v>2300</v>
      </c>
      <c r="BG39" s="4">
        <v>320</v>
      </c>
      <c r="BH39" s="4">
        <v>960</v>
      </c>
      <c r="BI39" s="4">
        <v>960</v>
      </c>
      <c r="BJ39" s="4">
        <v>1830</v>
      </c>
      <c r="BK39" s="1">
        <v>1220</v>
      </c>
      <c r="BL39" s="4"/>
      <c r="BV39" s="13"/>
      <c r="BW39" s="4">
        <v>10001</v>
      </c>
      <c r="BX39" s="4">
        <v>15000</v>
      </c>
      <c r="BY39" s="4">
        <v>5120</v>
      </c>
      <c r="BZ39" s="4">
        <v>4275</v>
      </c>
      <c r="CA39" s="4">
        <v>2326</v>
      </c>
      <c r="CB39" s="4">
        <v>8180</v>
      </c>
      <c r="CC39" s="4">
        <v>5440</v>
      </c>
      <c r="CD39" s="4">
        <v>3580</v>
      </c>
      <c r="CE39" s="4">
        <v>7300</v>
      </c>
      <c r="CF39" s="4">
        <v>3190</v>
      </c>
      <c r="CI39" s="4"/>
      <c r="CY39" s="4"/>
      <c r="CZ39" s="13"/>
      <c r="DA39" s="4">
        <v>21780</v>
      </c>
      <c r="DB39" s="4">
        <v>4165</v>
      </c>
      <c r="DC39" s="4">
        <v>700</v>
      </c>
      <c r="DD39" s="4">
        <v>540</v>
      </c>
      <c r="DE39" s="4">
        <v>1305</v>
      </c>
      <c r="DF39" s="4">
        <v>2800</v>
      </c>
      <c r="DG39" s="4">
        <v>2800</v>
      </c>
      <c r="DH39" s="4">
        <v>3590</v>
      </c>
      <c r="DI39" s="4">
        <v>11410</v>
      </c>
      <c r="DJ39" s="4">
        <v>10000</v>
      </c>
      <c r="DK39" s="4">
        <v>10000</v>
      </c>
      <c r="DL39" s="4">
        <v>540</v>
      </c>
      <c r="DM39" s="4">
        <v>1600</v>
      </c>
      <c r="DN39" s="4">
        <v>60</v>
      </c>
      <c r="DO39" s="4">
        <v>275</v>
      </c>
      <c r="DR39" s="13"/>
      <c r="DS39" s="4">
        <v>588</v>
      </c>
      <c r="DT39" s="4">
        <v>15000</v>
      </c>
      <c r="DU39" s="4">
        <v>1845</v>
      </c>
      <c r="DX39" s="4"/>
      <c r="DY39" s="4"/>
      <c r="DZ39" s="4"/>
      <c r="ED39" s="4">
        <f>3710+70</f>
        <v>3780</v>
      </c>
      <c r="EE39" s="4">
        <v>2344</v>
      </c>
      <c r="EF39" s="4">
        <v>275</v>
      </c>
      <c r="EG39" s="4">
        <v>576</v>
      </c>
      <c r="EH39" s="4">
        <v>3570</v>
      </c>
      <c r="EI39" s="4">
        <v>424</v>
      </c>
      <c r="EJ39" s="4">
        <f>17539+708+286</f>
        <v>18533</v>
      </c>
      <c r="EK39" s="4">
        <v>17373.8</v>
      </c>
      <c r="EL39" s="4">
        <v>2641.6</v>
      </c>
      <c r="EM39" s="4">
        <v>20000</v>
      </c>
      <c r="EN39" s="4">
        <v>20000</v>
      </c>
      <c r="EO39" s="4">
        <f>219.5+141.1+63.7</f>
        <v>424.3</v>
      </c>
      <c r="EP39" s="4">
        <v>68.6</v>
      </c>
      <c r="EQ39" s="4">
        <f>137.2+1270.1+455.7+481.1</f>
        <v>2344.1</v>
      </c>
      <c r="EU39" s="4"/>
      <c r="FA39" s="4"/>
      <c r="FE39" s="4"/>
      <c r="FV39" s="4"/>
    </row>
    <row r="40" customHeight="1" spans="1:178">
      <c r="A40" s="4" t="s">
        <v>153</v>
      </c>
      <c r="B40" s="1" t="s">
        <v>154</v>
      </c>
      <c r="P40" s="12">
        <f t="shared" si="18"/>
        <v>1900</v>
      </c>
      <c r="Q40" s="1">
        <v>6.2</v>
      </c>
      <c r="R40" s="1">
        <v>6.3</v>
      </c>
      <c r="S40" s="1">
        <v>6.5</v>
      </c>
      <c r="T40" s="28">
        <v>6.18</v>
      </c>
      <c r="U40" s="1">
        <v>6.27</v>
      </c>
      <c r="V40" s="1">
        <v>6.28</v>
      </c>
      <c r="AG40" s="12">
        <f t="shared" si="19"/>
        <v>22946</v>
      </c>
      <c r="AH40" s="1">
        <v>7.16</v>
      </c>
      <c r="AI40" s="1">
        <v>7.26</v>
      </c>
      <c r="BC40" s="12">
        <f>SUM(AH41:BB41)</f>
        <v>3530</v>
      </c>
      <c r="BD40" s="1">
        <v>8.9</v>
      </c>
      <c r="BE40" s="4" t="s">
        <v>68</v>
      </c>
      <c r="BF40" s="4" t="s">
        <v>31</v>
      </c>
      <c r="BG40" s="4" t="s">
        <v>89</v>
      </c>
      <c r="BH40" s="4" t="s">
        <v>21</v>
      </c>
      <c r="BJ40" s="4"/>
      <c r="BV40" s="12">
        <f>SUM(BD41:BU41)</f>
        <v>17875</v>
      </c>
      <c r="BW40" s="4">
        <v>9.3</v>
      </c>
      <c r="BX40" s="4">
        <v>9.15</v>
      </c>
      <c r="CZ40" s="17">
        <f>SUM(BW41:CY41)</f>
        <v>5760</v>
      </c>
      <c r="DA40" s="4">
        <v>10.7</v>
      </c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17">
        <f>SUM(DA41:DQ41)</f>
        <v>840</v>
      </c>
      <c r="DS40" s="4">
        <v>11.23</v>
      </c>
      <c r="DT40" s="4"/>
      <c r="DV40" s="4"/>
      <c r="DW40" s="4"/>
      <c r="DX40" s="4"/>
      <c r="DY40" s="4"/>
      <c r="DZ40" s="4"/>
      <c r="EC40" s="1">
        <f>SUM(DS41:EB41)</f>
        <v>840</v>
      </c>
      <c r="FL40" s="1">
        <f>SUM(ED41:FK41)</f>
        <v>0</v>
      </c>
      <c r="FN40" s="1">
        <f>P40+AG40+BC40+BV40+CZ40+DR40+EC40+FL40</f>
        <v>53691</v>
      </c>
      <c r="FO40" s="1">
        <f>CZ40+DR40+EC40</f>
        <v>7440</v>
      </c>
      <c r="FP40" s="4"/>
      <c r="FQ40" s="4"/>
      <c r="FR40" s="4"/>
      <c r="FS40" s="4"/>
      <c r="FT40" s="4"/>
      <c r="FU40" s="4"/>
      <c r="FV40" s="4"/>
    </row>
    <row r="41" customHeight="1" spans="1:178">
      <c r="A41" s="4"/>
      <c r="B41" s="1">
        <v>1900</v>
      </c>
      <c r="P41" s="13"/>
      <c r="Q41" s="1">
        <v>6782</v>
      </c>
      <c r="R41" s="1">
        <v>630</v>
      </c>
      <c r="S41" s="1">
        <v>120</v>
      </c>
      <c r="T41" s="28">
        <v>6257</v>
      </c>
      <c r="U41" s="36">
        <v>6257</v>
      </c>
      <c r="V41" s="1">
        <v>2900</v>
      </c>
      <c r="AG41" s="13"/>
      <c r="AH41" s="1">
        <v>480</v>
      </c>
      <c r="AI41" s="1">
        <v>3050</v>
      </c>
      <c r="BC41" s="13"/>
      <c r="BD41" s="1">
        <v>320</v>
      </c>
      <c r="BE41" s="4">
        <v>2235</v>
      </c>
      <c r="BF41" s="4">
        <v>70</v>
      </c>
      <c r="BG41" s="4">
        <v>9150</v>
      </c>
      <c r="BH41" s="4">
        <v>6100</v>
      </c>
      <c r="BJ41" s="4"/>
      <c r="BV41" s="13"/>
      <c r="BW41" s="4">
        <v>5050</v>
      </c>
      <c r="BX41" s="4">
        <v>710</v>
      </c>
      <c r="CZ41" s="13"/>
      <c r="DA41" s="4">
        <v>840</v>
      </c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13"/>
      <c r="DS41" s="4">
        <v>840</v>
      </c>
      <c r="DT41" s="4"/>
      <c r="DV41" s="4"/>
      <c r="DW41" s="4"/>
      <c r="DX41" s="4"/>
      <c r="DY41" s="4"/>
      <c r="DZ41" s="4"/>
      <c r="FP41" s="4"/>
      <c r="FQ41" s="4"/>
      <c r="FR41" s="4"/>
      <c r="FS41" s="4"/>
      <c r="FT41" s="4"/>
      <c r="FU41" s="4"/>
      <c r="FV41" s="4"/>
    </row>
    <row r="42" customHeight="1" spans="1:171">
      <c r="A42" s="4" t="s">
        <v>155</v>
      </c>
      <c r="P42" s="12">
        <f t="shared" si="18"/>
        <v>0</v>
      </c>
      <c r="Q42" s="1">
        <v>6.27</v>
      </c>
      <c r="AG42" s="12">
        <f t="shared" si="19"/>
        <v>12000</v>
      </c>
      <c r="BC42" s="12">
        <f>SUM(AH43:BB43)</f>
        <v>0</v>
      </c>
      <c r="BD42" s="4" t="s">
        <v>156</v>
      </c>
      <c r="BV42" s="12">
        <f>SUM(BD43:BU43)</f>
        <v>640</v>
      </c>
      <c r="CZ42" s="17">
        <f>SUM(BW43:CY43)</f>
        <v>0</v>
      </c>
      <c r="DA42" s="4">
        <v>10.2</v>
      </c>
      <c r="DC42" s="4"/>
      <c r="DD42" s="4"/>
      <c r="DE42" s="4"/>
      <c r="DF42" s="4"/>
      <c r="DG42" s="4"/>
      <c r="DH42" s="4"/>
      <c r="DR42" s="17">
        <f>SUM(DA43:DQ43)</f>
        <v>15000</v>
      </c>
      <c r="DS42" s="4">
        <v>11.27</v>
      </c>
      <c r="DT42" s="4"/>
      <c r="DV42" s="4"/>
      <c r="DW42" s="4"/>
      <c r="DX42" s="4"/>
      <c r="DY42" s="4"/>
      <c r="DZ42" s="4"/>
      <c r="EC42" s="1">
        <f>SUM(DS43:EB43)</f>
        <v>29870</v>
      </c>
      <c r="FL42" s="1">
        <f>SUM(ED43:FK43)</f>
        <v>0</v>
      </c>
      <c r="FN42" s="1">
        <f>P42+AG42+BC42+BV42+CZ42+DR42+EC42+FL42</f>
        <v>57510</v>
      </c>
      <c r="FO42" s="1">
        <f>CZ42+DR42+EC42</f>
        <v>44870</v>
      </c>
    </row>
    <row r="43" customHeight="1" spans="1:130">
      <c r="A43" s="4"/>
      <c r="P43" s="13"/>
      <c r="Q43" s="36">
        <v>12000</v>
      </c>
      <c r="AG43" s="13"/>
      <c r="BC43" s="13"/>
      <c r="BD43" s="4">
        <v>640</v>
      </c>
      <c r="BV43" s="13"/>
      <c r="CZ43" s="13"/>
      <c r="DA43" s="4">
        <v>15000</v>
      </c>
      <c r="DC43" s="4"/>
      <c r="DD43" s="4"/>
      <c r="DE43" s="4"/>
      <c r="DF43" s="4"/>
      <c r="DG43" s="4"/>
      <c r="DH43" s="4"/>
      <c r="DR43" s="13"/>
      <c r="DS43" s="4">
        <v>29870</v>
      </c>
      <c r="DT43" s="4"/>
      <c r="DV43" s="4"/>
      <c r="DW43" s="4"/>
      <c r="DX43" s="4"/>
      <c r="DY43" s="4"/>
      <c r="DZ43" s="4"/>
    </row>
    <row r="44" customHeight="1" spans="1:171">
      <c r="A44" s="4" t="s">
        <v>157</v>
      </c>
      <c r="B44" s="1" t="s">
        <v>35</v>
      </c>
      <c r="P44" s="12">
        <f t="shared" ref="P44:P48" si="20">SUM(B45:O45)</f>
        <v>19900</v>
      </c>
      <c r="Q44" s="1">
        <v>6.27</v>
      </c>
      <c r="AG44" s="12">
        <f t="shared" ref="AG44:AG48" si="21">SUM(Q45:AF45)</f>
        <v>4000</v>
      </c>
      <c r="BC44" s="12">
        <f t="shared" ref="BC44:BC48" si="22">SUM(AH45:BB45)</f>
        <v>0</v>
      </c>
      <c r="BD44" s="4" t="s">
        <v>68</v>
      </c>
      <c r="BV44" s="12">
        <f>SUM(BD45:BU45)</f>
        <v>90</v>
      </c>
      <c r="CZ44" s="17">
        <f>SUM(BW45:CY45)</f>
        <v>0</v>
      </c>
      <c r="DA44" s="4"/>
      <c r="DB44" s="4"/>
      <c r="DC44" s="4"/>
      <c r="DD44" s="4"/>
      <c r="DE44" s="4"/>
      <c r="DF44" s="4"/>
      <c r="DG44" s="4"/>
      <c r="DH44" s="4"/>
      <c r="DR44" s="17">
        <f>SUM(DA45:DQ45)</f>
        <v>0</v>
      </c>
      <c r="DS44" s="4">
        <v>11.11</v>
      </c>
      <c r="DT44" s="4"/>
      <c r="DU44" s="4"/>
      <c r="DW44" s="4"/>
      <c r="DX44" s="4"/>
      <c r="DY44" s="4"/>
      <c r="DZ44" s="4"/>
      <c r="EC44" s="1">
        <f>SUM(DS45:EB45)</f>
        <v>10000</v>
      </c>
      <c r="ED44" s="1" t="s">
        <v>158</v>
      </c>
      <c r="FL44" s="1">
        <f>SUM(ED45:FK45)</f>
        <v>64</v>
      </c>
      <c r="FN44" s="1">
        <f>P44+AG44+BC44+BV44+CZ44+DR44+EC44+FL44</f>
        <v>34054</v>
      </c>
      <c r="FO44" s="1">
        <f>CZ44+DR44+EC44</f>
        <v>10000</v>
      </c>
    </row>
    <row r="45" customHeight="1" spans="1:134">
      <c r="A45" s="4"/>
      <c r="B45" s="1">
        <f>20000-100</f>
        <v>19900</v>
      </c>
      <c r="P45" s="13"/>
      <c r="Q45" s="36">
        <v>4000</v>
      </c>
      <c r="AG45" s="13"/>
      <c r="BC45" s="13"/>
      <c r="BD45" s="4">
        <v>90</v>
      </c>
      <c r="BV45" s="13"/>
      <c r="CZ45" s="13"/>
      <c r="DA45" s="4"/>
      <c r="DB45" s="4"/>
      <c r="DC45" s="4"/>
      <c r="DD45" s="4"/>
      <c r="DE45" s="4"/>
      <c r="DF45" s="4"/>
      <c r="DG45" s="4"/>
      <c r="DH45" s="4"/>
      <c r="DR45" s="13"/>
      <c r="DS45" s="4">
        <v>10000</v>
      </c>
      <c r="DT45" s="4"/>
      <c r="DU45" s="4"/>
      <c r="DW45" s="4"/>
      <c r="DX45" s="4"/>
      <c r="DY45" s="4"/>
      <c r="DZ45" s="4"/>
      <c r="ED45" s="1">
        <v>64</v>
      </c>
    </row>
    <row r="46" customHeight="1" spans="1:171">
      <c r="A46" s="4" t="s">
        <v>159</v>
      </c>
      <c r="P46" s="12">
        <f t="shared" si="20"/>
        <v>0</v>
      </c>
      <c r="Q46" s="1">
        <v>6.27</v>
      </c>
      <c r="AG46" s="12">
        <f t="shared" si="21"/>
        <v>12000</v>
      </c>
      <c r="AH46" s="1" t="s">
        <v>160</v>
      </c>
      <c r="AI46" s="1">
        <v>7.12</v>
      </c>
      <c r="AJ46" s="1">
        <v>7.19</v>
      </c>
      <c r="AK46" s="1">
        <v>7.23</v>
      </c>
      <c r="AL46" s="1">
        <v>7.26</v>
      </c>
      <c r="BC46" s="12">
        <f t="shared" si="22"/>
        <v>14029</v>
      </c>
      <c r="BD46" s="4" t="s">
        <v>15</v>
      </c>
      <c r="BE46" s="4" t="s">
        <v>31</v>
      </c>
      <c r="BF46" s="4" t="s">
        <v>21</v>
      </c>
      <c r="BH46" s="4"/>
      <c r="BI46" s="4"/>
      <c r="BV46" s="12">
        <f>SUM(BD47:BU47)</f>
        <v>52285</v>
      </c>
      <c r="BW46" s="4">
        <v>9.2</v>
      </c>
      <c r="BX46" s="41">
        <v>9.1</v>
      </c>
      <c r="BY46" s="4">
        <v>9.26</v>
      </c>
      <c r="BZ46" s="4">
        <v>9.28</v>
      </c>
      <c r="CB46" s="4"/>
      <c r="CC46" s="4"/>
      <c r="CZ46" s="17">
        <f>SUM(BW47:CY47)</f>
        <v>25608</v>
      </c>
      <c r="DA46" s="4" t="s">
        <v>161</v>
      </c>
      <c r="DB46" s="4" t="s">
        <v>162</v>
      </c>
      <c r="DC46" s="4"/>
      <c r="DE46" s="4"/>
      <c r="DF46" s="4"/>
      <c r="DG46" s="4"/>
      <c r="DH46" s="4"/>
      <c r="DR46" s="17">
        <f>SUM(DA47:DQ47)</f>
        <v>66410</v>
      </c>
      <c r="DS46" s="4">
        <v>11.21</v>
      </c>
      <c r="EC46" s="1">
        <f>SUM(DS47:EB47)</f>
        <v>4063</v>
      </c>
      <c r="ED46" s="4" t="s">
        <v>163</v>
      </c>
      <c r="EE46" s="4" t="s">
        <v>25</v>
      </c>
      <c r="EF46" s="4" t="s">
        <v>152</v>
      </c>
      <c r="EI46" s="4"/>
      <c r="FL46" s="1">
        <f>SUM(ED47:FK47)</f>
        <v>80141</v>
      </c>
      <c r="FN46" s="1">
        <f>P46+AG46+BC46+BV46+CZ46+DR46+EC46+FL46</f>
        <v>254536</v>
      </c>
      <c r="FO46" s="1">
        <f>CZ46+DR46+EC46</f>
        <v>96081</v>
      </c>
    </row>
    <row r="47" customHeight="1" spans="1:139">
      <c r="A47" s="4"/>
      <c r="P47" s="13"/>
      <c r="Q47" s="36">
        <v>12000</v>
      </c>
      <c r="AG47" s="13"/>
      <c r="AH47" s="1">
        <v>785</v>
      </c>
      <c r="AI47" s="1">
        <v>456</v>
      </c>
      <c r="AJ47" s="1">
        <v>2608</v>
      </c>
      <c r="AK47" s="1">
        <v>6520</v>
      </c>
      <c r="AL47" s="1">
        <v>3660</v>
      </c>
      <c r="BC47" s="13"/>
      <c r="BD47" s="4">
        <v>1630</v>
      </c>
      <c r="BE47" s="4">
        <v>640</v>
      </c>
      <c r="BF47" s="4">
        <v>50015</v>
      </c>
      <c r="BH47" s="4"/>
      <c r="BI47" s="4"/>
      <c r="BV47" s="13"/>
      <c r="BW47" s="4">
        <v>15170</v>
      </c>
      <c r="BX47" s="4">
        <v>10035</v>
      </c>
      <c r="BY47" s="4">
        <v>70</v>
      </c>
      <c r="BZ47" s="4">
        <v>333</v>
      </c>
      <c r="CB47" s="4"/>
      <c r="CC47" s="4"/>
      <c r="CZ47" s="13"/>
      <c r="DA47" s="4">
        <f>24610-11200</f>
        <v>13410</v>
      </c>
      <c r="DB47" s="4">
        <v>53000</v>
      </c>
      <c r="DC47" s="4"/>
      <c r="DE47" s="4"/>
      <c r="DF47" s="4"/>
      <c r="DG47" s="4"/>
      <c r="DH47" s="4"/>
      <c r="DR47" s="13"/>
      <c r="DS47" s="4">
        <v>4063</v>
      </c>
      <c r="ED47" s="4">
        <v>141</v>
      </c>
      <c r="EE47" s="4">
        <v>60000</v>
      </c>
      <c r="EF47" s="4">
        <v>20000</v>
      </c>
      <c r="EI47" s="4"/>
    </row>
    <row r="48" customHeight="1" spans="1:171">
      <c r="A48" s="4" t="s">
        <v>164</v>
      </c>
      <c r="B48" s="4" t="s">
        <v>130</v>
      </c>
      <c r="C48" s="4" t="s">
        <v>165</v>
      </c>
      <c r="D48" s="4" t="s">
        <v>62</v>
      </c>
      <c r="P48" s="12">
        <f t="shared" si="20"/>
        <v>9580</v>
      </c>
      <c r="Q48" s="1" t="s">
        <v>166</v>
      </c>
      <c r="R48" s="1" t="s">
        <v>167</v>
      </c>
      <c r="S48" s="1" t="s">
        <v>168</v>
      </c>
      <c r="T48" s="1" t="s">
        <v>169</v>
      </c>
      <c r="U48" s="1" t="s">
        <v>170</v>
      </c>
      <c r="AG48" s="12">
        <f t="shared" si="21"/>
        <v>4906</v>
      </c>
      <c r="AH48" s="1">
        <v>7.1</v>
      </c>
      <c r="AI48" s="1">
        <v>7.15</v>
      </c>
      <c r="AJ48" s="1">
        <v>7.15</v>
      </c>
      <c r="AK48" s="1">
        <v>7.19</v>
      </c>
      <c r="BC48" s="12">
        <f t="shared" si="22"/>
        <v>31647</v>
      </c>
      <c r="BD48" s="4" t="s">
        <v>171</v>
      </c>
      <c r="BE48" s="4" t="s">
        <v>106</v>
      </c>
      <c r="BF48" s="4" t="s">
        <v>95</v>
      </c>
      <c r="BV48" s="12">
        <f>SUM(BD49:BU49)</f>
        <v>33921</v>
      </c>
      <c r="BW48" s="4" t="s">
        <v>172</v>
      </c>
      <c r="BX48" s="4" t="s">
        <v>173</v>
      </c>
      <c r="BY48" s="4" t="s">
        <v>174</v>
      </c>
      <c r="BZ48" s="4" t="s">
        <v>175</v>
      </c>
      <c r="CA48" s="4" t="s">
        <v>176</v>
      </c>
      <c r="CB48" s="4"/>
      <c r="CZ48" s="17">
        <f>SUM(BW49:CY49)</f>
        <v>46074</v>
      </c>
      <c r="DA48" s="4" t="s">
        <v>161</v>
      </c>
      <c r="DB48" s="4" t="s">
        <v>177</v>
      </c>
      <c r="DC48" s="4" t="s">
        <v>178</v>
      </c>
      <c r="DG48" s="4"/>
      <c r="DH48" s="4"/>
      <c r="DR48" s="17">
        <f>SUM(DA49:DQ49)</f>
        <v>40038</v>
      </c>
      <c r="DS48" s="4">
        <v>11.9</v>
      </c>
      <c r="EC48" s="1">
        <f>SUM(DS49:EB49)</f>
        <v>170000</v>
      </c>
      <c r="ED48" s="4" t="s">
        <v>179</v>
      </c>
      <c r="EE48" s="4" t="s">
        <v>180</v>
      </c>
      <c r="EF48" s="4" t="s">
        <v>181</v>
      </c>
      <c r="EG48" s="4" t="s">
        <v>182</v>
      </c>
      <c r="EH48" s="4" t="s">
        <v>25</v>
      </c>
      <c r="EI48" s="4" t="s">
        <v>53</v>
      </c>
      <c r="EP48" s="4"/>
      <c r="ER48" s="4"/>
      <c r="ES48" s="4"/>
      <c r="FL48" s="1">
        <f>SUM(ED49:FK49)</f>
        <v>69148</v>
      </c>
      <c r="FN48" s="1">
        <f>P48+AG48+BC48+BV48+CZ48+DR48+EC48+FL48</f>
        <v>405314</v>
      </c>
      <c r="FO48" s="1">
        <f>CZ48+DR48+EC48</f>
        <v>256112</v>
      </c>
    </row>
    <row r="49" customHeight="1" spans="1:149">
      <c r="A49" s="4"/>
      <c r="B49" s="4">
        <v>2177</v>
      </c>
      <c r="C49" s="4">
        <v>103</v>
      </c>
      <c r="D49" s="4">
        <v>7300</v>
      </c>
      <c r="P49" s="13"/>
      <c r="Q49" s="1">
        <v>70</v>
      </c>
      <c r="R49" s="1">
        <v>95</v>
      </c>
      <c r="S49" s="1">
        <v>2528</v>
      </c>
      <c r="T49" s="1">
        <v>2033</v>
      </c>
      <c r="U49" s="1">
        <v>180</v>
      </c>
      <c r="AG49" s="13"/>
      <c r="AH49" s="1">
        <v>12280</v>
      </c>
      <c r="AI49" s="1">
        <v>14390</v>
      </c>
      <c r="AJ49" s="1">
        <v>2400</v>
      </c>
      <c r="AK49" s="1">
        <v>2577</v>
      </c>
      <c r="BC49" s="13"/>
      <c r="BD49" s="4">
        <v>5180</v>
      </c>
      <c r="BE49" s="4">
        <v>25860</v>
      </c>
      <c r="BF49" s="4">
        <v>2881</v>
      </c>
      <c r="BV49" s="13"/>
      <c r="BW49" s="4">
        <v>3628</v>
      </c>
      <c r="BX49" s="4">
        <v>3181</v>
      </c>
      <c r="BY49" s="4">
        <v>3540</v>
      </c>
      <c r="BZ49" s="4">
        <v>35565</v>
      </c>
      <c r="CA49" s="4">
        <v>160</v>
      </c>
      <c r="CB49" s="4"/>
      <c r="CZ49" s="13"/>
      <c r="DA49" s="4">
        <v>6000</v>
      </c>
      <c r="DB49" s="4">
        <v>2432</v>
      </c>
      <c r="DC49" s="4">
        <v>31606</v>
      </c>
      <c r="DG49" s="4"/>
      <c r="DH49" s="4"/>
      <c r="DR49" s="13"/>
      <c r="DS49" s="4">
        <v>170000</v>
      </c>
      <c r="ED49" s="4">
        <v>27</v>
      </c>
      <c r="EE49" s="4">
        <v>1400</v>
      </c>
      <c r="EF49" s="4">
        <v>2444</v>
      </c>
      <c r="EG49" s="4">
        <v>277</v>
      </c>
      <c r="EH49" s="4">
        <v>60000</v>
      </c>
      <c r="EI49" s="4">
        <v>5000</v>
      </c>
      <c r="EP49" s="4"/>
      <c r="ER49" s="4"/>
      <c r="ES49" s="4"/>
    </row>
    <row r="50" customHeight="1" spans="1:171">
      <c r="A50" s="4" t="s">
        <v>183</v>
      </c>
      <c r="P50" s="12">
        <f t="shared" ref="P50:P54" si="23">SUM(B51:O51)</f>
        <v>0</v>
      </c>
      <c r="Q50" s="1">
        <v>6.27</v>
      </c>
      <c r="AG50" s="12">
        <f t="shared" ref="AG50:AG54" si="24">SUM(Q51:AF51)</f>
        <v>2000</v>
      </c>
      <c r="BC50" s="12">
        <f t="shared" ref="BC50:BC54" si="25">SUM(AH51:BB51)</f>
        <v>0</v>
      </c>
      <c r="BD50" s="4" t="s">
        <v>184</v>
      </c>
      <c r="BE50" s="4" t="s">
        <v>185</v>
      </c>
      <c r="BF50" s="4" t="s">
        <v>89</v>
      </c>
      <c r="BI50" s="4"/>
      <c r="BJ50" s="4"/>
      <c r="BV50" s="12">
        <f>SUM(BD51:BU51)</f>
        <v>3792</v>
      </c>
      <c r="CZ50" s="17">
        <f>SUM(BW51:CY51)</f>
        <v>0</v>
      </c>
      <c r="DA50" s="4"/>
      <c r="DB50" s="4"/>
      <c r="DC50" s="4"/>
      <c r="DD50" s="4"/>
      <c r="DE50" s="4"/>
      <c r="DF50" s="4"/>
      <c r="DG50" s="4"/>
      <c r="DH50" s="4"/>
      <c r="DR50" s="17">
        <f>SUM(DA51:DQ51)</f>
        <v>0</v>
      </c>
      <c r="EC50" s="1">
        <f>SUM(DS51:EB51)</f>
        <v>0</v>
      </c>
      <c r="ED50" s="4" t="s">
        <v>152</v>
      </c>
      <c r="EE50" s="4" t="s">
        <v>52</v>
      </c>
      <c r="EG50" s="4"/>
      <c r="FL50" s="1">
        <f>SUM(ED51:FK51)</f>
        <v>2825.8</v>
      </c>
      <c r="FN50" s="1">
        <f>P50+AG50+BC50+BV50+CZ50+DR50+EC50+FL50</f>
        <v>8617.8</v>
      </c>
      <c r="FO50" s="1">
        <f>CZ50+DR50+EC50</f>
        <v>0</v>
      </c>
    </row>
    <row r="51" customHeight="1" spans="1:137">
      <c r="A51" s="4"/>
      <c r="P51" s="13"/>
      <c r="Q51" s="36">
        <v>2000</v>
      </c>
      <c r="AG51" s="13"/>
      <c r="BC51" s="13"/>
      <c r="BD51" s="4">
        <v>100</v>
      </c>
      <c r="BE51" s="4">
        <v>32</v>
      </c>
      <c r="BF51" s="4">
        <v>3660</v>
      </c>
      <c r="BI51" s="4"/>
      <c r="BJ51" s="4"/>
      <c r="BV51" s="13"/>
      <c r="CZ51" s="13"/>
      <c r="DA51" s="4"/>
      <c r="DB51" s="4"/>
      <c r="DC51" s="4"/>
      <c r="DD51" s="4"/>
      <c r="DE51" s="4"/>
      <c r="DF51" s="4"/>
      <c r="DG51" s="4"/>
      <c r="DH51" s="4"/>
      <c r="DR51" s="13"/>
      <c r="ED51" s="4">
        <v>2002.6</v>
      </c>
      <c r="EE51" s="4">
        <v>823.2</v>
      </c>
      <c r="EG51" s="4"/>
    </row>
    <row r="52" customHeight="1" spans="1:171">
      <c r="A52" s="4" t="s">
        <v>186</v>
      </c>
      <c r="P52" s="12">
        <f t="shared" si="23"/>
        <v>0</v>
      </c>
      <c r="AG52" s="12">
        <f t="shared" si="24"/>
        <v>0</v>
      </c>
      <c r="BC52" s="12">
        <f t="shared" si="25"/>
        <v>0</v>
      </c>
      <c r="BD52" s="4" t="s">
        <v>187</v>
      </c>
      <c r="BE52" s="4" t="s">
        <v>44</v>
      </c>
      <c r="BF52" s="4" t="s">
        <v>95</v>
      </c>
      <c r="BV52" s="12">
        <f>SUM(BD53:BU53)</f>
        <v>1780</v>
      </c>
      <c r="BW52" s="4">
        <v>9.17</v>
      </c>
      <c r="BX52" s="1">
        <v>9.18</v>
      </c>
      <c r="CZ52" s="17">
        <f>SUM(BW53:CY53)</f>
        <v>665</v>
      </c>
      <c r="DR52" s="17">
        <f>SUM(DA53:DQ53)</f>
        <v>0</v>
      </c>
      <c r="EC52" s="1">
        <f>SUM(DS53:EB53)</f>
        <v>0</v>
      </c>
      <c r="FL52" s="1">
        <f>SUM(ED53:FK53)</f>
        <v>0</v>
      </c>
      <c r="FN52" s="1">
        <f>P52+AG52+BC52+BV52+CZ52+DR52+EC52+FL52</f>
        <v>2445</v>
      </c>
      <c r="FO52" s="1">
        <f>CZ52+DR52+EC52</f>
        <v>665</v>
      </c>
    </row>
    <row r="53" customHeight="1" spans="1:122">
      <c r="A53" s="4"/>
      <c r="P53" s="13"/>
      <c r="AG53" s="13"/>
      <c r="BC53" s="13"/>
      <c r="BD53" s="4">
        <v>560</v>
      </c>
      <c r="BE53" s="4">
        <v>610</v>
      </c>
      <c r="BF53" s="1">
        <v>610</v>
      </c>
      <c r="BV53" s="13"/>
      <c r="BW53" s="4">
        <v>610</v>
      </c>
      <c r="BX53" s="1">
        <v>55</v>
      </c>
      <c r="CZ53" s="13"/>
      <c r="DR53" s="13"/>
    </row>
    <row r="54" customHeight="1" spans="1:171">
      <c r="A54" s="4" t="s">
        <v>188</v>
      </c>
      <c r="B54" s="1" t="s">
        <v>189</v>
      </c>
      <c r="C54" s="1" t="s">
        <v>189</v>
      </c>
      <c r="P54" s="12">
        <f t="shared" si="23"/>
        <v>49920</v>
      </c>
      <c r="Q54" s="1">
        <v>6.27</v>
      </c>
      <c r="AG54" s="12">
        <f t="shared" si="24"/>
        <v>3000</v>
      </c>
      <c r="BC54" s="12">
        <f t="shared" si="25"/>
        <v>0</v>
      </c>
      <c r="BD54" s="4" t="s">
        <v>190</v>
      </c>
      <c r="BE54" s="4" t="s">
        <v>191</v>
      </c>
      <c r="BF54" s="4" t="s">
        <v>30</v>
      </c>
      <c r="BG54" s="4" t="s">
        <v>106</v>
      </c>
      <c r="BH54" s="4" t="s">
        <v>192</v>
      </c>
      <c r="BI54" s="4" t="s">
        <v>95</v>
      </c>
      <c r="BJ54" s="4" t="s">
        <v>95</v>
      </c>
      <c r="BK54" s="4" t="s">
        <v>21</v>
      </c>
      <c r="BL54" s="4"/>
      <c r="BN54" s="4"/>
      <c r="BP54" s="4"/>
      <c r="BR54" s="4"/>
      <c r="BS54" s="4"/>
      <c r="BV54" s="12">
        <f>SUM(BD55:BU55)</f>
        <v>51179</v>
      </c>
      <c r="BW54" s="4">
        <v>9.3</v>
      </c>
      <c r="BX54" s="4">
        <v>9.5</v>
      </c>
      <c r="BY54" s="4">
        <v>9.6</v>
      </c>
      <c r="BZ54" s="4">
        <v>9.11</v>
      </c>
      <c r="CA54" s="4">
        <v>9.12</v>
      </c>
      <c r="CB54" s="4">
        <v>9.17</v>
      </c>
      <c r="CC54" s="4">
        <v>9.29</v>
      </c>
      <c r="CD54" s="41">
        <v>9.3</v>
      </c>
      <c r="CE54" s="41">
        <v>9.3</v>
      </c>
      <c r="CF54" s="41">
        <v>9.3</v>
      </c>
      <c r="CJ54" s="4"/>
      <c r="CZ54" s="17">
        <f>SUM(BW55:CY55)</f>
        <v>63705</v>
      </c>
      <c r="DA54" s="4">
        <v>10.8</v>
      </c>
      <c r="DB54" s="4">
        <v>10.9</v>
      </c>
      <c r="DC54" s="4">
        <v>10.16</v>
      </c>
      <c r="DD54" s="4">
        <v>10.2</v>
      </c>
      <c r="DE54" s="4">
        <v>10.16</v>
      </c>
      <c r="DF54" s="4">
        <v>10.3</v>
      </c>
      <c r="DO54" s="4"/>
      <c r="DR54" s="17">
        <f>SUM(DA55:DQ55)</f>
        <v>55897</v>
      </c>
      <c r="DS54" s="4" t="s">
        <v>193</v>
      </c>
      <c r="DT54" s="4">
        <v>11.6</v>
      </c>
      <c r="DU54" s="4">
        <v>11.13</v>
      </c>
      <c r="DX54" s="4"/>
      <c r="DY54" s="4"/>
      <c r="DZ54" s="4"/>
      <c r="EA54" s="4"/>
      <c r="EC54" s="1">
        <f>SUM(DS55:EB55)</f>
        <v>30890</v>
      </c>
      <c r="ED54" s="4" t="s">
        <v>149</v>
      </c>
      <c r="EE54" s="4" t="s">
        <v>40</v>
      </c>
      <c r="EF54" s="4" t="s">
        <v>40</v>
      </c>
      <c r="EG54" s="4" t="s">
        <v>194</v>
      </c>
      <c r="EH54" s="4" t="s">
        <v>195</v>
      </c>
      <c r="EI54" s="4" t="s">
        <v>85</v>
      </c>
      <c r="EJ54" s="4" t="s">
        <v>85</v>
      </c>
      <c r="EK54" s="4" t="s">
        <v>196</v>
      </c>
      <c r="EL54" s="4" t="s">
        <v>58</v>
      </c>
      <c r="EM54" s="4" t="s">
        <v>58</v>
      </c>
      <c r="EN54" s="4" t="s">
        <v>196</v>
      </c>
      <c r="EP54" s="4"/>
      <c r="EX54" s="4"/>
      <c r="EZ54" s="4"/>
      <c r="FL54" s="1">
        <f>SUM(ED55:FK55)</f>
        <v>82438</v>
      </c>
      <c r="FN54" s="1">
        <f>P54+AG54+BC54+BV54+CZ54+DR54+EC54+FL54</f>
        <v>337029</v>
      </c>
      <c r="FO54" s="1">
        <f>CZ54+DR54+EC54</f>
        <v>150492</v>
      </c>
    </row>
    <row r="55" customHeight="1" spans="1:156">
      <c r="A55" s="4"/>
      <c r="B55" s="1">
        <v>42220</v>
      </c>
      <c r="C55" s="1">
        <v>7700</v>
      </c>
      <c r="P55" s="13"/>
      <c r="Q55" s="36">
        <v>3000</v>
      </c>
      <c r="AG55" s="13"/>
      <c r="BC55" s="13"/>
      <c r="BD55" s="4">
        <v>3000</v>
      </c>
      <c r="BE55" s="4">
        <v>1522</v>
      </c>
      <c r="BF55" s="4">
        <v>4350</v>
      </c>
      <c r="BG55" s="4">
        <v>1107</v>
      </c>
      <c r="BH55" s="4">
        <v>140</v>
      </c>
      <c r="BI55" s="4">
        <v>6100</v>
      </c>
      <c r="BJ55" s="4">
        <v>9150</v>
      </c>
      <c r="BK55" s="4">
        <v>25810</v>
      </c>
      <c r="BL55" s="4"/>
      <c r="BN55" s="4"/>
      <c r="BP55" s="4"/>
      <c r="BR55" s="4"/>
      <c r="BS55" s="4"/>
      <c r="BV55" s="13"/>
      <c r="BW55" s="4">
        <v>5110</v>
      </c>
      <c r="BX55" s="4">
        <v>3090</v>
      </c>
      <c r="BY55" s="4">
        <v>1275</v>
      </c>
      <c r="BZ55" s="4">
        <v>1330</v>
      </c>
      <c r="CA55" s="4">
        <v>9150</v>
      </c>
      <c r="CB55" s="4">
        <v>2900</v>
      </c>
      <c r="CC55" s="4">
        <v>17400</v>
      </c>
      <c r="CD55" s="4">
        <v>11200</v>
      </c>
      <c r="CE55" s="4">
        <v>11200</v>
      </c>
      <c r="CF55" s="4">
        <v>1050</v>
      </c>
      <c r="CJ55" s="4"/>
      <c r="CZ55" s="13"/>
      <c r="DA55" s="4">
        <v>22650</v>
      </c>
      <c r="DB55" s="4">
        <v>5600</v>
      </c>
      <c r="DC55" s="4">
        <v>15137</v>
      </c>
      <c r="DD55" s="4">
        <v>10075</v>
      </c>
      <c r="DE55" s="4">
        <v>2365</v>
      </c>
      <c r="DF55" s="4">
        <v>70</v>
      </c>
      <c r="DO55" s="4"/>
      <c r="DR55" s="13"/>
      <c r="DS55" s="4">
        <v>730</v>
      </c>
      <c r="DT55" s="4">
        <v>30000</v>
      </c>
      <c r="DU55" s="4">
        <v>160</v>
      </c>
      <c r="DX55" s="4"/>
      <c r="DY55" s="4"/>
      <c r="DZ55" s="4"/>
      <c r="EA55" s="4"/>
      <c r="ED55" s="4">
        <v>3880</v>
      </c>
      <c r="EE55" s="4">
        <v>9</v>
      </c>
      <c r="EF55" s="4">
        <v>115</v>
      </c>
      <c r="EG55" s="4">
        <v>110</v>
      </c>
      <c r="EH55" s="4">
        <v>705</v>
      </c>
      <c r="EI55" s="4">
        <v>13985</v>
      </c>
      <c r="EJ55" s="4">
        <v>2115</v>
      </c>
      <c r="EK55" s="4">
        <v>1519</v>
      </c>
      <c r="EL55" s="4">
        <v>20000</v>
      </c>
      <c r="EM55" s="4">
        <v>20000</v>
      </c>
      <c r="EN55" s="4">
        <v>20000</v>
      </c>
      <c r="EP55" s="4"/>
      <c r="EX55" s="4"/>
      <c r="EZ55" s="4"/>
    </row>
    <row r="56" hidden="1" customHeight="1" spans="1:171">
      <c r="A56" s="4" t="s">
        <v>197</v>
      </c>
      <c r="B56" s="1" t="s">
        <v>198</v>
      </c>
      <c r="P56" s="12">
        <f t="shared" ref="P56:P60" si="26">SUM(B57:O57)</f>
        <v>42000</v>
      </c>
      <c r="Q56" s="1">
        <v>6.27</v>
      </c>
      <c r="AG56" s="12">
        <f t="shared" ref="AG56:AG60" si="27">SUM(Q57:AF57)</f>
        <v>2000</v>
      </c>
      <c r="BC56" s="12">
        <f t="shared" ref="BC56:BC60" si="28">SUM(AH57:BB57)</f>
        <v>0</v>
      </c>
      <c r="BV56" s="12">
        <f>SUM(BD57:BU57)</f>
        <v>0</v>
      </c>
      <c r="CZ56" s="17">
        <f>SUM(BW57:CY57)</f>
        <v>0</v>
      </c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R56" s="17">
        <f>SUM(DA57:DQ57)</f>
        <v>0</v>
      </c>
      <c r="EC56" s="1">
        <f>SUM(DS57:EB57)</f>
        <v>0</v>
      </c>
      <c r="FL56" s="1">
        <f>SUM(ED57:FK57)</f>
        <v>0</v>
      </c>
      <c r="FN56" s="1">
        <f>P56+AG56+BC56+BV56+CZ56+DR56+EC56+FL56</f>
        <v>44000</v>
      </c>
      <c r="FO56" s="1">
        <f>CZ56+DR56+EC56</f>
        <v>0</v>
      </c>
    </row>
    <row r="57" hidden="1" customHeight="1" spans="1:122">
      <c r="A57" s="4"/>
      <c r="B57" s="1">
        <v>42000</v>
      </c>
      <c r="P57" s="13"/>
      <c r="Q57" s="36">
        <v>2000</v>
      </c>
      <c r="AG57" s="13"/>
      <c r="BC57" s="13"/>
      <c r="BV57" s="13"/>
      <c r="CZ57" s="13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R57" s="13"/>
    </row>
    <row r="58" customHeight="1" spans="1:171">
      <c r="A58" s="4" t="s">
        <v>199</v>
      </c>
      <c r="P58" s="12">
        <f t="shared" si="26"/>
        <v>0</v>
      </c>
      <c r="Q58" s="1">
        <v>6.27</v>
      </c>
      <c r="AG58" s="12">
        <f t="shared" si="27"/>
        <v>4000</v>
      </c>
      <c r="BC58" s="12">
        <f t="shared" si="28"/>
        <v>0</v>
      </c>
      <c r="BD58" s="1">
        <v>8.5</v>
      </c>
      <c r="BE58" s="1">
        <v>8.11</v>
      </c>
      <c r="BV58" s="12">
        <f>SUM(BD59:BU59)</f>
        <v>4120</v>
      </c>
      <c r="BW58" s="4">
        <v>9.29</v>
      </c>
      <c r="CZ58" s="17">
        <f>SUM(BW59:CY59)</f>
        <v>18000</v>
      </c>
      <c r="DR58" s="17">
        <f>SUM(DA59:DQ59)</f>
        <v>0</v>
      </c>
      <c r="DS58" s="4" t="s">
        <v>200</v>
      </c>
      <c r="EC58" s="1">
        <f>SUM(DS59:EB59)</f>
        <v>14</v>
      </c>
      <c r="FL58" s="1">
        <f>SUM(ED59:FK59)</f>
        <v>0</v>
      </c>
      <c r="FN58" s="1">
        <f>P58+AG58+BC58+BV58+CZ58+DR58+EC58+FL58</f>
        <v>26134</v>
      </c>
      <c r="FO58" s="1">
        <f>CZ58+DR58+EC58</f>
        <v>18014</v>
      </c>
    </row>
    <row r="59" customHeight="1" spans="1:123">
      <c r="A59" s="4"/>
      <c r="P59" s="13"/>
      <c r="Q59" s="36">
        <v>4000</v>
      </c>
      <c r="AG59" s="13"/>
      <c r="BC59" s="13"/>
      <c r="BD59" s="1">
        <v>4008</v>
      </c>
      <c r="BE59" s="1">
        <v>112</v>
      </c>
      <c r="BV59" s="13"/>
      <c r="BW59" s="4">
        <v>18000</v>
      </c>
      <c r="CZ59" s="13"/>
      <c r="DR59" s="13"/>
      <c r="DS59" s="4">
        <v>14</v>
      </c>
    </row>
    <row r="60" customHeight="1" spans="1:171">
      <c r="A60" s="4" t="s">
        <v>201</v>
      </c>
      <c r="P60" s="12">
        <f t="shared" si="26"/>
        <v>0</v>
      </c>
      <c r="Q60" s="1">
        <v>6.6</v>
      </c>
      <c r="R60" s="1">
        <v>6.27</v>
      </c>
      <c r="AG60" s="12">
        <f t="shared" si="27"/>
        <v>102000</v>
      </c>
      <c r="AH60" s="1">
        <v>7.19</v>
      </c>
      <c r="AI60" s="40">
        <v>7.3</v>
      </c>
      <c r="BC60" s="12">
        <f t="shared" si="28"/>
        <v>41600</v>
      </c>
      <c r="BD60" s="1">
        <v>8.2</v>
      </c>
      <c r="BE60" s="1">
        <v>8.12</v>
      </c>
      <c r="BF60" s="4" t="s">
        <v>156</v>
      </c>
      <c r="BG60" s="4" t="s">
        <v>202</v>
      </c>
      <c r="BH60" s="4" t="s">
        <v>140</v>
      </c>
      <c r="BI60" s="4" t="s">
        <v>21</v>
      </c>
      <c r="BJ60" s="4" t="s">
        <v>21</v>
      </c>
      <c r="BK60" s="4"/>
      <c r="BM60" s="4"/>
      <c r="BV60" s="12">
        <f>SUM(BD61:BU61)</f>
        <v>87597</v>
      </c>
      <c r="BW60" s="4">
        <v>9.5</v>
      </c>
      <c r="BX60" s="4">
        <v>9.12</v>
      </c>
      <c r="BY60" s="4">
        <v>9.12</v>
      </c>
      <c r="BZ60" s="4">
        <v>9.12</v>
      </c>
      <c r="CA60" s="4">
        <v>9.16</v>
      </c>
      <c r="CB60" s="4"/>
      <c r="CD60" s="4"/>
      <c r="CF60" s="4"/>
      <c r="CZ60" s="17">
        <f>SUM(BW61:CY61)</f>
        <v>96370</v>
      </c>
      <c r="DA60" s="4">
        <v>10.5</v>
      </c>
      <c r="DB60" s="4">
        <v>10.8</v>
      </c>
      <c r="DC60" s="4">
        <v>10.9</v>
      </c>
      <c r="DD60" s="4">
        <v>10.17</v>
      </c>
      <c r="DE60" s="4">
        <v>10.17</v>
      </c>
      <c r="DF60" s="4">
        <v>10.27</v>
      </c>
      <c r="DG60" s="4">
        <v>10.29</v>
      </c>
      <c r="DH60" s="4">
        <v>10.29</v>
      </c>
      <c r="DJ60" s="4"/>
      <c r="DR60" s="17">
        <f>SUM(DA61:DQ61)</f>
        <v>176763</v>
      </c>
      <c r="DS60" s="4">
        <v>11.2</v>
      </c>
      <c r="DT60" s="4">
        <v>11.8</v>
      </c>
      <c r="DU60" s="4">
        <v>11.11</v>
      </c>
      <c r="DV60" s="4">
        <v>11.21</v>
      </c>
      <c r="DW60" s="4">
        <v>11.26</v>
      </c>
      <c r="DX60" s="4">
        <v>11.28</v>
      </c>
      <c r="DY60" s="4"/>
      <c r="EA60" s="4"/>
      <c r="EC60" s="1">
        <f>SUM(DS61:EB61)</f>
        <v>53395</v>
      </c>
      <c r="ED60" s="4" t="s">
        <v>151</v>
      </c>
      <c r="EE60" s="4" t="s">
        <v>57</v>
      </c>
      <c r="EF60" s="4" t="s">
        <v>24</v>
      </c>
      <c r="EG60" s="4" t="s">
        <v>47</v>
      </c>
      <c r="EH60" s="4" t="s">
        <v>83</v>
      </c>
      <c r="EI60" s="4" t="s">
        <v>84</v>
      </c>
      <c r="EJ60" s="4" t="s">
        <v>84</v>
      </c>
      <c r="EK60" s="4" t="s">
        <v>84</v>
      </c>
      <c r="EL60" s="4" t="s">
        <v>84</v>
      </c>
      <c r="EM60" s="4" t="s">
        <v>85</v>
      </c>
      <c r="EN60" s="4" t="s">
        <v>39</v>
      </c>
      <c r="EO60" s="4" t="s">
        <v>39</v>
      </c>
      <c r="EP60" s="4" t="s">
        <v>39</v>
      </c>
      <c r="EQ60" s="4" t="s">
        <v>51</v>
      </c>
      <c r="ER60" s="4" t="s">
        <v>53</v>
      </c>
      <c r="FL60" s="1">
        <f>SUM(ED61:FK61)</f>
        <v>143546</v>
      </c>
      <c r="FN60" s="1">
        <f>P60+AG60+BC60+BV60+CZ60+DR60+EC60+FL60</f>
        <v>701271</v>
      </c>
      <c r="FO60" s="1">
        <f>CZ60+DR60+EC60</f>
        <v>326528</v>
      </c>
    </row>
    <row r="61" customHeight="1" spans="1:148">
      <c r="A61" s="4"/>
      <c r="P61" s="13"/>
      <c r="Q61" s="1">
        <v>84000</v>
      </c>
      <c r="R61" s="36">
        <v>18000</v>
      </c>
      <c r="AG61" s="13"/>
      <c r="AH61" s="1">
        <v>20100</v>
      </c>
      <c r="AI61" s="1">
        <v>21500</v>
      </c>
      <c r="BC61" s="13"/>
      <c r="BD61" s="1">
        <v>30020</v>
      </c>
      <c r="BE61" s="1">
        <v>9150</v>
      </c>
      <c r="BF61" s="4">
        <v>3660</v>
      </c>
      <c r="BG61" s="4">
        <v>10041</v>
      </c>
      <c r="BH61" s="4">
        <v>10976</v>
      </c>
      <c r="BI61" s="4">
        <v>14600</v>
      </c>
      <c r="BJ61" s="4">
        <v>9150</v>
      </c>
      <c r="BK61" s="4"/>
      <c r="BM61" s="4"/>
      <c r="BV61" s="13"/>
      <c r="BW61" s="4">
        <v>25080</v>
      </c>
      <c r="BX61" s="4">
        <v>59013</v>
      </c>
      <c r="BY61" s="4">
        <v>360</v>
      </c>
      <c r="BZ61" s="4">
        <v>3931</v>
      </c>
      <c r="CA61" s="4">
        <v>7986</v>
      </c>
      <c r="CB61" s="4"/>
      <c r="CD61" s="4"/>
      <c r="CF61" s="4"/>
      <c r="CZ61" s="13"/>
      <c r="DA61" s="4">
        <v>9009</v>
      </c>
      <c r="DB61" s="4">
        <v>88558</v>
      </c>
      <c r="DC61" s="4">
        <v>14000</v>
      </c>
      <c r="DD61" s="4">
        <v>35000</v>
      </c>
      <c r="DE61" s="4">
        <v>20000</v>
      </c>
      <c r="DF61" s="4">
        <v>9040</v>
      </c>
      <c r="DG61" s="4">
        <v>542</v>
      </c>
      <c r="DH61" s="4">
        <v>614</v>
      </c>
      <c r="DJ61" s="4"/>
      <c r="DR61" s="13"/>
      <c r="DS61" s="4">
        <v>2248</v>
      </c>
      <c r="DT61" s="4">
        <v>11689</v>
      </c>
      <c r="DU61" s="4">
        <v>22500</v>
      </c>
      <c r="DV61" s="4">
        <v>5170</v>
      </c>
      <c r="DW61" s="4">
        <v>1766</v>
      </c>
      <c r="DX61" s="4">
        <v>10022</v>
      </c>
      <c r="DY61" s="4"/>
      <c r="EA61" s="4"/>
      <c r="ED61" s="4">
        <v>252</v>
      </c>
      <c r="EE61" s="4">
        <v>2938</v>
      </c>
      <c r="EF61" s="4">
        <v>2269</v>
      </c>
      <c r="EG61" s="4">
        <v>355</v>
      </c>
      <c r="EH61" s="4">
        <v>875</v>
      </c>
      <c r="EI61" s="4">
        <v>898</v>
      </c>
      <c r="EJ61" s="4">
        <v>748</v>
      </c>
      <c r="EK61" s="4">
        <v>460</v>
      </c>
      <c r="EL61" s="4">
        <v>384</v>
      </c>
      <c r="EM61" s="4">
        <v>105</v>
      </c>
      <c r="EN61" s="4">
        <v>3110</v>
      </c>
      <c r="EO61" s="4">
        <v>1152</v>
      </c>
      <c r="EP61" s="4">
        <v>60000</v>
      </c>
      <c r="EQ61" s="4">
        <v>20000</v>
      </c>
      <c r="ER61" s="4">
        <v>50000</v>
      </c>
    </row>
    <row r="62" customHeight="1" spans="1:171">
      <c r="A62" s="9" t="s">
        <v>203</v>
      </c>
      <c r="B62" s="1" t="s">
        <v>142</v>
      </c>
      <c r="C62" s="1" t="s">
        <v>204</v>
      </c>
      <c r="D62" s="1" t="s">
        <v>205</v>
      </c>
      <c r="E62" s="1" t="s">
        <v>206</v>
      </c>
      <c r="F62" s="1" t="s">
        <v>101</v>
      </c>
      <c r="G62" s="1" t="s">
        <v>144</v>
      </c>
      <c r="H62" s="1" t="s">
        <v>207</v>
      </c>
      <c r="I62" s="1" t="s">
        <v>208</v>
      </c>
      <c r="J62" s="1" t="s">
        <v>209</v>
      </c>
      <c r="P62" s="12">
        <f t="shared" ref="P62:P66" si="29">SUM(B63:O63)</f>
        <v>5605</v>
      </c>
      <c r="Q62" s="1">
        <v>6.4</v>
      </c>
      <c r="R62" s="4">
        <v>6.13</v>
      </c>
      <c r="S62" s="4">
        <v>6.2</v>
      </c>
      <c r="T62" s="1">
        <v>6.28</v>
      </c>
      <c r="U62" s="1">
        <v>6.28</v>
      </c>
      <c r="V62" s="1">
        <v>6.28</v>
      </c>
      <c r="AG62" s="12">
        <f t="shared" ref="AG62:AG66" si="30">SUM(Q63:AF63)</f>
        <v>20918</v>
      </c>
      <c r="AH62" s="1">
        <v>7.9</v>
      </c>
      <c r="AI62" s="1">
        <v>7.17</v>
      </c>
      <c r="AJ62" s="1">
        <v>7.19</v>
      </c>
      <c r="AK62" s="37">
        <v>7.2</v>
      </c>
      <c r="BC62" s="12">
        <f t="shared" ref="BC62:BC66" si="31">SUM(AH63:BB63)</f>
        <v>32747</v>
      </c>
      <c r="BD62" s="1">
        <v>8.1</v>
      </c>
      <c r="BE62" s="1">
        <v>8.2</v>
      </c>
      <c r="BF62" s="1">
        <v>8.4</v>
      </c>
      <c r="BG62" s="1">
        <v>8.5</v>
      </c>
      <c r="BH62" s="1">
        <v>8.9</v>
      </c>
      <c r="BI62" s="4" t="s">
        <v>210</v>
      </c>
      <c r="BJ62" s="4" t="s">
        <v>14</v>
      </c>
      <c r="BK62" s="4" t="s">
        <v>106</v>
      </c>
      <c r="BL62" s="4" t="s">
        <v>14</v>
      </c>
      <c r="BM62" s="4" t="s">
        <v>45</v>
      </c>
      <c r="BN62" s="4" t="s">
        <v>45</v>
      </c>
      <c r="BO62" s="4" t="s">
        <v>140</v>
      </c>
      <c r="BP62" s="4" t="s">
        <v>21</v>
      </c>
      <c r="BR62" s="4"/>
      <c r="BV62" s="12">
        <f>SUM(BD63:BU63)</f>
        <v>178997</v>
      </c>
      <c r="BW62" s="4">
        <v>9.4</v>
      </c>
      <c r="BX62" s="4">
        <v>9.8</v>
      </c>
      <c r="BY62" s="4">
        <v>9.8</v>
      </c>
      <c r="BZ62" s="4">
        <v>9.18</v>
      </c>
      <c r="CB62" s="4"/>
      <c r="CD62" s="4"/>
      <c r="CZ62" s="17">
        <f>SUM(BW63:CY63)</f>
        <v>8530</v>
      </c>
      <c r="DA62" s="4">
        <v>10.9</v>
      </c>
      <c r="DB62" s="4">
        <v>10.9</v>
      </c>
      <c r="DC62" s="4">
        <v>10.12</v>
      </c>
      <c r="DD62" s="4">
        <v>10.16</v>
      </c>
      <c r="DE62" s="4">
        <v>10.16</v>
      </c>
      <c r="DF62" s="4">
        <v>10.26</v>
      </c>
      <c r="DG62" s="4">
        <v>10.29</v>
      </c>
      <c r="DO62" s="4"/>
      <c r="DR62" s="17">
        <f>SUM(DA63:DQ63)</f>
        <v>41773</v>
      </c>
      <c r="DS62" s="4">
        <v>11.11</v>
      </c>
      <c r="DT62" s="4">
        <v>11.13</v>
      </c>
      <c r="DV62" s="4"/>
      <c r="EC62" s="1">
        <f>SUM(DS63:EB63)</f>
        <v>10420</v>
      </c>
      <c r="ED62" s="4" t="s">
        <v>211</v>
      </c>
      <c r="EE62" s="4" t="s">
        <v>149</v>
      </c>
      <c r="EF62" s="4" t="s">
        <v>212</v>
      </c>
      <c r="EG62" s="4" t="s">
        <v>82</v>
      </c>
      <c r="EH62" s="4" t="s">
        <v>213</v>
      </c>
      <c r="EI62" s="4" t="s">
        <v>213</v>
      </c>
      <c r="EO62" s="4"/>
      <c r="FL62" s="1">
        <f>SUM(ED63:FK63)</f>
        <v>8794.8</v>
      </c>
      <c r="FN62" s="1">
        <f>P62+AG62+BC62+BV62+CZ62+DR62+EC62+FL62</f>
        <v>307784.8</v>
      </c>
      <c r="FO62" s="1">
        <f>CZ62+DR62+EC62</f>
        <v>60723</v>
      </c>
    </row>
    <row r="63" customHeight="1" spans="1:145">
      <c r="A63" s="10"/>
      <c r="B63" s="1">
        <v>290</v>
      </c>
      <c r="C63" s="1">
        <v>840</v>
      </c>
      <c r="D63" s="1">
        <v>2075</v>
      </c>
      <c r="E63" s="1">
        <v>75</v>
      </c>
      <c r="F63" s="1">
        <v>90</v>
      </c>
      <c r="G63" s="1">
        <v>905</v>
      </c>
      <c r="H63" s="1">
        <v>200</v>
      </c>
      <c r="I63" s="1">
        <v>290</v>
      </c>
      <c r="J63" s="1">
        <v>840</v>
      </c>
      <c r="P63" s="13"/>
      <c r="Q63" s="1">
        <v>150</v>
      </c>
      <c r="R63" s="4">
        <v>580</v>
      </c>
      <c r="S63" s="4">
        <v>652</v>
      </c>
      <c r="T63" s="36">
        <f>23031-4000</f>
        <v>19031</v>
      </c>
      <c r="U63" s="1">
        <v>55</v>
      </c>
      <c r="V63" s="1">
        <v>450</v>
      </c>
      <c r="AG63" s="13"/>
      <c r="AH63" s="1">
        <v>384</v>
      </c>
      <c r="AI63" s="1">
        <v>2440</v>
      </c>
      <c r="AJ63" s="1">
        <v>29448</v>
      </c>
      <c r="AK63" s="1">
        <v>475</v>
      </c>
      <c r="BC63" s="13"/>
      <c r="BD63" s="1">
        <v>11219</v>
      </c>
      <c r="BE63" s="1">
        <v>405</v>
      </c>
      <c r="BF63" s="1">
        <v>575</v>
      </c>
      <c r="BG63" s="1">
        <v>192</v>
      </c>
      <c r="BH63" s="1">
        <v>2086</v>
      </c>
      <c r="BI63" s="4">
        <v>32</v>
      </c>
      <c r="BJ63" s="4">
        <v>320</v>
      </c>
      <c r="BK63" s="4">
        <v>945</v>
      </c>
      <c r="BL63" s="4">
        <v>800</v>
      </c>
      <c r="BM63" s="4">
        <v>160003</v>
      </c>
      <c r="BN63" s="4">
        <v>1600</v>
      </c>
      <c r="BO63" s="4">
        <v>640</v>
      </c>
      <c r="BP63" s="4">
        <v>180</v>
      </c>
      <c r="BR63" s="4"/>
      <c r="BV63" s="13"/>
      <c r="BW63" s="4">
        <v>1400</v>
      </c>
      <c r="BX63" s="4">
        <v>90</v>
      </c>
      <c r="BY63" s="4">
        <v>140</v>
      </c>
      <c r="BZ63" s="4">
        <v>6900</v>
      </c>
      <c r="CB63" s="4"/>
      <c r="CD63" s="4"/>
      <c r="CZ63" s="13"/>
      <c r="DA63" s="4">
        <v>2800</v>
      </c>
      <c r="DB63" s="4">
        <v>10000</v>
      </c>
      <c r="DC63" s="4">
        <v>4270</v>
      </c>
      <c r="DD63" s="4">
        <v>236</v>
      </c>
      <c r="DE63" s="4">
        <v>15070</v>
      </c>
      <c r="DF63" s="4">
        <v>370</v>
      </c>
      <c r="DG63" s="4">
        <v>9027</v>
      </c>
      <c r="DO63" s="4"/>
      <c r="DR63" s="13"/>
      <c r="DS63" s="4">
        <v>10000</v>
      </c>
      <c r="DT63" s="4">
        <v>420</v>
      </c>
      <c r="DV63" s="4"/>
      <c r="ED63" s="4">
        <v>4224</v>
      </c>
      <c r="EE63" s="4">
        <v>3535</v>
      </c>
      <c r="EF63" s="4">
        <v>60</v>
      </c>
      <c r="EG63" s="4">
        <v>240</v>
      </c>
      <c r="EH63" s="4">
        <v>195.8</v>
      </c>
      <c r="EI63" s="4">
        <v>540</v>
      </c>
      <c r="EO63" s="4"/>
    </row>
    <row r="64" customHeight="1" spans="1:171">
      <c r="A64" s="4" t="s">
        <v>214</v>
      </c>
      <c r="B64" s="1" t="s">
        <v>142</v>
      </c>
      <c r="C64" s="1" t="s">
        <v>27</v>
      </c>
      <c r="D64" s="1" t="s">
        <v>66</v>
      </c>
      <c r="E64" s="1" t="s">
        <v>13</v>
      </c>
      <c r="P64" s="12">
        <f t="shared" si="29"/>
        <v>7190</v>
      </c>
      <c r="Q64" s="1">
        <v>6.22</v>
      </c>
      <c r="R64" s="1">
        <v>6.27</v>
      </c>
      <c r="S64" s="1">
        <v>6.28</v>
      </c>
      <c r="T64" s="1">
        <v>6.28</v>
      </c>
      <c r="AG64" s="12">
        <f t="shared" si="30"/>
        <v>25935</v>
      </c>
      <c r="AH64" s="37">
        <v>7.1</v>
      </c>
      <c r="AI64" s="40">
        <v>7.3</v>
      </c>
      <c r="BC64" s="12">
        <f t="shared" si="31"/>
        <v>15535</v>
      </c>
      <c r="BD64" s="1" t="s">
        <v>171</v>
      </c>
      <c r="BE64" s="4" t="s">
        <v>202</v>
      </c>
      <c r="BF64" s="4" t="s">
        <v>21</v>
      </c>
      <c r="BV64" s="12">
        <f>SUM(BD65:BU65)</f>
        <v>22127</v>
      </c>
      <c r="BW64" s="4">
        <v>9.2</v>
      </c>
      <c r="BX64" s="4">
        <v>9.3</v>
      </c>
      <c r="BY64" s="4">
        <v>9.18</v>
      </c>
      <c r="BZ64" s="4"/>
      <c r="CB64" s="4"/>
      <c r="CZ64" s="17">
        <f>SUM(BW65:CY65)</f>
        <v>11516</v>
      </c>
      <c r="DA64" s="4">
        <v>10.5</v>
      </c>
      <c r="DB64" s="4">
        <v>10.9</v>
      </c>
      <c r="DC64" s="4">
        <v>10.24</v>
      </c>
      <c r="DE64" s="4"/>
      <c r="DG64" s="4"/>
      <c r="DR64" s="17">
        <f>SUM(DA65:DQ65)</f>
        <v>21505</v>
      </c>
      <c r="DS64" s="4">
        <v>11.3</v>
      </c>
      <c r="DT64" s="4">
        <v>11.4</v>
      </c>
      <c r="DU64" s="4">
        <v>11.7</v>
      </c>
      <c r="DV64" s="4">
        <v>11.11</v>
      </c>
      <c r="DW64" s="4">
        <v>11.18</v>
      </c>
      <c r="EC64" s="1">
        <f>SUM(DS65:EB65)</f>
        <v>23348</v>
      </c>
      <c r="ED64" s="4" t="s">
        <v>98</v>
      </c>
      <c r="EE64" s="4" t="s">
        <v>82</v>
      </c>
      <c r="EF64" s="4" t="s">
        <v>82</v>
      </c>
      <c r="EG64" s="4" t="s">
        <v>22</v>
      </c>
      <c r="EH64" s="4" t="s">
        <v>149</v>
      </c>
      <c r="EI64" s="4" t="s">
        <v>24</v>
      </c>
      <c r="EJ64" s="4" t="s">
        <v>47</v>
      </c>
      <c r="EK64" s="4" t="s">
        <v>84</v>
      </c>
      <c r="EL64" s="4" t="s">
        <v>25</v>
      </c>
      <c r="EM64" s="4" t="s">
        <v>215</v>
      </c>
      <c r="EN64" s="4" t="s">
        <v>53</v>
      </c>
      <c r="EO64" s="4" t="s">
        <v>53</v>
      </c>
      <c r="EZ64" s="4"/>
      <c r="FL64" s="1">
        <f>SUM(ED65:FK65)</f>
        <v>42752.9</v>
      </c>
      <c r="FN64" s="1">
        <f>P64+AG64+BC64+BV64+CZ64+DR64+EC64+FL64</f>
        <v>169908.9</v>
      </c>
      <c r="FO64" s="1">
        <f>CZ64+DR64+EC64</f>
        <v>56369</v>
      </c>
    </row>
    <row r="65" customHeight="1" spans="1:156">
      <c r="A65" s="4"/>
      <c r="B65" s="1">
        <v>1860</v>
      </c>
      <c r="C65" s="1">
        <v>3245</v>
      </c>
      <c r="D65" s="1">
        <v>1360</v>
      </c>
      <c r="E65" s="1">
        <v>725</v>
      </c>
      <c r="P65" s="13"/>
      <c r="Q65" s="1">
        <v>10110</v>
      </c>
      <c r="R65" s="36">
        <v>12000</v>
      </c>
      <c r="S65" s="38">
        <v>925</v>
      </c>
      <c r="T65" s="1">
        <v>2900</v>
      </c>
      <c r="AG65" s="13"/>
      <c r="AH65" s="1">
        <v>2500</v>
      </c>
      <c r="AI65" s="1">
        <v>13035</v>
      </c>
      <c r="BC65" s="13"/>
      <c r="BD65" s="1">
        <v>17072</v>
      </c>
      <c r="BE65" s="4">
        <v>1280</v>
      </c>
      <c r="BF65" s="4">
        <v>3775</v>
      </c>
      <c r="BV65" s="13"/>
      <c r="BW65" s="4">
        <v>1515</v>
      </c>
      <c r="BX65" s="4">
        <v>2015</v>
      </c>
      <c r="BY65" s="4">
        <v>7986</v>
      </c>
      <c r="BZ65" s="4"/>
      <c r="CB65" s="4"/>
      <c r="CZ65" s="13"/>
      <c r="DA65" s="4">
        <v>4350</v>
      </c>
      <c r="DB65" s="4">
        <v>7050</v>
      </c>
      <c r="DC65" s="4">
        <v>10105</v>
      </c>
      <c r="DE65" s="4"/>
      <c r="DG65" s="4"/>
      <c r="DR65" s="13"/>
      <c r="DS65" s="4">
        <v>10660</v>
      </c>
      <c r="DT65" s="4">
        <v>5789</v>
      </c>
      <c r="DU65" s="4">
        <v>1539</v>
      </c>
      <c r="DV65" s="4">
        <v>5090</v>
      </c>
      <c r="DW65" s="4">
        <v>270</v>
      </c>
      <c r="ED65" s="4">
        <v>110</v>
      </c>
      <c r="EE65" s="4">
        <v>5380</v>
      </c>
      <c r="EF65" s="4">
        <v>140</v>
      </c>
      <c r="EG65" s="4">
        <v>518</v>
      </c>
      <c r="EH65" s="4">
        <v>1525</v>
      </c>
      <c r="EI65" s="4">
        <v>1550</v>
      </c>
      <c r="EJ65" s="4">
        <v>168</v>
      </c>
      <c r="EK65" s="4">
        <v>1269</v>
      </c>
      <c r="EL65" s="4">
        <v>20000</v>
      </c>
      <c r="EM65" s="4">
        <v>60</v>
      </c>
      <c r="EN65" s="4">
        <v>6337</v>
      </c>
      <c r="EO65" s="4">
        <v>5695.9</v>
      </c>
      <c r="EZ65" s="4"/>
    </row>
    <row r="66" customHeight="1" spans="1:171">
      <c r="A66" s="12" t="s">
        <v>216</v>
      </c>
      <c r="B66" s="1" t="s">
        <v>217</v>
      </c>
      <c r="P66" s="12">
        <f t="shared" si="29"/>
        <v>2960</v>
      </c>
      <c r="Q66" s="1">
        <v>6.4</v>
      </c>
      <c r="R66" s="1">
        <v>6.25</v>
      </c>
      <c r="S66" s="1">
        <v>6.29</v>
      </c>
      <c r="AG66" s="12">
        <f t="shared" si="30"/>
        <v>12525</v>
      </c>
      <c r="AH66" s="1">
        <v>7.1</v>
      </c>
      <c r="AI66" s="1">
        <v>7.31</v>
      </c>
      <c r="BC66" s="12">
        <f t="shared" si="31"/>
        <v>7825</v>
      </c>
      <c r="BD66" s="4" t="s">
        <v>218</v>
      </c>
      <c r="BE66" s="4" t="s">
        <v>31</v>
      </c>
      <c r="BF66" s="4" t="s">
        <v>69</v>
      </c>
      <c r="BG66" s="4" t="s">
        <v>95</v>
      </c>
      <c r="BH66" s="4" t="s">
        <v>21</v>
      </c>
      <c r="BJ66" s="4"/>
      <c r="BL66" s="4"/>
      <c r="BM66" s="4"/>
      <c r="BV66" s="12">
        <f>SUM(BD67:BU67)</f>
        <v>40079</v>
      </c>
      <c r="BW66" s="4">
        <v>9.25</v>
      </c>
      <c r="CZ66" s="17">
        <f>SUM(BW67:CY67)</f>
        <v>26085</v>
      </c>
      <c r="DA66" s="4" t="s">
        <v>219</v>
      </c>
      <c r="DB66" s="4" t="s">
        <v>220</v>
      </c>
      <c r="DR66" s="17">
        <f>SUM(DA67:DQ67)</f>
        <v>17040</v>
      </c>
      <c r="DS66" s="4">
        <v>11.1</v>
      </c>
      <c r="DT66" s="4">
        <v>11.13</v>
      </c>
      <c r="DU66" s="4"/>
      <c r="DV66" s="4"/>
      <c r="EC66" s="1">
        <f>SUM(DS67:EB67)</f>
        <v>15070</v>
      </c>
      <c r="ED66" s="4" t="s">
        <v>221</v>
      </c>
      <c r="EE66" s="4" t="s">
        <v>222</v>
      </c>
      <c r="EF66" s="4" t="s">
        <v>25</v>
      </c>
      <c r="EI66" s="4"/>
      <c r="FL66" s="1">
        <f>SUM(ED67:FK67)</f>
        <v>20660</v>
      </c>
      <c r="FN66" s="1">
        <f>P66+AG66+BC66+BV66+CZ66+DR66+EC66+FL66</f>
        <v>142244</v>
      </c>
      <c r="FO66" s="1">
        <f>CZ66+DR66+EC66</f>
        <v>58195</v>
      </c>
    </row>
    <row r="67" customHeight="1" spans="1:139">
      <c r="A67" s="13"/>
      <c r="B67" s="1">
        <v>2960</v>
      </c>
      <c r="P67" s="13"/>
      <c r="Q67" s="1">
        <v>150</v>
      </c>
      <c r="R67" s="38">
        <v>6375</v>
      </c>
      <c r="S67" s="36">
        <v>6000</v>
      </c>
      <c r="AG67" s="13"/>
      <c r="AH67" s="1">
        <v>2080</v>
      </c>
      <c r="AI67" s="1">
        <v>5745</v>
      </c>
      <c r="BC67" s="13"/>
      <c r="BD67" s="4">
        <v>9290</v>
      </c>
      <c r="BE67" s="4">
        <v>960</v>
      </c>
      <c r="BF67" s="4">
        <v>9150</v>
      </c>
      <c r="BG67" s="4">
        <v>4274</v>
      </c>
      <c r="BH67" s="4">
        <v>16405</v>
      </c>
      <c r="BJ67" s="4"/>
      <c r="BL67" s="4"/>
      <c r="BM67" s="4"/>
      <c r="BV67" s="13"/>
      <c r="BW67" s="4">
        <v>26085</v>
      </c>
      <c r="CZ67" s="13"/>
      <c r="DA67" s="4">
        <v>16800</v>
      </c>
      <c r="DB67" s="4">
        <v>240</v>
      </c>
      <c r="DR67" s="13"/>
      <c r="DS67" s="4">
        <v>15000</v>
      </c>
      <c r="DT67" s="4">
        <v>70</v>
      </c>
      <c r="DU67" s="4"/>
      <c r="DV67" s="4"/>
      <c r="ED67" s="4">
        <v>330</v>
      </c>
      <c r="EE67" s="4">
        <v>330</v>
      </c>
      <c r="EF67" s="4">
        <v>20000</v>
      </c>
      <c r="EI67" s="4"/>
    </row>
    <row r="68" customHeight="1" spans="1:171">
      <c r="A68" s="14" t="s">
        <v>223</v>
      </c>
      <c r="B68" s="1" t="s">
        <v>103</v>
      </c>
      <c r="P68" s="12">
        <f t="shared" ref="P68:P72" si="32">SUM(B69:O69)</f>
        <v>700000</v>
      </c>
      <c r="AG68" s="12">
        <f t="shared" ref="AG68:AG72" si="33">SUM(Q69:AF69)</f>
        <v>0</v>
      </c>
      <c r="AH68" s="1">
        <v>7.22</v>
      </c>
      <c r="BC68" s="12">
        <f t="shared" ref="BC68:BC72" si="34">SUM(AH69:BB69)</f>
        <v>70</v>
      </c>
      <c r="BV68" s="12">
        <f>SUM(BD69:BU69)</f>
        <v>0</v>
      </c>
      <c r="CZ68" s="17">
        <f>SUM(BW69:CY69)</f>
        <v>0</v>
      </c>
      <c r="DA68" s="1" t="s">
        <v>224</v>
      </c>
      <c r="DR68" s="17">
        <f>SUM(DA69:DQ69)</f>
        <v>305</v>
      </c>
      <c r="DS68" s="1">
        <v>11.1</v>
      </c>
      <c r="EC68" s="1">
        <f>SUM(DS69:EB69)</f>
        <v>70</v>
      </c>
      <c r="FL68" s="1">
        <f>SUM(ED69:FK69)</f>
        <v>0</v>
      </c>
      <c r="FN68" s="1">
        <f>P68+AG68+BC68+BV68+CZ68+DR68+EC68+FL68</f>
        <v>700445</v>
      </c>
      <c r="FO68" s="1">
        <f>CZ68+DR68+EC68</f>
        <v>375</v>
      </c>
    </row>
    <row r="69" customHeight="1" spans="1:123">
      <c r="A69" s="15"/>
      <c r="B69" s="1">
        <v>700000</v>
      </c>
      <c r="P69" s="13"/>
      <c r="AG69" s="13"/>
      <c r="AH69" s="1">
        <v>70</v>
      </c>
      <c r="BC69" s="13"/>
      <c r="BV69" s="13"/>
      <c r="CZ69" s="13"/>
      <c r="DA69" s="1">
        <v>305</v>
      </c>
      <c r="DR69" s="13"/>
      <c r="DS69" s="1">
        <v>70</v>
      </c>
    </row>
    <row r="70" customHeight="1" spans="1:171">
      <c r="A70" s="20" t="s">
        <v>225</v>
      </c>
      <c r="P70" s="12">
        <f t="shared" si="32"/>
        <v>0</v>
      </c>
      <c r="Q70" s="1">
        <v>6.24</v>
      </c>
      <c r="AG70" s="12">
        <f t="shared" si="33"/>
        <v>700000</v>
      </c>
      <c r="AH70" s="1">
        <v>7.21</v>
      </c>
      <c r="BC70" s="12">
        <f t="shared" si="34"/>
        <v>338</v>
      </c>
      <c r="BV70" s="12">
        <f>SUM(BD71:BU71)</f>
        <v>0</v>
      </c>
      <c r="BW70" s="1">
        <v>9.4</v>
      </c>
      <c r="BX70" s="1">
        <v>9.23</v>
      </c>
      <c r="CZ70" s="17">
        <f>SUM(BW71:CY71)</f>
        <v>143</v>
      </c>
      <c r="DR70" s="17">
        <f>SUM(DA71:DQ71)</f>
        <v>0</v>
      </c>
      <c r="DS70" s="4">
        <v>11.8</v>
      </c>
      <c r="EC70" s="1">
        <f>SUM(DS71:EB71)</f>
        <v>90</v>
      </c>
      <c r="FL70" s="1">
        <f>SUM(ED71:FK71)</f>
        <v>0</v>
      </c>
      <c r="FN70" s="1">
        <f>P70+AG70+BC70+BV70+CZ70+DR70+EC70+FL70</f>
        <v>700571</v>
      </c>
      <c r="FO70" s="1">
        <f>CZ70+DR70+EC70</f>
        <v>233</v>
      </c>
    </row>
    <row r="71" customHeight="1" spans="1:123">
      <c r="A71" s="21"/>
      <c r="P71" s="13"/>
      <c r="Q71" s="1">
        <v>700000</v>
      </c>
      <c r="AG71" s="13"/>
      <c r="AH71" s="1">
        <v>338</v>
      </c>
      <c r="BC71" s="13"/>
      <c r="BV71" s="13"/>
      <c r="BW71" s="1">
        <v>55</v>
      </c>
      <c r="BX71" s="1">
        <v>88</v>
      </c>
      <c r="CZ71" s="13"/>
      <c r="DR71" s="13"/>
      <c r="DS71" s="4">
        <v>90</v>
      </c>
    </row>
    <row r="72" customHeight="1" spans="1:171">
      <c r="A72" s="22" t="s">
        <v>226</v>
      </c>
      <c r="P72" s="12">
        <f t="shared" si="32"/>
        <v>0</v>
      </c>
      <c r="Q72" s="1">
        <v>6.29</v>
      </c>
      <c r="AG72" s="12">
        <f t="shared" si="33"/>
        <v>700000</v>
      </c>
      <c r="AH72" s="1">
        <v>7.5</v>
      </c>
      <c r="AI72" s="1">
        <v>7.14</v>
      </c>
      <c r="BC72" s="12">
        <f t="shared" si="34"/>
        <v>140</v>
      </c>
      <c r="BD72" s="1" t="s">
        <v>21</v>
      </c>
      <c r="BV72" s="12">
        <f>SUM(BD73:BU73)</f>
        <v>2130</v>
      </c>
      <c r="CZ72" s="17">
        <f>SUM(BW73:CY73)</f>
        <v>0</v>
      </c>
      <c r="DR72" s="17">
        <f>SUM(DA73:DQ73)</f>
        <v>0</v>
      </c>
      <c r="EC72" s="1">
        <f>SUM(DS73:EB73)</f>
        <v>0</v>
      </c>
      <c r="FL72" s="1">
        <f>SUM(ED73:FK73)</f>
        <v>0</v>
      </c>
      <c r="FN72" s="1">
        <f>P72+AG72+BC72+BV72+CZ72+DR72+EC72+FL72</f>
        <v>702270</v>
      </c>
      <c r="FO72" s="1">
        <f>CZ72+DR72+EC72</f>
        <v>0</v>
      </c>
    </row>
    <row r="73" customHeight="1" spans="1:122">
      <c r="A73" s="23"/>
      <c r="P73" s="13"/>
      <c r="Q73" s="1">
        <v>700000</v>
      </c>
      <c r="AG73" s="13"/>
      <c r="AH73" s="1">
        <v>70</v>
      </c>
      <c r="AI73" s="1">
        <v>70</v>
      </c>
      <c r="BC73" s="13"/>
      <c r="BD73" s="1">
        <v>2130</v>
      </c>
      <c r="BV73" s="13"/>
      <c r="CZ73" s="13"/>
      <c r="DR73" s="13"/>
    </row>
    <row r="74" customHeight="1" spans="1:171">
      <c r="A74" s="22" t="s">
        <v>227</v>
      </c>
      <c r="P74" s="12">
        <f>SUM(B75:O75)</f>
        <v>0</v>
      </c>
      <c r="AG74" s="12">
        <f t="shared" ref="AG74:AG78" si="35">SUM(Q75:AF75)</f>
        <v>0</v>
      </c>
      <c r="AH74" s="1">
        <v>7.4</v>
      </c>
      <c r="BC74" s="12">
        <f t="shared" ref="BC74:BC78" si="36">SUM(AH75:BB75)</f>
        <v>700000</v>
      </c>
      <c r="BD74" s="4" t="s">
        <v>30</v>
      </c>
      <c r="BE74" s="4" t="s">
        <v>228</v>
      </c>
      <c r="BF74" s="4" t="s">
        <v>202</v>
      </c>
      <c r="BH74" s="4"/>
      <c r="BV74" s="12">
        <f>SUM(BD75:BU75)</f>
        <v>9885</v>
      </c>
      <c r="CZ74" s="17">
        <f>SUM(BW75:CY75)</f>
        <v>0</v>
      </c>
      <c r="DR74" s="17">
        <f>SUM(DA75:DQ75)</f>
        <v>0</v>
      </c>
      <c r="EC74" s="1">
        <f>SUM(DS75:EB75)</f>
        <v>0</v>
      </c>
      <c r="FL74" s="1">
        <f>SUM(ED75:FK75)</f>
        <v>0</v>
      </c>
      <c r="FN74" s="1">
        <f>P74+AG74+BC74+BV74+CZ74+DR74+EC74+FL74</f>
        <v>709885</v>
      </c>
      <c r="FO74" s="1">
        <f>CZ74+DR74+EC74</f>
        <v>0</v>
      </c>
    </row>
    <row r="75" customHeight="1" spans="1:122">
      <c r="A75" s="23"/>
      <c r="P75" s="13"/>
      <c r="AG75" s="13"/>
      <c r="AH75" s="1">
        <v>700000</v>
      </c>
      <c r="BC75" s="13"/>
      <c r="BD75" s="4">
        <v>1600</v>
      </c>
      <c r="BE75" s="4">
        <v>3735</v>
      </c>
      <c r="BF75" s="4">
        <v>4550</v>
      </c>
      <c r="BH75" s="4"/>
      <c r="BV75" s="13"/>
      <c r="CZ75" s="13"/>
      <c r="DR75" s="13"/>
    </row>
    <row r="76" customHeight="1" spans="1:171">
      <c r="A76" s="22" t="s">
        <v>229</v>
      </c>
      <c r="P76" s="12">
        <f>SUM(B77:O77)</f>
        <v>0</v>
      </c>
      <c r="AG76" s="12">
        <f t="shared" si="35"/>
        <v>0</v>
      </c>
      <c r="AH76" s="1">
        <v>7.16</v>
      </c>
      <c r="BC76" s="12">
        <f t="shared" si="36"/>
        <v>700000</v>
      </c>
      <c r="BD76" s="4" t="s">
        <v>156</v>
      </c>
      <c r="BV76" s="12">
        <f>SUM(BD77:BU77)</f>
        <v>3240</v>
      </c>
      <c r="CZ76" s="17">
        <f>SUM(BW77:CY77)</f>
        <v>0</v>
      </c>
      <c r="DR76" s="17">
        <f>SUM(DA77:DQ77)</f>
        <v>0</v>
      </c>
      <c r="EC76" s="1">
        <f>SUM(DS77:EB77)</f>
        <v>0</v>
      </c>
      <c r="FL76" s="1">
        <f>SUM(ED77:FK77)</f>
        <v>0</v>
      </c>
      <c r="FN76" s="1">
        <f>P76+AG76+BC76+BV76+CZ76+DR76+EC76+FL76</f>
        <v>703240</v>
      </c>
      <c r="FO76" s="1">
        <f>CZ76+DR76+EC76</f>
        <v>0</v>
      </c>
    </row>
    <row r="77" customHeight="1" spans="1:122">
      <c r="A77" s="23"/>
      <c r="P77" s="13"/>
      <c r="AG77" s="13"/>
      <c r="AH77" s="1">
        <v>700000</v>
      </c>
      <c r="BC77" s="13"/>
      <c r="BD77" s="4">
        <v>3240</v>
      </c>
      <c r="BV77" s="13"/>
      <c r="CZ77" s="13"/>
      <c r="DR77" s="13"/>
    </row>
    <row r="78" customHeight="1" spans="1:171">
      <c r="A78" s="24" t="s">
        <v>230</v>
      </c>
      <c r="P78" s="13"/>
      <c r="AG78" s="12">
        <f t="shared" si="35"/>
        <v>0</v>
      </c>
      <c r="AH78" s="1">
        <v>7.26</v>
      </c>
      <c r="BC78" s="12">
        <f t="shared" si="36"/>
        <v>700000</v>
      </c>
      <c r="BD78" s="4" t="s">
        <v>21</v>
      </c>
      <c r="BV78" s="12">
        <f>SUM(BD79:BU79)</f>
        <v>6100</v>
      </c>
      <c r="CZ78" s="17">
        <f>SUM(BW79:CY79)</f>
        <v>0</v>
      </c>
      <c r="DR78" s="17">
        <f>SUM(DA79:DQ79)</f>
        <v>0</v>
      </c>
      <c r="EC78" s="1">
        <f>SUM(DS79:EB79)</f>
        <v>0</v>
      </c>
      <c r="ED78" s="4" t="s">
        <v>150</v>
      </c>
      <c r="EE78" s="4" t="s">
        <v>40</v>
      </c>
      <c r="EF78" s="4" t="s">
        <v>25</v>
      </c>
      <c r="EI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L78" s="1">
        <f>SUM(ED79:FK79)</f>
        <v>41114</v>
      </c>
      <c r="FN78" s="1">
        <f>P78+AG78+BC78+BV78+CZ78+DR78+EC78+FL78</f>
        <v>747214</v>
      </c>
      <c r="FO78" s="1">
        <f>CZ78+DR78+EC78</f>
        <v>0</v>
      </c>
    </row>
    <row r="79" customHeight="1" spans="1:159">
      <c r="A79" s="23"/>
      <c r="P79" s="13"/>
      <c r="AG79" s="13"/>
      <c r="AH79" s="1">
        <v>700000</v>
      </c>
      <c r="BC79" s="13"/>
      <c r="BD79" s="1">
        <v>6100</v>
      </c>
      <c r="BV79" s="13"/>
      <c r="CZ79" s="13"/>
      <c r="DR79" s="13"/>
      <c r="ED79" s="4">
        <v>1100</v>
      </c>
      <c r="EE79" s="4">
        <v>14</v>
      </c>
      <c r="EF79" s="4">
        <v>40000</v>
      </c>
      <c r="EI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</row>
    <row r="80" customHeight="1" spans="1:171">
      <c r="A80" s="9" t="s">
        <v>231</v>
      </c>
      <c r="AG80" s="43"/>
      <c r="BC80" s="36"/>
      <c r="BV80" s="36"/>
      <c r="CZ80" s="17">
        <f>SUM(BW81:CY81)</f>
        <v>0</v>
      </c>
      <c r="DA80" s="4" t="s">
        <v>232</v>
      </c>
      <c r="DB80" s="4"/>
      <c r="DR80" s="17">
        <f>SUM(DA81:DQ81)</f>
        <v>700000</v>
      </c>
      <c r="EC80" s="1">
        <f>SUM(DS81:EB81)</f>
        <v>0</v>
      </c>
      <c r="ED80" s="4" t="s">
        <v>233</v>
      </c>
      <c r="EE80" s="4" t="s">
        <v>57</v>
      </c>
      <c r="EF80" s="4" t="s">
        <v>57</v>
      </c>
      <c r="EG80" s="4" t="s">
        <v>24</v>
      </c>
      <c r="EH80" s="4" t="s">
        <v>84</v>
      </c>
      <c r="EI80" s="4" t="s">
        <v>85</v>
      </c>
      <c r="EJ80" s="4" t="s">
        <v>85</v>
      </c>
      <c r="EK80" s="4" t="s">
        <v>39</v>
      </c>
      <c r="EL80" s="4" t="s">
        <v>39</v>
      </c>
      <c r="EM80" s="4" t="s">
        <v>39</v>
      </c>
      <c r="EN80" s="4" t="s">
        <v>39</v>
      </c>
      <c r="EO80" s="4" t="s">
        <v>86</v>
      </c>
      <c r="EP80" s="4" t="s">
        <v>25</v>
      </c>
      <c r="EQ80" s="1" t="s">
        <v>59</v>
      </c>
      <c r="ER80" s="1" t="s">
        <v>53</v>
      </c>
      <c r="ES80" s="1"/>
      <c r="FC80" s="4"/>
      <c r="FL80" s="1">
        <f>SUM(ED81:FK81)</f>
        <v>48942</v>
      </c>
      <c r="FN80" s="1">
        <f>P80+AG80+BC80+BV80+CZ80+DR80+EC80+FL80</f>
        <v>748942</v>
      </c>
      <c r="FO80" s="1">
        <f>CZ80+DR80+EC80</f>
        <v>700000</v>
      </c>
    </row>
    <row r="81" customHeight="1" spans="1:159">
      <c r="A81" s="10"/>
      <c r="AG81" s="43"/>
      <c r="BC81" s="44"/>
      <c r="BV81" s="44"/>
      <c r="CZ81" s="13"/>
      <c r="DA81" s="4">
        <v>700000</v>
      </c>
      <c r="DB81" s="4"/>
      <c r="DR81" s="13"/>
      <c r="ED81" s="4">
        <v>2200</v>
      </c>
      <c r="EE81" s="4">
        <v>212</v>
      </c>
      <c r="EF81" s="4">
        <v>110</v>
      </c>
      <c r="EG81" s="4">
        <v>900</v>
      </c>
      <c r="EH81" s="4">
        <v>220</v>
      </c>
      <c r="EI81" s="4">
        <v>110</v>
      </c>
      <c r="EJ81" s="4">
        <v>225</v>
      </c>
      <c r="EK81" s="4">
        <v>770</v>
      </c>
      <c r="EL81" s="4">
        <v>440</v>
      </c>
      <c r="EM81" s="4">
        <v>220</v>
      </c>
      <c r="EN81" s="4">
        <v>110</v>
      </c>
      <c r="EO81" s="4">
        <v>225</v>
      </c>
      <c r="EP81" s="4">
        <v>40000</v>
      </c>
      <c r="EQ81" s="1">
        <v>1600</v>
      </c>
      <c r="ER81" s="1">
        <v>1600</v>
      </c>
      <c r="FC81" s="4"/>
    </row>
    <row r="82" customHeight="1" spans="1:1">
      <c r="A82" s="1" t="s">
        <v>10</v>
      </c>
    </row>
  </sheetData>
  <mergeCells count="437">
    <mergeCell ref="A1:O1"/>
    <mergeCell ref="Q1:AF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69"/>
    <mergeCell ref="P70:P71"/>
    <mergeCell ref="P72:P73"/>
    <mergeCell ref="P74:P75"/>
    <mergeCell ref="P76:P77"/>
    <mergeCell ref="AG2:AG3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G44:AG45"/>
    <mergeCell ref="AG46:AG47"/>
    <mergeCell ref="AG48:AG49"/>
    <mergeCell ref="AG50:AG51"/>
    <mergeCell ref="AG52:AG53"/>
    <mergeCell ref="AG54:AG55"/>
    <mergeCell ref="AG56:AG57"/>
    <mergeCell ref="AG58:AG59"/>
    <mergeCell ref="AG60:AG61"/>
    <mergeCell ref="AG62:AG63"/>
    <mergeCell ref="AG64:AG65"/>
    <mergeCell ref="AG66:AG67"/>
    <mergeCell ref="AG68:AG69"/>
    <mergeCell ref="AG70:AG71"/>
    <mergeCell ref="AG72:AG73"/>
    <mergeCell ref="AG74:AG75"/>
    <mergeCell ref="AG76:AG77"/>
    <mergeCell ref="AG78:AG79"/>
    <mergeCell ref="BC2:BC3"/>
    <mergeCell ref="BC4:BC5"/>
    <mergeCell ref="BC6:BC7"/>
    <mergeCell ref="BC8:BC9"/>
    <mergeCell ref="BC10:BC11"/>
    <mergeCell ref="BC12:BC13"/>
    <mergeCell ref="BC14:BC15"/>
    <mergeCell ref="BC16:BC17"/>
    <mergeCell ref="BC18:BC19"/>
    <mergeCell ref="BC20:BC21"/>
    <mergeCell ref="BC22:BC23"/>
    <mergeCell ref="BC24:BC25"/>
    <mergeCell ref="BC26:BC27"/>
    <mergeCell ref="BC28:BC29"/>
    <mergeCell ref="BC30:BC31"/>
    <mergeCell ref="BC32:BC33"/>
    <mergeCell ref="BC34:BC35"/>
    <mergeCell ref="BC36:BC37"/>
    <mergeCell ref="BC38:BC39"/>
    <mergeCell ref="BC40:BC41"/>
    <mergeCell ref="BC42:BC43"/>
    <mergeCell ref="BC44:BC45"/>
    <mergeCell ref="BC46:BC47"/>
    <mergeCell ref="BC48:BC49"/>
    <mergeCell ref="BC50:BC51"/>
    <mergeCell ref="BC52:BC53"/>
    <mergeCell ref="BC54:BC55"/>
    <mergeCell ref="BC56:BC57"/>
    <mergeCell ref="BC58:BC59"/>
    <mergeCell ref="BC60:BC61"/>
    <mergeCell ref="BC62:BC63"/>
    <mergeCell ref="BC64:BC65"/>
    <mergeCell ref="BC66:BC67"/>
    <mergeCell ref="BC68:BC69"/>
    <mergeCell ref="BC70:BC71"/>
    <mergeCell ref="BC72:BC73"/>
    <mergeCell ref="BC74:BC75"/>
    <mergeCell ref="BC76:BC77"/>
    <mergeCell ref="BC78:BC79"/>
    <mergeCell ref="BV2:BV3"/>
    <mergeCell ref="BV4:BV5"/>
    <mergeCell ref="BV6:BV7"/>
    <mergeCell ref="BV8:BV9"/>
    <mergeCell ref="BV10:BV11"/>
    <mergeCell ref="BV12:BV13"/>
    <mergeCell ref="BV14:BV15"/>
    <mergeCell ref="BV16:BV17"/>
    <mergeCell ref="BV18:BV19"/>
    <mergeCell ref="BV20:BV21"/>
    <mergeCell ref="BV22:BV23"/>
    <mergeCell ref="BV24:BV25"/>
    <mergeCell ref="BV26:BV27"/>
    <mergeCell ref="BV28:BV29"/>
    <mergeCell ref="BV30:BV31"/>
    <mergeCell ref="BV32:BV33"/>
    <mergeCell ref="BV34:BV35"/>
    <mergeCell ref="BV36:BV37"/>
    <mergeCell ref="BV38:BV39"/>
    <mergeCell ref="BV40:BV41"/>
    <mergeCell ref="BV42:BV43"/>
    <mergeCell ref="BV44:BV45"/>
    <mergeCell ref="BV46:BV47"/>
    <mergeCell ref="BV48:BV49"/>
    <mergeCell ref="BV50:BV51"/>
    <mergeCell ref="BV52:BV53"/>
    <mergeCell ref="BV54:BV55"/>
    <mergeCell ref="BV56:BV57"/>
    <mergeCell ref="BV58:BV59"/>
    <mergeCell ref="BV60:BV61"/>
    <mergeCell ref="BV62:BV63"/>
    <mergeCell ref="BV64:BV65"/>
    <mergeCell ref="BV66:BV67"/>
    <mergeCell ref="BV68:BV69"/>
    <mergeCell ref="BV70:BV71"/>
    <mergeCell ref="BV72:BV73"/>
    <mergeCell ref="BV74:BV75"/>
    <mergeCell ref="BV76:BV77"/>
    <mergeCell ref="BV78:BV79"/>
    <mergeCell ref="CZ2:CZ3"/>
    <mergeCell ref="CZ4:CZ5"/>
    <mergeCell ref="CZ6:CZ7"/>
    <mergeCell ref="CZ8:CZ9"/>
    <mergeCell ref="CZ10:CZ11"/>
    <mergeCell ref="CZ12:CZ13"/>
    <mergeCell ref="CZ14:CZ15"/>
    <mergeCell ref="CZ16:CZ17"/>
    <mergeCell ref="CZ18:CZ19"/>
    <mergeCell ref="CZ20:CZ21"/>
    <mergeCell ref="CZ22:CZ23"/>
    <mergeCell ref="CZ24:CZ25"/>
    <mergeCell ref="CZ26:CZ27"/>
    <mergeCell ref="CZ28:CZ29"/>
    <mergeCell ref="CZ30:CZ31"/>
    <mergeCell ref="CZ32:CZ33"/>
    <mergeCell ref="CZ34:CZ35"/>
    <mergeCell ref="CZ36:CZ37"/>
    <mergeCell ref="CZ38:CZ39"/>
    <mergeCell ref="CZ40:CZ41"/>
    <mergeCell ref="CZ42:CZ43"/>
    <mergeCell ref="CZ44:CZ45"/>
    <mergeCell ref="CZ46:CZ47"/>
    <mergeCell ref="CZ48:CZ49"/>
    <mergeCell ref="CZ50:CZ51"/>
    <mergeCell ref="CZ52:CZ53"/>
    <mergeCell ref="CZ54:CZ55"/>
    <mergeCell ref="CZ56:CZ57"/>
    <mergeCell ref="CZ58:CZ59"/>
    <mergeCell ref="CZ60:CZ61"/>
    <mergeCell ref="CZ62:CZ63"/>
    <mergeCell ref="CZ64:CZ65"/>
    <mergeCell ref="CZ66:CZ67"/>
    <mergeCell ref="CZ68:CZ69"/>
    <mergeCell ref="CZ70:CZ71"/>
    <mergeCell ref="CZ72:CZ73"/>
    <mergeCell ref="CZ74:CZ75"/>
    <mergeCell ref="CZ76:CZ77"/>
    <mergeCell ref="CZ78:CZ79"/>
    <mergeCell ref="CZ80:CZ81"/>
    <mergeCell ref="DR2:DR3"/>
    <mergeCell ref="DR4:DR5"/>
    <mergeCell ref="DR6:DR7"/>
    <mergeCell ref="DR8:DR9"/>
    <mergeCell ref="DR10:DR11"/>
    <mergeCell ref="DR12:DR13"/>
    <mergeCell ref="DR14:DR15"/>
    <mergeCell ref="DR16:DR17"/>
    <mergeCell ref="DR18:DR19"/>
    <mergeCell ref="DR20:DR21"/>
    <mergeCell ref="DR22:DR23"/>
    <mergeCell ref="DR24:DR25"/>
    <mergeCell ref="DR26:DR27"/>
    <mergeCell ref="DR28:DR29"/>
    <mergeCell ref="DR30:DR31"/>
    <mergeCell ref="DR32:DR33"/>
    <mergeCell ref="DR34:DR35"/>
    <mergeCell ref="DR36:DR37"/>
    <mergeCell ref="DR38:DR39"/>
    <mergeCell ref="DR40:DR41"/>
    <mergeCell ref="DR42:DR43"/>
    <mergeCell ref="DR44:DR45"/>
    <mergeCell ref="DR46:DR47"/>
    <mergeCell ref="DR48:DR49"/>
    <mergeCell ref="DR50:DR51"/>
    <mergeCell ref="DR52:DR53"/>
    <mergeCell ref="DR54:DR55"/>
    <mergeCell ref="DR56:DR57"/>
    <mergeCell ref="DR58:DR59"/>
    <mergeCell ref="DR60:DR61"/>
    <mergeCell ref="DR62:DR63"/>
    <mergeCell ref="DR64:DR65"/>
    <mergeCell ref="DR66:DR67"/>
    <mergeCell ref="DR68:DR69"/>
    <mergeCell ref="DR70:DR71"/>
    <mergeCell ref="DR72:DR73"/>
    <mergeCell ref="DR74:DR75"/>
    <mergeCell ref="DR76:DR77"/>
    <mergeCell ref="DR78:DR79"/>
    <mergeCell ref="DR80:DR81"/>
    <mergeCell ref="EC2:EC3"/>
    <mergeCell ref="EC4:EC5"/>
    <mergeCell ref="EC6:EC7"/>
    <mergeCell ref="EC8:EC9"/>
    <mergeCell ref="EC10:EC11"/>
    <mergeCell ref="EC12:EC13"/>
    <mergeCell ref="EC14:EC15"/>
    <mergeCell ref="EC16:EC17"/>
    <mergeCell ref="EC18:EC19"/>
    <mergeCell ref="EC20:EC21"/>
    <mergeCell ref="EC22:EC23"/>
    <mergeCell ref="EC24:EC25"/>
    <mergeCell ref="EC26:EC27"/>
    <mergeCell ref="EC28:EC29"/>
    <mergeCell ref="EC30:EC31"/>
    <mergeCell ref="EC32:EC33"/>
    <mergeCell ref="EC34:EC35"/>
    <mergeCell ref="EC36:EC37"/>
    <mergeCell ref="EC38:EC39"/>
    <mergeCell ref="EC40:EC41"/>
    <mergeCell ref="EC42:EC43"/>
    <mergeCell ref="EC44:EC45"/>
    <mergeCell ref="EC46:EC47"/>
    <mergeCell ref="EC48:EC49"/>
    <mergeCell ref="EC50:EC51"/>
    <mergeCell ref="EC52:EC53"/>
    <mergeCell ref="EC54:EC55"/>
    <mergeCell ref="EC56:EC57"/>
    <mergeCell ref="EC58:EC59"/>
    <mergeCell ref="EC60:EC61"/>
    <mergeCell ref="EC62:EC63"/>
    <mergeCell ref="EC64:EC65"/>
    <mergeCell ref="EC66:EC67"/>
    <mergeCell ref="EC68:EC69"/>
    <mergeCell ref="EC70:EC71"/>
    <mergeCell ref="EC72:EC73"/>
    <mergeCell ref="EC74:EC75"/>
    <mergeCell ref="EC76:EC77"/>
    <mergeCell ref="EC78:EC79"/>
    <mergeCell ref="EC80:EC81"/>
    <mergeCell ref="FL2:FL3"/>
    <mergeCell ref="FL4:FL5"/>
    <mergeCell ref="FL6:FL7"/>
    <mergeCell ref="FL8:FL9"/>
    <mergeCell ref="FL10:FL11"/>
    <mergeCell ref="FL12:FL13"/>
    <mergeCell ref="FL14:FL15"/>
    <mergeCell ref="FL16:FL17"/>
    <mergeCell ref="FL18:FL19"/>
    <mergeCell ref="FL20:FL21"/>
    <mergeCell ref="FL22:FL23"/>
    <mergeCell ref="FL24:FL25"/>
    <mergeCell ref="FL26:FL27"/>
    <mergeCell ref="FL28:FL29"/>
    <mergeCell ref="FL30:FL31"/>
    <mergeCell ref="FL32:FL33"/>
    <mergeCell ref="FL34:FL35"/>
    <mergeCell ref="FL36:FL37"/>
    <mergeCell ref="FL38:FL39"/>
    <mergeCell ref="FL40:FL41"/>
    <mergeCell ref="FL42:FL43"/>
    <mergeCell ref="FL44:FL45"/>
    <mergeCell ref="FL46:FL47"/>
    <mergeCell ref="FL48:FL49"/>
    <mergeCell ref="FL50:FL51"/>
    <mergeCell ref="FL52:FL53"/>
    <mergeCell ref="FL54:FL55"/>
    <mergeCell ref="FL56:FL57"/>
    <mergeCell ref="FL58:FL59"/>
    <mergeCell ref="FL60:FL61"/>
    <mergeCell ref="FL62:FL63"/>
    <mergeCell ref="FL64:FL65"/>
    <mergeCell ref="FL66:FL67"/>
    <mergeCell ref="FL68:FL69"/>
    <mergeCell ref="FL70:FL71"/>
    <mergeCell ref="FL72:FL73"/>
    <mergeCell ref="FL74:FL75"/>
    <mergeCell ref="FL76:FL77"/>
    <mergeCell ref="FL78:FL79"/>
    <mergeCell ref="FL80:FL81"/>
    <mergeCell ref="FN2:FN3"/>
    <mergeCell ref="FN4:FN5"/>
    <mergeCell ref="FN6:FN7"/>
    <mergeCell ref="FN8:FN9"/>
    <mergeCell ref="FN10:FN11"/>
    <mergeCell ref="FN12:FN13"/>
    <mergeCell ref="FN14:FN15"/>
    <mergeCell ref="FN16:FN17"/>
    <mergeCell ref="FN18:FN19"/>
    <mergeCell ref="FN20:FN21"/>
    <mergeCell ref="FN22:FN23"/>
    <mergeCell ref="FN24:FN25"/>
    <mergeCell ref="FN26:FN27"/>
    <mergeCell ref="FN28:FN29"/>
    <mergeCell ref="FN30:FN31"/>
    <mergeCell ref="FN32:FN33"/>
    <mergeCell ref="FN34:FN35"/>
    <mergeCell ref="FN36:FN37"/>
    <mergeCell ref="FN38:FN39"/>
    <mergeCell ref="FN40:FN41"/>
    <mergeCell ref="FN42:FN43"/>
    <mergeCell ref="FN44:FN45"/>
    <mergeCell ref="FN46:FN47"/>
    <mergeCell ref="FN48:FN49"/>
    <mergeCell ref="FN50:FN51"/>
    <mergeCell ref="FN52:FN53"/>
    <mergeCell ref="FN54:FN55"/>
    <mergeCell ref="FN56:FN57"/>
    <mergeCell ref="FN58:FN59"/>
    <mergeCell ref="FN60:FN61"/>
    <mergeCell ref="FN62:FN63"/>
    <mergeCell ref="FN64:FN65"/>
    <mergeCell ref="FN66:FN67"/>
    <mergeCell ref="FN68:FN69"/>
    <mergeCell ref="FN70:FN71"/>
    <mergeCell ref="FN72:FN73"/>
    <mergeCell ref="FN74:FN75"/>
    <mergeCell ref="FN76:FN77"/>
    <mergeCell ref="FN78:FN79"/>
    <mergeCell ref="FN80:FN81"/>
    <mergeCell ref="FO2:FO3"/>
    <mergeCell ref="FO4:FO5"/>
    <mergeCell ref="FO6:FO7"/>
    <mergeCell ref="FO8:FO9"/>
    <mergeCell ref="FO10:FO11"/>
    <mergeCell ref="FO12:FO13"/>
    <mergeCell ref="FO14:FO15"/>
    <mergeCell ref="FO16:FO17"/>
    <mergeCell ref="FO18:FO19"/>
    <mergeCell ref="FO20:FO21"/>
    <mergeCell ref="FO22:FO23"/>
    <mergeCell ref="FO24:FO25"/>
    <mergeCell ref="FO26:FO27"/>
    <mergeCell ref="FO28:FO29"/>
    <mergeCell ref="FO30:FO31"/>
    <mergeCell ref="FO32:FO33"/>
    <mergeCell ref="FO34:FO35"/>
    <mergeCell ref="FO36:FO37"/>
    <mergeCell ref="FO38:FO39"/>
    <mergeCell ref="FO40:FO41"/>
    <mergeCell ref="FO42:FO43"/>
    <mergeCell ref="FO44:FO45"/>
    <mergeCell ref="FO46:FO47"/>
    <mergeCell ref="FO48:FO49"/>
    <mergeCell ref="FO50:FO51"/>
    <mergeCell ref="FO52:FO53"/>
    <mergeCell ref="FO54:FO55"/>
    <mergeCell ref="FO56:FO57"/>
    <mergeCell ref="FO58:FO59"/>
    <mergeCell ref="FO60:FO61"/>
    <mergeCell ref="FO62:FO63"/>
    <mergeCell ref="FO64:FO65"/>
    <mergeCell ref="FO66:FO67"/>
    <mergeCell ref="FO68:FO69"/>
    <mergeCell ref="FO70:FO71"/>
    <mergeCell ref="FO72:FO73"/>
    <mergeCell ref="FO74:FO75"/>
    <mergeCell ref="FO76:FO77"/>
    <mergeCell ref="FO78:FO79"/>
    <mergeCell ref="FO80:FO8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selection activeCell="D14" sqref="D14:D15"/>
    </sheetView>
  </sheetViews>
  <sheetFormatPr defaultColWidth="8.725" defaultRowHeight="16.5"/>
  <cols>
    <col min="1" max="2" width="12.375" style="1" customWidth="1"/>
    <col min="3" max="6" width="10.875" style="1" customWidth="1"/>
    <col min="8" max="9" width="10.875" style="1" customWidth="1"/>
  </cols>
  <sheetData>
    <row r="1" ht="33" spans="1:12">
      <c r="A1" s="16" t="s">
        <v>234</v>
      </c>
      <c r="B1" s="16" t="s">
        <v>0</v>
      </c>
      <c r="C1" s="1" t="s">
        <v>235</v>
      </c>
      <c r="D1" s="1" t="s">
        <v>236</v>
      </c>
      <c r="E1" s="1" t="s">
        <v>237</v>
      </c>
      <c r="F1" s="1" t="s">
        <v>10</v>
      </c>
      <c r="H1" s="1" t="s">
        <v>238</v>
      </c>
      <c r="K1" s="1" t="s">
        <v>239</v>
      </c>
      <c r="L1" s="1"/>
    </row>
    <row r="2" ht="13.5" spans="1:12">
      <c r="A2" s="4">
        <v>1</v>
      </c>
      <c r="B2" s="4" t="s">
        <v>127</v>
      </c>
      <c r="C2" s="1">
        <v>1258437</v>
      </c>
      <c r="D2" s="17">
        <v>82405</v>
      </c>
      <c r="E2" s="17">
        <v>68325</v>
      </c>
      <c r="F2" s="17">
        <f>C2+D2+E2</f>
        <v>1409167</v>
      </c>
      <c r="H2" s="17">
        <v>1</v>
      </c>
      <c r="I2" s="17" t="s">
        <v>127</v>
      </c>
      <c r="K2" s="17">
        <v>1</v>
      </c>
      <c r="L2" s="17" t="s">
        <v>127</v>
      </c>
    </row>
    <row r="3" ht="13.5" spans="1:12">
      <c r="A3" s="4"/>
      <c r="B3" s="4"/>
      <c r="D3" s="13"/>
      <c r="E3" s="13"/>
      <c r="F3" s="13"/>
      <c r="H3" s="13"/>
      <c r="I3" s="13"/>
      <c r="K3" s="13"/>
      <c r="L3" s="13"/>
    </row>
    <row r="4" ht="13.5" spans="1:12">
      <c r="A4" s="4">
        <v>2</v>
      </c>
      <c r="B4" s="4" t="s">
        <v>60</v>
      </c>
      <c r="C4" s="1">
        <v>960864.4</v>
      </c>
      <c r="D4" s="17">
        <v>54180</v>
      </c>
      <c r="E4" s="17">
        <v>111565</v>
      </c>
      <c r="F4" s="17">
        <f>C4+D4+E4</f>
        <v>1126609.4</v>
      </c>
      <c r="H4" s="17">
        <v>2</v>
      </c>
      <c r="I4" s="17" t="s">
        <v>240</v>
      </c>
      <c r="K4" s="17">
        <v>2</v>
      </c>
      <c r="L4" s="17" t="s">
        <v>240</v>
      </c>
    </row>
    <row r="5" ht="13.5" spans="1:12">
      <c r="A5" s="4"/>
      <c r="B5" s="4"/>
      <c r="D5" s="13"/>
      <c r="E5" s="13"/>
      <c r="F5" s="13"/>
      <c r="H5" s="13"/>
      <c r="I5" s="13"/>
      <c r="K5" s="13"/>
      <c r="L5" s="13"/>
    </row>
    <row r="6" ht="13.5" spans="1:12">
      <c r="A6" s="4">
        <v>3</v>
      </c>
      <c r="B6" s="9" t="s">
        <v>116</v>
      </c>
      <c r="C6" s="17">
        <v>775328</v>
      </c>
      <c r="D6" s="17">
        <v>0</v>
      </c>
      <c r="E6" s="17">
        <v>0</v>
      </c>
      <c r="F6" s="17">
        <f>C6+D6+E6</f>
        <v>775328</v>
      </c>
      <c r="H6" s="17">
        <v>3</v>
      </c>
      <c r="I6" s="1" t="s">
        <v>12</v>
      </c>
      <c r="K6" s="17">
        <v>3</v>
      </c>
      <c r="L6" s="1" t="s">
        <v>12</v>
      </c>
    </row>
    <row r="7" ht="13.5" spans="1:12">
      <c r="A7" s="4"/>
      <c r="B7" s="10"/>
      <c r="C7" s="13"/>
      <c r="D7" s="13"/>
      <c r="E7" s="13"/>
      <c r="F7" s="13"/>
      <c r="H7" s="13"/>
      <c r="K7" s="13"/>
      <c r="L7" s="1"/>
    </row>
    <row r="8" ht="13.5" spans="1:12">
      <c r="A8" s="4">
        <v>4</v>
      </c>
      <c r="B8" s="4" t="s">
        <v>100</v>
      </c>
      <c r="C8" s="17">
        <v>753119</v>
      </c>
      <c r="D8" s="17">
        <v>386586</v>
      </c>
      <c r="E8" s="17">
        <v>203571</v>
      </c>
      <c r="F8" s="17">
        <f>C8+D8+E8</f>
        <v>1343276</v>
      </c>
      <c r="H8" s="17">
        <v>4</v>
      </c>
      <c r="I8" s="17" t="s">
        <v>60</v>
      </c>
      <c r="K8" s="17">
        <v>4</v>
      </c>
      <c r="L8" s="17" t="s">
        <v>60</v>
      </c>
    </row>
    <row r="9" ht="13.5" spans="1:12">
      <c r="A9" s="4"/>
      <c r="B9" s="4"/>
      <c r="C9" s="13"/>
      <c r="D9" s="13"/>
      <c r="E9" s="13"/>
      <c r="F9" s="13"/>
      <c r="H9" s="13"/>
      <c r="I9" s="13"/>
      <c r="K9" s="13"/>
      <c r="L9" s="13"/>
    </row>
    <row r="10" ht="13.5" spans="1:12">
      <c r="A10" s="4">
        <v>5</v>
      </c>
      <c r="B10" s="30" t="s">
        <v>227</v>
      </c>
      <c r="C10" s="17">
        <v>709885</v>
      </c>
      <c r="D10" s="17">
        <v>0</v>
      </c>
      <c r="E10" s="17">
        <v>0</v>
      </c>
      <c r="F10" s="17">
        <f>C10+D10+E10</f>
        <v>709885</v>
      </c>
      <c r="H10" s="17">
        <v>5</v>
      </c>
      <c r="I10" s="17" t="s">
        <v>241</v>
      </c>
      <c r="K10" s="17">
        <v>5</v>
      </c>
      <c r="L10" s="17" t="s">
        <v>241</v>
      </c>
    </row>
    <row r="11" ht="13.5" spans="1:12">
      <c r="A11" s="4"/>
      <c r="B11" s="30"/>
      <c r="C11" s="13"/>
      <c r="D11" s="13"/>
      <c r="E11" s="13"/>
      <c r="F11" s="13"/>
      <c r="H11" s="13"/>
      <c r="I11" s="13"/>
      <c r="K11" s="13"/>
      <c r="L11" s="13"/>
    </row>
    <row r="12" ht="13.5" spans="1:12">
      <c r="A12" s="4">
        <v>6</v>
      </c>
      <c r="B12" s="30" t="s">
        <v>230</v>
      </c>
      <c r="C12" s="1">
        <v>747214</v>
      </c>
      <c r="D12" s="17">
        <v>0</v>
      </c>
      <c r="E12" s="17">
        <v>0</v>
      </c>
      <c r="F12" s="17">
        <f>C12+D12+E12</f>
        <v>747214</v>
      </c>
      <c r="H12" s="17">
        <v>6</v>
      </c>
      <c r="I12" s="1" t="s">
        <v>112</v>
      </c>
      <c r="K12" s="17">
        <v>6</v>
      </c>
      <c r="L12" s="1" t="s">
        <v>112</v>
      </c>
    </row>
    <row r="13" ht="13.5" spans="1:12">
      <c r="A13" s="4"/>
      <c r="B13" s="30"/>
      <c r="D13" s="13"/>
      <c r="E13" s="13"/>
      <c r="F13" s="13"/>
      <c r="H13" s="13"/>
      <c r="K13" s="13"/>
      <c r="L13" s="1"/>
    </row>
    <row r="14" ht="13.5" spans="1:12">
      <c r="A14" s="4">
        <v>7</v>
      </c>
      <c r="B14" s="30" t="s">
        <v>229</v>
      </c>
      <c r="C14" s="17">
        <v>703240</v>
      </c>
      <c r="D14" s="17">
        <v>0</v>
      </c>
      <c r="E14" s="17">
        <v>0</v>
      </c>
      <c r="F14" s="17">
        <f>C14+D14+E14</f>
        <v>703240</v>
      </c>
      <c r="H14" s="17">
        <v>7</v>
      </c>
      <c r="I14" s="17" t="s">
        <v>17</v>
      </c>
      <c r="K14" s="17">
        <v>7</v>
      </c>
      <c r="L14" s="17" t="s">
        <v>17</v>
      </c>
    </row>
    <row r="15" ht="13.5" spans="1:12">
      <c r="A15" s="4"/>
      <c r="B15" s="30"/>
      <c r="C15" s="13"/>
      <c r="D15" s="13"/>
      <c r="E15" s="13"/>
      <c r="F15" s="13"/>
      <c r="H15" s="13"/>
      <c r="I15" s="13"/>
      <c r="K15" s="13"/>
      <c r="L15" s="13"/>
    </row>
    <row r="16" ht="13.5" spans="1:12">
      <c r="A16" s="4">
        <v>8</v>
      </c>
      <c r="B16" s="30" t="s">
        <v>226</v>
      </c>
      <c r="C16" s="17">
        <v>702270</v>
      </c>
      <c r="D16" s="17">
        <v>0</v>
      </c>
      <c r="E16" s="17">
        <v>0</v>
      </c>
      <c r="F16" s="17">
        <f>C16+D16+E16</f>
        <v>702270</v>
      </c>
      <c r="H16" s="17">
        <v>8</v>
      </c>
      <c r="I16" s="17" t="s">
        <v>32</v>
      </c>
      <c r="K16" s="17">
        <v>8</v>
      </c>
      <c r="L16" s="17" t="s">
        <v>32</v>
      </c>
    </row>
    <row r="17" ht="13.5" spans="1:12">
      <c r="A17" s="4"/>
      <c r="B17" s="30"/>
      <c r="C17" s="13"/>
      <c r="D17" s="13"/>
      <c r="E17" s="13"/>
      <c r="F17" s="13"/>
      <c r="H17" s="13"/>
      <c r="I17" s="13"/>
      <c r="K17" s="13"/>
      <c r="L17" s="13"/>
    </row>
    <row r="18" ht="13.5" spans="1:12">
      <c r="A18" s="4">
        <v>9</v>
      </c>
      <c r="B18" s="29" t="s">
        <v>225</v>
      </c>
      <c r="C18" s="17">
        <v>700571</v>
      </c>
      <c r="D18" s="17">
        <v>0</v>
      </c>
      <c r="E18" s="17">
        <v>0</v>
      </c>
      <c r="F18" s="17">
        <f>C18+D18+E18</f>
        <v>700571</v>
      </c>
      <c r="H18" s="17">
        <v>9</v>
      </c>
      <c r="I18" s="1" t="s">
        <v>110</v>
      </c>
      <c r="K18" s="17">
        <v>9</v>
      </c>
      <c r="L18" s="1" t="s">
        <v>110</v>
      </c>
    </row>
    <row r="19" ht="13.5" spans="1:12">
      <c r="A19" s="4"/>
      <c r="B19" s="29"/>
      <c r="C19" s="13"/>
      <c r="D19" s="13"/>
      <c r="E19" s="13"/>
      <c r="F19" s="13"/>
      <c r="H19" s="13"/>
      <c r="K19" s="13"/>
      <c r="L19" s="1"/>
    </row>
    <row r="20" ht="13.5" spans="1:12">
      <c r="A20" s="4">
        <v>10</v>
      </c>
      <c r="B20" s="28" t="s">
        <v>223</v>
      </c>
      <c r="C20" s="17">
        <v>700445</v>
      </c>
      <c r="D20" s="17">
        <v>0</v>
      </c>
      <c r="E20" s="17">
        <v>0</v>
      </c>
      <c r="F20" s="17">
        <f>C20+D20+E20</f>
        <v>700445</v>
      </c>
      <c r="H20" s="17">
        <v>10</v>
      </c>
      <c r="I20" s="17" t="s">
        <v>188</v>
      </c>
      <c r="K20" s="17">
        <v>10</v>
      </c>
      <c r="L20" s="17" t="s">
        <v>188</v>
      </c>
    </row>
    <row r="21" ht="13.5" spans="1:12">
      <c r="A21" s="4"/>
      <c r="B21" s="28"/>
      <c r="C21" s="13"/>
      <c r="D21" s="13"/>
      <c r="E21" s="13"/>
      <c r="F21" s="13"/>
      <c r="H21" s="13"/>
      <c r="I21" s="13"/>
      <c r="K21" s="13"/>
      <c r="L21" s="13"/>
    </row>
    <row r="22" ht="13.5" spans="1:9">
      <c r="A22" s="4">
        <v>11</v>
      </c>
      <c r="B22" s="4" t="s">
        <v>231</v>
      </c>
      <c r="C22" s="17">
        <v>745742</v>
      </c>
      <c r="D22" s="17">
        <v>0</v>
      </c>
      <c r="E22" s="17">
        <v>0</v>
      </c>
      <c r="F22" s="17">
        <f>C22+D22+E22</f>
        <v>745742</v>
      </c>
      <c r="H22" s="17"/>
      <c r="I22" s="17"/>
    </row>
    <row r="23" ht="13.5" spans="1:9">
      <c r="A23" s="4"/>
      <c r="B23" s="4"/>
      <c r="C23" s="13"/>
      <c r="D23" s="13"/>
      <c r="E23" s="13"/>
      <c r="F23" s="13"/>
      <c r="H23" s="13"/>
      <c r="I23" s="13"/>
    </row>
    <row r="24" ht="13.5" spans="1:9">
      <c r="A24" s="4">
        <v>12</v>
      </c>
      <c r="B24" s="4" t="s">
        <v>201</v>
      </c>
      <c r="C24" s="17">
        <v>701271</v>
      </c>
      <c r="D24" s="17">
        <v>300000</v>
      </c>
      <c r="E24" s="17">
        <v>21654</v>
      </c>
      <c r="F24" s="17">
        <f>C24+D24+E24</f>
        <v>1022925</v>
      </c>
      <c r="H24" s="17"/>
      <c r="I24" s="17"/>
    </row>
    <row r="25" ht="13.5" spans="1:9">
      <c r="A25" s="4"/>
      <c r="B25" s="4"/>
      <c r="C25" s="13"/>
      <c r="D25" s="13"/>
      <c r="E25" s="13"/>
      <c r="F25" s="13"/>
      <c r="H25" s="13"/>
      <c r="I25" s="13"/>
    </row>
    <row r="26" ht="13.5" spans="1:9">
      <c r="A26" s="4">
        <v>13</v>
      </c>
      <c r="B26" s="5" t="s">
        <v>17</v>
      </c>
      <c r="C26" s="17">
        <v>503279</v>
      </c>
      <c r="D26" s="17">
        <v>71375</v>
      </c>
      <c r="E26" s="17">
        <v>242809</v>
      </c>
      <c r="F26" s="17">
        <f>C26+D26+E26</f>
        <v>817463</v>
      </c>
      <c r="H26" s="17"/>
      <c r="I26" s="17"/>
    </row>
    <row r="27" ht="13.5" spans="1:9">
      <c r="A27" s="4"/>
      <c r="B27" s="5"/>
      <c r="C27" s="13"/>
      <c r="D27" s="13"/>
      <c r="E27" s="13"/>
      <c r="F27" s="13"/>
      <c r="H27" s="13"/>
      <c r="I27" s="13"/>
    </row>
    <row r="28" ht="13.5" spans="1:9">
      <c r="A28" s="4">
        <v>14</v>
      </c>
      <c r="B28" s="4" t="s">
        <v>110</v>
      </c>
      <c r="C28" s="17">
        <v>446904</v>
      </c>
      <c r="D28" s="17">
        <v>26123</v>
      </c>
      <c r="E28" s="17">
        <v>66575</v>
      </c>
      <c r="F28" s="17">
        <f>C28+D28+E28</f>
        <v>539602</v>
      </c>
      <c r="H28" s="17"/>
      <c r="I28" s="17"/>
    </row>
    <row r="29" ht="13.5" spans="1:9">
      <c r="A29" s="4"/>
      <c r="B29" s="4"/>
      <c r="C29" s="13"/>
      <c r="D29" s="13"/>
      <c r="E29" s="13"/>
      <c r="F29" s="13"/>
      <c r="H29" s="13"/>
      <c r="I29" s="13"/>
    </row>
    <row r="30" ht="13.5" spans="1:9">
      <c r="A30" s="4">
        <v>15</v>
      </c>
      <c r="B30" s="4" t="s">
        <v>112</v>
      </c>
      <c r="C30" s="17">
        <v>404908</v>
      </c>
      <c r="D30" s="17">
        <v>125160</v>
      </c>
      <c r="E30" s="17">
        <v>355310</v>
      </c>
      <c r="F30" s="17">
        <f>C30+D30+E30</f>
        <v>885378</v>
      </c>
      <c r="H30" s="17"/>
      <c r="I30" s="17"/>
    </row>
    <row r="31" ht="13.5" spans="1:9">
      <c r="A31" s="4"/>
      <c r="B31" s="4"/>
      <c r="C31" s="13"/>
      <c r="D31" s="13"/>
      <c r="E31" s="13"/>
      <c r="F31" s="13"/>
      <c r="H31" s="13"/>
      <c r="I31" s="13"/>
    </row>
    <row r="32" ht="13.5" spans="1:9">
      <c r="A32" s="4">
        <v>16</v>
      </c>
      <c r="B32" s="4" t="s">
        <v>141</v>
      </c>
      <c r="C32" s="17">
        <v>427615.4</v>
      </c>
      <c r="D32" s="17">
        <v>20030</v>
      </c>
      <c r="E32" s="17">
        <v>4710</v>
      </c>
      <c r="F32" s="17">
        <f>C32+D32+E32</f>
        <v>452355.4</v>
      </c>
      <c r="H32" s="17"/>
      <c r="I32" s="17"/>
    </row>
    <row r="33" ht="13.5" spans="1:9">
      <c r="A33" s="4"/>
      <c r="B33" s="4"/>
      <c r="C33" s="13"/>
      <c r="D33" s="13"/>
      <c r="E33" s="13"/>
      <c r="F33" s="13"/>
      <c r="H33" s="13"/>
      <c r="I33" s="13"/>
    </row>
    <row r="34" ht="13.5" spans="1:9">
      <c r="A34" s="4">
        <v>17</v>
      </c>
      <c r="B34" s="4" t="s">
        <v>41</v>
      </c>
      <c r="C34" s="1">
        <v>368281</v>
      </c>
      <c r="D34" s="17">
        <v>11100</v>
      </c>
      <c r="E34" s="17">
        <v>23576</v>
      </c>
      <c r="F34" s="17">
        <f>C34+D34+E34</f>
        <v>402957</v>
      </c>
      <c r="H34" s="17"/>
      <c r="I34" s="17"/>
    </row>
    <row r="35" ht="13.5" spans="1:9">
      <c r="A35" s="4"/>
      <c r="B35" s="4"/>
      <c r="D35" s="13"/>
      <c r="E35" s="13"/>
      <c r="F35" s="13"/>
      <c r="H35" s="13"/>
      <c r="I35" s="13"/>
    </row>
    <row r="36" ht="13.5" spans="1:9">
      <c r="A36" s="4">
        <v>18</v>
      </c>
      <c r="B36" s="4" t="s">
        <v>203</v>
      </c>
      <c r="C36" s="17">
        <v>307784.8</v>
      </c>
      <c r="D36" s="17">
        <v>0</v>
      </c>
      <c r="E36" s="17">
        <v>0</v>
      </c>
      <c r="F36" s="17">
        <f>C36+D36+E36</f>
        <v>307784.8</v>
      </c>
      <c r="H36" s="17"/>
      <c r="I36" s="17"/>
    </row>
    <row r="37" ht="13.5" spans="1:9">
      <c r="A37" s="4"/>
      <c r="B37" s="4"/>
      <c r="C37" s="13"/>
      <c r="D37" s="13"/>
      <c r="E37" s="13"/>
      <c r="F37" s="13"/>
      <c r="H37" s="13"/>
      <c r="I37" s="13"/>
    </row>
    <row r="38" ht="13.5" spans="1:9">
      <c r="A38" s="4">
        <v>19</v>
      </c>
      <c r="B38" s="4" t="s">
        <v>188</v>
      </c>
      <c r="C38" s="1">
        <v>337029</v>
      </c>
      <c r="D38" s="17">
        <v>111880</v>
      </c>
      <c r="E38" s="17">
        <v>24237</v>
      </c>
      <c r="F38" s="17">
        <f>C38+D38+E38</f>
        <v>473146</v>
      </c>
      <c r="H38" s="17"/>
      <c r="I38" s="17"/>
    </row>
    <row r="39" ht="13.5" spans="1:9">
      <c r="A39" s="4"/>
      <c r="B39" s="4"/>
      <c r="D39" s="13"/>
      <c r="E39" s="13"/>
      <c r="F39" s="13"/>
      <c r="H39" s="13"/>
      <c r="I39" s="13"/>
    </row>
    <row r="40" ht="13.5" spans="1:9">
      <c r="A40" s="4">
        <v>20</v>
      </c>
      <c r="B40" s="4" t="s">
        <v>159</v>
      </c>
      <c r="C40" s="17">
        <v>254536</v>
      </c>
      <c r="D40" s="17">
        <v>0</v>
      </c>
      <c r="E40" s="17">
        <v>700000</v>
      </c>
      <c r="F40" s="17">
        <f>C40+D40+E40</f>
        <v>954536</v>
      </c>
      <c r="H40" s="17"/>
      <c r="I40" s="17"/>
    </row>
    <row r="41" ht="13.5" spans="1:9">
      <c r="A41" s="4"/>
      <c r="B41" s="4"/>
      <c r="C41" s="13"/>
      <c r="D41" s="13"/>
      <c r="E41" s="13"/>
      <c r="F41" s="13"/>
      <c r="H41" s="13"/>
      <c r="I41" s="13"/>
    </row>
    <row r="42" ht="13.5" spans="1:9">
      <c r="A42" s="4">
        <v>21</v>
      </c>
      <c r="B42" s="4" t="s">
        <v>164</v>
      </c>
      <c r="C42" s="17">
        <v>405314</v>
      </c>
      <c r="D42" s="17">
        <v>0</v>
      </c>
      <c r="E42" s="17">
        <v>0</v>
      </c>
      <c r="F42" s="17">
        <f>C42+D42+E42</f>
        <v>405314</v>
      </c>
      <c r="H42" s="17"/>
      <c r="I42" s="17"/>
    </row>
    <row r="43" ht="13.5" spans="1:9">
      <c r="A43" s="4"/>
      <c r="B43" s="4"/>
      <c r="C43" s="13"/>
      <c r="D43" s="13"/>
      <c r="E43" s="13"/>
      <c r="F43" s="13"/>
      <c r="H43" s="13"/>
      <c r="I43" s="13"/>
    </row>
    <row r="44" ht="13.5" spans="1:9">
      <c r="A44" s="4">
        <v>22</v>
      </c>
      <c r="B44" s="4" t="s">
        <v>54</v>
      </c>
      <c r="C44" s="17">
        <v>263950</v>
      </c>
      <c r="D44" s="17">
        <v>25991</v>
      </c>
      <c r="E44" s="17">
        <v>52038</v>
      </c>
      <c r="F44" s="17">
        <f>C44+D44+E44</f>
        <v>341979</v>
      </c>
      <c r="H44" s="17"/>
      <c r="I44" s="17"/>
    </row>
    <row r="45" ht="13.5" spans="1:9">
      <c r="A45" s="4"/>
      <c r="B45" s="4"/>
      <c r="C45" s="13"/>
      <c r="D45" s="13"/>
      <c r="E45" s="13"/>
      <c r="F45" s="13"/>
      <c r="H45" s="13"/>
      <c r="I45" s="13"/>
    </row>
    <row r="46" ht="13.5" spans="1:9">
      <c r="A46" s="4">
        <v>23</v>
      </c>
      <c r="B46" s="4" t="s">
        <v>138</v>
      </c>
      <c r="C46" s="17">
        <v>168255</v>
      </c>
      <c r="D46" s="17">
        <v>16070</v>
      </c>
      <c r="E46" s="17">
        <v>89470</v>
      </c>
      <c r="F46" s="17">
        <f>C46+D46+E46</f>
        <v>273795</v>
      </c>
      <c r="H46" s="17"/>
      <c r="I46" s="17"/>
    </row>
    <row r="47" ht="13.5" spans="1:9">
      <c r="A47" s="4"/>
      <c r="B47" s="4"/>
      <c r="C47" s="13"/>
      <c r="D47" s="13"/>
      <c r="E47" s="13"/>
      <c r="F47" s="13"/>
      <c r="H47" s="13"/>
      <c r="I47" s="13"/>
    </row>
    <row r="48" ht="13.5" spans="1:9">
      <c r="A48" s="4">
        <v>24</v>
      </c>
      <c r="B48" s="4" t="s">
        <v>135</v>
      </c>
      <c r="C48" s="17">
        <v>182218</v>
      </c>
      <c r="D48" s="17">
        <v>25322</v>
      </c>
      <c r="E48" s="17">
        <v>0</v>
      </c>
      <c r="F48" s="17">
        <f>C48+D48+E48</f>
        <v>207540</v>
      </c>
      <c r="H48" s="17"/>
      <c r="I48" s="17"/>
    </row>
    <row r="49" ht="13.5" spans="1:9">
      <c r="A49" s="4"/>
      <c r="B49" s="4"/>
      <c r="C49" s="13"/>
      <c r="D49" s="13"/>
      <c r="E49" s="13"/>
      <c r="F49" s="13"/>
      <c r="H49" s="13"/>
      <c r="I49" s="13"/>
    </row>
    <row r="50" ht="13.5" spans="1:9">
      <c r="A50" s="4">
        <v>25</v>
      </c>
      <c r="B50" s="4" t="s">
        <v>87</v>
      </c>
      <c r="C50" s="17">
        <v>210766</v>
      </c>
      <c r="D50" s="17">
        <v>0</v>
      </c>
      <c r="E50" s="17">
        <v>80065</v>
      </c>
      <c r="F50" s="17">
        <f>C50+D50+E50</f>
        <v>290831</v>
      </c>
      <c r="H50" s="17"/>
      <c r="I50" s="17"/>
    </row>
    <row r="51" ht="13.5" spans="1:9">
      <c r="A51" s="4"/>
      <c r="B51" s="4"/>
      <c r="C51" s="13"/>
      <c r="D51" s="13"/>
      <c r="E51" s="13"/>
      <c r="F51" s="13"/>
      <c r="H51" s="13"/>
      <c r="I51" s="13"/>
    </row>
    <row r="52" ht="13.5" spans="1:9">
      <c r="A52" s="4">
        <v>26</v>
      </c>
      <c r="B52" s="5" t="s">
        <v>32</v>
      </c>
      <c r="C52" s="17">
        <v>152474</v>
      </c>
      <c r="D52" s="17">
        <v>325024</v>
      </c>
      <c r="E52" s="17">
        <v>210073</v>
      </c>
      <c r="F52" s="17">
        <f>C52+D52+E52</f>
        <v>687571</v>
      </c>
      <c r="H52" s="17"/>
      <c r="I52" s="17"/>
    </row>
    <row r="53" ht="13.5" spans="1:9">
      <c r="A53" s="4"/>
      <c r="B53" s="5"/>
      <c r="C53" s="13"/>
      <c r="D53" s="13"/>
      <c r="E53" s="13"/>
      <c r="F53" s="13"/>
      <c r="H53" s="13"/>
      <c r="I53" s="13"/>
    </row>
    <row r="54" ht="13.5" spans="1:9">
      <c r="A54" s="4">
        <v>27</v>
      </c>
      <c r="B54" s="4" t="s">
        <v>92</v>
      </c>
      <c r="C54" s="17">
        <v>170257</v>
      </c>
      <c r="D54" s="17">
        <v>0</v>
      </c>
      <c r="E54" s="17">
        <v>0</v>
      </c>
      <c r="F54" s="17">
        <f>C54+D54+E54</f>
        <v>170257</v>
      </c>
      <c r="H54" s="17"/>
      <c r="I54" s="17"/>
    </row>
    <row r="55" ht="13.5" spans="1:9">
      <c r="A55" s="4"/>
      <c r="B55" s="4"/>
      <c r="C55" s="13"/>
      <c r="D55" s="13"/>
      <c r="E55" s="13"/>
      <c r="F55" s="13"/>
      <c r="H55" s="13"/>
      <c r="I55" s="13"/>
    </row>
    <row r="56" ht="13.5" spans="1:9">
      <c r="A56" s="4">
        <v>28</v>
      </c>
      <c r="B56" s="4" t="s">
        <v>34</v>
      </c>
      <c r="C56" s="17">
        <v>114726</v>
      </c>
      <c r="D56" s="17">
        <v>25050</v>
      </c>
      <c r="E56" s="17">
        <v>13452</v>
      </c>
      <c r="F56" s="17">
        <f>C56+D56+E56</f>
        <v>153228</v>
      </c>
      <c r="H56" s="17"/>
      <c r="I56" s="17"/>
    </row>
    <row r="57" ht="13.5" spans="1:9">
      <c r="A57" s="4"/>
      <c r="B57" s="4"/>
      <c r="C57" s="13"/>
      <c r="D57" s="13"/>
      <c r="E57" s="13"/>
      <c r="F57" s="13"/>
      <c r="H57" s="13"/>
      <c r="I57" s="13"/>
    </row>
    <row r="58" ht="13.5" spans="1:9">
      <c r="A58" s="4">
        <v>29</v>
      </c>
      <c r="B58" s="1" t="s">
        <v>216</v>
      </c>
      <c r="C58" s="17">
        <v>142244</v>
      </c>
      <c r="D58" s="17">
        <v>429</v>
      </c>
      <c r="E58" s="17">
        <v>0</v>
      </c>
      <c r="F58" s="17">
        <f>C58+D58+E58</f>
        <v>142673</v>
      </c>
      <c r="H58" s="17"/>
      <c r="I58" s="17"/>
    </row>
    <row r="59" ht="13.5" spans="1:9">
      <c r="A59" s="4"/>
      <c r="C59" s="13"/>
      <c r="D59" s="13"/>
      <c r="E59" s="13"/>
      <c r="F59" s="13"/>
      <c r="H59" s="13"/>
      <c r="I59" s="13"/>
    </row>
    <row r="60" ht="13.5" spans="1:9">
      <c r="A60" s="4">
        <v>30</v>
      </c>
      <c r="B60" s="9" t="s">
        <v>214</v>
      </c>
      <c r="C60" s="17">
        <v>169908.9</v>
      </c>
      <c r="D60" s="17">
        <v>4755</v>
      </c>
      <c r="E60" s="17">
        <v>1150</v>
      </c>
      <c r="F60" s="17">
        <f>C60+D60+E60</f>
        <v>175813.9</v>
      </c>
      <c r="H60" s="17"/>
      <c r="I60" s="17"/>
    </row>
    <row r="61" ht="13.5" spans="1:9">
      <c r="A61" s="4"/>
      <c r="B61" s="10"/>
      <c r="C61" s="13"/>
      <c r="D61" s="13"/>
      <c r="E61" s="13"/>
      <c r="F61" s="13"/>
      <c r="H61" s="13"/>
      <c r="I61" s="13"/>
    </row>
    <row r="62" ht="13.5" spans="1:9">
      <c r="A62" s="4">
        <v>31</v>
      </c>
      <c r="B62" s="5" t="s">
        <v>29</v>
      </c>
      <c r="C62" s="17">
        <v>81563</v>
      </c>
      <c r="D62" s="17">
        <v>1450</v>
      </c>
      <c r="E62" s="17">
        <v>0</v>
      </c>
      <c r="F62" s="17">
        <f>C62+D62+E62</f>
        <v>83013</v>
      </c>
      <c r="H62" s="17"/>
      <c r="I62" s="17"/>
    </row>
    <row r="63" ht="13.5" spans="1:9">
      <c r="A63" s="4"/>
      <c r="B63" s="5"/>
      <c r="C63" s="13"/>
      <c r="D63" s="13"/>
      <c r="E63" s="13"/>
      <c r="F63" s="13"/>
      <c r="H63" s="13"/>
      <c r="I63" s="13"/>
    </row>
    <row r="64" ht="13.5" spans="1:9">
      <c r="A64" s="4">
        <v>32</v>
      </c>
      <c r="B64" s="9" t="s">
        <v>153</v>
      </c>
      <c r="C64" s="17">
        <v>53691</v>
      </c>
      <c r="D64" s="17">
        <v>2900</v>
      </c>
      <c r="E64" s="17">
        <v>715057.2</v>
      </c>
      <c r="F64" s="17">
        <f>C64+D64+E64</f>
        <v>771648.2</v>
      </c>
      <c r="H64" s="17"/>
      <c r="I64" s="17"/>
    </row>
    <row r="65" ht="13.5" spans="1:9">
      <c r="A65" s="4"/>
      <c r="B65" s="10"/>
      <c r="C65" s="13"/>
      <c r="D65" s="13"/>
      <c r="E65" s="13"/>
      <c r="F65" s="13"/>
      <c r="H65" s="13"/>
      <c r="I65" s="13"/>
    </row>
    <row r="66" ht="13.5" spans="1:9">
      <c r="A66" s="4">
        <v>33</v>
      </c>
      <c r="B66" s="6" t="s">
        <v>26</v>
      </c>
      <c r="C66" s="17">
        <v>51950</v>
      </c>
      <c r="D66" s="17">
        <v>250492</v>
      </c>
      <c r="E66" s="17">
        <v>80551</v>
      </c>
      <c r="F66" s="17">
        <f>C66+D66+E66</f>
        <v>382993</v>
      </c>
      <c r="H66" s="17"/>
      <c r="I66" s="17"/>
    </row>
    <row r="67" ht="13.5" spans="1:9">
      <c r="A67" s="4"/>
      <c r="B67" s="7"/>
      <c r="C67" s="13"/>
      <c r="D67" s="13"/>
      <c r="E67" s="13"/>
      <c r="F67" s="13"/>
      <c r="H67" s="13"/>
      <c r="I67" s="13"/>
    </row>
    <row r="68" ht="13.5" spans="1:9">
      <c r="A68" s="4">
        <v>34</v>
      </c>
      <c r="B68" s="9" t="s">
        <v>155</v>
      </c>
      <c r="C68" s="17">
        <v>57510</v>
      </c>
      <c r="D68" s="17">
        <v>0</v>
      </c>
      <c r="E68" s="17">
        <v>700000</v>
      </c>
      <c r="F68" s="17">
        <f>C68+D68+E68</f>
        <v>757510</v>
      </c>
      <c r="H68" s="17"/>
      <c r="I68" s="17"/>
    </row>
    <row r="69" ht="13.5" spans="1:9">
      <c r="A69" s="4"/>
      <c r="B69" s="10"/>
      <c r="C69" s="13"/>
      <c r="D69" s="13"/>
      <c r="E69" s="13"/>
      <c r="F69" s="13"/>
      <c r="H69" s="13"/>
      <c r="I69" s="13"/>
    </row>
    <row r="70" ht="13.5" spans="1:9">
      <c r="A70" s="4">
        <v>35</v>
      </c>
      <c r="B70" s="9" t="s">
        <v>199</v>
      </c>
      <c r="C70" s="17">
        <v>26134</v>
      </c>
      <c r="D70" s="17">
        <v>1490</v>
      </c>
      <c r="E70" s="17">
        <v>0</v>
      </c>
      <c r="F70" s="17">
        <f>C70+D70+E70</f>
        <v>27624</v>
      </c>
      <c r="H70" s="17"/>
      <c r="I70" s="17"/>
    </row>
    <row r="71" ht="13.5" spans="1:9">
      <c r="A71" s="4"/>
      <c r="B71" s="10"/>
      <c r="C71" s="13"/>
      <c r="D71" s="13"/>
      <c r="E71" s="13"/>
      <c r="F71" s="13"/>
      <c r="H71" s="13"/>
      <c r="I71" s="13"/>
    </row>
    <row r="72" ht="13.5" spans="1:9">
      <c r="A72" s="4">
        <v>36</v>
      </c>
      <c r="B72" s="9" t="s">
        <v>157</v>
      </c>
      <c r="C72" s="1">
        <v>34054</v>
      </c>
      <c r="D72" s="17">
        <v>20099</v>
      </c>
      <c r="E72" s="17">
        <v>26</v>
      </c>
      <c r="F72" s="17">
        <f>C72+D72+E72</f>
        <v>54179</v>
      </c>
      <c r="H72" s="17"/>
      <c r="I72" s="17"/>
    </row>
    <row r="73" ht="13.5" spans="1:9">
      <c r="A73" s="4"/>
      <c r="B73" s="10"/>
      <c r="D73" s="13"/>
      <c r="E73" s="13"/>
      <c r="F73" s="13"/>
      <c r="H73" s="13"/>
      <c r="I73" s="13"/>
    </row>
    <row r="74" ht="13.5" spans="1:9">
      <c r="A74" s="4">
        <v>37</v>
      </c>
      <c r="B74" s="31" t="s">
        <v>183</v>
      </c>
      <c r="C74" s="1">
        <v>8617.8</v>
      </c>
      <c r="D74" s="17">
        <v>0</v>
      </c>
      <c r="E74" s="17">
        <v>0</v>
      </c>
      <c r="F74" s="17">
        <f>C74+D74+E74</f>
        <v>8617.8</v>
      </c>
      <c r="H74" s="17"/>
      <c r="I74" s="17"/>
    </row>
    <row r="75" ht="13.5" spans="1:9">
      <c r="A75" s="4"/>
      <c r="B75" s="10"/>
      <c r="D75" s="13"/>
      <c r="E75" s="13"/>
      <c r="F75" s="13"/>
      <c r="H75" s="13"/>
      <c r="I75" s="13"/>
    </row>
    <row r="76" ht="13.5" spans="1:9">
      <c r="A76" s="4">
        <v>38</v>
      </c>
      <c r="B76" s="9" t="s">
        <v>186</v>
      </c>
      <c r="C76" s="17">
        <v>2445</v>
      </c>
      <c r="D76" s="17">
        <v>0</v>
      </c>
      <c r="E76" s="17">
        <v>0</v>
      </c>
      <c r="F76" s="17">
        <f>C76+D76+E76</f>
        <v>2445</v>
      </c>
      <c r="H76" s="17"/>
      <c r="I76" s="17"/>
    </row>
    <row r="77" ht="13.5" spans="1:9">
      <c r="A77" s="4"/>
      <c r="B77" s="10"/>
      <c r="C77" s="13"/>
      <c r="D77" s="13"/>
      <c r="E77" s="13"/>
      <c r="F77" s="13"/>
      <c r="H77" s="13"/>
      <c r="I77" s="13"/>
    </row>
    <row r="78" ht="13.5" spans="1:9">
      <c r="A78" s="4">
        <v>39</v>
      </c>
      <c r="B78" s="4" t="s">
        <v>12</v>
      </c>
      <c r="C78" s="17">
        <v>1460046</v>
      </c>
      <c r="D78" s="17">
        <v>1427345</v>
      </c>
      <c r="E78" s="17">
        <v>501090</v>
      </c>
      <c r="F78" s="17">
        <f>C78+D78+E78-2200000</f>
        <v>1188481</v>
      </c>
      <c r="H78" s="17"/>
      <c r="I78" s="17"/>
    </row>
    <row r="79" ht="13.5" spans="1:9">
      <c r="A79" s="4"/>
      <c r="B79" s="4"/>
      <c r="C79" s="13"/>
      <c r="D79" s="13"/>
      <c r="E79" s="13"/>
      <c r="F79" s="13"/>
      <c r="H79" s="13"/>
      <c r="I79" s="13"/>
    </row>
  </sheetData>
  <sortState ref="B2:F77">
    <sortCondition ref="C2:C81" descending="1"/>
  </sortState>
  <mergeCells count="334">
    <mergeCell ref="H1:I1"/>
    <mergeCell ref="K1:L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1" topLeftCell="B1" activePane="topRight" state="frozen"/>
      <selection/>
      <selection pane="topRight" activeCell="B80" sqref="B80:C81"/>
    </sheetView>
  </sheetViews>
  <sheetFormatPr defaultColWidth="9.90833333333333" defaultRowHeight="21.95" customHeight="1"/>
  <cols>
    <col min="1" max="1" width="12.375" style="1" customWidth="1"/>
    <col min="2" max="16203" width="9" style="1"/>
    <col min="16204" max="16204" width="9" style="25"/>
    <col min="16205" max="16384" width="9.90833333333333" style="25"/>
  </cols>
  <sheetData>
    <row r="1" ht="45" customHeight="1" spans="1:13">
      <c r="A1" s="26" t="s">
        <v>0</v>
      </c>
      <c r="M1" s="1" t="s">
        <v>242</v>
      </c>
    </row>
    <row r="2" customHeight="1" spans="1:13">
      <c r="A2" s="4" t="s">
        <v>12</v>
      </c>
      <c r="B2" s="27" t="s">
        <v>243</v>
      </c>
      <c r="C2" s="27" t="s">
        <v>244</v>
      </c>
      <c r="E2" s="27"/>
      <c r="M2" s="1">
        <f>SUM(B3:L3)</f>
        <v>1800</v>
      </c>
    </row>
    <row r="3" customHeight="1" spans="1:5">
      <c r="A3" s="4"/>
      <c r="B3" s="27">
        <v>1400</v>
      </c>
      <c r="C3" s="27">
        <v>400</v>
      </c>
      <c r="E3" s="27"/>
    </row>
    <row r="4" customHeight="1" spans="1:13">
      <c r="A4" s="5" t="s">
        <v>17</v>
      </c>
      <c r="B4" s="27" t="s">
        <v>245</v>
      </c>
      <c r="C4" s="27"/>
      <c r="D4" s="27"/>
      <c r="E4" s="27"/>
      <c r="M4" s="1">
        <f>SUM(B5:L5)</f>
        <v>160</v>
      </c>
    </row>
    <row r="5" customHeight="1" spans="1:5">
      <c r="A5" s="5"/>
      <c r="B5" s="27">
        <v>160</v>
      </c>
      <c r="C5" s="27"/>
      <c r="D5" s="27"/>
      <c r="E5" s="27"/>
    </row>
    <row r="6" customHeight="1" spans="1:13">
      <c r="A6" s="5" t="s">
        <v>26</v>
      </c>
      <c r="C6" s="27"/>
      <c r="D6" s="27"/>
      <c r="E6" s="27"/>
      <c r="M6" s="1">
        <f>SUM(B7:L7)</f>
        <v>0</v>
      </c>
    </row>
    <row r="7" customHeight="1" spans="1:5">
      <c r="A7" s="5"/>
      <c r="C7" s="27"/>
      <c r="D7" s="27"/>
      <c r="E7" s="27"/>
    </row>
    <row r="8" customHeight="1" spans="1:13">
      <c r="A8" s="5" t="s">
        <v>29</v>
      </c>
      <c r="B8" s="27" t="s">
        <v>246</v>
      </c>
      <c r="M8" s="1">
        <f>SUM(B9:L9)</f>
        <v>110</v>
      </c>
    </row>
    <row r="9" customHeight="1" spans="1:2">
      <c r="A9" s="5"/>
      <c r="B9" s="27">
        <v>110</v>
      </c>
    </row>
    <row r="10" customHeight="1" spans="1:21">
      <c r="A10" s="5" t="s">
        <v>32</v>
      </c>
      <c r="B10" s="27" t="s">
        <v>247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">
        <f>SUM(B11:L11)</f>
        <v>320</v>
      </c>
      <c r="N10" s="27"/>
      <c r="O10" s="27"/>
      <c r="P10" s="27"/>
      <c r="Q10" s="27"/>
      <c r="R10" s="27"/>
      <c r="S10" s="27"/>
      <c r="T10" s="27"/>
      <c r="U10" s="27"/>
    </row>
    <row r="11" customHeight="1" spans="1:21">
      <c r="A11" s="5"/>
      <c r="B11" s="27">
        <v>320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1"/>
      <c r="N11" s="27"/>
      <c r="O11" s="27"/>
      <c r="P11" s="27"/>
      <c r="Q11" s="27"/>
      <c r="R11" s="27"/>
      <c r="S11" s="27"/>
      <c r="T11" s="27"/>
      <c r="U11" s="27"/>
    </row>
    <row r="12" customHeight="1" spans="1:21">
      <c r="A12" s="4" t="s">
        <v>34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">
        <f>SUM(B13:L13)</f>
        <v>0</v>
      </c>
      <c r="N12" s="27"/>
      <c r="O12" s="27"/>
      <c r="P12" s="27"/>
      <c r="Q12" s="27"/>
      <c r="R12" s="27"/>
      <c r="S12" s="27"/>
      <c r="T12" s="27"/>
      <c r="U12" s="27"/>
    </row>
    <row r="13" customHeight="1" spans="1:21">
      <c r="A13" s="4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"/>
      <c r="N13" s="27"/>
      <c r="O13" s="27"/>
      <c r="P13" s="27"/>
      <c r="Q13" s="27"/>
      <c r="R13" s="27"/>
      <c r="S13" s="27"/>
      <c r="T13" s="27"/>
      <c r="U13" s="27"/>
    </row>
    <row r="14" customHeight="1" spans="1:21">
      <c r="A14" s="4" t="s">
        <v>41</v>
      </c>
      <c r="B14" s="27" t="s">
        <v>247</v>
      </c>
      <c r="C14" s="27" t="s">
        <v>248</v>
      </c>
      <c r="D14" s="27" t="s">
        <v>249</v>
      </c>
      <c r="E14" s="27" t="s">
        <v>250</v>
      </c>
      <c r="F14" s="27" t="s">
        <v>251</v>
      </c>
      <c r="G14" s="27" t="s">
        <v>251</v>
      </c>
      <c r="H14" s="27" t="s">
        <v>252</v>
      </c>
      <c r="I14" s="27" t="s">
        <v>253</v>
      </c>
      <c r="J14" s="27" t="s">
        <v>254</v>
      </c>
      <c r="K14" s="27" t="s">
        <v>255</v>
      </c>
      <c r="M14" s="1">
        <f>SUM(B15:L15)</f>
        <v>3939</v>
      </c>
      <c r="U14" s="27"/>
    </row>
    <row r="15" customHeight="1" spans="1:21">
      <c r="A15" s="4"/>
      <c r="B15" s="27">
        <v>520</v>
      </c>
      <c r="C15" s="27">
        <v>42</v>
      </c>
      <c r="D15" s="27">
        <v>110</v>
      </c>
      <c r="E15" s="27">
        <v>688</v>
      </c>
      <c r="F15" s="27">
        <v>720</v>
      </c>
      <c r="G15" s="27">
        <v>330</v>
      </c>
      <c r="H15" s="27">
        <v>170</v>
      </c>
      <c r="I15" s="27">
        <v>437</v>
      </c>
      <c r="J15" s="27">
        <v>596</v>
      </c>
      <c r="K15" s="27">
        <v>326</v>
      </c>
      <c r="U15" s="27"/>
    </row>
    <row r="16" customHeight="1" spans="1:13">
      <c r="A16" s="4" t="s">
        <v>54</v>
      </c>
      <c r="M16" s="1">
        <f>SUM(B17:L17)</f>
        <v>0</v>
      </c>
    </row>
    <row r="17" customHeight="1" spans="1:1">
      <c r="A17" s="4"/>
    </row>
    <row r="18" customHeight="1" spans="1:13">
      <c r="A18" s="4" t="s">
        <v>60</v>
      </c>
      <c r="M18" s="1">
        <f>SUM(B19:L19)</f>
        <v>0</v>
      </c>
    </row>
    <row r="19" customHeight="1" spans="1:1">
      <c r="A19" s="4"/>
    </row>
    <row r="20" customHeight="1" spans="1:13">
      <c r="A20" s="4" t="s">
        <v>87</v>
      </c>
      <c r="M20" s="1">
        <f>SUM(B21:L21)</f>
        <v>0</v>
      </c>
    </row>
    <row r="21" customHeight="1" spans="1:1">
      <c r="A21" s="4"/>
    </row>
    <row r="22" customHeight="1" spans="1:13">
      <c r="A22" s="4" t="s">
        <v>92</v>
      </c>
      <c r="M22" s="1">
        <f>SUM(B23:L23)</f>
        <v>0</v>
      </c>
    </row>
    <row r="23" customHeight="1" spans="1:1">
      <c r="A23" s="4"/>
    </row>
    <row r="24" customHeight="1" spans="1:13">
      <c r="A24" s="4" t="s">
        <v>100</v>
      </c>
      <c r="M24" s="1">
        <f>SUM(B25:L25)</f>
        <v>0</v>
      </c>
    </row>
    <row r="25" customHeight="1" spans="1:1">
      <c r="A25" s="4"/>
    </row>
    <row r="26" customHeight="1" spans="1:13">
      <c r="A26" s="4" t="s">
        <v>110</v>
      </c>
      <c r="M26" s="1">
        <f>SUM(B27:L27)</f>
        <v>0</v>
      </c>
    </row>
    <row r="27" customHeight="1" spans="1:1">
      <c r="A27" s="4"/>
    </row>
    <row r="28" customHeight="1" spans="1:13">
      <c r="A28" s="4" t="s">
        <v>112</v>
      </c>
      <c r="M28" s="1">
        <f>SUM(B29:L29)</f>
        <v>0</v>
      </c>
    </row>
    <row r="29" customHeight="1" spans="1:1">
      <c r="A29" s="4"/>
    </row>
    <row r="30" customHeight="1" spans="1:13">
      <c r="A30" s="4" t="s">
        <v>116</v>
      </c>
      <c r="M30" s="1">
        <f>SUM(B31:L31)</f>
        <v>0</v>
      </c>
    </row>
    <row r="31" customHeight="1" spans="1:1">
      <c r="A31" s="4"/>
    </row>
    <row r="32" customHeight="1" spans="1:13">
      <c r="A32" s="4" t="s">
        <v>127</v>
      </c>
      <c r="M32" s="1">
        <f>SUM(B33:L33)</f>
        <v>0</v>
      </c>
    </row>
    <row r="33" customHeight="1" spans="1:1">
      <c r="A33" s="4"/>
    </row>
    <row r="34" customHeight="1" spans="1:13">
      <c r="A34" s="4" t="s">
        <v>135</v>
      </c>
      <c r="B34" s="27" t="s">
        <v>256</v>
      </c>
      <c r="M34" s="1">
        <f>SUM(B35:L35)</f>
        <v>110</v>
      </c>
    </row>
    <row r="35" customHeight="1" spans="1:2">
      <c r="A35" s="4"/>
      <c r="B35" s="27">
        <v>110</v>
      </c>
    </row>
    <row r="36" customHeight="1" spans="1:13">
      <c r="A36" s="4" t="s">
        <v>138</v>
      </c>
      <c r="M36" s="1">
        <f>SUM(B37:L37)</f>
        <v>0</v>
      </c>
    </row>
    <row r="37" customHeight="1" spans="1:1">
      <c r="A37" s="4"/>
    </row>
    <row r="38" customHeight="1" spans="1:21">
      <c r="A38" s="4" t="s">
        <v>141</v>
      </c>
      <c r="B38" s="27" t="s">
        <v>257</v>
      </c>
      <c r="C38" s="27" t="s">
        <v>257</v>
      </c>
      <c r="D38" s="27" t="s">
        <v>258</v>
      </c>
      <c r="E38" s="27" t="s">
        <v>243</v>
      </c>
      <c r="F38" s="27" t="s">
        <v>259</v>
      </c>
      <c r="G38" s="27" t="s">
        <v>260</v>
      </c>
      <c r="H38" s="27" t="s">
        <v>261</v>
      </c>
      <c r="I38" s="27" t="s">
        <v>262</v>
      </c>
      <c r="J38" s="27" t="s">
        <v>262</v>
      </c>
      <c r="K38" s="27" t="s">
        <v>263</v>
      </c>
      <c r="M38" s="1">
        <f>SUM(B39:L39)</f>
        <v>3273</v>
      </c>
      <c r="U38" s="27"/>
    </row>
    <row r="39" customHeight="1" spans="1:21">
      <c r="A39" s="4"/>
      <c r="B39" s="27">
        <v>680</v>
      </c>
      <c r="C39" s="27">
        <v>110</v>
      </c>
      <c r="D39" s="27">
        <v>180</v>
      </c>
      <c r="E39" s="27">
        <v>230</v>
      </c>
      <c r="F39" s="27">
        <v>60</v>
      </c>
      <c r="G39" s="27">
        <v>1060</v>
      </c>
      <c r="H39" s="27">
        <v>230</v>
      </c>
      <c r="I39" s="27">
        <v>185</v>
      </c>
      <c r="J39" s="27">
        <v>212</v>
      </c>
      <c r="K39" s="27">
        <v>326</v>
      </c>
      <c r="U39" s="27"/>
    </row>
    <row r="40" customHeight="1" spans="1:13">
      <c r="A40" s="4" t="s">
        <v>153</v>
      </c>
      <c r="M40" s="1">
        <f>SUM(B41:L41)</f>
        <v>0</v>
      </c>
    </row>
    <row r="41" customHeight="1" spans="1:1">
      <c r="A41" s="4"/>
    </row>
    <row r="42" customHeight="1" spans="1:13">
      <c r="A42" s="4" t="s">
        <v>155</v>
      </c>
      <c r="M42" s="1">
        <f>SUM(B43:L43)</f>
        <v>0</v>
      </c>
    </row>
    <row r="43" customHeight="1" spans="1:1">
      <c r="A43" s="4"/>
    </row>
    <row r="44" customHeight="1" spans="1:13">
      <c r="A44" s="4" t="s">
        <v>157</v>
      </c>
      <c r="B44" s="27" t="s">
        <v>264</v>
      </c>
      <c r="M44" s="1">
        <f>SUM(B45:L45)</f>
        <v>12</v>
      </c>
    </row>
    <row r="45" customHeight="1" spans="1:2">
      <c r="A45" s="4"/>
      <c r="B45" s="27">
        <v>12</v>
      </c>
    </row>
    <row r="46" customHeight="1" spans="1:13">
      <c r="A46" s="4" t="s">
        <v>159</v>
      </c>
      <c r="M46" s="1">
        <f>SUM(B47:L47)</f>
        <v>0</v>
      </c>
    </row>
    <row r="47" customHeight="1" spans="1:1">
      <c r="A47" s="4"/>
    </row>
    <row r="48" customHeight="1" spans="1:13">
      <c r="A48" s="4" t="s">
        <v>164</v>
      </c>
      <c r="B48" s="27" t="s">
        <v>265</v>
      </c>
      <c r="C48" s="27" t="s">
        <v>40</v>
      </c>
      <c r="D48" s="1" t="s">
        <v>266</v>
      </c>
      <c r="E48" s="1" t="s">
        <v>267</v>
      </c>
      <c r="F48" s="1"/>
      <c r="G48" s="1"/>
      <c r="J48" s="27"/>
      <c r="M48" s="1">
        <f>SUM(B49:L49)</f>
        <v>1453</v>
      </c>
    </row>
    <row r="49" customHeight="1" spans="1:10">
      <c r="A49" s="4"/>
      <c r="B49" s="27">
        <v>23</v>
      </c>
      <c r="C49" s="27">
        <v>25</v>
      </c>
      <c r="D49" s="1">
        <v>861</v>
      </c>
      <c r="E49" s="1">
        <v>544</v>
      </c>
      <c r="F49" s="1"/>
      <c r="G49" s="1"/>
      <c r="J49" s="27"/>
    </row>
    <row r="50" customHeight="1" spans="1:13">
      <c r="A50" s="4" t="s">
        <v>183</v>
      </c>
      <c r="B50" s="27" t="s">
        <v>268</v>
      </c>
      <c r="C50" s="27" t="s">
        <v>269</v>
      </c>
      <c r="E50" s="27"/>
      <c r="F50" s="27"/>
      <c r="G50" s="27"/>
      <c r="H50" s="27"/>
      <c r="I50" s="27"/>
      <c r="J50" s="27"/>
      <c r="M50" s="1">
        <f>SUM(B51:L51)</f>
        <v>230</v>
      </c>
    </row>
    <row r="51" customHeight="1" spans="1:10">
      <c r="A51" s="4"/>
      <c r="B51" s="27">
        <v>120</v>
      </c>
      <c r="C51" s="27">
        <v>110</v>
      </c>
      <c r="E51" s="27"/>
      <c r="F51" s="27"/>
      <c r="G51" s="27"/>
      <c r="H51" s="27"/>
      <c r="I51" s="27"/>
      <c r="J51" s="27"/>
    </row>
    <row r="52" customHeight="1" spans="1:13">
      <c r="A52" s="4" t="s">
        <v>186</v>
      </c>
      <c r="M52" s="1">
        <f>SUM(B53:L53)</f>
        <v>0</v>
      </c>
    </row>
    <row r="53" customHeight="1" spans="1:1">
      <c r="A53" s="4"/>
    </row>
    <row r="54" customHeight="1" spans="1:13">
      <c r="A54" s="4" t="s">
        <v>188</v>
      </c>
      <c r="B54" s="27" t="s">
        <v>270</v>
      </c>
      <c r="C54" s="27" t="s">
        <v>262</v>
      </c>
      <c r="E54" s="27"/>
      <c r="M54" s="1">
        <f>SUM(B55:L55)</f>
        <v>1450</v>
      </c>
    </row>
    <row r="55" customHeight="1" spans="1:5">
      <c r="A55" s="4"/>
      <c r="B55" s="27">
        <v>350</v>
      </c>
      <c r="C55" s="27">
        <v>1100</v>
      </c>
      <c r="E55" s="27"/>
    </row>
    <row r="56" hidden="1" customHeight="1" spans="1:13">
      <c r="A56" s="4" t="s">
        <v>197</v>
      </c>
      <c r="M56" s="1">
        <f>SUM(B57:L57)</f>
        <v>0</v>
      </c>
    </row>
    <row r="57" hidden="1" customHeight="1" spans="1:1">
      <c r="A57" s="4"/>
    </row>
    <row r="58" customHeight="1" spans="1:13">
      <c r="A58" s="4" t="s">
        <v>199</v>
      </c>
      <c r="M58" s="1">
        <f>SUM(B59:L59)</f>
        <v>0</v>
      </c>
    </row>
    <row r="59" customHeight="1" spans="1:1">
      <c r="A59" s="4"/>
    </row>
    <row r="60" customHeight="1" spans="1:24">
      <c r="A60" s="4" t="s">
        <v>201</v>
      </c>
      <c r="B60" s="27" t="s">
        <v>271</v>
      </c>
      <c r="C60" s="27" t="s">
        <v>272</v>
      </c>
      <c r="D60" s="27" t="s">
        <v>246</v>
      </c>
      <c r="E60" s="27" t="s">
        <v>260</v>
      </c>
      <c r="F60" s="27" t="s">
        <v>273</v>
      </c>
      <c r="G60" s="27" t="s">
        <v>274</v>
      </c>
      <c r="H60" s="27" t="s">
        <v>275</v>
      </c>
      <c r="I60" s="27" t="s">
        <v>276</v>
      </c>
      <c r="J60" s="27" t="s">
        <v>277</v>
      </c>
      <c r="K60" s="27" t="s">
        <v>277</v>
      </c>
      <c r="L60" s="27" t="s">
        <v>278</v>
      </c>
      <c r="M60" s="1">
        <f>SUM(B61:L61)</f>
        <v>15874</v>
      </c>
      <c r="N60" s="27"/>
      <c r="X60" s="27"/>
    </row>
    <row r="61" customHeight="1" spans="1:24">
      <c r="A61" s="4"/>
      <c r="B61" s="27">
        <v>326</v>
      </c>
      <c r="C61" s="27">
        <v>44</v>
      </c>
      <c r="D61" s="27">
        <v>1609</v>
      </c>
      <c r="E61" s="27">
        <v>790</v>
      </c>
      <c r="F61" s="27">
        <v>2506</v>
      </c>
      <c r="G61" s="27">
        <v>455</v>
      </c>
      <c r="H61" s="27">
        <v>1040</v>
      </c>
      <c r="I61" s="27">
        <v>316</v>
      </c>
      <c r="J61" s="27">
        <v>8074</v>
      </c>
      <c r="K61" s="27">
        <v>424</v>
      </c>
      <c r="L61" s="27">
        <v>290</v>
      </c>
      <c r="N61" s="27"/>
      <c r="X61" s="27"/>
    </row>
    <row r="62" customHeight="1" spans="1:24">
      <c r="A62" s="4" t="s">
        <v>214</v>
      </c>
      <c r="B62" s="27" t="s">
        <v>279</v>
      </c>
      <c r="C62" s="27" t="s">
        <v>271</v>
      </c>
      <c r="D62" s="27" t="s">
        <v>280</v>
      </c>
      <c r="E62" s="27" t="s">
        <v>280</v>
      </c>
      <c r="J62" s="27"/>
      <c r="K62" s="27"/>
      <c r="L62" s="27"/>
      <c r="M62" s="1">
        <f>SUM(B63:L63)</f>
        <v>3965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customHeight="1" spans="1:24">
      <c r="A63" s="4"/>
      <c r="B63" s="27">
        <v>30</v>
      </c>
      <c r="C63" s="27">
        <v>1585</v>
      </c>
      <c r="D63" s="27">
        <v>2000</v>
      </c>
      <c r="E63" s="27">
        <v>350</v>
      </c>
      <c r="J63" s="27"/>
      <c r="K63" s="27"/>
      <c r="L63" s="27"/>
      <c r="M63" s="1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customHeight="1" spans="1:24">
      <c r="A64" s="4" t="s">
        <v>203</v>
      </c>
      <c r="B64" s="27" t="s">
        <v>268</v>
      </c>
      <c r="C64" s="27" t="s">
        <v>268</v>
      </c>
      <c r="D64" s="27" t="s">
        <v>264</v>
      </c>
      <c r="E64" s="27" t="s">
        <v>259</v>
      </c>
      <c r="F64" s="27" t="s">
        <v>281</v>
      </c>
      <c r="G64" s="27" t="s">
        <v>282</v>
      </c>
      <c r="H64" s="27" t="s">
        <v>283</v>
      </c>
      <c r="I64" s="27" t="s">
        <v>262</v>
      </c>
      <c r="J64" s="27" t="s">
        <v>255</v>
      </c>
      <c r="M64" s="1">
        <f>SUM(B65:L65)</f>
        <v>7430</v>
      </c>
      <c r="N64" s="27"/>
      <c r="O64" s="27"/>
      <c r="T64" s="27"/>
      <c r="U64" s="27"/>
      <c r="V64" s="27"/>
      <c r="W64" s="27"/>
      <c r="X64" s="27"/>
    </row>
    <row r="65" customHeight="1" spans="1:24">
      <c r="A65" s="4"/>
      <c r="B65" s="27">
        <v>540</v>
      </c>
      <c r="C65" s="27">
        <v>595</v>
      </c>
      <c r="D65" s="27">
        <v>3147</v>
      </c>
      <c r="E65" s="27">
        <v>163</v>
      </c>
      <c r="F65" s="27">
        <v>70</v>
      </c>
      <c r="G65" s="27">
        <v>120</v>
      </c>
      <c r="H65" s="27">
        <v>2525</v>
      </c>
      <c r="I65" s="27">
        <v>110</v>
      </c>
      <c r="J65" s="27">
        <v>160</v>
      </c>
      <c r="N65" s="27"/>
      <c r="O65" s="27"/>
      <c r="T65" s="27"/>
      <c r="U65" s="27"/>
      <c r="V65" s="27"/>
      <c r="W65" s="27"/>
      <c r="X65" s="27"/>
    </row>
    <row r="66" customHeight="1" spans="1:24">
      <c r="A66" s="1" t="s">
        <v>216</v>
      </c>
      <c r="B66" s="27" t="s">
        <v>284</v>
      </c>
      <c r="C66" s="27" t="s">
        <v>285</v>
      </c>
      <c r="D66" s="27" t="s">
        <v>286</v>
      </c>
      <c r="E66" s="27" t="s">
        <v>286</v>
      </c>
      <c r="F66" s="27" t="s">
        <v>280</v>
      </c>
      <c r="G66" s="27" t="s">
        <v>260</v>
      </c>
      <c r="H66" s="27" t="s">
        <v>260</v>
      </c>
      <c r="I66" s="27" t="s">
        <v>244</v>
      </c>
      <c r="J66" s="27" t="s">
        <v>263</v>
      </c>
      <c r="K66" s="27" t="s">
        <v>277</v>
      </c>
      <c r="L66" s="27" t="s">
        <v>287</v>
      </c>
      <c r="M66" s="1">
        <f>SUM(B67:L67)</f>
        <v>11460</v>
      </c>
      <c r="O66" s="27"/>
      <c r="S66" s="27"/>
      <c r="W66" s="27"/>
      <c r="X66" s="27"/>
    </row>
    <row r="67" customHeight="1" spans="2:24">
      <c r="B67" s="27">
        <v>563</v>
      </c>
      <c r="C67" s="27">
        <v>770</v>
      </c>
      <c r="D67" s="27">
        <v>4886</v>
      </c>
      <c r="E67" s="27">
        <v>337</v>
      </c>
      <c r="F67" s="27">
        <v>2207</v>
      </c>
      <c r="G67" s="27">
        <v>590</v>
      </c>
      <c r="H67" s="27">
        <v>421</v>
      </c>
      <c r="I67" s="27">
        <v>815</v>
      </c>
      <c r="J67" s="27">
        <v>85</v>
      </c>
      <c r="K67" s="27">
        <v>155</v>
      </c>
      <c r="L67" s="27">
        <v>631</v>
      </c>
      <c r="O67" s="27"/>
      <c r="S67" s="27"/>
      <c r="W67" s="27"/>
      <c r="X67" s="27"/>
    </row>
    <row r="68" customHeight="1" spans="1:13">
      <c r="A68" s="28" t="s">
        <v>223</v>
      </c>
      <c r="M68" s="1">
        <f>SUM(B69:L69)</f>
        <v>0</v>
      </c>
    </row>
    <row r="69" customHeight="1" spans="1:1">
      <c r="A69" s="28"/>
    </row>
    <row r="70" customHeight="1" spans="1:13">
      <c r="A70" s="29" t="s">
        <v>225</v>
      </c>
      <c r="M70" s="1">
        <f>SUM(B71:L71)</f>
        <v>0</v>
      </c>
    </row>
    <row r="71" customHeight="1" spans="1:1">
      <c r="A71" s="29"/>
    </row>
    <row r="72" customHeight="1" spans="1:13">
      <c r="A72" s="30" t="s">
        <v>226</v>
      </c>
      <c r="M72" s="1">
        <f>SUM(B73:L73)</f>
        <v>0</v>
      </c>
    </row>
    <row r="73" customHeight="1" spans="1:1">
      <c r="A73" s="30"/>
    </row>
    <row r="74" customHeight="1" spans="1:13">
      <c r="A74" s="30" t="s">
        <v>227</v>
      </c>
      <c r="M74" s="1">
        <f>SUM(B75:L75)</f>
        <v>0</v>
      </c>
    </row>
    <row r="75" customHeight="1" spans="1:1">
      <c r="A75" s="30"/>
    </row>
    <row r="76" customHeight="1" spans="1:13">
      <c r="A76" s="30" t="s">
        <v>229</v>
      </c>
      <c r="B76" s="27" t="s">
        <v>253</v>
      </c>
      <c r="C76" s="27" t="s">
        <v>253</v>
      </c>
      <c r="E76" s="27"/>
      <c r="F76" s="27"/>
      <c r="G76" s="27"/>
      <c r="M76" s="1">
        <f>SUM(B77:L77)</f>
        <v>3952</v>
      </c>
    </row>
    <row r="77" customHeight="1" spans="1:7">
      <c r="A77" s="30"/>
      <c r="B77" s="27">
        <v>3340</v>
      </c>
      <c r="C77" s="27">
        <v>612</v>
      </c>
      <c r="E77" s="27"/>
      <c r="F77" s="27"/>
      <c r="G77" s="27"/>
    </row>
    <row r="78" customHeight="1" spans="1:13">
      <c r="A78" s="30" t="s">
        <v>230</v>
      </c>
      <c r="B78" s="27" t="s">
        <v>272</v>
      </c>
      <c r="C78" s="27" t="s">
        <v>275</v>
      </c>
      <c r="D78" s="27" t="s">
        <v>255</v>
      </c>
      <c r="E78" s="27"/>
      <c r="G78" s="27"/>
      <c r="M78" s="1">
        <f>SUM(B79:L79)</f>
        <v>400</v>
      </c>
    </row>
    <row r="79" customHeight="1" spans="1:7">
      <c r="A79" s="30"/>
      <c r="B79" s="27">
        <v>220</v>
      </c>
      <c r="C79" s="27">
        <v>70</v>
      </c>
      <c r="D79" s="27">
        <v>110</v>
      </c>
      <c r="E79" s="27"/>
      <c r="G79" s="27"/>
    </row>
    <row r="80" customHeight="1" spans="1:13">
      <c r="A80" s="4" t="s">
        <v>231</v>
      </c>
      <c r="B80" s="27" t="s">
        <v>286</v>
      </c>
      <c r="C80" s="27" t="s">
        <v>288</v>
      </c>
      <c r="E80" s="27"/>
      <c r="F80" s="27"/>
      <c r="G80" s="27"/>
      <c r="M80" s="1">
        <f>SUM(B81:L81)</f>
        <v>995</v>
      </c>
    </row>
    <row r="81" customHeight="1" spans="1:7">
      <c r="A81" s="4"/>
      <c r="B81" s="27">
        <v>770</v>
      </c>
      <c r="C81" s="27">
        <v>225</v>
      </c>
      <c r="E81" s="27"/>
      <c r="F81" s="27"/>
      <c r="G81" s="27"/>
    </row>
    <row r="82" customHeight="1" spans="1:13">
      <c r="A82" s="1" t="s">
        <v>10</v>
      </c>
      <c r="M82" s="1">
        <f>SUM(M2:M81)</f>
        <v>56933</v>
      </c>
    </row>
  </sheetData>
  <mergeCells count="8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M2:M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M48:M49"/>
    <mergeCell ref="M50:M51"/>
    <mergeCell ref="M52:M53"/>
    <mergeCell ref="M54:M55"/>
    <mergeCell ref="M56:M57"/>
    <mergeCell ref="M58:M59"/>
    <mergeCell ref="M60:M61"/>
    <mergeCell ref="M62:M63"/>
    <mergeCell ref="M64:M65"/>
    <mergeCell ref="M66:M67"/>
    <mergeCell ref="M68:M69"/>
    <mergeCell ref="M70:M71"/>
    <mergeCell ref="M72:M73"/>
    <mergeCell ref="M74:M75"/>
    <mergeCell ref="M76:M77"/>
    <mergeCell ref="M78:M79"/>
    <mergeCell ref="M80:M8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topLeftCell="A13" workbookViewId="0">
      <selection activeCell="F42" sqref="F42:F43"/>
    </sheetView>
  </sheetViews>
  <sheetFormatPr defaultColWidth="8.725" defaultRowHeight="16.5" outlineLevelCol="5"/>
  <cols>
    <col min="1" max="1" width="12.375" style="1" customWidth="1"/>
    <col min="2" max="4" width="10.875" style="1" customWidth="1"/>
    <col min="5" max="5" width="15.6333333333333" style="1" customWidth="1"/>
    <col min="6" max="6" width="25" style="1" customWidth="1"/>
  </cols>
  <sheetData>
    <row r="1" ht="33" spans="1:6">
      <c r="A1" s="16" t="s">
        <v>0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293</v>
      </c>
    </row>
    <row r="2" ht="13.5" spans="1:6">
      <c r="A2" s="4" t="s">
        <v>12</v>
      </c>
      <c r="B2" s="17">
        <v>55008</v>
      </c>
      <c r="C2" s="17">
        <f>B4+B6+B8+B56</f>
        <v>69502</v>
      </c>
      <c r="D2" s="17">
        <f>B2+C2</f>
        <v>124510</v>
      </c>
      <c r="E2" s="17" t="s">
        <v>294</v>
      </c>
      <c r="F2" s="17" t="s">
        <v>295</v>
      </c>
    </row>
    <row r="3" ht="13.5" spans="1:6">
      <c r="A3" s="4"/>
      <c r="B3" s="13"/>
      <c r="C3" s="13"/>
      <c r="D3" s="13"/>
      <c r="E3" s="13"/>
      <c r="F3" s="13"/>
    </row>
    <row r="4" ht="13.5" spans="1:6">
      <c r="A4" s="5" t="s">
        <v>17</v>
      </c>
      <c r="B4" s="17">
        <v>43188</v>
      </c>
      <c r="C4" s="17">
        <f>B36+B38+B40+B42</f>
        <v>239375</v>
      </c>
      <c r="D4" s="17">
        <f>B4+C4</f>
        <v>282563</v>
      </c>
      <c r="E4" s="17" t="s">
        <v>296</v>
      </c>
      <c r="F4" s="17" t="s">
        <v>297</v>
      </c>
    </row>
    <row r="5" ht="13.5" spans="1:6">
      <c r="A5" s="5"/>
      <c r="B5" s="13"/>
      <c r="C5" s="13"/>
      <c r="D5" s="13"/>
      <c r="E5" s="13"/>
      <c r="F5" s="13"/>
    </row>
    <row r="6" ht="13.5" spans="1:6">
      <c r="A6" s="5" t="s">
        <v>26</v>
      </c>
      <c r="B6" s="17">
        <v>8300</v>
      </c>
      <c r="C6" s="17">
        <v>70</v>
      </c>
      <c r="D6" s="17">
        <f>B6+C6</f>
        <v>8370</v>
      </c>
      <c r="E6" s="17" t="s">
        <v>298</v>
      </c>
      <c r="F6" s="17" t="s">
        <v>299</v>
      </c>
    </row>
    <row r="7" ht="13.5" spans="1:6">
      <c r="A7" s="5"/>
      <c r="B7" s="13"/>
      <c r="C7" s="13"/>
      <c r="D7" s="13"/>
      <c r="E7" s="13"/>
      <c r="F7" s="13"/>
    </row>
    <row r="8" ht="13.5" spans="1:6">
      <c r="A8" s="6" t="s">
        <v>29</v>
      </c>
      <c r="B8" s="17">
        <v>0</v>
      </c>
      <c r="C8" s="17">
        <v>0</v>
      </c>
      <c r="D8" s="17">
        <f>B8+C8</f>
        <v>0</v>
      </c>
      <c r="E8" s="17" t="s">
        <v>298</v>
      </c>
      <c r="F8" s="17" t="s">
        <v>299</v>
      </c>
    </row>
    <row r="9" ht="13.5" spans="1:6">
      <c r="A9" s="7"/>
      <c r="B9" s="13"/>
      <c r="C9" s="13"/>
      <c r="D9" s="13"/>
      <c r="E9" s="13"/>
      <c r="F9" s="13"/>
    </row>
    <row r="10" ht="13.5" spans="1:6">
      <c r="A10" s="5" t="s">
        <v>32</v>
      </c>
      <c r="B10" s="17">
        <v>54460</v>
      </c>
      <c r="C10" s="17">
        <v>0</v>
      </c>
      <c r="D10" s="17">
        <f>B10+C10</f>
        <v>54460</v>
      </c>
      <c r="E10" s="17" t="s">
        <v>298</v>
      </c>
      <c r="F10" s="17" t="s">
        <v>299</v>
      </c>
    </row>
    <row r="11" ht="13.5" spans="1:6">
      <c r="A11" s="5"/>
      <c r="B11" s="13"/>
      <c r="C11" s="13"/>
      <c r="D11" s="13"/>
      <c r="E11" s="13"/>
      <c r="F11" s="13"/>
    </row>
    <row r="12" ht="13.5" spans="1:6">
      <c r="A12" s="4" t="s">
        <v>34</v>
      </c>
      <c r="B12" s="17">
        <v>23575</v>
      </c>
      <c r="C12" s="17">
        <v>0</v>
      </c>
      <c r="D12" s="17">
        <f>B12+C12</f>
        <v>23575</v>
      </c>
      <c r="E12" s="17" t="s">
        <v>298</v>
      </c>
      <c r="F12" s="17" t="s">
        <v>299</v>
      </c>
    </row>
    <row r="13" ht="13.5" spans="1:6">
      <c r="A13" s="4"/>
      <c r="B13" s="13"/>
      <c r="C13" s="13"/>
      <c r="D13" s="13"/>
      <c r="E13" s="13"/>
      <c r="F13" s="13"/>
    </row>
    <row r="14" ht="13.5" spans="1:6">
      <c r="A14" s="4" t="s">
        <v>41</v>
      </c>
      <c r="B14" s="17">
        <v>111557</v>
      </c>
      <c r="C14" s="17">
        <v>78750</v>
      </c>
      <c r="D14" s="17">
        <f>B14+C14</f>
        <v>190307</v>
      </c>
      <c r="E14" s="17" t="s">
        <v>296</v>
      </c>
      <c r="F14" s="17" t="s">
        <v>297</v>
      </c>
    </row>
    <row r="15" ht="13.5" spans="1:6">
      <c r="A15" s="4"/>
      <c r="B15" s="13"/>
      <c r="C15" s="13"/>
      <c r="D15" s="13"/>
      <c r="E15" s="13"/>
      <c r="F15" s="13"/>
    </row>
    <row r="16" ht="13.5" spans="1:6">
      <c r="A16" s="4" t="s">
        <v>54</v>
      </c>
      <c r="B16" s="17">
        <v>78750</v>
      </c>
      <c r="C16" s="17">
        <v>150492</v>
      </c>
      <c r="D16" s="17">
        <f>B16+C16</f>
        <v>229242</v>
      </c>
      <c r="E16" s="17" t="s">
        <v>296</v>
      </c>
      <c r="F16" s="17" t="s">
        <v>300</v>
      </c>
    </row>
    <row r="17" ht="13.5" spans="1:6">
      <c r="A17" s="4"/>
      <c r="B17" s="13"/>
      <c r="C17" s="13"/>
      <c r="D17" s="13"/>
      <c r="E17" s="13"/>
      <c r="F17" s="13"/>
    </row>
    <row r="18" ht="13.5" spans="1:6">
      <c r="A18" s="4" t="s">
        <v>60</v>
      </c>
      <c r="B18" s="17">
        <v>427604</v>
      </c>
      <c r="C18" s="17">
        <f>B2+B20+B22+B78</f>
        <v>916535</v>
      </c>
      <c r="D18" s="17">
        <f>B18+C18</f>
        <v>1344139</v>
      </c>
      <c r="E18" s="17" t="s">
        <v>301</v>
      </c>
      <c r="F18" s="17" t="s">
        <v>302</v>
      </c>
    </row>
    <row r="19" ht="13.5" spans="1:6">
      <c r="A19" s="4"/>
      <c r="B19" s="13"/>
      <c r="C19" s="13"/>
      <c r="D19" s="13"/>
      <c r="E19" s="13"/>
      <c r="F19" s="13"/>
    </row>
    <row r="20" ht="13.5" spans="1:6">
      <c r="A20" s="4" t="s">
        <v>87</v>
      </c>
      <c r="B20" s="17">
        <v>81195</v>
      </c>
      <c r="C20" s="17">
        <f>B22+B12</f>
        <v>103907</v>
      </c>
      <c r="D20" s="17">
        <f>B20+C20</f>
        <v>185102</v>
      </c>
      <c r="E20" s="17" t="s">
        <v>296</v>
      </c>
      <c r="F20" s="17" t="s">
        <v>297</v>
      </c>
    </row>
    <row r="21" ht="13.5" spans="1:6">
      <c r="A21" s="4"/>
      <c r="B21" s="13"/>
      <c r="C21" s="13"/>
      <c r="D21" s="13"/>
      <c r="E21" s="13"/>
      <c r="F21" s="13"/>
    </row>
    <row r="22" ht="13.5" spans="1:6">
      <c r="A22" s="4" t="s">
        <v>92</v>
      </c>
      <c r="B22" s="17">
        <v>80332</v>
      </c>
      <c r="C22" s="17">
        <v>0</v>
      </c>
      <c r="D22" s="17">
        <f>B22+C22</f>
        <v>80332</v>
      </c>
      <c r="E22" s="17" t="s">
        <v>294</v>
      </c>
      <c r="F22" s="17" t="s">
        <v>303</v>
      </c>
    </row>
    <row r="23" ht="13.5" spans="1:6">
      <c r="A23" s="4"/>
      <c r="B23" s="13"/>
      <c r="C23" s="13"/>
      <c r="D23" s="13"/>
      <c r="E23" s="13"/>
      <c r="F23" s="13"/>
    </row>
    <row r="24" ht="13.5" spans="1:6">
      <c r="A24" s="4" t="s">
        <v>100</v>
      </c>
      <c r="B24" s="17">
        <v>42525</v>
      </c>
      <c r="C24" s="17">
        <f>B26+B28+B32+B34</f>
        <v>263883</v>
      </c>
      <c r="D24" s="17">
        <f>B24+C24</f>
        <v>306408</v>
      </c>
      <c r="E24" s="17" t="s">
        <v>304</v>
      </c>
      <c r="F24" s="17" t="s">
        <v>305</v>
      </c>
    </row>
    <row r="25" ht="13.5" spans="1:6">
      <c r="A25" s="4"/>
      <c r="B25" s="13"/>
      <c r="C25" s="13"/>
      <c r="D25" s="13"/>
      <c r="E25" s="13"/>
      <c r="F25" s="13"/>
    </row>
    <row r="26" ht="13.5" spans="1:6">
      <c r="A26" s="4" t="s">
        <v>110</v>
      </c>
      <c r="B26" s="17">
        <v>9065</v>
      </c>
      <c r="C26" s="17">
        <v>0</v>
      </c>
      <c r="D26" s="17">
        <f>B26+C26</f>
        <v>9065</v>
      </c>
      <c r="E26" s="17" t="s">
        <v>298</v>
      </c>
      <c r="F26" s="17" t="s">
        <v>299</v>
      </c>
    </row>
    <row r="27" ht="13.5" spans="1:6">
      <c r="A27" s="4"/>
      <c r="B27" s="13"/>
      <c r="C27" s="13"/>
      <c r="D27" s="13"/>
      <c r="E27" s="13"/>
      <c r="F27" s="13"/>
    </row>
    <row r="28" ht="13.5" spans="1:6">
      <c r="A28" s="4" t="s">
        <v>112</v>
      </c>
      <c r="B28" s="17">
        <v>99223</v>
      </c>
      <c r="C28" s="17">
        <v>75240</v>
      </c>
      <c r="D28" s="17">
        <f>B28+C28</f>
        <v>174463</v>
      </c>
      <c r="E28" s="17" t="s">
        <v>296</v>
      </c>
      <c r="F28" s="17" t="s">
        <v>306</v>
      </c>
    </row>
    <row r="29" ht="13.5" spans="1:6">
      <c r="A29" s="4"/>
      <c r="B29" s="13"/>
      <c r="C29" s="13"/>
      <c r="D29" s="13"/>
      <c r="E29" s="13"/>
      <c r="F29" s="13"/>
    </row>
    <row r="30" ht="13.5" spans="1:6">
      <c r="A30" s="4" t="s">
        <v>116</v>
      </c>
      <c r="B30" s="18">
        <v>75240</v>
      </c>
      <c r="C30" s="17">
        <v>0</v>
      </c>
      <c r="D30" s="17">
        <f>B30+C30</f>
        <v>75240</v>
      </c>
      <c r="E30" s="17" t="s">
        <v>306</v>
      </c>
      <c r="F30" s="17" t="s">
        <v>306</v>
      </c>
    </row>
    <row r="31" ht="13.5" spans="1:6">
      <c r="A31" s="4"/>
      <c r="B31" s="19"/>
      <c r="C31" s="13"/>
      <c r="D31" s="13"/>
      <c r="E31" s="13"/>
      <c r="F31" s="13"/>
    </row>
    <row r="32" ht="13.5" spans="1:6">
      <c r="A32" s="4" t="s">
        <v>127</v>
      </c>
      <c r="B32" s="17">
        <v>83385</v>
      </c>
      <c r="C32" s="17">
        <v>0</v>
      </c>
      <c r="D32" s="17">
        <f>B32+C32</f>
        <v>83385</v>
      </c>
      <c r="E32" s="17" t="s">
        <v>294</v>
      </c>
      <c r="F32" s="17" t="s">
        <v>295</v>
      </c>
    </row>
    <row r="33" ht="13.5" spans="1:6">
      <c r="A33" s="4"/>
      <c r="B33" s="13"/>
      <c r="C33" s="13"/>
      <c r="D33" s="13"/>
      <c r="E33" s="13"/>
      <c r="F33" s="13"/>
    </row>
    <row r="34" ht="13.5" spans="1:6">
      <c r="A34" s="4" t="s">
        <v>135</v>
      </c>
      <c r="B34" s="17">
        <v>72210</v>
      </c>
      <c r="C34" s="17">
        <v>0</v>
      </c>
      <c r="D34" s="17">
        <f>B34+C34</f>
        <v>72210</v>
      </c>
      <c r="E34" s="17" t="s">
        <v>298</v>
      </c>
      <c r="F34" s="17" t="s">
        <v>306</v>
      </c>
    </row>
    <row r="35" ht="13.5" spans="1:6">
      <c r="A35" s="4"/>
      <c r="B35" s="13"/>
      <c r="C35" s="13"/>
      <c r="D35" s="13"/>
      <c r="E35" s="13"/>
      <c r="F35" s="13"/>
    </row>
    <row r="36" ht="13.5" spans="1:6">
      <c r="A36" s="4" t="s">
        <v>138</v>
      </c>
      <c r="B36" s="17">
        <v>33655</v>
      </c>
      <c r="C36" s="17">
        <v>0</v>
      </c>
      <c r="D36" s="17">
        <f>B36+C36</f>
        <v>33655</v>
      </c>
      <c r="E36" s="17" t="s">
        <v>298</v>
      </c>
      <c r="F36" s="17" t="s">
        <v>299</v>
      </c>
    </row>
    <row r="37" ht="13.5" spans="1:6">
      <c r="A37" s="4"/>
      <c r="B37" s="13"/>
      <c r="C37" s="13"/>
      <c r="D37" s="13"/>
      <c r="E37" s="13"/>
      <c r="F37" s="13"/>
    </row>
    <row r="38" ht="13.5" spans="1:6">
      <c r="A38" s="4" t="s">
        <v>141</v>
      </c>
      <c r="B38" s="17">
        <v>153410</v>
      </c>
      <c r="C38" s="17">
        <v>0</v>
      </c>
      <c r="D38" s="17">
        <f>B38+C38</f>
        <v>153410</v>
      </c>
      <c r="E38" s="17" t="s">
        <v>296</v>
      </c>
      <c r="F38" s="17" t="s">
        <v>297</v>
      </c>
    </row>
    <row r="39" ht="13.5" spans="1:6">
      <c r="A39" s="4"/>
      <c r="B39" s="13"/>
      <c r="C39" s="13"/>
      <c r="D39" s="13"/>
      <c r="E39" s="13"/>
      <c r="F39" s="13"/>
    </row>
    <row r="40" ht="13.5" spans="1:6">
      <c r="A40" s="4" t="s">
        <v>153</v>
      </c>
      <c r="B40" s="17">
        <v>7440</v>
      </c>
      <c r="C40" s="17">
        <v>0</v>
      </c>
      <c r="D40" s="17">
        <f>B40+C40</f>
        <v>7440</v>
      </c>
      <c r="E40" s="17" t="s">
        <v>306</v>
      </c>
      <c r="F40" s="17" t="s">
        <v>306</v>
      </c>
    </row>
    <row r="41" ht="13.5" spans="1:6">
      <c r="A41" s="4"/>
      <c r="B41" s="13"/>
      <c r="C41" s="13"/>
      <c r="D41" s="13"/>
      <c r="E41" s="13"/>
      <c r="F41" s="13"/>
    </row>
    <row r="42" ht="13.5" spans="1:6">
      <c r="A42" s="4" t="s">
        <v>155</v>
      </c>
      <c r="B42" s="17">
        <v>44870</v>
      </c>
      <c r="C42" s="17">
        <v>0</v>
      </c>
      <c r="D42" s="17">
        <f>B42+C42</f>
        <v>44870</v>
      </c>
      <c r="E42" s="17" t="s">
        <v>306</v>
      </c>
      <c r="F42" s="17" t="s">
        <v>306</v>
      </c>
    </row>
    <row r="43" ht="13.5" spans="1:6">
      <c r="A43" s="4"/>
      <c r="B43" s="13"/>
      <c r="C43" s="13"/>
      <c r="D43" s="13"/>
      <c r="E43" s="13"/>
      <c r="F43" s="13"/>
    </row>
    <row r="44" ht="13.5" spans="1:6">
      <c r="A44" s="4" t="s">
        <v>157</v>
      </c>
      <c r="B44" s="17">
        <v>10000</v>
      </c>
      <c r="C44" s="17">
        <v>96081</v>
      </c>
      <c r="D44" s="17">
        <f>B44+C44</f>
        <v>106081</v>
      </c>
      <c r="E44" s="17" t="s">
        <v>307</v>
      </c>
      <c r="F44" s="17" t="s">
        <v>295</v>
      </c>
    </row>
    <row r="45" ht="13.5" spans="1:6">
      <c r="A45" s="4"/>
      <c r="B45" s="13"/>
      <c r="C45" s="13"/>
      <c r="D45" s="13"/>
      <c r="E45" s="13"/>
      <c r="F45" s="13"/>
    </row>
    <row r="46" ht="13.5" spans="1:6">
      <c r="A46" s="4" t="s">
        <v>159</v>
      </c>
      <c r="B46" s="17">
        <v>96081</v>
      </c>
      <c r="C46" s="17"/>
      <c r="D46" s="17">
        <f>B46+C46</f>
        <v>96081</v>
      </c>
      <c r="E46" s="17" t="s">
        <v>306</v>
      </c>
      <c r="F46" s="17" t="s">
        <v>306</v>
      </c>
    </row>
    <row r="47" ht="13.5" spans="1:6">
      <c r="A47" s="4"/>
      <c r="B47" s="13"/>
      <c r="C47" s="13"/>
      <c r="D47" s="13"/>
      <c r="E47" s="13"/>
      <c r="F47" s="13"/>
    </row>
    <row r="48" ht="13.5" spans="1:6">
      <c r="A48" s="4" t="s">
        <v>164</v>
      </c>
      <c r="B48" s="17">
        <v>256112</v>
      </c>
      <c r="C48" s="17">
        <v>0</v>
      </c>
      <c r="D48" s="17">
        <f>B48+C48</f>
        <v>256112</v>
      </c>
      <c r="E48" s="17" t="s">
        <v>296</v>
      </c>
      <c r="F48" s="17" t="s">
        <v>297</v>
      </c>
    </row>
    <row r="49" ht="13.5" spans="1:6">
      <c r="A49" s="4"/>
      <c r="B49" s="13"/>
      <c r="C49" s="13"/>
      <c r="D49" s="13"/>
      <c r="E49" s="13"/>
      <c r="F49" s="13"/>
    </row>
    <row r="50" ht="13.5" spans="1:6">
      <c r="A50" s="4" t="s">
        <v>183</v>
      </c>
      <c r="B50" s="17">
        <v>0</v>
      </c>
      <c r="C50" s="17">
        <v>0</v>
      </c>
      <c r="D50" s="17">
        <f>B50+C50</f>
        <v>0</v>
      </c>
      <c r="E50" s="17" t="s">
        <v>298</v>
      </c>
      <c r="F50" s="17" t="s">
        <v>299</v>
      </c>
    </row>
    <row r="51" ht="13.5" spans="1:6">
      <c r="A51" s="4"/>
      <c r="B51" s="13"/>
      <c r="C51" s="13"/>
      <c r="D51" s="13"/>
      <c r="E51" s="13"/>
      <c r="F51" s="13"/>
    </row>
    <row r="52" ht="13.5" spans="1:6">
      <c r="A52" s="4" t="s">
        <v>186</v>
      </c>
      <c r="B52" s="17">
        <v>665</v>
      </c>
      <c r="C52" s="17">
        <v>0</v>
      </c>
      <c r="D52" s="17">
        <f>B52+C52</f>
        <v>665</v>
      </c>
      <c r="E52" s="17" t="s">
        <v>298</v>
      </c>
      <c r="F52" s="17" t="s">
        <v>299</v>
      </c>
    </row>
    <row r="53" ht="13.5" spans="1:6">
      <c r="A53" s="4"/>
      <c r="B53" s="13"/>
      <c r="C53" s="13"/>
      <c r="D53" s="13"/>
      <c r="E53" s="13"/>
      <c r="F53" s="13"/>
    </row>
    <row r="54" ht="13.5" spans="1:6">
      <c r="A54" s="4" t="s">
        <v>188</v>
      </c>
      <c r="B54" s="17">
        <v>150492</v>
      </c>
      <c r="C54" s="17">
        <v>0</v>
      </c>
      <c r="D54" s="17">
        <f>B54+C54</f>
        <v>150492</v>
      </c>
      <c r="E54" s="17" t="s">
        <v>296</v>
      </c>
      <c r="F54" s="17" t="s">
        <v>297</v>
      </c>
    </row>
    <row r="55" ht="13.5" spans="1:6">
      <c r="A55" s="4"/>
      <c r="B55" s="13"/>
      <c r="C55" s="13"/>
      <c r="D55" s="13"/>
      <c r="E55" s="13"/>
      <c r="F55" s="13"/>
    </row>
    <row r="56" ht="13.5" spans="1:6">
      <c r="A56" s="4" t="s">
        <v>199</v>
      </c>
      <c r="B56" s="17">
        <v>18014</v>
      </c>
      <c r="C56" s="17">
        <v>0</v>
      </c>
      <c r="D56" s="17">
        <f>B56+C56</f>
        <v>18014</v>
      </c>
      <c r="E56" s="17" t="s">
        <v>298</v>
      </c>
      <c r="F56" s="17" t="s">
        <v>299</v>
      </c>
    </row>
    <row r="57" ht="13.5" spans="1:6">
      <c r="A57" s="4"/>
      <c r="B57" s="13"/>
      <c r="C57" s="13"/>
      <c r="D57" s="13"/>
      <c r="E57" s="13"/>
      <c r="F57" s="13"/>
    </row>
    <row r="58" ht="13.5" spans="1:6">
      <c r="A58" s="4" t="s">
        <v>201</v>
      </c>
      <c r="B58" s="17">
        <v>326528</v>
      </c>
      <c r="C58" s="17">
        <v>0</v>
      </c>
      <c r="D58" s="17">
        <f>B58+C58</f>
        <v>326528</v>
      </c>
      <c r="E58" s="17" t="s">
        <v>304</v>
      </c>
      <c r="F58" s="17" t="s">
        <v>308</v>
      </c>
    </row>
    <row r="59" ht="13.5" spans="1:6">
      <c r="A59" s="4"/>
      <c r="B59" s="13"/>
      <c r="C59" s="13"/>
      <c r="D59" s="13"/>
      <c r="E59" s="13"/>
      <c r="F59" s="13"/>
    </row>
    <row r="60" ht="13.5" spans="1:6">
      <c r="A60" s="9" t="s">
        <v>203</v>
      </c>
      <c r="B60" s="17">
        <v>60723</v>
      </c>
      <c r="C60" s="17">
        <v>0</v>
      </c>
      <c r="D60" s="17">
        <f>B60+C60</f>
        <v>60723</v>
      </c>
      <c r="E60" s="17" t="s">
        <v>298</v>
      </c>
      <c r="F60" s="17" t="s">
        <v>299</v>
      </c>
    </row>
    <row r="61" ht="13.5" spans="1:6">
      <c r="A61" s="10"/>
      <c r="B61" s="13"/>
      <c r="C61" s="13"/>
      <c r="D61" s="13"/>
      <c r="E61" s="13"/>
      <c r="F61" s="13"/>
    </row>
    <row r="62" ht="13.5" spans="1:6">
      <c r="A62" s="4" t="s">
        <v>214</v>
      </c>
      <c r="B62" s="17">
        <v>56369</v>
      </c>
      <c r="C62" s="17">
        <v>0</v>
      </c>
      <c r="D62" s="17">
        <f>B62+C62</f>
        <v>56369</v>
      </c>
      <c r="E62" s="17" t="s">
        <v>298</v>
      </c>
      <c r="F62" s="17" t="s">
        <v>299</v>
      </c>
    </row>
    <row r="63" ht="13.5" spans="1:6">
      <c r="A63" s="4"/>
      <c r="B63" s="13"/>
      <c r="C63" s="13"/>
      <c r="D63" s="13"/>
      <c r="E63" s="13"/>
      <c r="F63" s="13"/>
    </row>
    <row r="64" ht="13.5" spans="1:6">
      <c r="A64" s="12" t="s">
        <v>216</v>
      </c>
      <c r="B64" s="17">
        <v>58195</v>
      </c>
      <c r="C64" s="17">
        <v>0</v>
      </c>
      <c r="D64" s="17">
        <f>B64+C64</f>
        <v>58195</v>
      </c>
      <c r="E64" s="17" t="s">
        <v>298</v>
      </c>
      <c r="F64" s="17" t="s">
        <v>299</v>
      </c>
    </row>
    <row r="65" ht="13.5" spans="1:6">
      <c r="A65" s="13"/>
      <c r="B65" s="13"/>
      <c r="C65" s="13"/>
      <c r="D65" s="13"/>
      <c r="E65" s="13"/>
      <c r="F65" s="13"/>
    </row>
    <row r="66" ht="13.5" spans="1:6">
      <c r="A66" s="14" t="s">
        <v>223</v>
      </c>
      <c r="B66" s="17">
        <v>70</v>
      </c>
      <c r="C66" s="17">
        <v>0</v>
      </c>
      <c r="D66" s="17">
        <f>B66+C66</f>
        <v>70</v>
      </c>
      <c r="E66" s="17" t="s">
        <v>306</v>
      </c>
      <c r="F66" s="17" t="s">
        <v>306</v>
      </c>
    </row>
    <row r="67" ht="13.5" spans="1:6">
      <c r="A67" s="15"/>
      <c r="B67" s="13"/>
      <c r="C67" s="13"/>
      <c r="D67" s="13"/>
      <c r="E67" s="13"/>
      <c r="F67" s="13"/>
    </row>
    <row r="68" ht="13.5" spans="1:6">
      <c r="A68" s="20" t="s">
        <v>225</v>
      </c>
      <c r="B68" s="17">
        <v>143</v>
      </c>
      <c r="C68" s="17">
        <v>0</v>
      </c>
      <c r="D68" s="17">
        <f>B68+C68</f>
        <v>143</v>
      </c>
      <c r="E68" s="17" t="s">
        <v>306</v>
      </c>
      <c r="F68" s="17" t="s">
        <v>306</v>
      </c>
    </row>
    <row r="69" ht="13.5" spans="1:6">
      <c r="A69" s="21"/>
      <c r="B69" s="13"/>
      <c r="C69" s="13"/>
      <c r="D69" s="13"/>
      <c r="E69" s="13"/>
      <c r="F69" s="13"/>
    </row>
    <row r="70" ht="13.5" spans="1:6">
      <c r="A70" s="22" t="s">
        <v>226</v>
      </c>
      <c r="B70" s="17">
        <v>0</v>
      </c>
      <c r="C70" s="17">
        <v>0</v>
      </c>
      <c r="D70" s="17">
        <f>B70+C70</f>
        <v>0</v>
      </c>
      <c r="E70" s="17" t="s">
        <v>306</v>
      </c>
      <c r="F70" s="17" t="s">
        <v>306</v>
      </c>
    </row>
    <row r="71" ht="13.5" spans="1:6">
      <c r="A71" s="23"/>
      <c r="B71" s="13"/>
      <c r="C71" s="13"/>
      <c r="D71" s="13"/>
      <c r="E71" s="13"/>
      <c r="F71" s="13"/>
    </row>
    <row r="72" ht="13.5" spans="1:6">
      <c r="A72" s="22" t="s">
        <v>227</v>
      </c>
      <c r="B72" s="17">
        <v>0</v>
      </c>
      <c r="C72" s="17">
        <v>0</v>
      </c>
      <c r="D72" s="17">
        <f>B72+C72</f>
        <v>0</v>
      </c>
      <c r="E72" s="17" t="s">
        <v>306</v>
      </c>
      <c r="F72" s="17" t="s">
        <v>306</v>
      </c>
    </row>
    <row r="73" ht="13.5" spans="1:6">
      <c r="A73" s="23"/>
      <c r="B73" s="13"/>
      <c r="C73" s="13"/>
      <c r="D73" s="13"/>
      <c r="E73" s="13"/>
      <c r="F73" s="13"/>
    </row>
    <row r="74" ht="13.5" spans="1:6">
      <c r="A74" s="22" t="s">
        <v>229</v>
      </c>
      <c r="B74" s="17">
        <v>0</v>
      </c>
      <c r="C74" s="17">
        <v>0</v>
      </c>
      <c r="D74" s="17">
        <f>B74+C74</f>
        <v>0</v>
      </c>
      <c r="E74" s="17" t="s">
        <v>306</v>
      </c>
      <c r="F74" s="17" t="s">
        <v>306</v>
      </c>
    </row>
    <row r="75" ht="13.5" spans="1:6">
      <c r="A75" s="23"/>
      <c r="B75" s="13"/>
      <c r="C75" s="13"/>
      <c r="D75" s="13"/>
      <c r="E75" s="13"/>
      <c r="F75" s="13"/>
    </row>
    <row r="76" ht="13.5" spans="1:6">
      <c r="A76" s="24" t="s">
        <v>230</v>
      </c>
      <c r="B76" s="17">
        <v>0</v>
      </c>
      <c r="C76" s="17">
        <v>0</v>
      </c>
      <c r="D76" s="17">
        <f>B76+C76</f>
        <v>0</v>
      </c>
      <c r="E76" s="17" t="s">
        <v>306</v>
      </c>
      <c r="F76" s="17" t="s">
        <v>306</v>
      </c>
    </row>
    <row r="77" ht="13.5" spans="1:6">
      <c r="A77" s="23"/>
      <c r="B77" s="13"/>
      <c r="C77" s="13"/>
      <c r="D77" s="13"/>
      <c r="E77" s="13"/>
      <c r="F77" s="13"/>
    </row>
    <row r="78" ht="13.5" spans="1:6">
      <c r="A78" s="9" t="s">
        <v>231</v>
      </c>
      <c r="B78" s="17">
        <v>700000</v>
      </c>
      <c r="C78" s="17">
        <v>0</v>
      </c>
      <c r="D78" s="17">
        <f>B78+C78</f>
        <v>700000</v>
      </c>
      <c r="E78" s="17" t="s">
        <v>306</v>
      </c>
      <c r="F78" s="17" t="s">
        <v>306</v>
      </c>
    </row>
    <row r="79" ht="13.5" spans="1:6">
      <c r="A79" s="10"/>
      <c r="B79" s="13"/>
      <c r="C79" s="13"/>
      <c r="D79" s="13"/>
      <c r="E79" s="13"/>
      <c r="F79" s="13"/>
    </row>
    <row r="80" spans="1:1">
      <c r="A80" s="1" t="s">
        <v>10</v>
      </c>
    </row>
  </sheetData>
  <mergeCells count="23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workbookViewId="0">
      <pane xSplit="1" topLeftCell="B1" activePane="topRight" state="frozen"/>
      <selection/>
      <selection pane="topRight" activeCell="F12" sqref="F12"/>
    </sheetView>
  </sheetViews>
  <sheetFormatPr defaultColWidth="9.90833333333333" defaultRowHeight="21.95" customHeight="1"/>
  <cols>
    <col min="1" max="1" width="9" style="1"/>
    <col min="2" max="2" width="11.375" style="1" customWidth="1"/>
    <col min="3" max="3" width="13.2583333333333" style="1" customWidth="1"/>
    <col min="4" max="8" width="11" style="1" customWidth="1"/>
    <col min="9" max="16384" width="9" style="1"/>
  </cols>
  <sheetData>
    <row r="1" ht="45" customHeight="1" spans="1:16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1"/>
      <c r="P1" s="1" t="s">
        <v>309</v>
      </c>
    </row>
    <row r="2" customHeight="1" spans="1:16">
      <c r="A2" s="4" t="s">
        <v>12</v>
      </c>
      <c r="P2" s="12">
        <f t="shared" ref="P2:P6" si="0">SUM(B3:O3)</f>
        <v>0</v>
      </c>
    </row>
    <row r="3" customHeight="1" spans="1:16">
      <c r="A3" s="4"/>
      <c r="P3" s="13"/>
    </row>
    <row r="4" customHeight="1" spans="1:16">
      <c r="A4" s="5" t="s">
        <v>17</v>
      </c>
      <c r="B4" s="4"/>
      <c r="P4" s="12">
        <f t="shared" si="0"/>
        <v>0</v>
      </c>
    </row>
    <row r="5" customHeight="1" spans="1:16">
      <c r="A5" s="5"/>
      <c r="B5" s="4"/>
      <c r="P5" s="13"/>
    </row>
    <row r="6" customHeight="1" spans="1:16">
      <c r="A6" s="5" t="s">
        <v>26</v>
      </c>
      <c r="B6" s="4"/>
      <c r="P6" s="12">
        <f t="shared" si="0"/>
        <v>0</v>
      </c>
    </row>
    <row r="7" customHeight="1" spans="1:16">
      <c r="A7" s="5"/>
      <c r="B7" s="4"/>
      <c r="P7" s="13"/>
    </row>
    <row r="8" customHeight="1" spans="1:16">
      <c r="A8" s="6" t="s">
        <v>310</v>
      </c>
      <c r="B8" s="4"/>
      <c r="P8" s="12">
        <f t="shared" ref="P8:P12" si="1">SUM(B9:O9)</f>
        <v>0</v>
      </c>
    </row>
    <row r="9" customHeight="1" spans="1:16">
      <c r="A9" s="7"/>
      <c r="B9" s="4"/>
      <c r="P9" s="13"/>
    </row>
    <row r="10" customHeight="1" spans="1:16">
      <c r="A10" s="5" t="s">
        <v>32</v>
      </c>
      <c r="P10" s="12">
        <f t="shared" si="1"/>
        <v>0</v>
      </c>
    </row>
    <row r="11" customHeight="1" spans="1:16">
      <c r="A11" s="5"/>
      <c r="P11" s="13"/>
    </row>
    <row r="12" customHeight="1" spans="1:16">
      <c r="A12" s="4" t="s">
        <v>34</v>
      </c>
      <c r="B12" s="4"/>
      <c r="P12" s="12">
        <f t="shared" si="1"/>
        <v>0</v>
      </c>
    </row>
    <row r="13" customHeight="1" spans="1:16">
      <c r="A13" s="4"/>
      <c r="B13" s="4"/>
      <c r="P13" s="13"/>
    </row>
    <row r="14" customHeight="1" spans="1:16">
      <c r="A14" s="4" t="s">
        <v>41</v>
      </c>
      <c r="P14" s="12">
        <f t="shared" ref="P14:P18" si="2">SUM(B15:O15)</f>
        <v>0</v>
      </c>
    </row>
    <row r="15" customHeight="1" spans="1:16">
      <c r="A15" s="4"/>
      <c r="P15" s="13"/>
    </row>
    <row r="16" customHeight="1" spans="1:16">
      <c r="A16" s="4" t="s">
        <v>54</v>
      </c>
      <c r="B16" s="4"/>
      <c r="P16" s="12">
        <f t="shared" si="2"/>
        <v>0</v>
      </c>
    </row>
    <row r="17" customHeight="1" spans="1:16">
      <c r="A17" s="4"/>
      <c r="B17" s="4"/>
      <c r="P17" s="13"/>
    </row>
    <row r="18" customHeight="1" spans="1:16">
      <c r="A18" s="4" t="s">
        <v>60</v>
      </c>
      <c r="F18" s="4"/>
      <c r="P18" s="12">
        <f t="shared" si="2"/>
        <v>0</v>
      </c>
    </row>
    <row r="19" customHeight="1" spans="1:16">
      <c r="A19" s="4"/>
      <c r="F19" s="4"/>
      <c r="P19" s="13"/>
    </row>
    <row r="20" customHeight="1" spans="1:16">
      <c r="A20" s="4" t="s">
        <v>87</v>
      </c>
      <c r="P20" s="12">
        <f t="shared" ref="P20:P24" si="3">SUM(B21:O21)</f>
        <v>0</v>
      </c>
    </row>
    <row r="21" customHeight="1" spans="1:16">
      <c r="A21" s="4"/>
      <c r="P21" s="13"/>
    </row>
    <row r="22" customHeight="1" spans="1:16">
      <c r="A22" s="4" t="s">
        <v>92</v>
      </c>
      <c r="P22" s="12">
        <f t="shared" si="3"/>
        <v>0</v>
      </c>
    </row>
    <row r="23" customHeight="1" spans="1:16">
      <c r="A23" s="4"/>
      <c r="P23" s="13"/>
    </row>
    <row r="24" customHeight="1" spans="1:16">
      <c r="A24" s="4" t="s">
        <v>100</v>
      </c>
      <c r="P24" s="12">
        <f t="shared" si="3"/>
        <v>0</v>
      </c>
    </row>
    <row r="25" customHeight="1" spans="1:16">
      <c r="A25" s="4"/>
      <c r="P25" s="13"/>
    </row>
    <row r="26" customHeight="1" spans="1:16">
      <c r="A26" s="4" t="s">
        <v>110</v>
      </c>
      <c r="C26" s="4"/>
      <c r="D26" s="4"/>
      <c r="P26" s="12">
        <f t="shared" ref="P26:P30" si="4">SUM(B27:O27)</f>
        <v>0</v>
      </c>
    </row>
    <row r="27" customHeight="1" spans="1:16">
      <c r="A27" s="4"/>
      <c r="C27" s="4"/>
      <c r="D27" s="4"/>
      <c r="P27" s="13"/>
    </row>
    <row r="28" customHeight="1" spans="1:16">
      <c r="A28" s="4" t="s">
        <v>112</v>
      </c>
      <c r="P28" s="12">
        <f t="shared" si="4"/>
        <v>0</v>
      </c>
    </row>
    <row r="29" customHeight="1" spans="1:16">
      <c r="A29" s="4"/>
      <c r="P29" s="13"/>
    </row>
    <row r="30" customHeight="1" spans="1:16">
      <c r="A30" s="4" t="s">
        <v>116</v>
      </c>
      <c r="P30" s="12">
        <f t="shared" si="4"/>
        <v>0</v>
      </c>
    </row>
    <row r="31" customHeight="1" spans="1:16">
      <c r="A31" s="4"/>
      <c r="P31" s="13"/>
    </row>
    <row r="32" customHeight="1" spans="1:16">
      <c r="A32" s="4" t="s">
        <v>127</v>
      </c>
      <c r="B32" s="4"/>
      <c r="C32" s="8"/>
      <c r="D32" s="4"/>
      <c r="E32" s="4"/>
      <c r="P32" s="12">
        <f t="shared" ref="P32:P36" si="5">SUM(B33:O33)</f>
        <v>0</v>
      </c>
    </row>
    <row r="33" customHeight="1" spans="1:16">
      <c r="A33" s="4"/>
      <c r="B33" s="4"/>
      <c r="D33" s="4"/>
      <c r="E33" s="4"/>
      <c r="F33" s="4"/>
      <c r="P33" s="13"/>
    </row>
    <row r="34" customHeight="1" spans="1:16">
      <c r="A34" s="4" t="s">
        <v>135</v>
      </c>
      <c r="B34" s="4"/>
      <c r="P34" s="12">
        <f t="shared" si="5"/>
        <v>0</v>
      </c>
    </row>
    <row r="35" customHeight="1" spans="1:16">
      <c r="A35" s="4"/>
      <c r="B35" s="4"/>
      <c r="P35" s="13"/>
    </row>
    <row r="36" customHeight="1" spans="1:16">
      <c r="A36" s="4" t="s">
        <v>138</v>
      </c>
      <c r="B36" s="4"/>
      <c r="P36" s="12">
        <f t="shared" si="5"/>
        <v>0</v>
      </c>
    </row>
    <row r="37" customHeight="1" spans="1:16">
      <c r="A37" s="4"/>
      <c r="B37" s="4"/>
      <c r="P37" s="13"/>
    </row>
    <row r="38" customHeight="1" spans="1:16">
      <c r="A38" s="4" t="s">
        <v>141</v>
      </c>
      <c r="I38" s="8"/>
      <c r="P38" s="12">
        <f t="shared" ref="P38:P42" si="6">SUM(B39:O39)</f>
        <v>0</v>
      </c>
    </row>
    <row r="39" customHeight="1" spans="1:16">
      <c r="A39" s="4"/>
      <c r="P39" s="13"/>
    </row>
    <row r="40" customHeight="1" spans="1:16">
      <c r="A40" s="4" t="s">
        <v>153</v>
      </c>
      <c r="P40" s="12">
        <f t="shared" si="6"/>
        <v>0</v>
      </c>
    </row>
    <row r="41" customHeight="1" spans="1:16">
      <c r="A41" s="4"/>
      <c r="P41" s="13"/>
    </row>
    <row r="42" customHeight="1" spans="1:16">
      <c r="A42" s="4" t="s">
        <v>155</v>
      </c>
      <c r="P42" s="12">
        <f t="shared" si="6"/>
        <v>0</v>
      </c>
    </row>
    <row r="43" customHeight="1" spans="1:16">
      <c r="A43" s="4"/>
      <c r="P43" s="13"/>
    </row>
    <row r="44" customHeight="1" spans="1:16">
      <c r="A44" s="4" t="s">
        <v>157</v>
      </c>
      <c r="P44" s="12">
        <f t="shared" ref="P44:P48" si="7">SUM(B45:O45)</f>
        <v>0</v>
      </c>
    </row>
    <row r="45" customHeight="1" spans="1:16">
      <c r="A45" s="4"/>
      <c r="P45" s="13"/>
    </row>
    <row r="46" customHeight="1" spans="1:16">
      <c r="A46" s="4" t="s">
        <v>159</v>
      </c>
      <c r="P46" s="12">
        <f t="shared" si="7"/>
        <v>0</v>
      </c>
    </row>
    <row r="47" customHeight="1" spans="1:16">
      <c r="A47" s="4"/>
      <c r="P47" s="13"/>
    </row>
    <row r="48" customHeight="1" spans="1:16">
      <c r="A48" s="4" t="s">
        <v>164</v>
      </c>
      <c r="B48" s="4"/>
      <c r="C48" s="4"/>
      <c r="D48" s="4"/>
      <c r="P48" s="12">
        <f t="shared" si="7"/>
        <v>0</v>
      </c>
    </row>
    <row r="49" customHeight="1" spans="1:16">
      <c r="A49" s="4"/>
      <c r="B49" s="4"/>
      <c r="C49" s="4"/>
      <c r="D49" s="4"/>
      <c r="P49" s="13"/>
    </row>
    <row r="50" customHeight="1" spans="1:16">
      <c r="A50" s="4" t="s">
        <v>183</v>
      </c>
      <c r="P50" s="12">
        <f t="shared" ref="P50:P54" si="8">SUM(B51:O51)</f>
        <v>0</v>
      </c>
    </row>
    <row r="51" customHeight="1" spans="1:16">
      <c r="A51" s="4"/>
      <c r="P51" s="13"/>
    </row>
    <row r="52" customHeight="1" spans="1:16">
      <c r="A52" s="4" t="s">
        <v>186</v>
      </c>
      <c r="P52" s="12">
        <f t="shared" si="8"/>
        <v>0</v>
      </c>
    </row>
    <row r="53" customHeight="1" spans="1:16">
      <c r="A53" s="4"/>
      <c r="P53" s="13"/>
    </row>
    <row r="54" customHeight="1" spans="1:16">
      <c r="A54" s="4" t="s">
        <v>188</v>
      </c>
      <c r="P54" s="12">
        <f t="shared" si="8"/>
        <v>0</v>
      </c>
    </row>
    <row r="55" customHeight="1" spans="1:16">
      <c r="A55" s="4"/>
      <c r="P55" s="13"/>
    </row>
    <row r="56" customHeight="1" spans="1:16">
      <c r="A56" s="4" t="s">
        <v>197</v>
      </c>
      <c r="P56" s="12">
        <f t="shared" ref="P56:P60" si="9">SUM(B57:O57)</f>
        <v>0</v>
      </c>
    </row>
    <row r="57" customHeight="1" spans="1:16">
      <c r="A57" s="4"/>
      <c r="P57" s="13"/>
    </row>
    <row r="58" customHeight="1" spans="1:16">
      <c r="A58" s="4" t="s">
        <v>199</v>
      </c>
      <c r="P58" s="12">
        <f t="shared" si="9"/>
        <v>0</v>
      </c>
    </row>
    <row r="59" customHeight="1" spans="1:16">
      <c r="A59" s="4"/>
      <c r="P59" s="13"/>
    </row>
    <row r="60" customHeight="1" spans="1:16">
      <c r="A60" s="4" t="s">
        <v>201</v>
      </c>
      <c r="P60" s="12">
        <f t="shared" si="9"/>
        <v>0</v>
      </c>
    </row>
    <row r="61" customHeight="1" spans="1:16">
      <c r="A61" s="4"/>
      <c r="P61" s="13"/>
    </row>
    <row r="62" customHeight="1" spans="1:16">
      <c r="A62" s="9" t="s">
        <v>203</v>
      </c>
      <c r="P62" s="12">
        <f t="shared" ref="P62:P66" si="10">SUM(B63:O63)</f>
        <v>0</v>
      </c>
    </row>
    <row r="63" customHeight="1" spans="1:16">
      <c r="A63" s="10"/>
      <c r="P63" s="13"/>
    </row>
    <row r="64" customHeight="1" spans="1:16">
      <c r="A64" s="4" t="s">
        <v>214</v>
      </c>
      <c r="P64" s="12">
        <f t="shared" si="10"/>
        <v>0</v>
      </c>
    </row>
    <row r="65" customHeight="1" spans="1:16">
      <c r="A65" s="4"/>
      <c r="P65" s="13"/>
    </row>
    <row r="66" customHeight="1" spans="1:16">
      <c r="A66" s="12" t="s">
        <v>216</v>
      </c>
      <c r="P66" s="12">
        <f t="shared" si="10"/>
        <v>0</v>
      </c>
    </row>
    <row r="67" customHeight="1" spans="1:16">
      <c r="A67" s="13"/>
      <c r="P67" s="13"/>
    </row>
    <row r="68" customHeight="1" spans="1:1">
      <c r="A68" s="14" t="s">
        <v>223</v>
      </c>
    </row>
    <row r="69" customHeight="1" spans="1:1">
      <c r="A69" s="15"/>
    </row>
  </sheetData>
  <mergeCells count="68">
    <mergeCell ref="A1:O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workbookViewId="0">
      <pane xSplit="1" topLeftCell="B1" activePane="topRight" state="frozen"/>
      <selection/>
      <selection pane="topRight" activeCell="F6" sqref="F6"/>
    </sheetView>
  </sheetViews>
  <sheetFormatPr defaultColWidth="9.90833333333333" defaultRowHeight="21.95" customHeight="1"/>
  <cols>
    <col min="1" max="1" width="9" style="1"/>
    <col min="2" max="2" width="11.375" style="1" customWidth="1"/>
    <col min="3" max="3" width="13.2583333333333" style="1" customWidth="1"/>
    <col min="4" max="8" width="11" style="1" customWidth="1"/>
    <col min="9" max="16384" width="9" style="1"/>
  </cols>
  <sheetData>
    <row r="1" ht="45" customHeight="1" spans="1:16">
      <c r="A1" s="2" t="s">
        <v>311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1"/>
      <c r="P1" s="1" t="s">
        <v>309</v>
      </c>
    </row>
    <row r="2" customHeight="1" spans="1:16">
      <c r="A2" s="4" t="s">
        <v>12</v>
      </c>
      <c r="P2" s="12">
        <f t="shared" ref="P2:P6" si="0">SUM(B3:O3)</f>
        <v>0</v>
      </c>
    </row>
    <row r="3" customHeight="1" spans="1:16">
      <c r="A3" s="4"/>
      <c r="P3" s="13"/>
    </row>
    <row r="4" customHeight="1" spans="1:16">
      <c r="A4" s="5" t="s">
        <v>17</v>
      </c>
      <c r="B4" s="4"/>
      <c r="P4" s="12">
        <f t="shared" si="0"/>
        <v>0</v>
      </c>
    </row>
    <row r="5" customHeight="1" spans="1:16">
      <c r="A5" s="5"/>
      <c r="B5" s="4"/>
      <c r="P5" s="13"/>
    </row>
    <row r="6" customHeight="1" spans="1:16">
      <c r="A6" s="5" t="s">
        <v>26</v>
      </c>
      <c r="B6" s="4"/>
      <c r="P6" s="12">
        <f t="shared" si="0"/>
        <v>0</v>
      </c>
    </row>
    <row r="7" customHeight="1" spans="1:16">
      <c r="A7" s="5"/>
      <c r="B7" s="4"/>
      <c r="P7" s="13"/>
    </row>
    <row r="8" customHeight="1" spans="1:16">
      <c r="A8" s="6" t="s">
        <v>310</v>
      </c>
      <c r="B8" s="4"/>
      <c r="P8" s="12">
        <f t="shared" ref="P8:P12" si="1">SUM(B9:O9)</f>
        <v>0</v>
      </c>
    </row>
    <row r="9" customHeight="1" spans="1:16">
      <c r="A9" s="7"/>
      <c r="B9" s="4"/>
      <c r="P9" s="13"/>
    </row>
    <row r="10" customHeight="1" spans="1:16">
      <c r="A10" s="5" t="s">
        <v>32</v>
      </c>
      <c r="P10" s="12">
        <f t="shared" si="1"/>
        <v>0</v>
      </c>
    </row>
    <row r="11" customHeight="1" spans="1:16">
      <c r="A11" s="5"/>
      <c r="P11" s="13"/>
    </row>
    <row r="12" customHeight="1" spans="1:16">
      <c r="A12" s="4" t="s">
        <v>34</v>
      </c>
      <c r="B12" s="4"/>
      <c r="P12" s="12">
        <f t="shared" si="1"/>
        <v>0</v>
      </c>
    </row>
    <row r="13" customHeight="1" spans="1:16">
      <c r="A13" s="4"/>
      <c r="B13" s="4"/>
      <c r="P13" s="13"/>
    </row>
    <row r="14" customHeight="1" spans="1:16">
      <c r="A14" s="4" t="s">
        <v>41</v>
      </c>
      <c r="P14" s="12">
        <f t="shared" ref="P14:P18" si="2">SUM(B15:O15)</f>
        <v>0</v>
      </c>
    </row>
    <row r="15" customHeight="1" spans="1:16">
      <c r="A15" s="4"/>
      <c r="P15" s="13"/>
    </row>
    <row r="16" customHeight="1" spans="1:16">
      <c r="A16" s="4" t="s">
        <v>54</v>
      </c>
      <c r="B16" s="4"/>
      <c r="P16" s="12">
        <f t="shared" si="2"/>
        <v>0</v>
      </c>
    </row>
    <row r="17" customHeight="1" spans="1:16">
      <c r="A17" s="4"/>
      <c r="B17" s="4"/>
      <c r="P17" s="13"/>
    </row>
    <row r="18" customHeight="1" spans="1:16">
      <c r="A18" s="4" t="s">
        <v>60</v>
      </c>
      <c r="F18" s="4"/>
      <c r="P18" s="12">
        <f t="shared" si="2"/>
        <v>0</v>
      </c>
    </row>
    <row r="19" customHeight="1" spans="1:16">
      <c r="A19" s="4"/>
      <c r="F19" s="4"/>
      <c r="P19" s="13"/>
    </row>
    <row r="20" customHeight="1" spans="1:16">
      <c r="A20" s="4" t="s">
        <v>87</v>
      </c>
      <c r="P20" s="12">
        <f t="shared" ref="P20:P24" si="3">SUM(B21:O21)</f>
        <v>0</v>
      </c>
    </row>
    <row r="21" customHeight="1" spans="1:16">
      <c r="A21" s="4"/>
      <c r="P21" s="13"/>
    </row>
    <row r="22" customHeight="1" spans="1:16">
      <c r="A22" s="4" t="s">
        <v>92</v>
      </c>
      <c r="P22" s="12">
        <f t="shared" si="3"/>
        <v>0</v>
      </c>
    </row>
    <row r="23" customHeight="1" spans="1:16">
      <c r="A23" s="4"/>
      <c r="P23" s="13"/>
    </row>
    <row r="24" customHeight="1" spans="1:16">
      <c r="A24" s="4" t="s">
        <v>100</v>
      </c>
      <c r="P24" s="12">
        <f t="shared" si="3"/>
        <v>0</v>
      </c>
    </row>
    <row r="25" customHeight="1" spans="1:16">
      <c r="A25" s="4"/>
      <c r="P25" s="13"/>
    </row>
    <row r="26" customHeight="1" spans="1:16">
      <c r="A26" s="4" t="s">
        <v>110</v>
      </c>
      <c r="C26" s="4"/>
      <c r="D26" s="4"/>
      <c r="P26" s="12">
        <f t="shared" ref="P26:P30" si="4">SUM(B27:O27)</f>
        <v>0</v>
      </c>
    </row>
    <row r="27" customHeight="1" spans="1:16">
      <c r="A27" s="4"/>
      <c r="C27" s="4"/>
      <c r="D27" s="4"/>
      <c r="P27" s="13"/>
    </row>
    <row r="28" customHeight="1" spans="1:16">
      <c r="A28" s="4" t="s">
        <v>112</v>
      </c>
      <c r="P28" s="12">
        <f t="shared" si="4"/>
        <v>0</v>
      </c>
    </row>
    <row r="29" customHeight="1" spans="1:16">
      <c r="A29" s="4"/>
      <c r="P29" s="13"/>
    </row>
    <row r="30" customHeight="1" spans="1:16">
      <c r="A30" s="4" t="s">
        <v>116</v>
      </c>
      <c r="P30" s="12">
        <f t="shared" si="4"/>
        <v>0</v>
      </c>
    </row>
    <row r="31" customHeight="1" spans="1:16">
      <c r="A31" s="4"/>
      <c r="P31" s="13"/>
    </row>
    <row r="32" customHeight="1" spans="1:16">
      <c r="A32" s="4" t="s">
        <v>127</v>
      </c>
      <c r="B32" s="4"/>
      <c r="C32" s="8"/>
      <c r="D32" s="4"/>
      <c r="E32" s="4"/>
      <c r="P32" s="12">
        <f t="shared" ref="P32:P36" si="5">SUM(B33:O33)</f>
        <v>0</v>
      </c>
    </row>
    <row r="33" customHeight="1" spans="1:16">
      <c r="A33" s="4"/>
      <c r="B33" s="4"/>
      <c r="D33" s="4"/>
      <c r="E33" s="4"/>
      <c r="F33" s="4"/>
      <c r="P33" s="13"/>
    </row>
    <row r="34" customHeight="1" spans="1:16">
      <c r="A34" s="4" t="s">
        <v>135</v>
      </c>
      <c r="B34" s="4"/>
      <c r="P34" s="12">
        <f t="shared" si="5"/>
        <v>0</v>
      </c>
    </row>
    <row r="35" customHeight="1" spans="1:16">
      <c r="A35" s="4"/>
      <c r="B35" s="4"/>
      <c r="P35" s="13"/>
    </row>
    <row r="36" customHeight="1" spans="1:16">
      <c r="A36" s="4" t="s">
        <v>138</v>
      </c>
      <c r="B36" s="4"/>
      <c r="P36" s="12">
        <f t="shared" si="5"/>
        <v>0</v>
      </c>
    </row>
    <row r="37" customHeight="1" spans="1:16">
      <c r="A37" s="4"/>
      <c r="B37" s="4"/>
      <c r="P37" s="13"/>
    </row>
    <row r="38" customHeight="1" spans="1:16">
      <c r="A38" s="4" t="s">
        <v>141</v>
      </c>
      <c r="I38" s="8"/>
      <c r="P38" s="12">
        <f t="shared" ref="P38:P42" si="6">SUM(B39:O39)</f>
        <v>0</v>
      </c>
    </row>
    <row r="39" customHeight="1" spans="1:16">
      <c r="A39" s="4"/>
      <c r="P39" s="13"/>
    </row>
    <row r="40" customHeight="1" spans="1:16">
      <c r="A40" s="4" t="s">
        <v>153</v>
      </c>
      <c r="P40" s="12">
        <f t="shared" si="6"/>
        <v>0</v>
      </c>
    </row>
    <row r="41" customHeight="1" spans="1:16">
      <c r="A41" s="4"/>
      <c r="P41" s="13"/>
    </row>
    <row r="42" customHeight="1" spans="1:16">
      <c r="A42" s="4" t="s">
        <v>155</v>
      </c>
      <c r="P42" s="12">
        <f t="shared" si="6"/>
        <v>0</v>
      </c>
    </row>
    <row r="43" customHeight="1" spans="1:16">
      <c r="A43" s="4"/>
      <c r="P43" s="13"/>
    </row>
    <row r="44" customHeight="1" spans="1:16">
      <c r="A44" s="4" t="s">
        <v>157</v>
      </c>
      <c r="P44" s="12">
        <f t="shared" ref="P44:P48" si="7">SUM(B45:O45)</f>
        <v>0</v>
      </c>
    </row>
    <row r="45" customHeight="1" spans="1:16">
      <c r="A45" s="4"/>
      <c r="P45" s="13"/>
    </row>
    <row r="46" customHeight="1" spans="1:16">
      <c r="A46" s="4" t="s">
        <v>159</v>
      </c>
      <c r="P46" s="12">
        <f t="shared" si="7"/>
        <v>0</v>
      </c>
    </row>
    <row r="47" customHeight="1" spans="1:16">
      <c r="A47" s="4"/>
      <c r="P47" s="13"/>
    </row>
    <row r="48" customHeight="1" spans="1:16">
      <c r="A48" s="4" t="s">
        <v>164</v>
      </c>
      <c r="B48" s="4"/>
      <c r="C48" s="4"/>
      <c r="D48" s="4"/>
      <c r="P48" s="12">
        <f t="shared" si="7"/>
        <v>0</v>
      </c>
    </row>
    <row r="49" customHeight="1" spans="1:16">
      <c r="A49" s="4"/>
      <c r="B49" s="4"/>
      <c r="C49" s="4"/>
      <c r="D49" s="4"/>
      <c r="P49" s="13"/>
    </row>
    <row r="50" customHeight="1" spans="1:16">
      <c r="A50" s="4" t="s">
        <v>183</v>
      </c>
      <c r="P50" s="12">
        <f t="shared" ref="P50:P54" si="8">SUM(B51:O51)</f>
        <v>0</v>
      </c>
    </row>
    <row r="51" customHeight="1" spans="1:16">
      <c r="A51" s="4"/>
      <c r="P51" s="13"/>
    </row>
    <row r="52" customHeight="1" spans="1:16">
      <c r="A52" s="4" t="s">
        <v>186</v>
      </c>
      <c r="P52" s="12">
        <f t="shared" si="8"/>
        <v>0</v>
      </c>
    </row>
    <row r="53" customHeight="1" spans="1:16">
      <c r="A53" s="4"/>
      <c r="P53" s="13"/>
    </row>
    <row r="54" customHeight="1" spans="1:16">
      <c r="A54" s="4" t="s">
        <v>188</v>
      </c>
      <c r="P54" s="12">
        <f t="shared" si="8"/>
        <v>0</v>
      </c>
    </row>
    <row r="55" customHeight="1" spans="1:16">
      <c r="A55" s="4"/>
      <c r="P55" s="13"/>
    </row>
    <row r="56" customHeight="1" spans="1:16">
      <c r="A56" s="4" t="s">
        <v>197</v>
      </c>
      <c r="P56" s="12">
        <f t="shared" ref="P56:P60" si="9">SUM(B57:O57)</f>
        <v>0</v>
      </c>
    </row>
    <row r="57" customHeight="1" spans="1:16">
      <c r="A57" s="4"/>
      <c r="P57" s="13"/>
    </row>
    <row r="58" customHeight="1" spans="1:16">
      <c r="A58" s="4" t="s">
        <v>199</v>
      </c>
      <c r="P58" s="12">
        <f t="shared" si="9"/>
        <v>0</v>
      </c>
    </row>
    <row r="59" customHeight="1" spans="1:16">
      <c r="A59" s="4"/>
      <c r="P59" s="13"/>
    </row>
    <row r="60" customHeight="1" spans="1:16">
      <c r="A60" s="4" t="s">
        <v>201</v>
      </c>
      <c r="P60" s="12">
        <f t="shared" si="9"/>
        <v>0</v>
      </c>
    </row>
    <row r="61" customHeight="1" spans="1:16">
      <c r="A61" s="4"/>
      <c r="P61" s="13"/>
    </row>
    <row r="62" customHeight="1" spans="1:16">
      <c r="A62" s="9" t="s">
        <v>203</v>
      </c>
      <c r="P62" s="12">
        <f t="shared" ref="P62:P66" si="10">SUM(B63:O63)</f>
        <v>0</v>
      </c>
    </row>
    <row r="63" customHeight="1" spans="1:16">
      <c r="A63" s="10"/>
      <c r="P63" s="13"/>
    </row>
    <row r="64" customHeight="1" spans="1:16">
      <c r="A64" s="4" t="s">
        <v>214</v>
      </c>
      <c r="P64" s="12">
        <f t="shared" si="10"/>
        <v>0</v>
      </c>
    </row>
    <row r="65" customHeight="1" spans="1:16">
      <c r="A65" s="4"/>
      <c r="P65" s="13"/>
    </row>
    <row r="66" customHeight="1" spans="1:16">
      <c r="A66" s="12" t="s">
        <v>216</v>
      </c>
      <c r="P66" s="12">
        <f t="shared" si="10"/>
        <v>0</v>
      </c>
    </row>
    <row r="67" customHeight="1" spans="1:16">
      <c r="A67" s="13"/>
      <c r="P67" s="13"/>
    </row>
    <row r="68" customHeight="1" spans="1:1">
      <c r="A68" s="14" t="s">
        <v>223</v>
      </c>
    </row>
    <row r="69" customHeight="1" spans="1:1">
      <c r="A69" s="15"/>
    </row>
  </sheetData>
  <mergeCells count="68">
    <mergeCell ref="A1:O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2019业绩明细</vt:lpstr>
      <vt:lpstr>3-12汇总</vt:lpstr>
      <vt:lpstr>2020业绩明细</vt:lpstr>
      <vt:lpstr>9-11月业绩统计情况</vt:lpstr>
      <vt:lpstr>6月份</vt:lpstr>
      <vt:lpstr>7月份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Administrator</cp:lastModifiedBy>
  <dcterms:created xsi:type="dcterms:W3CDTF">2019-05-19T09:44:00Z</dcterms:created>
  <dcterms:modified xsi:type="dcterms:W3CDTF">2020-02-07T08:09:50Z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