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EC275B67-78D4-ED4A-B02E-2400608F555F}" xr6:coauthVersionLast="47" xr6:coauthVersionMax="47" xr10:uidLastSave="{00000000-0000-0000-0000-000000000000}"/>
  <bookViews>
    <workbookView xWindow="540" yWindow="880" windowWidth="30120" windowHeight="16920" xr2:uid="{9C2185A5-4583-3441-AED7-AAC09E978B21}"/>
  </bookViews>
  <sheets>
    <sheet name="feedstock_to_commodity" sheetId="4" r:id="rId1"/>
    <sheet name="commodity_to_use" sheetId="5" r:id="rId2"/>
    <sheet name="Portfolio Design" sheetId="2" r:id="rId3"/>
    <sheet name="Sheet1"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2" i="3" l="1"/>
  <c r="C42" i="3"/>
  <c r="D42" i="3"/>
  <c r="E42" i="3"/>
  <c r="E45" i="3" s="1"/>
  <c r="B43" i="3"/>
  <c r="C43" i="3"/>
  <c r="D43" i="3"/>
  <c r="E43" i="3"/>
  <c r="B44" i="3"/>
  <c r="C44" i="3"/>
  <c r="D44" i="3"/>
  <c r="E44" i="3"/>
  <c r="C41" i="3"/>
  <c r="D41" i="3"/>
  <c r="E41" i="3"/>
  <c r="B41" i="3"/>
  <c r="C45" i="3"/>
  <c r="D29" i="3"/>
  <c r="D30" i="3"/>
  <c r="D31" i="3"/>
  <c r="D32" i="3"/>
  <c r="B21" i="3"/>
  <c r="C21" i="3"/>
  <c r="D21" i="3"/>
  <c r="E21" i="3"/>
  <c r="B22" i="3"/>
  <c r="C22" i="3"/>
  <c r="D22" i="3"/>
  <c r="E22" i="3"/>
  <c r="B23" i="3"/>
  <c r="C23" i="3"/>
  <c r="D23" i="3"/>
  <c r="E23" i="3"/>
  <c r="C20" i="3"/>
  <c r="C24" i="3" s="1"/>
  <c r="C26" i="3" s="1"/>
  <c r="D20" i="3"/>
  <c r="D24" i="3" s="1"/>
  <c r="E20" i="3"/>
  <c r="E24" i="3" s="1"/>
  <c r="E26" i="3" s="1"/>
  <c r="B20" i="3"/>
  <c r="D45" i="3" l="1"/>
  <c r="B45" i="3"/>
  <c r="E29" i="3"/>
  <c r="E32" i="3"/>
  <c r="E30" i="3"/>
  <c r="E31" i="3"/>
  <c r="C32" i="3"/>
  <c r="C29" i="3"/>
  <c r="C30" i="3"/>
  <c r="C31" i="3"/>
  <c r="B24" i="3"/>
  <c r="B26" i="3" s="1"/>
  <c r="B30" i="3" l="1"/>
  <c r="B31" i="3"/>
  <c r="B32" i="3"/>
  <c r="B29" i="3"/>
  <c r="Z17" i="4" l="1"/>
  <c r="F17" i="4" s="1"/>
  <c r="Z16" i="4"/>
  <c r="Z18" i="4"/>
  <c r="F18" i="4" s="1"/>
  <c r="Z19" i="4"/>
  <c r="Z20" i="4"/>
  <c r="Z11" i="4"/>
  <c r="Z12" i="4"/>
  <c r="Z13" i="4"/>
  <c r="Z14" i="4"/>
  <c r="Z15" i="4"/>
  <c r="F15" i="4" s="1"/>
  <c r="G15" i="4" s="1"/>
  <c r="H15" i="4" s="1"/>
  <c r="I15" i="4" s="1"/>
  <c r="J15" i="4" s="1"/>
  <c r="Z10" i="4"/>
  <c r="F12" i="4"/>
  <c r="G12" i="4" s="1"/>
  <c r="H12" i="4" s="1"/>
  <c r="I12" i="4" s="1"/>
  <c r="J12" i="4" s="1"/>
  <c r="K12" i="4" s="1"/>
  <c r="L12" i="4" s="1"/>
  <c r="M12" i="4" s="1"/>
  <c r="N12" i="4" s="1"/>
  <c r="O12" i="4" s="1"/>
  <c r="P12" i="4" s="1"/>
  <c r="Q12" i="4" s="1"/>
  <c r="R12" i="4" s="1"/>
  <c r="S12" i="4" s="1"/>
  <c r="T12" i="4" s="1"/>
  <c r="U12" i="4" s="1"/>
  <c r="V12" i="4" s="1"/>
  <c r="W12" i="4" s="1"/>
  <c r="X12" i="4" s="1"/>
  <c r="Y12" i="4" s="1"/>
  <c r="Z3" i="4"/>
  <c r="Z4" i="4"/>
  <c r="Z5" i="4"/>
  <c r="F5" i="4" s="1"/>
  <c r="G5" i="4" s="1"/>
  <c r="Z6" i="4"/>
  <c r="Z7" i="4"/>
  <c r="F7" i="4" s="1"/>
  <c r="G7" i="4" s="1"/>
  <c r="H7" i="4" s="1"/>
  <c r="I7" i="4" s="1"/>
  <c r="J7" i="4" s="1"/>
  <c r="Z8" i="4"/>
  <c r="Z9" i="4"/>
  <c r="F9" i="4" s="1"/>
  <c r="F4" i="4"/>
  <c r="G4" i="4" s="1"/>
  <c r="H4" i="4" s="1"/>
  <c r="I4" i="4" s="1"/>
  <c r="J4" i="4" s="1"/>
  <c r="K4" i="4" s="1"/>
  <c r="L4" i="4" s="1"/>
  <c r="M4" i="4" s="1"/>
  <c r="N4" i="4" s="1"/>
  <c r="O4" i="4" s="1"/>
  <c r="P4" i="4" s="1"/>
  <c r="Q4" i="4" s="1"/>
  <c r="R4" i="4" s="1"/>
  <c r="S4" i="4" s="1"/>
  <c r="T4" i="4" s="1"/>
  <c r="U4" i="4" s="1"/>
  <c r="V4" i="4" s="1"/>
  <c r="W4" i="4" s="1"/>
  <c r="X4" i="4" s="1"/>
  <c r="Y4" i="4" s="1"/>
  <c r="Z2" i="4"/>
  <c r="F20" i="4"/>
  <c r="G20" i="4" s="1"/>
  <c r="H20" i="4" s="1"/>
  <c r="I20" i="4" s="1"/>
  <c r="J20" i="4" s="1"/>
  <c r="K20" i="4" s="1"/>
  <c r="L20" i="4" s="1"/>
  <c r="M20" i="4" s="1"/>
  <c r="N20" i="4" s="1"/>
  <c r="O20" i="4" s="1"/>
  <c r="P20" i="4" s="1"/>
  <c r="Q20" i="4" s="1"/>
  <c r="R20" i="4" s="1"/>
  <c r="S20" i="4" s="1"/>
  <c r="T20" i="4" s="1"/>
  <c r="U20" i="4" s="1"/>
  <c r="V20" i="4" s="1"/>
  <c r="W20" i="4" s="1"/>
  <c r="X20" i="4" s="1"/>
  <c r="Y20" i="4" s="1"/>
  <c r="F10" i="4"/>
  <c r="D19" i="2"/>
  <c r="D20" i="2"/>
  <c r="D21" i="2"/>
  <c r="D18" i="2"/>
  <c r="B34" i="2"/>
  <c r="G9" i="4" l="1"/>
  <c r="H9" i="4" s="1"/>
  <c r="I9" i="4" s="1"/>
  <c r="J9" i="4" s="1"/>
  <c r="K9" i="4" s="1"/>
  <c r="L9" i="4" s="1"/>
  <c r="M9" i="4" s="1"/>
  <c r="N9" i="4" s="1"/>
  <c r="O9" i="4" s="1"/>
  <c r="P9" i="4" s="1"/>
  <c r="Q9" i="4" s="1"/>
  <c r="R9" i="4" s="1"/>
  <c r="S9" i="4" s="1"/>
  <c r="T9" i="4" s="1"/>
  <c r="U9" i="4" s="1"/>
  <c r="V9" i="4" s="1"/>
  <c r="W9" i="4" s="1"/>
  <c r="X9" i="4" s="1"/>
  <c r="Y9" i="4" s="1"/>
  <c r="F2" i="4"/>
  <c r="G2" i="4" s="1"/>
  <c r="H2" i="4" s="1"/>
  <c r="I2" i="4" s="1"/>
  <c r="J2" i="4" s="1"/>
  <c r="K2" i="4" s="1"/>
  <c r="L2" i="4" s="1"/>
  <c r="M2" i="4" s="1"/>
  <c r="N2" i="4" s="1"/>
  <c r="O2" i="4" s="1"/>
  <c r="P2" i="4" s="1"/>
  <c r="Q2" i="4" s="1"/>
  <c r="R2" i="4" s="1"/>
  <c r="S2" i="4" s="1"/>
  <c r="T2" i="4" s="1"/>
  <c r="U2" i="4" s="1"/>
  <c r="V2" i="4" s="1"/>
  <c r="W2" i="4" s="1"/>
  <c r="X2" i="4" s="1"/>
  <c r="Y2" i="4" s="1"/>
  <c r="G17" i="4"/>
  <c r="H17" i="4" s="1"/>
  <c r="I17" i="4" s="1"/>
  <c r="J17" i="4" s="1"/>
  <c r="K17" i="4" s="1"/>
  <c r="L17" i="4" s="1"/>
  <c r="M17" i="4" s="1"/>
  <c r="N17" i="4" s="1"/>
  <c r="O17" i="4" s="1"/>
  <c r="P17" i="4" s="1"/>
  <c r="Q17" i="4" s="1"/>
  <c r="R17" i="4" s="1"/>
  <c r="S17" i="4" s="1"/>
  <c r="T17" i="4" s="1"/>
  <c r="U17" i="4" s="1"/>
  <c r="V17" i="4" s="1"/>
  <c r="W17" i="4" s="1"/>
  <c r="X17" i="4" s="1"/>
  <c r="Y17" i="4" s="1"/>
  <c r="F16" i="4"/>
  <c r="G16" i="4" s="1"/>
  <c r="H16" i="4" s="1"/>
  <c r="I16" i="4" s="1"/>
  <c r="J16" i="4" s="1"/>
  <c r="K16" i="4" s="1"/>
  <c r="L16" i="4" s="1"/>
  <c r="M16" i="4" s="1"/>
  <c r="N16" i="4" s="1"/>
  <c r="O16" i="4" s="1"/>
  <c r="P16" i="4" s="1"/>
  <c r="Q16" i="4" s="1"/>
  <c r="R16" i="4" s="1"/>
  <c r="S16" i="4" s="1"/>
  <c r="T16" i="4" s="1"/>
  <c r="U16" i="4" s="1"/>
  <c r="V16" i="4" s="1"/>
  <c r="W16" i="4" s="1"/>
  <c r="X16" i="4" s="1"/>
  <c r="Y16" i="4" s="1"/>
  <c r="F14" i="4"/>
  <c r="G14" i="4"/>
  <c r="H14" i="4" s="1"/>
  <c r="I14" i="4" s="1"/>
  <c r="J14" i="4" s="1"/>
  <c r="K14" i="4" s="1"/>
  <c r="L14" i="4" s="1"/>
  <c r="M14" i="4" s="1"/>
  <c r="N14" i="4" s="1"/>
  <c r="O14" i="4" s="1"/>
  <c r="P14" i="4" s="1"/>
  <c r="Q14" i="4" s="1"/>
  <c r="R14" i="4" s="1"/>
  <c r="S14" i="4" s="1"/>
  <c r="T14" i="4" s="1"/>
  <c r="U14" i="4" s="1"/>
  <c r="V14" i="4" s="1"/>
  <c r="W14" i="4" s="1"/>
  <c r="X14" i="4" s="1"/>
  <c r="Y14" i="4" s="1"/>
  <c r="F8" i="4"/>
  <c r="G8" i="4" s="1"/>
  <c r="H8" i="4" s="1"/>
  <c r="I8" i="4" s="1"/>
  <c r="J8" i="4" s="1"/>
  <c r="K8" i="4" s="1"/>
  <c r="L8" i="4" s="1"/>
  <c r="M8" i="4" s="1"/>
  <c r="N8" i="4" s="1"/>
  <c r="O8" i="4" s="1"/>
  <c r="P8" i="4" s="1"/>
  <c r="Q8" i="4" s="1"/>
  <c r="R8" i="4" s="1"/>
  <c r="S8" i="4" s="1"/>
  <c r="T8" i="4" s="1"/>
  <c r="U8" i="4" s="1"/>
  <c r="V8" i="4" s="1"/>
  <c r="W8" i="4" s="1"/>
  <c r="X8" i="4" s="1"/>
  <c r="Y8" i="4" s="1"/>
  <c r="F6" i="4"/>
  <c r="G6" i="4" s="1"/>
  <c r="H6" i="4" s="1"/>
  <c r="I6" i="4" s="1"/>
  <c r="J6" i="4" s="1"/>
  <c r="K6" i="4" s="1"/>
  <c r="L6" i="4" s="1"/>
  <c r="M6" i="4" s="1"/>
  <c r="N6" i="4" s="1"/>
  <c r="O6" i="4" s="1"/>
  <c r="P6" i="4" s="1"/>
  <c r="Q6" i="4" s="1"/>
  <c r="R6" i="4" s="1"/>
  <c r="S6" i="4" s="1"/>
  <c r="T6" i="4" s="1"/>
  <c r="U6" i="4" s="1"/>
  <c r="V6" i="4" s="1"/>
  <c r="W6" i="4" s="1"/>
  <c r="X6" i="4" s="1"/>
  <c r="Y6" i="4" s="1"/>
  <c r="F13" i="4"/>
  <c r="G13" i="4" s="1"/>
  <c r="H13" i="4" s="1"/>
  <c r="I13" i="4" s="1"/>
  <c r="J13" i="4" s="1"/>
  <c r="K13" i="4" s="1"/>
  <c r="L13" i="4" s="1"/>
  <c r="M13" i="4" s="1"/>
  <c r="N13" i="4" s="1"/>
  <c r="O13" i="4" s="1"/>
  <c r="P13" i="4" s="1"/>
  <c r="Q13" i="4" s="1"/>
  <c r="R13" i="4" s="1"/>
  <c r="S13" i="4" s="1"/>
  <c r="T13" i="4" s="1"/>
  <c r="U13" i="4" s="1"/>
  <c r="V13" i="4" s="1"/>
  <c r="W13" i="4" s="1"/>
  <c r="X13" i="4" s="1"/>
  <c r="Y13" i="4" s="1"/>
  <c r="H5" i="4"/>
  <c r="I5" i="4" s="1"/>
  <c r="J5" i="4" s="1"/>
  <c r="K5" i="4" s="1"/>
  <c r="L5" i="4" s="1"/>
  <c r="M5" i="4" s="1"/>
  <c r="N5" i="4" s="1"/>
  <c r="O5" i="4" s="1"/>
  <c r="P5" i="4" s="1"/>
  <c r="Q5" i="4" s="1"/>
  <c r="R5" i="4" s="1"/>
  <c r="S5" i="4" s="1"/>
  <c r="T5" i="4" s="1"/>
  <c r="U5" i="4" s="1"/>
  <c r="V5" i="4" s="1"/>
  <c r="W5" i="4" s="1"/>
  <c r="X5" i="4" s="1"/>
  <c r="Y5" i="4" s="1"/>
  <c r="G10" i="4"/>
  <c r="H10" i="4" s="1"/>
  <c r="I10" i="4" s="1"/>
  <c r="J10" i="4" s="1"/>
  <c r="K10" i="4" s="1"/>
  <c r="L10" i="4" s="1"/>
  <c r="M10" i="4" s="1"/>
  <c r="N10" i="4" s="1"/>
  <c r="O10" i="4" s="1"/>
  <c r="P10" i="4" s="1"/>
  <c r="Q10" i="4" s="1"/>
  <c r="R10" i="4" s="1"/>
  <c r="S10" i="4" s="1"/>
  <c r="T10" i="4" s="1"/>
  <c r="U10" i="4" s="1"/>
  <c r="V10" i="4" s="1"/>
  <c r="W10" i="4" s="1"/>
  <c r="X10" i="4" s="1"/>
  <c r="Y10" i="4" s="1"/>
  <c r="G18" i="4"/>
  <c r="H18" i="4" s="1"/>
  <c r="I18" i="4" s="1"/>
  <c r="J18" i="4" s="1"/>
  <c r="K18" i="4" s="1"/>
  <c r="L18" i="4" s="1"/>
  <c r="M18" i="4" s="1"/>
  <c r="N18" i="4" s="1"/>
  <c r="O18" i="4" s="1"/>
  <c r="P18" i="4" s="1"/>
  <c r="Q18" i="4" s="1"/>
  <c r="R18" i="4" s="1"/>
  <c r="S18" i="4" s="1"/>
  <c r="T18" i="4" s="1"/>
  <c r="U18" i="4" s="1"/>
  <c r="V18" i="4" s="1"/>
  <c r="W18" i="4" s="1"/>
  <c r="X18" i="4" s="1"/>
  <c r="Y18" i="4" s="1"/>
  <c r="F11" i="4"/>
  <c r="G11" i="4" s="1"/>
  <c r="H11" i="4" s="1"/>
  <c r="I11" i="4" s="1"/>
  <c r="J11" i="4" s="1"/>
  <c r="K11" i="4" s="1"/>
  <c r="L11" i="4" s="1"/>
  <c r="M11" i="4" s="1"/>
  <c r="N11" i="4" s="1"/>
  <c r="O11" i="4" s="1"/>
  <c r="P11" i="4" s="1"/>
  <c r="Q11" i="4" s="1"/>
  <c r="R11" i="4" s="1"/>
  <c r="S11" i="4" s="1"/>
  <c r="T11" i="4" s="1"/>
  <c r="U11" i="4" s="1"/>
  <c r="V11" i="4" s="1"/>
  <c r="W11" i="4" s="1"/>
  <c r="X11" i="4" s="1"/>
  <c r="Y11" i="4" s="1"/>
  <c r="F19" i="4"/>
  <c r="G19" i="4" s="1"/>
  <c r="H19" i="4" s="1"/>
  <c r="I19" i="4" s="1"/>
  <c r="J19" i="4" s="1"/>
  <c r="K19" i="4" s="1"/>
  <c r="L19" i="4" s="1"/>
  <c r="M19" i="4" s="1"/>
  <c r="N19" i="4" s="1"/>
  <c r="O19" i="4" s="1"/>
  <c r="P19" i="4" s="1"/>
  <c r="Q19" i="4" s="1"/>
  <c r="R19" i="4" s="1"/>
  <c r="S19" i="4" s="1"/>
  <c r="T19" i="4" s="1"/>
  <c r="U19" i="4" s="1"/>
  <c r="V19" i="4" s="1"/>
  <c r="W19" i="4" s="1"/>
  <c r="X19" i="4" s="1"/>
  <c r="Y19" i="4" s="1"/>
  <c r="F3" i="4"/>
  <c r="G3" i="4" s="1"/>
  <c r="H3" i="4" s="1"/>
  <c r="I3" i="4" s="1"/>
  <c r="J3" i="4" s="1"/>
  <c r="K3" i="4" s="1"/>
  <c r="L3" i="4" s="1"/>
  <c r="M3" i="4" s="1"/>
  <c r="N3" i="4" s="1"/>
  <c r="O3" i="4" s="1"/>
  <c r="P3" i="4" s="1"/>
  <c r="Q3" i="4" s="1"/>
  <c r="R3" i="4" s="1"/>
  <c r="S3" i="4" s="1"/>
  <c r="T3" i="4" s="1"/>
  <c r="U3" i="4" s="1"/>
  <c r="V3" i="4" s="1"/>
  <c r="W3" i="4" s="1"/>
  <c r="X3" i="4" s="1"/>
  <c r="Y3" i="4" s="1"/>
  <c r="K7" i="4"/>
  <c r="L7" i="4" s="1"/>
  <c r="M7" i="4" s="1"/>
  <c r="N7" i="4" s="1"/>
  <c r="O7" i="4" s="1"/>
  <c r="P7" i="4" s="1"/>
  <c r="Q7" i="4" s="1"/>
  <c r="R7" i="4" s="1"/>
  <c r="S7" i="4" s="1"/>
  <c r="T7" i="4" s="1"/>
  <c r="U7" i="4" s="1"/>
  <c r="V7" i="4" s="1"/>
  <c r="W7" i="4" s="1"/>
  <c r="X7" i="4" s="1"/>
  <c r="Y7" i="4" s="1"/>
  <c r="K15" i="4"/>
  <c r="L15" i="4" s="1"/>
  <c r="M15" i="4" s="1"/>
  <c r="N15" i="4" s="1"/>
  <c r="O15" i="4" s="1"/>
  <c r="P15" i="4" s="1"/>
  <c r="Q15" i="4" s="1"/>
  <c r="R15" i="4" s="1"/>
  <c r="S15" i="4" s="1"/>
  <c r="T15" i="4" s="1"/>
  <c r="U15" i="4" s="1"/>
  <c r="V15" i="4" s="1"/>
  <c r="W15" i="4" s="1"/>
  <c r="X15" i="4" s="1"/>
  <c r="Y15" i="4" s="1"/>
</calcChain>
</file>

<file path=xl/sharedStrings.xml><?xml version="1.0" encoding="utf-8"?>
<sst xmlns="http://schemas.openxmlformats.org/spreadsheetml/2006/main" count="289" uniqueCount="95">
  <si>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</si>
  <si>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</si>
  <si>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</si>
  <si>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</si>
  <si>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</si>
  <si>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</si>
  <si>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</si>
  <si>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</si>
  <si>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</si>
  <si>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</si>
  <si>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</si>
  <si>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</si>
  <si>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</si>
  <si>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</si>
  <si>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</si>
  <si>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</si>
  <si>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</si>
  <si>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</si>
  <si>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</si>
  <si>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</si>
  <si>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</si>
  <si>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</si>
  <si>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</si>
  <si>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</si>
  <si>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</si>
  <si>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</si>
  <si>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</si>
  <si>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</si>
  <si>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</si>
  <si>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</si>
  <si>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</si>
  <si>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</si>
  <si>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</si>
  <si>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</si>
  <si>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</si>
  <si>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</si>
  <si>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</si>
  <si>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</si>
  <si>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</si>
  <si>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</si>
  <si>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</si>
  <si>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</si>
  <si>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</si>
  <si>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</si>
  <si>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</si>
  <si>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</si>
  <si>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</si>
  <si>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</si>
  <si>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Description: Case desribing relatively lower adoption of renewable / low carbon fuels than is planned. Quantities not detailed/researched but based on general opinions releative to example portfolio/context information.</t>
  </si>
  <si>
    <t>Cornerstone Low - Low-Carbon Deployment</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</si>
  <si>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</si>
  <si>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</si>
  <si>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</si>
  <si>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</si>
  <si>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</si>
  <si>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</si>
  <si>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</si>
  <si>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</si>
  <si>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</si>
  <si>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</si>
  <si>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</si>
  <si>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</si>
  <si>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</si>
  <si>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</si>
  <si>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</si>
  <si>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</si>
  <si>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</si>
  <si>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</si>
  <si>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</si>
  <si>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</si>
  <si>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</si>
  <si>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</si>
  <si>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</si>
  <si>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</si>
  <si>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</si>
  <si>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</si>
  <si>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</si>
  <si>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</si>
  <si>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Gas Grid</t>
  </si>
  <si>
    <t>Inverse Conversion (feedstock/unit)</t>
  </si>
  <si>
    <t>Ag Biomass</t>
  </si>
  <si>
    <t>Forest Biomass</t>
  </si>
  <si>
    <t>Dairy Biogas</t>
  </si>
  <si>
    <t>Solid Waste Biogas</t>
  </si>
  <si>
    <t>H2 (tons of feedstock/ton H2)</t>
  </si>
  <si>
    <t>Biomethane (ton of feedstock/bcf)</t>
  </si>
  <si>
    <t>SAF( ton of feedstock per millions of gallons )</t>
  </si>
  <si>
    <t>Electricity (ton of feedstock per GW)</t>
  </si>
  <si>
    <t>&lt;- From the bioenergy calculations spreadsheet</t>
  </si>
  <si>
    <t>SJV Resource Tons</t>
  </si>
  <si>
    <t>Feedstock Required</t>
  </si>
  <si>
    <t>Total</t>
  </si>
  <si>
    <t>Scaling Multiplier</t>
  </si>
  <si>
    <t>Scacled Outputs</t>
  </si>
  <si>
    <t>Shifted 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</si>
</sst>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6" formatCode="0.0"/>
  </numFmts>
  <fonts count="11"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2">
    <xf numFmtId="0" fontId="0" fillId="0" borderId="0" xfId="0"/>
    <xf numFmtId="0" fontId="2"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164" fontId="2" fillId="4" borderId="1" xfId="0" applyNumberFormat="1" applyFont="1" applyFill="1" applyBorder="1" applyAlignment="1">
      <alignment horizontal="center"/>
    </xf>
    <xf numFmtId="3" fontId="0" fillId="5" borderId="1" xfId="0" applyNumberFormat="1" applyFill="1" applyBorder="1" applyAlignment="1">
      <alignment horizontal="center"/>
    </xf>
    <xf numFmtId="3" fontId="0" fillId="4" borderId="1" xfId="0" applyNumberFormat="1" applyFill="1" applyBorder="1" applyAlignment="1">
      <alignment horizontal="center"/>
    </xf>
    <xf numFmtId="0" fontId="2" fillId="4" borderId="1" xfId="0" applyFon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3" fontId="0" fillId="0" borderId="0" xfId="0" applyNumberFormat="1"/>
    <xf numFmtId="0" fontId="10" fillId="0" borderId="0" xfId="0" applyFont="1"/>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xf numFmtId="43" fontId="0" fillId="4" borderId="1" xfId="2" applyFont="1" applyFill="1" applyBorder="1" applyAlignment="1">
      <alignment horizontal="center"/>
    </xf>
    <xf numFmtId="43" fontId="0" fillId="0" borderId="0" xfId="2" applyFont="1"/>
    <xf numFmtId="2" fontId="2" fillId="4" borderId="1" xfId="0" applyNumberFormat="1" applyFont="1" applyFill="1" applyBorder="1" applyAlignment="1">
      <alignment horizontal="left" indent="5"/>
    </xf>
    <xf numFmtId="43" fontId="2" fillId="4" borderId="1" xfId="2" applyFont="1" applyFill="1" applyBorder="1" applyAlignment="1">
      <alignment horizontal="center"/>
    </xf>
    <xf numFmtId="1" fontId="0" fillId="4" borderId="1" xfId="0" applyNumberFormat="1" applyFill="1" applyBorder="1" applyAlignment="1">
      <alignment horizontal="center"/>
    </xf>
    <xf numFmtId="166" fontId="0" fillId="4" borderId="1" xfId="0" applyNumberForma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2A746-ADEC-3E4C-8448-0E4F842E0B37}">
  <dimension ref="A1:Z20"/>
  <sheetViews>
    <sheetView tabSelected="1" zoomScale="93" workbookViewId="0">
      <selection activeCell="H18" sqref="H18"/>
    </sheetView>
  </sheetViews>
  <sheetFormatPr baseColWidth="10" defaultRowHeight="16" x14ac:dyDescent="0.2"/>
  <cols>
    <col min="1" max="1" width="21" customWidth="1"/>
    <col min="2" max="2" width="26" customWidth="1"/>
    <col min="6" max="26" width="8.1640625" customWidth="1"/>
  </cols>
  <sheetData>
    <row r="1" spans="1:26" x14ac:dyDescent="0.2">
      <c r="A1" t="s">
        <v>50</v>
      </c>
      <c r="B1" t="s">
        <v>51</v>
      </c>
      <c r="C1" t="s">
        <v>52</v>
      </c>
      <c r="D1" t="s">
        <v>53</v>
      </c>
      <c r="E1" t="s">
        <v>54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11</v>
      </c>
      <c r="B2" t="s">
        <v>55</v>
      </c>
      <c r="C2" t="s">
        <v>10</v>
      </c>
      <c r="D2" t="s">
        <v>56</v>
      </c>
      <c r="E2" t="s">
        <v>57</v>
      </c>
      <c r="F2" s="21">
        <f>Z2/21</f>
        <v>857.14285714285711</v>
      </c>
      <c r="G2">
        <f>$Z2/21+F2</f>
        <v>1714.2857142857142</v>
      </c>
      <c r="H2">
        <f t="shared" ref="H2:W8" si="0">$Z2/21+G2</f>
        <v>2571.4285714285716</v>
      </c>
      <c r="I2">
        <f t="shared" si="0"/>
        <v>3428.5714285714284</v>
      </c>
      <c r="J2">
        <f t="shared" si="0"/>
        <v>4285.7142857142853</v>
      </c>
      <c r="K2">
        <f t="shared" si="0"/>
        <v>5142.8571428571422</v>
      </c>
      <c r="L2">
        <f t="shared" si="0"/>
        <v>5999.9999999999991</v>
      </c>
      <c r="M2">
        <f t="shared" si="0"/>
        <v>6857.142857142856</v>
      </c>
      <c r="N2">
        <f t="shared" si="0"/>
        <v>7714.2857142857129</v>
      </c>
      <c r="O2">
        <f t="shared" si="0"/>
        <v>8571.4285714285706</v>
      </c>
      <c r="P2">
        <f t="shared" si="0"/>
        <v>9428.5714285714275</v>
      </c>
      <c r="Q2">
        <f t="shared" si="0"/>
        <v>10285.714285714284</v>
      </c>
      <c r="R2">
        <f t="shared" si="0"/>
        <v>11142.857142857141</v>
      </c>
      <c r="S2">
        <f t="shared" si="0"/>
        <v>11999.999999999998</v>
      </c>
      <c r="T2">
        <f t="shared" si="0"/>
        <v>12857.142857142855</v>
      </c>
      <c r="U2">
        <f t="shared" si="0"/>
        <v>13714.285714285712</v>
      </c>
      <c r="V2">
        <f t="shared" si="0"/>
        <v>14571.428571428569</v>
      </c>
      <c r="W2">
        <f t="shared" si="0"/>
        <v>15428.571428571426</v>
      </c>
      <c r="X2">
        <f t="shared" ref="W2:Y17" si="1">$Z2/21+W2</f>
        <v>16285.714285714283</v>
      </c>
      <c r="Y2">
        <f t="shared" si="1"/>
        <v>17142.857142857141</v>
      </c>
      <c r="Z2">
        <f>'Portfolio Design'!C8*1000</f>
        <v>18000</v>
      </c>
    </row>
    <row r="3" spans="1:26" x14ac:dyDescent="0.2">
      <c r="A3" t="s">
        <v>14</v>
      </c>
      <c r="B3" t="s">
        <v>58</v>
      </c>
      <c r="C3" t="s">
        <v>10</v>
      </c>
      <c r="D3" t="s">
        <v>56</v>
      </c>
      <c r="E3" t="s">
        <v>57</v>
      </c>
      <c r="F3" s="21">
        <f t="shared" ref="F3:F20" si="2">Z3/21</f>
        <v>23.80952380952381</v>
      </c>
      <c r="G3">
        <f t="shared" ref="G3:V18" si="3">$Z3/21+F3</f>
        <v>47.61904761904762</v>
      </c>
      <c r="H3">
        <f t="shared" si="0"/>
        <v>71.428571428571431</v>
      </c>
      <c r="I3">
        <f t="shared" si="0"/>
        <v>95.238095238095241</v>
      </c>
      <c r="J3">
        <f t="shared" si="0"/>
        <v>119.04761904761905</v>
      </c>
      <c r="K3">
        <f t="shared" si="0"/>
        <v>142.85714285714286</v>
      </c>
      <c r="L3">
        <f t="shared" si="0"/>
        <v>166.66666666666669</v>
      </c>
      <c r="M3">
        <f t="shared" si="0"/>
        <v>190.47619047619048</v>
      </c>
      <c r="N3">
        <f t="shared" si="0"/>
        <v>214.28571428571428</v>
      </c>
      <c r="O3">
        <f t="shared" si="0"/>
        <v>238.09523809523807</v>
      </c>
      <c r="P3">
        <f t="shared" si="0"/>
        <v>261.90476190476187</v>
      </c>
      <c r="Q3">
        <f t="shared" si="0"/>
        <v>285.71428571428567</v>
      </c>
      <c r="R3">
        <f t="shared" si="0"/>
        <v>309.52380952380946</v>
      </c>
      <c r="S3">
        <f t="shared" si="0"/>
        <v>333.33333333333326</v>
      </c>
      <c r="T3">
        <f t="shared" si="0"/>
        <v>357.14285714285705</v>
      </c>
      <c r="U3">
        <f t="shared" si="0"/>
        <v>380.95238095238085</v>
      </c>
      <c r="V3">
        <f t="shared" si="0"/>
        <v>404.76190476190465</v>
      </c>
      <c r="W3">
        <f t="shared" si="1"/>
        <v>428.57142857142844</v>
      </c>
      <c r="X3">
        <f t="shared" si="1"/>
        <v>452.38095238095224</v>
      </c>
      <c r="Y3">
        <f t="shared" si="1"/>
        <v>476.19047619047603</v>
      </c>
      <c r="Z3">
        <f>'Portfolio Design'!C9*1000</f>
        <v>500</v>
      </c>
    </row>
    <row r="4" spans="1:26" x14ac:dyDescent="0.2">
      <c r="A4" t="s">
        <v>16</v>
      </c>
      <c r="B4" t="s">
        <v>59</v>
      </c>
      <c r="C4" t="s">
        <v>10</v>
      </c>
      <c r="D4" t="s">
        <v>56</v>
      </c>
      <c r="E4" t="s">
        <v>57</v>
      </c>
      <c r="F4" s="21">
        <f t="shared" si="2"/>
        <v>352.38095238095241</v>
      </c>
      <c r="G4">
        <f t="shared" si="3"/>
        <v>704.76190476190482</v>
      </c>
      <c r="H4">
        <f t="shared" si="0"/>
        <v>1057.1428571428573</v>
      </c>
      <c r="I4">
        <f t="shared" si="0"/>
        <v>1409.5238095238096</v>
      </c>
      <c r="J4">
        <f t="shared" si="0"/>
        <v>1761.9047619047619</v>
      </c>
      <c r="K4">
        <f t="shared" si="0"/>
        <v>2114.2857142857142</v>
      </c>
      <c r="L4">
        <f t="shared" si="0"/>
        <v>2466.6666666666665</v>
      </c>
      <c r="M4">
        <f t="shared" si="0"/>
        <v>2819.0476190476188</v>
      </c>
      <c r="N4">
        <f t="shared" si="0"/>
        <v>3171.4285714285711</v>
      </c>
      <c r="O4">
        <f t="shared" si="0"/>
        <v>3523.8095238095234</v>
      </c>
      <c r="P4">
        <f t="shared" si="0"/>
        <v>3876.1904761904757</v>
      </c>
      <c r="Q4">
        <f t="shared" si="0"/>
        <v>4228.5714285714284</v>
      </c>
      <c r="R4">
        <f t="shared" si="0"/>
        <v>4580.9523809523807</v>
      </c>
      <c r="S4">
        <f t="shared" si="0"/>
        <v>4933.333333333333</v>
      </c>
      <c r="T4">
        <f t="shared" si="0"/>
        <v>5285.7142857142853</v>
      </c>
      <c r="U4">
        <f t="shared" si="0"/>
        <v>5638.0952380952376</v>
      </c>
      <c r="V4">
        <f t="shared" si="0"/>
        <v>5990.4761904761899</v>
      </c>
      <c r="W4">
        <f t="shared" si="0"/>
        <v>6342.8571428571422</v>
      </c>
      <c r="X4">
        <f t="shared" si="1"/>
        <v>6695.2380952380945</v>
      </c>
      <c r="Y4">
        <f t="shared" si="1"/>
        <v>7047.6190476190468</v>
      </c>
      <c r="Z4">
        <f>'Portfolio Design'!C10*1000</f>
        <v>7400</v>
      </c>
    </row>
    <row r="5" spans="1:26" x14ac:dyDescent="0.2">
      <c r="A5" t="s">
        <v>18</v>
      </c>
      <c r="B5" t="s">
        <v>60</v>
      </c>
      <c r="C5" t="s">
        <v>10</v>
      </c>
      <c r="D5" t="s">
        <v>56</v>
      </c>
      <c r="E5" t="s">
        <v>57</v>
      </c>
      <c r="F5" s="21">
        <f t="shared" si="2"/>
        <v>95.238095238095241</v>
      </c>
      <c r="G5">
        <f t="shared" si="3"/>
        <v>190.47619047619048</v>
      </c>
      <c r="H5">
        <f t="shared" si="0"/>
        <v>285.71428571428572</v>
      </c>
      <c r="I5">
        <f t="shared" si="0"/>
        <v>380.95238095238096</v>
      </c>
      <c r="J5">
        <f t="shared" si="0"/>
        <v>476.1904761904762</v>
      </c>
      <c r="K5">
        <f t="shared" si="0"/>
        <v>571.42857142857144</v>
      </c>
      <c r="L5">
        <f t="shared" si="0"/>
        <v>666.66666666666674</v>
      </c>
      <c r="M5">
        <f t="shared" si="0"/>
        <v>761.90476190476193</v>
      </c>
      <c r="N5">
        <f t="shared" si="0"/>
        <v>857.14285714285711</v>
      </c>
      <c r="O5">
        <f t="shared" si="0"/>
        <v>952.38095238095229</v>
      </c>
      <c r="P5">
        <f t="shared" si="0"/>
        <v>1047.6190476190475</v>
      </c>
      <c r="Q5">
        <f t="shared" si="0"/>
        <v>1142.8571428571427</v>
      </c>
      <c r="R5">
        <f t="shared" si="0"/>
        <v>1238.0952380952378</v>
      </c>
      <c r="S5">
        <f t="shared" si="0"/>
        <v>1333.333333333333</v>
      </c>
      <c r="T5">
        <f t="shared" si="0"/>
        <v>1428.5714285714282</v>
      </c>
      <c r="U5">
        <f t="shared" si="0"/>
        <v>1523.8095238095234</v>
      </c>
      <c r="V5">
        <f t="shared" si="0"/>
        <v>1619.0476190476186</v>
      </c>
      <c r="W5">
        <f t="shared" si="0"/>
        <v>1714.2857142857138</v>
      </c>
      <c r="X5">
        <f t="shared" si="1"/>
        <v>1809.5238095238089</v>
      </c>
      <c r="Y5">
        <f t="shared" si="1"/>
        <v>1904.7619047619041</v>
      </c>
      <c r="Z5">
        <f>'Portfolio Design'!C11*1000</f>
        <v>2000</v>
      </c>
    </row>
    <row r="6" spans="1:26" x14ac:dyDescent="0.2">
      <c r="A6" t="s">
        <v>20</v>
      </c>
      <c r="B6" t="s">
        <v>61</v>
      </c>
      <c r="C6" t="s">
        <v>10</v>
      </c>
      <c r="D6" t="s">
        <v>56</v>
      </c>
      <c r="E6" t="s">
        <v>57</v>
      </c>
      <c r="F6" s="21">
        <f t="shared" si="2"/>
        <v>35.076476428365098</v>
      </c>
      <c r="G6">
        <f t="shared" si="3"/>
        <v>70.152952856730195</v>
      </c>
      <c r="H6">
        <f t="shared" si="0"/>
        <v>105.22942928509529</v>
      </c>
      <c r="I6">
        <f t="shared" si="0"/>
        <v>140.30590571346039</v>
      </c>
      <c r="J6">
        <f t="shared" si="0"/>
        <v>175.38238214182547</v>
      </c>
      <c r="K6">
        <f t="shared" si="0"/>
        <v>210.45885857019056</v>
      </c>
      <c r="L6">
        <f t="shared" si="0"/>
        <v>245.53533499855564</v>
      </c>
      <c r="M6">
        <f t="shared" si="0"/>
        <v>280.61181142692072</v>
      </c>
      <c r="N6">
        <f t="shared" si="0"/>
        <v>315.68828785528581</v>
      </c>
      <c r="O6">
        <f t="shared" si="0"/>
        <v>350.76476428365089</v>
      </c>
      <c r="P6">
        <f t="shared" si="0"/>
        <v>385.84124071201597</v>
      </c>
      <c r="Q6">
        <f t="shared" si="0"/>
        <v>420.91771714038106</v>
      </c>
      <c r="R6">
        <f t="shared" si="0"/>
        <v>455.99419356874614</v>
      </c>
      <c r="S6">
        <f t="shared" si="0"/>
        <v>491.07066999711122</v>
      </c>
      <c r="T6">
        <f t="shared" si="0"/>
        <v>526.14714642547631</v>
      </c>
      <c r="U6">
        <f t="shared" si="0"/>
        <v>561.22362285384145</v>
      </c>
      <c r="V6">
        <f t="shared" si="0"/>
        <v>596.30009928220659</v>
      </c>
      <c r="W6">
        <f t="shared" si="0"/>
        <v>631.37657571057173</v>
      </c>
      <c r="X6">
        <f t="shared" si="1"/>
        <v>666.45305213893687</v>
      </c>
      <c r="Y6">
        <f t="shared" si="1"/>
        <v>701.52952856730201</v>
      </c>
      <c r="Z6">
        <f>'Portfolio Design'!C12*1000</f>
        <v>736.60600499566704</v>
      </c>
    </row>
    <row r="7" spans="1:26" x14ac:dyDescent="0.2">
      <c r="A7" t="s">
        <v>21</v>
      </c>
      <c r="B7" t="s">
        <v>61</v>
      </c>
      <c r="C7" t="s">
        <v>10</v>
      </c>
      <c r="D7" t="s">
        <v>56</v>
      </c>
      <c r="E7" t="s">
        <v>57</v>
      </c>
      <c r="F7" s="21">
        <f t="shared" si="2"/>
        <v>5.0972984318311294</v>
      </c>
      <c r="G7">
        <f t="shared" si="3"/>
        <v>10.194596863662259</v>
      </c>
      <c r="H7">
        <f t="shared" si="0"/>
        <v>15.291895295493388</v>
      </c>
      <c r="I7">
        <f t="shared" si="0"/>
        <v>20.389193727324518</v>
      </c>
      <c r="J7">
        <f t="shared" si="0"/>
        <v>25.486492159155645</v>
      </c>
      <c r="K7">
        <f t="shared" si="0"/>
        <v>30.583790590986773</v>
      </c>
      <c r="L7">
        <f t="shared" si="0"/>
        <v>35.681089022817901</v>
      </c>
      <c r="M7">
        <f t="shared" si="0"/>
        <v>40.778387454649028</v>
      </c>
      <c r="N7">
        <f t="shared" si="0"/>
        <v>45.875685886480156</v>
      </c>
      <c r="O7">
        <f t="shared" si="0"/>
        <v>50.972984318311283</v>
      </c>
      <c r="P7">
        <f t="shared" si="0"/>
        <v>56.070282750142411</v>
      </c>
      <c r="Q7">
        <f t="shared" si="0"/>
        <v>61.167581181973539</v>
      </c>
      <c r="R7">
        <f t="shared" si="0"/>
        <v>66.264879613804666</v>
      </c>
      <c r="S7">
        <f t="shared" si="0"/>
        <v>71.362178045635801</v>
      </c>
      <c r="T7">
        <f t="shared" si="0"/>
        <v>76.459476477466936</v>
      </c>
      <c r="U7">
        <f t="shared" si="0"/>
        <v>81.55677490929807</v>
      </c>
      <c r="V7">
        <f t="shared" si="0"/>
        <v>86.654073341129205</v>
      </c>
      <c r="W7">
        <f t="shared" si="0"/>
        <v>91.75137177296034</v>
      </c>
      <c r="X7">
        <f t="shared" si="1"/>
        <v>96.848670204791475</v>
      </c>
      <c r="Y7">
        <f t="shared" si="1"/>
        <v>101.94596863662261</v>
      </c>
      <c r="Z7">
        <f>'Portfolio Design'!C13*1000</f>
        <v>107.04326706845372</v>
      </c>
    </row>
    <row r="8" spans="1:26" x14ac:dyDescent="0.2">
      <c r="A8" t="s">
        <v>22</v>
      </c>
      <c r="B8" t="s">
        <v>62</v>
      </c>
      <c r="C8" t="s">
        <v>10</v>
      </c>
      <c r="D8" t="s">
        <v>56</v>
      </c>
      <c r="E8" t="s">
        <v>57</v>
      </c>
      <c r="F8" s="21">
        <f t="shared" si="2"/>
        <v>9.5238095238095237</v>
      </c>
      <c r="G8">
        <f t="shared" si="3"/>
        <v>19.047619047619047</v>
      </c>
      <c r="H8">
        <f t="shared" si="0"/>
        <v>28.571428571428569</v>
      </c>
      <c r="I8">
        <f t="shared" si="0"/>
        <v>38.095238095238095</v>
      </c>
      <c r="J8">
        <f t="shared" si="0"/>
        <v>47.61904761904762</v>
      </c>
      <c r="K8">
        <f t="shared" si="0"/>
        <v>57.142857142857146</v>
      </c>
      <c r="L8">
        <f t="shared" si="0"/>
        <v>66.666666666666671</v>
      </c>
      <c r="M8">
        <f t="shared" si="0"/>
        <v>76.19047619047619</v>
      </c>
      <c r="N8">
        <f t="shared" si="0"/>
        <v>85.714285714285708</v>
      </c>
      <c r="O8">
        <f t="shared" si="0"/>
        <v>95.238095238095227</v>
      </c>
      <c r="P8">
        <f t="shared" si="0"/>
        <v>104.76190476190474</v>
      </c>
      <c r="Q8">
        <f t="shared" si="0"/>
        <v>114.28571428571426</v>
      </c>
      <c r="R8">
        <f t="shared" si="0"/>
        <v>123.80952380952378</v>
      </c>
      <c r="S8">
        <f t="shared" si="0"/>
        <v>133.33333333333331</v>
      </c>
      <c r="T8">
        <f t="shared" si="0"/>
        <v>142.85714285714283</v>
      </c>
      <c r="U8">
        <f t="shared" si="0"/>
        <v>152.38095238095235</v>
      </c>
      <c r="V8">
        <f t="shared" si="0"/>
        <v>161.90476190476187</v>
      </c>
      <c r="W8">
        <f t="shared" si="0"/>
        <v>171.42857142857139</v>
      </c>
      <c r="X8">
        <f t="shared" si="1"/>
        <v>180.95238095238091</v>
      </c>
      <c r="Y8">
        <f t="shared" si="1"/>
        <v>190.47619047619042</v>
      </c>
      <c r="Z8">
        <f>'Portfolio Design'!C14*1000</f>
        <v>200</v>
      </c>
    </row>
    <row r="9" spans="1:26" x14ac:dyDescent="0.2">
      <c r="A9" t="s">
        <v>23</v>
      </c>
      <c r="B9" t="s">
        <v>62</v>
      </c>
      <c r="C9" t="s">
        <v>10</v>
      </c>
      <c r="D9" t="s">
        <v>56</v>
      </c>
      <c r="E9" t="s">
        <v>57</v>
      </c>
      <c r="F9" s="21">
        <f t="shared" si="2"/>
        <v>0.22794384292597009</v>
      </c>
      <c r="G9">
        <f t="shared" si="3"/>
        <v>0.45588768585194017</v>
      </c>
      <c r="H9">
        <f t="shared" si="3"/>
        <v>0.6838315287779102</v>
      </c>
      <c r="I9">
        <f t="shared" si="3"/>
        <v>0.91177537170388034</v>
      </c>
      <c r="J9">
        <f t="shared" si="3"/>
        <v>1.1397192146298505</v>
      </c>
      <c r="K9">
        <f t="shared" si="3"/>
        <v>1.3676630575558206</v>
      </c>
      <c r="L9">
        <f t="shared" si="3"/>
        <v>1.5956069004817908</v>
      </c>
      <c r="M9">
        <f t="shared" si="3"/>
        <v>1.8235507434077609</v>
      </c>
      <c r="N9">
        <f t="shared" si="3"/>
        <v>2.0514945863337308</v>
      </c>
      <c r="O9">
        <f t="shared" si="3"/>
        <v>2.279438429259701</v>
      </c>
      <c r="P9">
        <f t="shared" si="3"/>
        <v>2.5073822721856711</v>
      </c>
      <c r="Q9">
        <f t="shared" si="3"/>
        <v>2.7353261151116413</v>
      </c>
      <c r="R9">
        <f t="shared" si="3"/>
        <v>2.9632699580376114</v>
      </c>
      <c r="S9">
        <f t="shared" si="3"/>
        <v>3.1912138009635815</v>
      </c>
      <c r="T9">
        <f t="shared" si="3"/>
        <v>3.4191576438895517</v>
      </c>
      <c r="U9">
        <f t="shared" si="3"/>
        <v>3.6471014868155218</v>
      </c>
      <c r="V9">
        <f t="shared" si="3"/>
        <v>3.875045329741492</v>
      </c>
      <c r="W9">
        <f t="shared" si="1"/>
        <v>4.1029891726674617</v>
      </c>
      <c r="X9">
        <f t="shared" si="1"/>
        <v>4.3309330155934314</v>
      </c>
      <c r="Y9">
        <f t="shared" si="1"/>
        <v>4.5588768585194011</v>
      </c>
      <c r="Z9">
        <f>'Portfolio Design'!C15*1000</f>
        <v>4.7868207014453716</v>
      </c>
    </row>
    <row r="10" spans="1:26" x14ac:dyDescent="0.2">
      <c r="A10" t="s">
        <v>11</v>
      </c>
      <c r="B10" t="s">
        <v>63</v>
      </c>
      <c r="C10" t="s">
        <v>24</v>
      </c>
      <c r="D10" t="s">
        <v>25</v>
      </c>
      <c r="E10" t="s">
        <v>64</v>
      </c>
      <c r="F10" s="21">
        <f t="shared" si="2"/>
        <v>4761.9047619047615</v>
      </c>
      <c r="G10">
        <f t="shared" si="3"/>
        <v>9523.8095238095229</v>
      </c>
      <c r="H10">
        <f t="shared" si="3"/>
        <v>14285.714285714284</v>
      </c>
      <c r="I10">
        <f t="shared" si="3"/>
        <v>19047.619047619046</v>
      </c>
      <c r="J10">
        <f t="shared" si="3"/>
        <v>23809.523809523809</v>
      </c>
      <c r="K10">
        <f t="shared" si="3"/>
        <v>28571.428571428572</v>
      </c>
      <c r="L10">
        <f t="shared" si="3"/>
        <v>33333.333333333336</v>
      </c>
      <c r="M10">
        <f t="shared" si="3"/>
        <v>38095.238095238099</v>
      </c>
      <c r="N10">
        <f t="shared" si="3"/>
        <v>42857.142857142862</v>
      </c>
      <c r="O10">
        <f t="shared" si="3"/>
        <v>47619.047619047626</v>
      </c>
      <c r="P10">
        <f t="shared" si="3"/>
        <v>52380.952380952389</v>
      </c>
      <c r="Q10">
        <f t="shared" si="3"/>
        <v>57142.857142857152</v>
      </c>
      <c r="R10">
        <f t="shared" si="3"/>
        <v>61904.761904761916</v>
      </c>
      <c r="S10">
        <f t="shared" si="3"/>
        <v>66666.666666666672</v>
      </c>
      <c r="T10">
        <f t="shared" si="3"/>
        <v>71428.571428571435</v>
      </c>
      <c r="U10">
        <f t="shared" si="3"/>
        <v>76190.476190476198</v>
      </c>
      <c r="V10">
        <f t="shared" si="3"/>
        <v>80952.380952380961</v>
      </c>
      <c r="W10">
        <f t="shared" si="1"/>
        <v>85714.285714285725</v>
      </c>
      <c r="X10">
        <f t="shared" si="1"/>
        <v>90476.190476190488</v>
      </c>
      <c r="Y10">
        <f t="shared" si="1"/>
        <v>95238.095238095251</v>
      </c>
      <c r="Z10">
        <f>'Portfolio Design'!C16</f>
        <v>100000</v>
      </c>
    </row>
    <row r="11" spans="1:26" x14ac:dyDescent="0.2">
      <c r="A11" t="s">
        <v>27</v>
      </c>
      <c r="B11" t="s">
        <v>65</v>
      </c>
      <c r="C11" t="s">
        <v>24</v>
      </c>
      <c r="D11" t="s">
        <v>25</v>
      </c>
      <c r="E11" t="s">
        <v>64</v>
      </c>
      <c r="F11" s="21">
        <f t="shared" si="2"/>
        <v>1428.5714285714287</v>
      </c>
      <c r="G11">
        <f t="shared" si="3"/>
        <v>2857.1428571428573</v>
      </c>
      <c r="H11">
        <f t="shared" si="3"/>
        <v>4285.7142857142862</v>
      </c>
      <c r="I11">
        <f t="shared" si="3"/>
        <v>5714.2857142857147</v>
      </c>
      <c r="J11">
        <f t="shared" si="3"/>
        <v>7142.8571428571431</v>
      </c>
      <c r="K11">
        <f t="shared" si="3"/>
        <v>8571.4285714285725</v>
      </c>
      <c r="L11">
        <f t="shared" si="3"/>
        <v>10000.000000000002</v>
      </c>
      <c r="M11">
        <f t="shared" si="3"/>
        <v>11428.571428571431</v>
      </c>
      <c r="N11">
        <f t="shared" si="3"/>
        <v>12857.142857142861</v>
      </c>
      <c r="O11">
        <f t="shared" si="3"/>
        <v>14285.71428571429</v>
      </c>
      <c r="P11">
        <f t="shared" si="3"/>
        <v>15714.285714285719</v>
      </c>
      <c r="Q11">
        <f t="shared" si="3"/>
        <v>17142.857142857149</v>
      </c>
      <c r="R11">
        <f t="shared" si="3"/>
        <v>18571.428571428576</v>
      </c>
      <c r="S11">
        <f t="shared" si="3"/>
        <v>20000.000000000004</v>
      </c>
      <c r="T11">
        <f t="shared" si="3"/>
        <v>21428.571428571431</v>
      </c>
      <c r="U11">
        <f t="shared" si="3"/>
        <v>22857.142857142859</v>
      </c>
      <c r="V11">
        <f t="shared" si="3"/>
        <v>24285.714285714286</v>
      </c>
      <c r="W11">
        <f t="shared" si="1"/>
        <v>25714.285714285714</v>
      </c>
      <c r="X11">
        <f t="shared" si="1"/>
        <v>27142.857142857141</v>
      </c>
      <c r="Y11">
        <f t="shared" si="1"/>
        <v>28571.428571428569</v>
      </c>
      <c r="Z11">
        <f>'Portfolio Design'!C17</f>
        <v>30000</v>
      </c>
    </row>
    <row r="12" spans="1:26" x14ac:dyDescent="0.2">
      <c r="A12" t="s">
        <v>20</v>
      </c>
      <c r="B12" t="s">
        <v>66</v>
      </c>
      <c r="C12" t="s">
        <v>24</v>
      </c>
      <c r="D12" t="s">
        <v>25</v>
      </c>
      <c r="E12" t="s">
        <v>64</v>
      </c>
      <c r="F12" s="21">
        <f t="shared" si="2"/>
        <v>1753.8238214182547</v>
      </c>
      <c r="G12">
        <f t="shared" si="3"/>
        <v>3507.6476428365095</v>
      </c>
      <c r="H12">
        <f t="shared" si="3"/>
        <v>5261.4714642547642</v>
      </c>
      <c r="I12">
        <f t="shared" si="3"/>
        <v>7015.295285673019</v>
      </c>
      <c r="J12">
        <f t="shared" si="3"/>
        <v>8769.1191070912737</v>
      </c>
      <c r="K12">
        <f t="shared" si="3"/>
        <v>10522.942928509528</v>
      </c>
      <c r="L12">
        <f t="shared" si="3"/>
        <v>12276.766749927783</v>
      </c>
      <c r="M12">
        <f t="shared" si="3"/>
        <v>14030.590571346038</v>
      </c>
      <c r="N12">
        <f t="shared" si="3"/>
        <v>15784.414392764293</v>
      </c>
      <c r="O12">
        <f t="shared" si="3"/>
        <v>17538.238214182547</v>
      </c>
      <c r="P12">
        <f t="shared" si="3"/>
        <v>19292.0620356008</v>
      </c>
      <c r="Q12">
        <f t="shared" si="3"/>
        <v>21045.885857019057</v>
      </c>
      <c r="R12">
        <f t="shared" si="3"/>
        <v>22799.709678437313</v>
      </c>
      <c r="S12">
        <f t="shared" si="3"/>
        <v>24553.53349985557</v>
      </c>
      <c r="T12">
        <f t="shared" si="3"/>
        <v>26307.357321273827</v>
      </c>
      <c r="U12">
        <f t="shared" si="3"/>
        <v>28061.181142692083</v>
      </c>
      <c r="V12">
        <f t="shared" si="3"/>
        <v>29815.00496411034</v>
      </c>
      <c r="W12">
        <f t="shared" si="1"/>
        <v>31568.828785528596</v>
      </c>
      <c r="X12">
        <f t="shared" si="1"/>
        <v>33322.652606946853</v>
      </c>
      <c r="Y12">
        <f t="shared" si="1"/>
        <v>35076.476428365109</v>
      </c>
      <c r="Z12">
        <f>'Portfolio Design'!C18</f>
        <v>36830.300249783351</v>
      </c>
    </row>
    <row r="13" spans="1:26" x14ac:dyDescent="0.2">
      <c r="A13" t="s">
        <v>21</v>
      </c>
      <c r="B13" t="s">
        <v>66</v>
      </c>
      <c r="C13" t="s">
        <v>24</v>
      </c>
      <c r="D13" t="s">
        <v>25</v>
      </c>
      <c r="E13" t="s">
        <v>64</v>
      </c>
      <c r="F13" s="21">
        <f t="shared" si="2"/>
        <v>509.72984318311291</v>
      </c>
      <c r="G13">
        <f t="shared" si="3"/>
        <v>1019.4596863662258</v>
      </c>
      <c r="H13">
        <f t="shared" si="3"/>
        <v>1529.1895295493387</v>
      </c>
      <c r="I13">
        <f t="shared" si="3"/>
        <v>2038.9193727324516</v>
      </c>
      <c r="J13">
        <f t="shared" si="3"/>
        <v>2548.6492159155646</v>
      </c>
      <c r="K13">
        <f t="shared" si="3"/>
        <v>3058.3790590986773</v>
      </c>
      <c r="L13">
        <f t="shared" si="3"/>
        <v>3568.1089022817901</v>
      </c>
      <c r="M13">
        <f t="shared" si="3"/>
        <v>4077.8387454649028</v>
      </c>
      <c r="N13">
        <f t="shared" si="3"/>
        <v>4587.568588648016</v>
      </c>
      <c r="O13">
        <f t="shared" si="3"/>
        <v>5097.2984318311292</v>
      </c>
      <c r="P13">
        <f t="shared" si="3"/>
        <v>5607.0282750142424</v>
      </c>
      <c r="Q13">
        <f t="shared" si="3"/>
        <v>6116.7581181973555</v>
      </c>
      <c r="R13">
        <f t="shared" si="3"/>
        <v>6626.4879613804687</v>
      </c>
      <c r="S13">
        <f t="shared" si="3"/>
        <v>7136.2178045635819</v>
      </c>
      <c r="T13">
        <f t="shared" si="3"/>
        <v>7645.9476477466951</v>
      </c>
      <c r="U13">
        <f t="shared" si="3"/>
        <v>8155.6774909298083</v>
      </c>
      <c r="V13">
        <f t="shared" si="3"/>
        <v>8665.4073341129206</v>
      </c>
      <c r="W13">
        <f t="shared" si="1"/>
        <v>9175.1371772960338</v>
      </c>
      <c r="X13">
        <f t="shared" si="1"/>
        <v>9684.867020479147</v>
      </c>
      <c r="Y13">
        <f t="shared" si="1"/>
        <v>10194.59686366226</v>
      </c>
      <c r="Z13">
        <f>'Portfolio Design'!C19</f>
        <v>10704.326706845372</v>
      </c>
    </row>
    <row r="14" spans="1:26" x14ac:dyDescent="0.2">
      <c r="A14" t="s">
        <v>22</v>
      </c>
      <c r="B14" t="s">
        <v>66</v>
      </c>
      <c r="C14" t="s">
        <v>24</v>
      </c>
      <c r="D14" t="s">
        <v>25</v>
      </c>
      <c r="E14" t="s">
        <v>64</v>
      </c>
      <c r="F14" s="21">
        <f t="shared" si="2"/>
        <v>476.1904761904762</v>
      </c>
      <c r="G14">
        <f t="shared" si="3"/>
        <v>952.38095238095241</v>
      </c>
      <c r="H14">
        <f t="shared" si="3"/>
        <v>1428.5714285714287</v>
      </c>
      <c r="I14">
        <f t="shared" si="3"/>
        <v>1904.7619047619048</v>
      </c>
      <c r="J14">
        <f t="shared" si="3"/>
        <v>2380.9523809523812</v>
      </c>
      <c r="K14">
        <f t="shared" si="3"/>
        <v>2857.1428571428573</v>
      </c>
      <c r="L14">
        <f t="shared" si="3"/>
        <v>3333.3333333333335</v>
      </c>
      <c r="M14">
        <f t="shared" si="3"/>
        <v>3809.5238095238096</v>
      </c>
      <c r="N14">
        <f t="shared" si="3"/>
        <v>4285.7142857142862</v>
      </c>
      <c r="O14">
        <f t="shared" si="3"/>
        <v>4761.9047619047624</v>
      </c>
      <c r="P14">
        <f t="shared" si="3"/>
        <v>5238.0952380952385</v>
      </c>
      <c r="Q14">
        <f t="shared" si="3"/>
        <v>5714.2857142857147</v>
      </c>
      <c r="R14">
        <f t="shared" si="3"/>
        <v>6190.4761904761908</v>
      </c>
      <c r="S14">
        <f t="shared" si="3"/>
        <v>6666.666666666667</v>
      </c>
      <c r="T14">
        <f t="shared" si="3"/>
        <v>7142.8571428571431</v>
      </c>
      <c r="U14">
        <f t="shared" si="3"/>
        <v>7619.0476190476193</v>
      </c>
      <c r="V14">
        <f t="shared" si="3"/>
        <v>8095.2380952380954</v>
      </c>
      <c r="W14">
        <f t="shared" si="1"/>
        <v>8571.4285714285725</v>
      </c>
      <c r="X14">
        <f t="shared" si="1"/>
        <v>9047.6190476190495</v>
      </c>
      <c r="Y14">
        <f t="shared" si="1"/>
        <v>9523.8095238095266</v>
      </c>
      <c r="Z14">
        <f>'Portfolio Design'!C20</f>
        <v>10000</v>
      </c>
    </row>
    <row r="15" spans="1:26" x14ac:dyDescent="0.2">
      <c r="A15" t="s">
        <v>23</v>
      </c>
      <c r="B15" t="s">
        <v>67</v>
      </c>
      <c r="C15" t="s">
        <v>24</v>
      </c>
      <c r="D15" t="s">
        <v>25</v>
      </c>
      <c r="E15" t="s">
        <v>64</v>
      </c>
      <c r="F15" s="21">
        <f t="shared" si="2"/>
        <v>113.97192146298505</v>
      </c>
      <c r="G15">
        <f t="shared" si="3"/>
        <v>227.9438429259701</v>
      </c>
      <c r="H15">
        <f t="shared" si="3"/>
        <v>341.91576438895515</v>
      </c>
      <c r="I15">
        <f t="shared" si="3"/>
        <v>455.8876858519402</v>
      </c>
      <c r="J15">
        <f t="shared" si="3"/>
        <v>569.85960731492526</v>
      </c>
      <c r="K15">
        <f t="shared" si="3"/>
        <v>683.83152877791031</v>
      </c>
      <c r="L15">
        <f t="shared" si="3"/>
        <v>797.80345024089536</v>
      </c>
      <c r="M15">
        <f t="shared" si="3"/>
        <v>911.77537170388041</v>
      </c>
      <c r="N15">
        <f t="shared" si="3"/>
        <v>1025.7472931668653</v>
      </c>
      <c r="O15">
        <f t="shared" si="3"/>
        <v>1139.7192146298503</v>
      </c>
      <c r="P15">
        <f t="shared" si="3"/>
        <v>1253.6911360928352</v>
      </c>
      <c r="Q15">
        <f t="shared" si="3"/>
        <v>1367.6630575558202</v>
      </c>
      <c r="R15">
        <f t="shared" si="3"/>
        <v>1481.6349790188051</v>
      </c>
      <c r="S15">
        <f t="shared" si="3"/>
        <v>1595.60690048179</v>
      </c>
      <c r="T15">
        <f t="shared" si="3"/>
        <v>1709.578821944775</v>
      </c>
      <c r="U15">
        <f t="shared" si="3"/>
        <v>1823.5507434077599</v>
      </c>
      <c r="V15">
        <f t="shared" si="3"/>
        <v>1937.5226648707448</v>
      </c>
      <c r="W15">
        <f t="shared" si="1"/>
        <v>2051.4945863337298</v>
      </c>
      <c r="X15">
        <f t="shared" si="1"/>
        <v>2165.4665077967147</v>
      </c>
      <c r="Y15">
        <f t="shared" si="1"/>
        <v>2279.4384292596997</v>
      </c>
      <c r="Z15">
        <f>'Portfolio Design'!C21</f>
        <v>2393.410350722686</v>
      </c>
    </row>
    <row r="16" spans="1:26" x14ac:dyDescent="0.2">
      <c r="A16" t="s">
        <v>22</v>
      </c>
      <c r="B16" t="s">
        <v>68</v>
      </c>
      <c r="C16" t="s">
        <v>30</v>
      </c>
      <c r="D16" t="s">
        <v>31</v>
      </c>
      <c r="E16" t="s">
        <v>69</v>
      </c>
      <c r="F16" s="21">
        <f t="shared" si="2"/>
        <v>142.85714285714286</v>
      </c>
      <c r="G16">
        <f t="shared" si="3"/>
        <v>285.71428571428572</v>
      </c>
      <c r="H16">
        <f t="shared" si="3"/>
        <v>428.57142857142856</v>
      </c>
      <c r="I16">
        <f t="shared" si="3"/>
        <v>571.42857142857144</v>
      </c>
      <c r="J16">
        <f t="shared" si="3"/>
        <v>714.28571428571433</v>
      </c>
      <c r="K16">
        <f t="shared" si="3"/>
        <v>857.14285714285722</v>
      </c>
      <c r="L16">
        <f t="shared" si="3"/>
        <v>1000.0000000000001</v>
      </c>
      <c r="M16">
        <f t="shared" si="3"/>
        <v>1142.8571428571429</v>
      </c>
      <c r="N16">
        <f t="shared" si="3"/>
        <v>1285.7142857142858</v>
      </c>
      <c r="O16">
        <f t="shared" si="3"/>
        <v>1428.5714285714287</v>
      </c>
      <c r="P16">
        <f t="shared" si="3"/>
        <v>1571.4285714285716</v>
      </c>
      <c r="Q16">
        <f t="shared" si="3"/>
        <v>1714.2857142857144</v>
      </c>
      <c r="R16">
        <f t="shared" si="3"/>
        <v>1857.1428571428573</v>
      </c>
      <c r="S16">
        <f t="shared" si="3"/>
        <v>2000.0000000000002</v>
      </c>
      <c r="T16">
        <f t="shared" si="3"/>
        <v>2142.8571428571431</v>
      </c>
      <c r="U16">
        <f t="shared" si="3"/>
        <v>2285.7142857142858</v>
      </c>
      <c r="V16">
        <f t="shared" si="3"/>
        <v>2428.5714285714284</v>
      </c>
      <c r="W16">
        <f t="shared" si="1"/>
        <v>2571.4285714285711</v>
      </c>
      <c r="X16">
        <f t="shared" si="1"/>
        <v>2714.2857142857138</v>
      </c>
      <c r="Y16">
        <f t="shared" si="1"/>
        <v>2857.1428571428564</v>
      </c>
      <c r="Z16">
        <f>'Portfolio Design'!C22*1000</f>
        <v>3000</v>
      </c>
    </row>
    <row r="17" spans="1:26" x14ac:dyDescent="0.2">
      <c r="A17" t="s">
        <v>23</v>
      </c>
      <c r="B17" t="s">
        <v>68</v>
      </c>
      <c r="C17" t="s">
        <v>30</v>
      </c>
      <c r="D17" t="s">
        <v>31</v>
      </c>
      <c r="E17" t="s">
        <v>69</v>
      </c>
      <c r="F17" s="21">
        <f t="shared" si="2"/>
        <v>68.383152877791034</v>
      </c>
      <c r="G17">
        <f t="shared" si="3"/>
        <v>136.76630575558207</v>
      </c>
      <c r="H17">
        <f t="shared" si="3"/>
        <v>205.14945863337311</v>
      </c>
      <c r="I17">
        <f t="shared" si="3"/>
        <v>273.53261151116413</v>
      </c>
      <c r="J17">
        <f t="shared" si="3"/>
        <v>341.91576438895515</v>
      </c>
      <c r="K17">
        <f t="shared" si="3"/>
        <v>410.29891726674617</v>
      </c>
      <c r="L17">
        <f t="shared" si="3"/>
        <v>478.68207014453719</v>
      </c>
      <c r="M17">
        <f t="shared" si="3"/>
        <v>547.06522302232827</v>
      </c>
      <c r="N17">
        <f t="shared" si="3"/>
        <v>615.44837590011934</v>
      </c>
      <c r="O17">
        <f t="shared" si="3"/>
        <v>683.83152877791042</v>
      </c>
      <c r="P17">
        <f t="shared" si="3"/>
        <v>752.2146816557015</v>
      </c>
      <c r="Q17">
        <f t="shared" si="3"/>
        <v>820.59783453349257</v>
      </c>
      <c r="R17">
        <f t="shared" si="3"/>
        <v>888.98098741128365</v>
      </c>
      <c r="S17">
        <f t="shared" si="3"/>
        <v>957.36414028907473</v>
      </c>
      <c r="T17">
        <f t="shared" si="3"/>
        <v>1025.7472931668658</v>
      </c>
      <c r="U17">
        <f t="shared" si="3"/>
        <v>1094.1304460446568</v>
      </c>
      <c r="V17">
        <f t="shared" si="3"/>
        <v>1162.5135989224477</v>
      </c>
      <c r="W17">
        <f t="shared" si="1"/>
        <v>1230.8967518002387</v>
      </c>
      <c r="X17">
        <f t="shared" si="1"/>
        <v>1299.2799046780297</v>
      </c>
      <c r="Y17">
        <f t="shared" si="1"/>
        <v>1367.6630575558206</v>
      </c>
      <c r="Z17">
        <f>'Portfolio Design'!C23*1000</f>
        <v>1436.0462104336116</v>
      </c>
    </row>
    <row r="18" spans="1:26" x14ac:dyDescent="0.2">
      <c r="A18" t="s">
        <v>20</v>
      </c>
      <c r="B18" t="s">
        <v>70</v>
      </c>
      <c r="C18" t="s">
        <v>33</v>
      </c>
      <c r="D18" t="s">
        <v>34</v>
      </c>
      <c r="E18" t="s">
        <v>71</v>
      </c>
      <c r="F18" s="21">
        <f t="shared" si="2"/>
        <v>1.7538238214182551</v>
      </c>
      <c r="G18">
        <f t="shared" si="3"/>
        <v>3.5076476428365102</v>
      </c>
      <c r="H18">
        <f t="shared" si="3"/>
        <v>5.2614714642547655</v>
      </c>
      <c r="I18">
        <f t="shared" si="3"/>
        <v>7.0152952856730204</v>
      </c>
      <c r="J18">
        <f t="shared" si="3"/>
        <v>8.7691191070912762</v>
      </c>
      <c r="K18">
        <f t="shared" si="3"/>
        <v>10.522942928509531</v>
      </c>
      <c r="L18">
        <f t="shared" si="3"/>
        <v>12.276766749927786</v>
      </c>
      <c r="M18">
        <f t="shared" si="3"/>
        <v>14.030590571346041</v>
      </c>
      <c r="N18">
        <f t="shared" si="3"/>
        <v>15.784414392764296</v>
      </c>
      <c r="O18">
        <f t="shared" si="3"/>
        <v>17.538238214182552</v>
      </c>
      <c r="P18">
        <f t="shared" si="3"/>
        <v>19.292062035600807</v>
      </c>
      <c r="Q18">
        <f t="shared" si="3"/>
        <v>21.045885857019062</v>
      </c>
      <c r="R18">
        <f t="shared" si="3"/>
        <v>22.799709678437317</v>
      </c>
      <c r="S18">
        <f t="shared" si="3"/>
        <v>24.553533499855572</v>
      </c>
      <c r="T18">
        <f t="shared" si="3"/>
        <v>26.307357321273827</v>
      </c>
      <c r="U18">
        <f t="shared" si="3"/>
        <v>28.061181142692082</v>
      </c>
      <c r="V18">
        <f t="shared" si="3"/>
        <v>29.815004964110337</v>
      </c>
      <c r="W18">
        <f t="shared" ref="W18:Y18" si="4">$Z18/21+V18</f>
        <v>31.568828785528591</v>
      </c>
      <c r="X18">
        <f t="shared" si="4"/>
        <v>33.322652606946846</v>
      </c>
      <c r="Y18">
        <f t="shared" si="4"/>
        <v>35.076476428365105</v>
      </c>
      <c r="Z18">
        <f>'Portfolio Design'!C24</f>
        <v>36.830300249783356</v>
      </c>
    </row>
    <row r="19" spans="1:26" x14ac:dyDescent="0.2">
      <c r="A19" t="s">
        <v>21</v>
      </c>
      <c r="B19" t="s">
        <v>70</v>
      </c>
      <c r="C19" t="s">
        <v>33</v>
      </c>
      <c r="D19" t="s">
        <v>34</v>
      </c>
      <c r="E19" t="s">
        <v>71</v>
      </c>
      <c r="F19" s="21">
        <f t="shared" si="2"/>
        <v>0.50972984318311299</v>
      </c>
      <c r="G19">
        <f t="shared" ref="G19:Y20" si="5">$Z19/21+F19</f>
        <v>1.019459686366226</v>
      </c>
      <c r="H19">
        <f t="shared" si="5"/>
        <v>1.529189529549339</v>
      </c>
      <c r="I19">
        <f t="shared" si="5"/>
        <v>2.0389193727324519</v>
      </c>
      <c r="J19">
        <f t="shared" si="5"/>
        <v>2.5486492159155647</v>
      </c>
      <c r="K19">
        <f t="shared" si="5"/>
        <v>3.0583790590986775</v>
      </c>
      <c r="L19">
        <f t="shared" si="5"/>
        <v>3.5681089022817902</v>
      </c>
      <c r="M19">
        <f t="shared" si="5"/>
        <v>4.077838745464903</v>
      </c>
      <c r="N19">
        <f t="shared" si="5"/>
        <v>4.5875685886480158</v>
      </c>
      <c r="O19">
        <f t="shared" si="5"/>
        <v>5.0972984318311285</v>
      </c>
      <c r="P19">
        <f t="shared" si="5"/>
        <v>5.6070282750142413</v>
      </c>
      <c r="Q19">
        <f t="shared" si="5"/>
        <v>6.116758118197354</v>
      </c>
      <c r="R19">
        <f t="shared" si="5"/>
        <v>6.6264879613804668</v>
      </c>
      <c r="S19">
        <f t="shared" si="5"/>
        <v>7.1362178045635796</v>
      </c>
      <c r="T19">
        <f t="shared" si="5"/>
        <v>7.6459476477466923</v>
      </c>
      <c r="U19">
        <f t="shared" si="5"/>
        <v>8.155677490929806</v>
      </c>
      <c r="V19">
        <f t="shared" si="5"/>
        <v>8.6654073341129187</v>
      </c>
      <c r="W19">
        <f t="shared" si="5"/>
        <v>9.1751371772960315</v>
      </c>
      <c r="X19">
        <f t="shared" si="5"/>
        <v>9.6848670204791443</v>
      </c>
      <c r="Y19">
        <f t="shared" si="5"/>
        <v>10.194596863662257</v>
      </c>
      <c r="Z19">
        <f>'Portfolio Design'!C25</f>
        <v>10.704326706845372</v>
      </c>
    </row>
    <row r="20" spans="1:26" x14ac:dyDescent="0.2">
      <c r="A20" t="s">
        <v>38</v>
      </c>
      <c r="B20" t="s">
        <v>72</v>
      </c>
      <c r="C20" t="s">
        <v>33</v>
      </c>
      <c r="D20" t="s">
        <v>34</v>
      </c>
      <c r="E20" t="s">
        <v>71</v>
      </c>
      <c r="F20" s="21">
        <f t="shared" si="2"/>
        <v>0.11904761904761904</v>
      </c>
      <c r="G20">
        <f t="shared" si="5"/>
        <v>0.23809523809523808</v>
      </c>
      <c r="H20">
        <f t="shared" si="5"/>
        <v>0.3571428571428571</v>
      </c>
      <c r="I20">
        <f t="shared" si="5"/>
        <v>0.47619047619047616</v>
      </c>
      <c r="J20">
        <f t="shared" si="5"/>
        <v>0.59523809523809523</v>
      </c>
      <c r="K20">
        <f t="shared" si="5"/>
        <v>0.7142857142857143</v>
      </c>
      <c r="L20">
        <f t="shared" si="5"/>
        <v>0.83333333333333337</v>
      </c>
      <c r="M20">
        <f t="shared" si="5"/>
        <v>0.95238095238095244</v>
      </c>
      <c r="N20">
        <f t="shared" si="5"/>
        <v>1.0714285714285714</v>
      </c>
      <c r="O20">
        <f t="shared" si="5"/>
        <v>1.1904761904761905</v>
      </c>
      <c r="P20">
        <f t="shared" si="5"/>
        <v>1.3095238095238095</v>
      </c>
      <c r="Q20">
        <f t="shared" si="5"/>
        <v>1.4285714285714286</v>
      </c>
      <c r="R20">
        <f t="shared" si="5"/>
        <v>1.5476190476190477</v>
      </c>
      <c r="S20">
        <f t="shared" si="5"/>
        <v>1.6666666666666667</v>
      </c>
      <c r="T20">
        <f t="shared" si="5"/>
        <v>1.7857142857142858</v>
      </c>
      <c r="U20">
        <f t="shared" si="5"/>
        <v>1.9047619047619049</v>
      </c>
      <c r="V20">
        <f t="shared" si="5"/>
        <v>2.0238095238095237</v>
      </c>
      <c r="W20">
        <f t="shared" si="5"/>
        <v>2.1428571428571428</v>
      </c>
      <c r="X20">
        <f t="shared" si="5"/>
        <v>2.2619047619047619</v>
      </c>
      <c r="Y20">
        <f t="shared" si="5"/>
        <v>2.3809523809523809</v>
      </c>
      <c r="Z20">
        <f>'Portfolio Design'!C26</f>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529E-79BC-A14D-8B3E-7F782E793886}">
  <dimension ref="A1:W8"/>
  <sheetViews>
    <sheetView workbookViewId="0">
      <selection activeCell="C3" sqref="C3:W4"/>
    </sheetView>
  </sheetViews>
  <sheetFormatPr baseColWidth="10" defaultRowHeight="16" x14ac:dyDescent="0.2"/>
  <cols>
    <col min="1" max="1" width="39.83203125" customWidth="1"/>
    <col min="2" max="2" width="25.33203125" customWidth="1"/>
  </cols>
  <sheetData>
    <row r="1" spans="1:23" x14ac:dyDescent="0.2">
      <c r="A1" s="22" t="s">
        <v>52</v>
      </c>
      <c r="B1" s="22" t="s">
        <v>73</v>
      </c>
      <c r="C1" s="22">
        <v>2025</v>
      </c>
      <c r="D1" s="22">
        <v>2026</v>
      </c>
      <c r="E1" s="22">
        <v>2027</v>
      </c>
      <c r="F1" s="22">
        <v>2028</v>
      </c>
      <c r="G1" s="22">
        <v>2029</v>
      </c>
      <c r="H1" s="22">
        <v>2030</v>
      </c>
      <c r="I1" s="22">
        <v>2031</v>
      </c>
      <c r="J1" s="22">
        <v>2032</v>
      </c>
      <c r="K1" s="22">
        <v>2033</v>
      </c>
      <c r="L1" s="22">
        <v>2034</v>
      </c>
      <c r="M1" s="22">
        <v>2035</v>
      </c>
      <c r="N1" s="22">
        <v>2036</v>
      </c>
      <c r="O1" s="22">
        <v>2037</v>
      </c>
      <c r="P1" s="22">
        <v>2038</v>
      </c>
      <c r="Q1" s="22">
        <v>2039</v>
      </c>
      <c r="R1" s="22">
        <v>2040</v>
      </c>
      <c r="S1" s="22">
        <v>2041</v>
      </c>
      <c r="T1" s="22">
        <v>2042</v>
      </c>
      <c r="U1" s="22">
        <v>2043</v>
      </c>
      <c r="V1" s="22">
        <v>2044</v>
      </c>
      <c r="W1" s="22">
        <v>2045</v>
      </c>
    </row>
    <row r="2" spans="1:23" x14ac:dyDescent="0.2">
      <c r="A2" s="22" t="s">
        <v>10</v>
      </c>
      <c r="B2" s="22" t="s">
        <v>74</v>
      </c>
      <c r="C2" s="22">
        <v>1</v>
      </c>
      <c r="D2" s="22">
        <v>1</v>
      </c>
      <c r="E2" s="22">
        <v>1</v>
      </c>
      <c r="F2" s="22">
        <v>1</v>
      </c>
      <c r="G2" s="22">
        <v>1</v>
      </c>
      <c r="H2" s="22">
        <v>1</v>
      </c>
      <c r="I2" s="22">
        <v>1</v>
      </c>
      <c r="J2" s="22">
        <v>1</v>
      </c>
      <c r="K2" s="22">
        <v>1</v>
      </c>
      <c r="L2" s="22">
        <v>1</v>
      </c>
      <c r="M2" s="22">
        <v>1</v>
      </c>
      <c r="N2" s="22">
        <v>1</v>
      </c>
      <c r="O2" s="22">
        <v>1</v>
      </c>
      <c r="P2" s="22">
        <v>1</v>
      </c>
      <c r="Q2" s="22">
        <v>1</v>
      </c>
      <c r="R2" s="22">
        <v>1</v>
      </c>
      <c r="S2" s="22">
        <v>1</v>
      </c>
      <c r="T2" s="22">
        <v>1</v>
      </c>
      <c r="U2" s="22">
        <v>1</v>
      </c>
      <c r="V2" s="22">
        <v>1</v>
      </c>
      <c r="W2" s="22">
        <v>1</v>
      </c>
    </row>
    <row r="3" spans="1:23" x14ac:dyDescent="0.2">
      <c r="A3" s="22" t="s">
        <v>24</v>
      </c>
      <c r="B3" s="22" t="s">
        <v>75</v>
      </c>
      <c r="C3" s="22">
        <v>0.8</v>
      </c>
      <c r="D3" s="22">
        <v>0.8</v>
      </c>
      <c r="E3" s="22">
        <v>0.8</v>
      </c>
      <c r="F3" s="22">
        <v>0.8</v>
      </c>
      <c r="G3" s="22">
        <v>0.8</v>
      </c>
      <c r="H3" s="22">
        <v>0.8</v>
      </c>
      <c r="I3" s="22">
        <v>0.8</v>
      </c>
      <c r="J3" s="22">
        <v>0.8</v>
      </c>
      <c r="K3" s="22">
        <v>0.8</v>
      </c>
      <c r="L3" s="22">
        <v>0.8</v>
      </c>
      <c r="M3" s="22">
        <v>0.8</v>
      </c>
      <c r="N3" s="22">
        <v>0.8</v>
      </c>
      <c r="O3" s="22">
        <v>0.8</v>
      </c>
      <c r="P3" s="22">
        <v>0.8</v>
      </c>
      <c r="Q3" s="22">
        <v>0.8</v>
      </c>
      <c r="R3" s="22">
        <v>0.8</v>
      </c>
      <c r="S3" s="22">
        <v>0.8</v>
      </c>
      <c r="T3" s="22">
        <v>0.8</v>
      </c>
      <c r="U3" s="22">
        <v>0.8</v>
      </c>
      <c r="V3" s="22">
        <v>0.8</v>
      </c>
      <c r="W3" s="22">
        <v>0.8</v>
      </c>
    </row>
    <row r="4" spans="1:23" x14ac:dyDescent="0.2">
      <c r="A4" s="22" t="s">
        <v>24</v>
      </c>
      <c r="B4" s="22" t="s">
        <v>76</v>
      </c>
      <c r="C4" s="22">
        <v>0.2</v>
      </c>
      <c r="D4" s="22">
        <v>0.2</v>
      </c>
      <c r="E4" s="22">
        <v>0.2</v>
      </c>
      <c r="F4" s="22">
        <v>0.2</v>
      </c>
      <c r="G4" s="22">
        <v>0.2</v>
      </c>
      <c r="H4" s="22">
        <v>0.2</v>
      </c>
      <c r="I4" s="22">
        <v>0.2</v>
      </c>
      <c r="J4" s="22">
        <v>0.2</v>
      </c>
      <c r="K4" s="22">
        <v>0.2</v>
      </c>
      <c r="L4" s="22">
        <v>0.2</v>
      </c>
      <c r="M4" s="22">
        <v>0.2</v>
      </c>
      <c r="N4" s="22">
        <v>0.2</v>
      </c>
      <c r="O4" s="22">
        <v>0.2</v>
      </c>
      <c r="P4" s="22">
        <v>0.2</v>
      </c>
      <c r="Q4" s="22">
        <v>0.2</v>
      </c>
      <c r="R4" s="22">
        <v>0.2</v>
      </c>
      <c r="S4" s="22">
        <v>0.2</v>
      </c>
      <c r="T4" s="22">
        <v>0.2</v>
      </c>
      <c r="U4" s="22">
        <v>0.2</v>
      </c>
      <c r="V4" s="22">
        <v>0.2</v>
      </c>
      <c r="W4" s="22">
        <v>0.2</v>
      </c>
    </row>
    <row r="5" spans="1:23" x14ac:dyDescent="0.2">
      <c r="A5" s="22" t="s">
        <v>33</v>
      </c>
      <c r="B5" s="22" t="s">
        <v>77</v>
      </c>
      <c r="C5" s="22">
        <v>1</v>
      </c>
      <c r="D5" s="22">
        <v>1</v>
      </c>
      <c r="E5" s="22">
        <v>1</v>
      </c>
      <c r="F5" s="22">
        <v>1</v>
      </c>
      <c r="G5" s="22">
        <v>1</v>
      </c>
      <c r="H5" s="22">
        <v>1</v>
      </c>
      <c r="I5" s="22">
        <v>1</v>
      </c>
      <c r="J5" s="22">
        <v>1</v>
      </c>
      <c r="K5" s="22">
        <v>1</v>
      </c>
      <c r="L5" s="22">
        <v>1</v>
      </c>
      <c r="M5" s="22">
        <v>1</v>
      </c>
      <c r="N5" s="22">
        <v>1</v>
      </c>
      <c r="O5" s="22">
        <v>1</v>
      </c>
      <c r="P5" s="22">
        <v>1</v>
      </c>
      <c r="Q5" s="22">
        <v>1</v>
      </c>
      <c r="R5" s="22">
        <v>1</v>
      </c>
      <c r="S5" s="22">
        <v>1</v>
      </c>
      <c r="T5" s="22">
        <v>1</v>
      </c>
      <c r="U5" s="22">
        <v>1</v>
      </c>
      <c r="V5" s="22">
        <v>1</v>
      </c>
      <c r="W5" s="22">
        <v>1</v>
      </c>
    </row>
    <row r="6" spans="1:23" x14ac:dyDescent="0.2">
      <c r="A6" t="s">
        <v>30</v>
      </c>
      <c r="B6" t="s">
        <v>10</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30</v>
      </c>
      <c r="B7" t="s">
        <v>24</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30</v>
      </c>
      <c r="B8" t="s">
        <v>78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36"/>
  <sheetViews>
    <sheetView topLeftCell="A6" zoomScale="136" zoomScaleNormal="90" workbookViewId="0">
      <selection activeCell="C18" sqref="C18"/>
    </sheetView>
  </sheetViews>
  <sheetFormatPr baseColWidth="10" defaultColWidth="11" defaultRowHeight="16" x14ac:dyDescent="0.2"/>
  <cols>
    <col min="1" max="1" width="30" customWidth="1"/>
    <col min="2" max="2" width="35.33203125" customWidth="1"/>
    <col min="3" max="4" width="27" customWidth="1"/>
    <col min="5" max="5" width="30" customWidth="1"/>
    <col min="6" max="6" width="27" customWidth="1"/>
  </cols>
  <sheetData>
    <row r="1" spans="1:6" s="2" customFormat="1" ht="44" x14ac:dyDescent="0.25">
      <c r="A1" s="20" t="s">
        <v>46</v>
      </c>
      <c r="B1" s="1"/>
    </row>
    <row r="2" spans="1:6" ht="115" customHeight="1" x14ac:dyDescent="0.2">
      <c r="A2" s="23" t="s">
        <v>0</v>
      </c>
      <c r="B2" s="23"/>
      <c r="C2" s="23"/>
      <c r="D2" s="23" t="s">
        <v>1</v>
      </c>
      <c r="E2" s="23"/>
      <c r="F2" s="23"/>
    </row>
    <row r="3" spans="1:6" ht="84" customHeight="1" x14ac:dyDescent="0.2">
      <c r="A3" s="4" t="s">
        <v>2</v>
      </c>
      <c r="B3" s="24" t="s">
        <v>49</v>
      </c>
      <c r="C3" s="24"/>
      <c r="D3" s="25" t="s">
        <v>48</v>
      </c>
      <c r="E3" s="25"/>
      <c r="F3" s="25"/>
    </row>
    <row r="4" spans="1:6" ht="14" customHeight="1" x14ac:dyDescent="0.2">
      <c r="A4" s="3"/>
      <c r="B4" s="3"/>
      <c r="C4" s="3"/>
      <c r="D4" s="3"/>
      <c r="E4" s="3"/>
      <c r="F4" s="3"/>
    </row>
    <row r="6" spans="1:6" s="5" customFormat="1" x14ac:dyDescent="0.2">
      <c r="A6" s="5" t="s">
        <v>3</v>
      </c>
    </row>
    <row r="7" spans="1:6" s="6" customFormat="1" x14ac:dyDescent="0.2">
      <c r="A7" s="6" t="s">
        <v>4</v>
      </c>
      <c r="B7" s="6" t="s">
        <v>5</v>
      </c>
      <c r="C7" s="7" t="s">
        <v>6</v>
      </c>
      <c r="D7" s="8" t="s">
        <v>7</v>
      </c>
      <c r="E7" s="6" t="s">
        <v>8</v>
      </c>
      <c r="F7" s="6" t="s">
        <v>9</v>
      </c>
    </row>
    <row r="8" spans="1:6" x14ac:dyDescent="0.2">
      <c r="A8" t="s">
        <v>10</v>
      </c>
      <c r="B8" t="s">
        <v>11</v>
      </c>
      <c r="C8" s="9">
        <v>18</v>
      </c>
      <c r="D8" s="10">
        <v>26.6</v>
      </c>
      <c r="E8" t="s">
        <v>12</v>
      </c>
      <c r="F8" t="s">
        <v>13</v>
      </c>
    </row>
    <row r="9" spans="1:6" x14ac:dyDescent="0.2">
      <c r="A9" t="s">
        <v>10</v>
      </c>
      <c r="B9" t="s">
        <v>14</v>
      </c>
      <c r="C9" s="9">
        <v>0.5</v>
      </c>
      <c r="D9" s="11">
        <v>0.55000000000000004</v>
      </c>
      <c r="E9" t="s">
        <v>12</v>
      </c>
      <c r="F9" t="s">
        <v>15</v>
      </c>
    </row>
    <row r="10" spans="1:6" x14ac:dyDescent="0.2">
      <c r="A10" t="s">
        <v>10</v>
      </c>
      <c r="B10" t="s">
        <v>16</v>
      </c>
      <c r="C10" s="9">
        <v>7.4</v>
      </c>
      <c r="D10" s="10">
        <v>14.8</v>
      </c>
      <c r="E10" t="s">
        <v>12</v>
      </c>
      <c r="F10" t="s">
        <v>17</v>
      </c>
    </row>
    <row r="11" spans="1:6" x14ac:dyDescent="0.2">
      <c r="A11" t="s">
        <v>10</v>
      </c>
      <c r="B11" t="s">
        <v>18</v>
      </c>
      <c r="C11" s="9">
        <v>2</v>
      </c>
      <c r="D11" s="11">
        <v>1</v>
      </c>
      <c r="E11" t="s">
        <v>12</v>
      </c>
      <c r="F11" t="s">
        <v>19</v>
      </c>
    </row>
    <row r="12" spans="1:6" x14ac:dyDescent="0.2">
      <c r="A12" t="s">
        <v>10</v>
      </c>
      <c r="B12" t="s">
        <v>20</v>
      </c>
      <c r="C12" s="12">
        <v>0.73660600499566709</v>
      </c>
      <c r="D12" s="11">
        <v>0.01</v>
      </c>
      <c r="E12" t="s">
        <v>12</v>
      </c>
      <c r="F12" t="s">
        <v>47</v>
      </c>
    </row>
    <row r="13" spans="1:6" x14ac:dyDescent="0.2">
      <c r="A13" t="s">
        <v>10</v>
      </c>
      <c r="B13" t="s">
        <v>21</v>
      </c>
      <c r="C13" s="12">
        <v>0.10704326706845371</v>
      </c>
      <c r="D13" s="10">
        <v>0.01</v>
      </c>
      <c r="E13" t="s">
        <v>12</v>
      </c>
      <c r="F13" t="s">
        <v>47</v>
      </c>
    </row>
    <row r="14" spans="1:6" x14ac:dyDescent="0.2">
      <c r="A14" t="s">
        <v>10</v>
      </c>
      <c r="B14" t="s">
        <v>22</v>
      </c>
      <c r="C14" s="12">
        <v>0.2</v>
      </c>
      <c r="D14" s="10">
        <v>0.01</v>
      </c>
      <c r="E14" t="s">
        <v>12</v>
      </c>
      <c r="F14" t="s">
        <v>47</v>
      </c>
    </row>
    <row r="15" spans="1:6" x14ac:dyDescent="0.2">
      <c r="A15" t="s">
        <v>10</v>
      </c>
      <c r="B15" t="s">
        <v>23</v>
      </c>
      <c r="C15" s="12">
        <v>4.7868207014453721E-3</v>
      </c>
      <c r="D15" s="10">
        <v>0.01</v>
      </c>
      <c r="E15" t="s">
        <v>12</v>
      </c>
      <c r="F15" t="s">
        <v>47</v>
      </c>
    </row>
    <row r="16" spans="1:6" x14ac:dyDescent="0.2">
      <c r="A16" t="s">
        <v>24</v>
      </c>
      <c r="B16" t="s">
        <v>11</v>
      </c>
      <c r="C16" s="26">
        <v>100000</v>
      </c>
      <c r="D16" s="13">
        <v>310000</v>
      </c>
      <c r="E16" t="s">
        <v>25</v>
      </c>
      <c r="F16" t="s">
        <v>26</v>
      </c>
    </row>
    <row r="17" spans="1:6" x14ac:dyDescent="0.2">
      <c r="A17" t="s">
        <v>24</v>
      </c>
      <c r="B17" t="s">
        <v>27</v>
      </c>
      <c r="C17" s="14">
        <v>30000</v>
      </c>
      <c r="D17" s="13">
        <v>11000</v>
      </c>
      <c r="E17" t="s">
        <v>25</v>
      </c>
      <c r="F17" t="s">
        <v>28</v>
      </c>
    </row>
    <row r="18" spans="1:6" x14ac:dyDescent="0.2">
      <c r="A18" t="s">
        <v>24</v>
      </c>
      <c r="B18" t="s">
        <v>20</v>
      </c>
      <c r="C18" s="29">
        <v>36830.300249783351</v>
      </c>
      <c r="D18" s="13">
        <f>140000/4</f>
        <v>35000</v>
      </c>
      <c r="E18" t="s">
        <v>25</v>
      </c>
      <c r="F18" t="s">
        <v>29</v>
      </c>
    </row>
    <row r="19" spans="1:6" x14ac:dyDescent="0.2">
      <c r="A19" t="s">
        <v>24</v>
      </c>
      <c r="B19" t="s">
        <v>21</v>
      </c>
      <c r="C19" s="29">
        <v>10704.326706845372</v>
      </c>
      <c r="D19" s="13">
        <f t="shared" ref="D19:D21" si="0">140000/4</f>
        <v>35000</v>
      </c>
      <c r="E19" t="s">
        <v>25</v>
      </c>
      <c r="F19" t="s">
        <v>29</v>
      </c>
    </row>
    <row r="20" spans="1:6" x14ac:dyDescent="0.2">
      <c r="A20" t="s">
        <v>24</v>
      </c>
      <c r="B20" t="s">
        <v>22</v>
      </c>
      <c r="C20" s="29">
        <v>10000</v>
      </c>
      <c r="D20" s="13">
        <f t="shared" si="0"/>
        <v>35000</v>
      </c>
      <c r="E20" t="s">
        <v>25</v>
      </c>
      <c r="F20" t="s">
        <v>29</v>
      </c>
    </row>
    <row r="21" spans="1:6" x14ac:dyDescent="0.2">
      <c r="A21" t="s">
        <v>24</v>
      </c>
      <c r="B21" t="s">
        <v>23</v>
      </c>
      <c r="C21" s="29">
        <v>2393.410350722686</v>
      </c>
      <c r="D21" s="13">
        <f t="shared" si="0"/>
        <v>35000</v>
      </c>
      <c r="E21" t="s">
        <v>25</v>
      </c>
      <c r="F21" t="s">
        <v>29</v>
      </c>
    </row>
    <row r="22" spans="1:6" x14ac:dyDescent="0.2">
      <c r="A22" t="s">
        <v>30</v>
      </c>
      <c r="B22" t="s">
        <v>22</v>
      </c>
      <c r="C22" s="31">
        <v>3</v>
      </c>
      <c r="D22" s="10">
        <v>3</v>
      </c>
      <c r="E22" t="s">
        <v>31</v>
      </c>
      <c r="F22" t="s">
        <v>32</v>
      </c>
    </row>
    <row r="23" spans="1:6" x14ac:dyDescent="0.2">
      <c r="A23" t="s">
        <v>30</v>
      </c>
      <c r="B23" t="s">
        <v>23</v>
      </c>
      <c r="C23" s="31">
        <v>1.4360462104336116</v>
      </c>
      <c r="D23" s="10">
        <v>3</v>
      </c>
      <c r="E23" t="s">
        <v>31</v>
      </c>
      <c r="F23" t="s">
        <v>32</v>
      </c>
    </row>
    <row r="24" spans="1:6" x14ac:dyDescent="0.2">
      <c r="A24" t="s">
        <v>33</v>
      </c>
      <c r="B24" t="s">
        <v>20</v>
      </c>
      <c r="C24" s="30">
        <v>36.830300249783356</v>
      </c>
      <c r="D24" s="10">
        <v>50</v>
      </c>
      <c r="E24" t="s">
        <v>34</v>
      </c>
      <c r="F24" t="s">
        <v>35</v>
      </c>
    </row>
    <row r="25" spans="1:6" x14ac:dyDescent="0.2">
      <c r="A25" t="s">
        <v>33</v>
      </c>
      <c r="B25" t="s">
        <v>21</v>
      </c>
      <c r="C25" s="30">
        <v>10.704326706845372</v>
      </c>
      <c r="D25" s="10">
        <v>50</v>
      </c>
      <c r="E25" t="s">
        <v>34</v>
      </c>
      <c r="F25" t="s">
        <v>35</v>
      </c>
    </row>
    <row r="26" spans="1:6" x14ac:dyDescent="0.2">
      <c r="A26" t="s">
        <v>33</v>
      </c>
      <c r="B26" t="s">
        <v>36</v>
      </c>
      <c r="C26" s="9">
        <v>2.5</v>
      </c>
      <c r="D26" s="10">
        <v>2.5</v>
      </c>
      <c r="E26" t="s">
        <v>34</v>
      </c>
      <c r="F26" t="s">
        <v>37</v>
      </c>
    </row>
    <row r="27" spans="1:6" x14ac:dyDescent="0.2">
      <c r="A27" t="s">
        <v>33</v>
      </c>
      <c r="B27" t="s">
        <v>38</v>
      </c>
      <c r="C27" s="9">
        <v>2.5</v>
      </c>
      <c r="D27" s="10">
        <v>2.5</v>
      </c>
      <c r="E27" t="s">
        <v>34</v>
      </c>
      <c r="F27" t="s">
        <v>37</v>
      </c>
    </row>
    <row r="30" spans="1:6" x14ac:dyDescent="0.2">
      <c r="A30" s="5" t="s">
        <v>39</v>
      </c>
      <c r="B30" s="5"/>
      <c r="C30" s="5"/>
    </row>
    <row r="31" spans="1:6" x14ac:dyDescent="0.2">
      <c r="A31" s="6" t="s">
        <v>40</v>
      </c>
      <c r="B31" s="16" t="s">
        <v>41</v>
      </c>
    </row>
    <row r="32" spans="1:6" x14ac:dyDescent="0.2">
      <c r="A32" t="s">
        <v>42</v>
      </c>
      <c r="B32" s="17">
        <v>0.8</v>
      </c>
    </row>
    <row r="33" spans="1:2" x14ac:dyDescent="0.2">
      <c r="A33" t="s">
        <v>43</v>
      </c>
      <c r="B33" s="17">
        <v>0.2</v>
      </c>
    </row>
    <row r="34" spans="1:2" x14ac:dyDescent="0.2">
      <c r="A34" s="18" t="s">
        <v>44</v>
      </c>
      <c r="B34" s="19">
        <f>SUM(B32:B33)</f>
        <v>1</v>
      </c>
    </row>
    <row r="36" spans="1:2" x14ac:dyDescent="0.2">
      <c r="A36" s="18" t="s">
        <v>45</v>
      </c>
    </row>
  </sheetData>
  <mergeCells count="4">
    <mergeCell ref="A2:C2"/>
    <mergeCell ref="D2:F2"/>
    <mergeCell ref="B3:C3"/>
    <mergeCell ref="D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D6B4-154A-3F46-888F-8365B7888157}">
  <dimension ref="A1:G60"/>
  <sheetViews>
    <sheetView topLeftCell="A40" workbookViewId="0">
      <selection activeCell="E57" sqref="E57:E60"/>
    </sheetView>
  </sheetViews>
  <sheetFormatPr baseColWidth="10" defaultRowHeight="16" x14ac:dyDescent="0.2"/>
  <cols>
    <col min="1" max="1" width="34.6640625" customWidth="1"/>
    <col min="2" max="6" width="19.33203125" customWidth="1"/>
  </cols>
  <sheetData>
    <row r="1" spans="1:7" s="2" customFormat="1" ht="68" x14ac:dyDescent="0.2">
      <c r="A1" s="2" t="s">
        <v>79</v>
      </c>
      <c r="B1" s="2" t="s">
        <v>80</v>
      </c>
      <c r="C1" s="2" t="s">
        <v>81</v>
      </c>
      <c r="D1" s="2" t="s">
        <v>82</v>
      </c>
      <c r="E1" s="2" t="s">
        <v>83</v>
      </c>
      <c r="G1" s="2" t="s">
        <v>88</v>
      </c>
    </row>
    <row r="2" spans="1:7" x14ac:dyDescent="0.2">
      <c r="A2" t="s">
        <v>84</v>
      </c>
      <c r="B2">
        <v>13</v>
      </c>
      <c r="C2">
        <v>13</v>
      </c>
      <c r="D2">
        <v>5.4833333333333334</v>
      </c>
      <c r="E2">
        <v>5.4833333333333334</v>
      </c>
    </row>
    <row r="3" spans="1:7" x14ac:dyDescent="0.2">
      <c r="A3" t="s">
        <v>85</v>
      </c>
      <c r="D3">
        <v>56547.619047619046</v>
      </c>
      <c r="E3">
        <v>59523.809523809519</v>
      </c>
    </row>
    <row r="4" spans="1:7" x14ac:dyDescent="0.2">
      <c r="A4" t="s">
        <v>86</v>
      </c>
      <c r="B4">
        <v>17788.235294117647</v>
      </c>
      <c r="C4">
        <v>17788.235294117647</v>
      </c>
    </row>
    <row r="5" spans="1:7" x14ac:dyDescent="0.2">
      <c r="A5" t="s">
        <v>87</v>
      </c>
      <c r="B5">
        <v>10000000</v>
      </c>
      <c r="C5">
        <v>10000000</v>
      </c>
      <c r="D5">
        <v>2261904.7619047617</v>
      </c>
      <c r="E5">
        <v>2380952.3809523806</v>
      </c>
    </row>
    <row r="8" spans="1:7" x14ac:dyDescent="0.2">
      <c r="B8" t="s">
        <v>80</v>
      </c>
      <c r="C8" t="s">
        <v>81</v>
      </c>
      <c r="D8" t="s">
        <v>82</v>
      </c>
      <c r="E8" t="s">
        <v>83</v>
      </c>
    </row>
    <row r="9" spans="1:7" x14ac:dyDescent="0.2">
      <c r="A9" t="s">
        <v>89</v>
      </c>
      <c r="B9" s="27">
        <v>8500000</v>
      </c>
      <c r="C9" s="27">
        <v>1400000</v>
      </c>
      <c r="D9" s="27">
        <v>1700000</v>
      </c>
      <c r="E9" s="27">
        <v>110000</v>
      </c>
    </row>
    <row r="13" spans="1:7" x14ac:dyDescent="0.2">
      <c r="B13" t="s">
        <v>20</v>
      </c>
      <c r="C13" t="s">
        <v>21</v>
      </c>
      <c r="D13" t="s">
        <v>22</v>
      </c>
      <c r="E13" t="s">
        <v>23</v>
      </c>
    </row>
    <row r="14" spans="1:7" x14ac:dyDescent="0.2">
      <c r="A14" t="s">
        <v>24</v>
      </c>
      <c r="B14" s="15">
        <v>50000</v>
      </c>
      <c r="C14" s="15">
        <v>50000</v>
      </c>
      <c r="D14" s="15">
        <v>10000</v>
      </c>
      <c r="E14" s="15">
        <v>5000</v>
      </c>
    </row>
    <row r="15" spans="1:7" x14ac:dyDescent="0.2">
      <c r="A15" t="s">
        <v>30</v>
      </c>
      <c r="D15">
        <v>3</v>
      </c>
      <c r="E15">
        <v>3</v>
      </c>
    </row>
    <row r="16" spans="1:7" x14ac:dyDescent="0.2">
      <c r="A16" t="s">
        <v>33</v>
      </c>
      <c r="B16">
        <v>50</v>
      </c>
      <c r="C16">
        <v>50</v>
      </c>
    </row>
    <row r="17" spans="1:5" x14ac:dyDescent="0.2">
      <c r="A17" t="s">
        <v>10</v>
      </c>
      <c r="B17" s="12">
        <v>1</v>
      </c>
      <c r="C17" s="12">
        <v>0.5</v>
      </c>
      <c r="D17" s="12">
        <v>0.2</v>
      </c>
      <c r="E17" s="12">
        <v>0.01</v>
      </c>
    </row>
    <row r="19" spans="1:5" x14ac:dyDescent="0.2">
      <c r="A19" t="s">
        <v>90</v>
      </c>
    </row>
    <row r="20" spans="1:5" x14ac:dyDescent="0.2">
      <c r="A20" t="s">
        <v>24</v>
      </c>
      <c r="B20">
        <f>B14*B2</f>
        <v>650000</v>
      </c>
      <c r="C20">
        <f t="shared" ref="C20:E20" si="0">C14*C2</f>
        <v>650000</v>
      </c>
      <c r="D20">
        <f t="shared" si="0"/>
        <v>54833.333333333336</v>
      </c>
      <c r="E20">
        <f t="shared" si="0"/>
        <v>27416.666666666668</v>
      </c>
    </row>
    <row r="21" spans="1:5" x14ac:dyDescent="0.2">
      <c r="A21" t="s">
        <v>30</v>
      </c>
      <c r="B21">
        <f t="shared" ref="B21:E21" si="1">B15*B3</f>
        <v>0</v>
      </c>
      <c r="C21">
        <f t="shared" si="1"/>
        <v>0</v>
      </c>
      <c r="D21">
        <f t="shared" si="1"/>
        <v>169642.85714285713</v>
      </c>
      <c r="E21">
        <f t="shared" si="1"/>
        <v>178571.42857142855</v>
      </c>
    </row>
    <row r="22" spans="1:5" x14ac:dyDescent="0.2">
      <c r="A22" t="s">
        <v>33</v>
      </c>
      <c r="B22">
        <f t="shared" ref="B22:E22" si="2">B16*B4</f>
        <v>889411.76470588229</v>
      </c>
      <c r="C22">
        <f t="shared" si="2"/>
        <v>889411.76470588229</v>
      </c>
      <c r="D22">
        <f t="shared" si="2"/>
        <v>0</v>
      </c>
      <c r="E22">
        <f t="shared" si="2"/>
        <v>0</v>
      </c>
    </row>
    <row r="23" spans="1:5" x14ac:dyDescent="0.2">
      <c r="A23" t="s">
        <v>10</v>
      </c>
      <c r="B23">
        <f t="shared" ref="B23:E23" si="3">B17*B5</f>
        <v>10000000</v>
      </c>
      <c r="C23">
        <f t="shared" si="3"/>
        <v>5000000</v>
      </c>
      <c r="D23">
        <f t="shared" si="3"/>
        <v>452380.95238095237</v>
      </c>
      <c r="E23">
        <f t="shared" si="3"/>
        <v>23809.523809523806</v>
      </c>
    </row>
    <row r="24" spans="1:5" x14ac:dyDescent="0.2">
      <c r="A24" s="18" t="s">
        <v>91</v>
      </c>
      <c r="B24" s="27">
        <f>SUM(B20:B23)</f>
        <v>11539411.764705881</v>
      </c>
      <c r="C24" s="27">
        <f t="shared" ref="C24:E24" si="4">SUM(C20:C23)</f>
        <v>6539411.7647058824</v>
      </c>
      <c r="D24" s="27">
        <f t="shared" si="4"/>
        <v>676857.14285714284</v>
      </c>
      <c r="E24" s="27">
        <f t="shared" si="4"/>
        <v>229797.61904761902</v>
      </c>
    </row>
    <row r="26" spans="1:5" x14ac:dyDescent="0.2">
      <c r="A26" t="s">
        <v>92</v>
      </c>
      <c r="B26">
        <f>B9/B24</f>
        <v>0.73660600499566709</v>
      </c>
      <c r="C26">
        <f t="shared" ref="C26:E26" si="5">C9/C24</f>
        <v>0.21408653413690742</v>
      </c>
      <c r="D26">
        <v>1</v>
      </c>
      <c r="E26">
        <f t="shared" si="5"/>
        <v>0.47868207014453718</v>
      </c>
    </row>
    <row r="28" spans="1:5" x14ac:dyDescent="0.2">
      <c r="A28" t="s">
        <v>93</v>
      </c>
    </row>
    <row r="29" spans="1:5" x14ac:dyDescent="0.2">
      <c r="A29" t="s">
        <v>24</v>
      </c>
      <c r="B29" s="28">
        <f>B14*B$26</f>
        <v>36830.300249783351</v>
      </c>
      <c r="C29" s="28">
        <f t="shared" ref="C29:E29" si="6">C14*C$26</f>
        <v>10704.326706845372</v>
      </c>
      <c r="D29" s="28">
        <f t="shared" si="6"/>
        <v>10000</v>
      </c>
      <c r="E29" s="28">
        <f t="shared" si="6"/>
        <v>2393.410350722686</v>
      </c>
    </row>
    <row r="30" spans="1:5" x14ac:dyDescent="0.2">
      <c r="A30" t="s">
        <v>30</v>
      </c>
      <c r="B30" s="28">
        <f t="shared" ref="B30:E32" si="7">B15*B$26</f>
        <v>0</v>
      </c>
      <c r="C30" s="28">
        <f t="shared" si="7"/>
        <v>0</v>
      </c>
      <c r="D30" s="28">
        <f t="shared" si="7"/>
        <v>3</v>
      </c>
      <c r="E30" s="28">
        <f t="shared" si="7"/>
        <v>1.4360462104336116</v>
      </c>
    </row>
    <row r="31" spans="1:5" x14ac:dyDescent="0.2">
      <c r="A31" t="s">
        <v>33</v>
      </c>
      <c r="B31" s="28">
        <f t="shared" si="7"/>
        <v>36.830300249783356</v>
      </c>
      <c r="C31" s="28">
        <f t="shared" si="7"/>
        <v>10.704326706845372</v>
      </c>
      <c r="D31" s="28">
        <f t="shared" si="7"/>
        <v>0</v>
      </c>
      <c r="E31" s="28">
        <f t="shared" si="7"/>
        <v>0</v>
      </c>
    </row>
    <row r="32" spans="1:5" x14ac:dyDescent="0.2">
      <c r="A32" t="s">
        <v>10</v>
      </c>
      <c r="B32" s="28">
        <f t="shared" si="7"/>
        <v>0.73660600499566709</v>
      </c>
      <c r="C32" s="28">
        <f t="shared" si="7"/>
        <v>0.10704326706845371</v>
      </c>
      <c r="D32" s="28">
        <f t="shared" si="7"/>
        <v>0.2</v>
      </c>
      <c r="E32" s="28">
        <f t="shared" si="7"/>
        <v>4.7868207014453721E-3</v>
      </c>
    </row>
    <row r="34" spans="1:6" ht="17" x14ac:dyDescent="0.2">
      <c r="A34" t="s">
        <v>94</v>
      </c>
      <c r="B34" s="2" t="s">
        <v>80</v>
      </c>
      <c r="C34" s="2" t="s">
        <v>81</v>
      </c>
      <c r="D34" s="2" t="s">
        <v>82</v>
      </c>
      <c r="E34" s="2" t="s">
        <v>83</v>
      </c>
      <c r="F34" s="18"/>
    </row>
    <row r="35" spans="1:6" x14ac:dyDescent="0.2">
      <c r="A35" t="s">
        <v>24</v>
      </c>
      <c r="B35" s="28">
        <v>36830.300249783351</v>
      </c>
      <c r="C35" s="28">
        <v>10704.326706845372</v>
      </c>
      <c r="D35" s="28">
        <v>10000</v>
      </c>
      <c r="E35" s="28">
        <v>2393.410350722686</v>
      </c>
    </row>
    <row r="36" spans="1:6" x14ac:dyDescent="0.2">
      <c r="A36" t="s">
        <v>30</v>
      </c>
      <c r="B36" s="28">
        <v>0</v>
      </c>
      <c r="C36" s="28">
        <v>0</v>
      </c>
      <c r="D36" s="28">
        <v>3</v>
      </c>
      <c r="E36" s="28">
        <v>1.4360462104336116</v>
      </c>
    </row>
    <row r="37" spans="1:6" x14ac:dyDescent="0.2">
      <c r="A37" t="s">
        <v>33</v>
      </c>
      <c r="B37" s="28">
        <v>36.830300249783356</v>
      </c>
      <c r="C37" s="28">
        <v>10.704326706845372</v>
      </c>
      <c r="D37" s="28">
        <v>0</v>
      </c>
      <c r="E37" s="28">
        <v>0</v>
      </c>
    </row>
    <row r="38" spans="1:6" x14ac:dyDescent="0.2">
      <c r="A38" t="s">
        <v>10</v>
      </c>
      <c r="B38" s="28">
        <v>0.73660600499566709</v>
      </c>
      <c r="C38" s="28">
        <v>0.10704326706845371</v>
      </c>
      <c r="D38" s="28">
        <v>0.2</v>
      </c>
      <c r="E38" s="28">
        <v>4.7868207014453721E-3</v>
      </c>
    </row>
    <row r="40" spans="1:6" ht="17" x14ac:dyDescent="0.2">
      <c r="A40" t="s">
        <v>90</v>
      </c>
      <c r="B40" s="2" t="s">
        <v>80</v>
      </c>
      <c r="C40" s="2" t="s">
        <v>81</v>
      </c>
      <c r="D40" s="2" t="s">
        <v>82</v>
      </c>
      <c r="E40" s="2" t="s">
        <v>83</v>
      </c>
    </row>
    <row r="41" spans="1:6" x14ac:dyDescent="0.2">
      <c r="A41" t="s">
        <v>24</v>
      </c>
      <c r="B41">
        <f>B35*B2</f>
        <v>478793.90324718354</v>
      </c>
      <c r="C41">
        <f t="shared" ref="C41:E41" si="8">C35*C2</f>
        <v>139156.24718898983</v>
      </c>
      <c r="D41">
        <f t="shared" si="8"/>
        <v>54833.333333333336</v>
      </c>
      <c r="E41">
        <f t="shared" si="8"/>
        <v>13123.866756462729</v>
      </c>
    </row>
    <row r="42" spans="1:6" x14ac:dyDescent="0.2">
      <c r="A42" t="s">
        <v>30</v>
      </c>
      <c r="B42">
        <f t="shared" ref="B42:E42" si="9">B36*B3</f>
        <v>0</v>
      </c>
      <c r="C42">
        <f t="shared" si="9"/>
        <v>0</v>
      </c>
      <c r="D42">
        <f t="shared" si="9"/>
        <v>169642.85714285713</v>
      </c>
      <c r="E42">
        <f t="shared" si="9"/>
        <v>85478.941097238785</v>
      </c>
    </row>
    <row r="43" spans="1:6" x14ac:dyDescent="0.2">
      <c r="A43" t="s">
        <v>33</v>
      </c>
      <c r="B43">
        <f t="shared" ref="B43:E43" si="10">B37*B4</f>
        <v>655146.04679614631</v>
      </c>
      <c r="C43">
        <f t="shared" si="10"/>
        <v>190411.08212647296</v>
      </c>
      <c r="D43">
        <f t="shared" si="10"/>
        <v>0</v>
      </c>
      <c r="E43">
        <f t="shared" si="10"/>
        <v>0</v>
      </c>
    </row>
    <row r="44" spans="1:6" x14ac:dyDescent="0.2">
      <c r="A44" t="s">
        <v>10</v>
      </c>
      <c r="B44">
        <f t="shared" ref="B44:E44" si="11">B38*B5</f>
        <v>7366060.049956671</v>
      </c>
      <c r="C44">
        <f t="shared" si="11"/>
        <v>1070432.6706845372</v>
      </c>
      <c r="D44">
        <f t="shared" si="11"/>
        <v>452380.95238095237</v>
      </c>
      <c r="E44">
        <f t="shared" si="11"/>
        <v>11397.192146298503</v>
      </c>
    </row>
    <row r="45" spans="1:6" x14ac:dyDescent="0.2">
      <c r="A45" s="18" t="s">
        <v>91</v>
      </c>
      <c r="B45" s="27">
        <f>SUM(B41:B44)</f>
        <v>8500000</v>
      </c>
      <c r="C45" s="27">
        <f t="shared" ref="C45" si="12">SUM(C41:C44)</f>
        <v>1400000</v>
      </c>
      <c r="D45" s="27">
        <f t="shared" ref="D45" si="13">SUM(D41:D44)</f>
        <v>676857.14285714284</v>
      </c>
      <c r="E45" s="27">
        <f t="shared" ref="E45" si="14">SUM(E41:E44)</f>
        <v>110000.00000000001</v>
      </c>
    </row>
    <row r="48" spans="1:6" x14ac:dyDescent="0.2">
      <c r="A48" t="s">
        <v>90</v>
      </c>
      <c r="B48" t="s">
        <v>24</v>
      </c>
      <c r="C48" t="s">
        <v>30</v>
      </c>
      <c r="D48" t="s">
        <v>33</v>
      </c>
      <c r="E48" t="s">
        <v>10</v>
      </c>
      <c r="F48" t="s">
        <v>91</v>
      </c>
    </row>
    <row r="49" spans="1:6" x14ac:dyDescent="0.2">
      <c r="A49" t="s">
        <v>80</v>
      </c>
      <c r="B49">
        <v>478793.90324718354</v>
      </c>
      <c r="C49">
        <v>0</v>
      </c>
      <c r="D49">
        <v>655146.04679614631</v>
      </c>
      <c r="E49">
        <v>7366060.049956671</v>
      </c>
      <c r="F49">
        <v>8500000</v>
      </c>
    </row>
    <row r="50" spans="1:6" x14ac:dyDescent="0.2">
      <c r="A50" t="s">
        <v>81</v>
      </c>
      <c r="B50">
        <v>139156.24718898983</v>
      </c>
      <c r="C50">
        <v>0</v>
      </c>
      <c r="D50">
        <v>190411.08212647296</v>
      </c>
      <c r="E50">
        <v>1070432.6706845372</v>
      </c>
      <c r="F50">
        <v>1400000</v>
      </c>
    </row>
    <row r="51" spans="1:6" x14ac:dyDescent="0.2">
      <c r="A51" t="s">
        <v>82</v>
      </c>
      <c r="B51">
        <v>54833.333333333336</v>
      </c>
      <c r="C51">
        <v>169642.85714285713</v>
      </c>
      <c r="D51">
        <v>0</v>
      </c>
      <c r="E51">
        <v>452380.95238095237</v>
      </c>
      <c r="F51">
        <v>676857.14285714284</v>
      </c>
    </row>
    <row r="52" spans="1:6" x14ac:dyDescent="0.2">
      <c r="A52" t="s">
        <v>83</v>
      </c>
      <c r="B52">
        <v>13123.866756462729</v>
      </c>
      <c r="C52">
        <v>85478.941097238785</v>
      </c>
      <c r="D52">
        <v>0</v>
      </c>
      <c r="E52">
        <v>11397.192146298503</v>
      </c>
      <c r="F52">
        <v>110000.00000000001</v>
      </c>
    </row>
    <row r="56" spans="1:6" x14ac:dyDescent="0.2">
      <c r="A56" t="s">
        <v>94</v>
      </c>
      <c r="B56" t="s">
        <v>24</v>
      </c>
      <c r="C56" t="s">
        <v>30</v>
      </c>
      <c r="D56" t="s">
        <v>33</v>
      </c>
      <c r="E56" t="s">
        <v>10</v>
      </c>
    </row>
    <row r="57" spans="1:6" x14ac:dyDescent="0.2">
      <c r="A57" t="s">
        <v>80</v>
      </c>
      <c r="B57">
        <v>36830.300249783351</v>
      </c>
      <c r="C57">
        <v>0</v>
      </c>
      <c r="D57">
        <v>36.830300249783356</v>
      </c>
      <c r="E57">
        <v>0.73660600499566709</v>
      </c>
    </row>
    <row r="58" spans="1:6" x14ac:dyDescent="0.2">
      <c r="A58" t="s">
        <v>81</v>
      </c>
      <c r="B58">
        <v>10704.326706845372</v>
      </c>
      <c r="C58">
        <v>0</v>
      </c>
      <c r="D58">
        <v>10.704326706845372</v>
      </c>
      <c r="E58">
        <v>0.10704326706845371</v>
      </c>
    </row>
    <row r="59" spans="1:6" x14ac:dyDescent="0.2">
      <c r="A59" t="s">
        <v>82</v>
      </c>
      <c r="B59">
        <v>10000</v>
      </c>
      <c r="C59">
        <v>3</v>
      </c>
      <c r="D59">
        <v>0</v>
      </c>
      <c r="E59">
        <v>0.2</v>
      </c>
    </row>
    <row r="60" spans="1:6" x14ac:dyDescent="0.2">
      <c r="A60" t="s">
        <v>83</v>
      </c>
      <c r="B60">
        <v>2393.410350722686</v>
      </c>
      <c r="C60">
        <v>1.4360462104336116</v>
      </c>
      <c r="D60">
        <v>0</v>
      </c>
      <c r="E60">
        <v>4.7868207014453721E-3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feedstock_to_commodity</vt:lpstr>
      <vt:lpstr>commodity_to_use</vt:lpstr>
      <vt:lpstr>Portfolio Design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2024-01-30T00:04:05Z</dcterms:created>
  <dcterms:modified xsi:type="dcterms:W3CDTF">2024-03-07T22:02:34Z</dcterms:modified>
</cp:coreProperties>
</file>