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mpark\PATH\Git\SJV\SJV-\"/>
    </mc:Choice>
  </mc:AlternateContent>
  <xr:revisionPtr revIDLastSave="0" documentId="13_ncr:1_{20FD76E2-8695-476F-903A-A2F3DADE237F}" xr6:coauthVersionLast="47" xr6:coauthVersionMax="47" xr10:uidLastSave="{00000000-0000-0000-0000-000000000000}"/>
  <bookViews>
    <workbookView xWindow="-3600" yWindow="3030" windowWidth="26490" windowHeight="11325" tabRatio="622" activeTab="2"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11" r:id="rId7"/>
    <sheet name="Infrastructure" sheetId="19" r:id="rId8"/>
    <sheet name="Unit Conversion" sheetId="18" r:id="rId9"/>
    <sheet name="Conversion" sheetId="15" r:id="rId10"/>
    <sheet name="Feedstock to Commodity Buildout" sheetId="7" r:id="rId11"/>
    <sheet name="Commodity to Use Buildout" sheetId="8" r:id="rId12"/>
    <sheet name="F2C_ver2" sheetId="20" r:id="rId13"/>
    <sheet name="Commodity To Use Matrix" sheetId="6" r:id="rId14"/>
    <sheet name="table from Julia (to be deleted" sheetId="16" r:id="rId15"/>
    <sheet name="Feedstock to Commodity Matrix" sheetId="4" r:id="rId16"/>
  </sheets>
  <externalReferences>
    <externalReference r:id="rId17"/>
  </externalReferences>
  <definedNames>
    <definedName name="_xlnm._FilterDatabase" localSheetId="4" hidden="1">'C2U CI'!$A$1:$AA$14</definedName>
    <definedName name="_xlnm._FilterDatabase" localSheetId="2" hidden="1">'F2C CI'!$A$1:$I$61</definedName>
    <definedName name="_xlnm._FilterDatabase" localSheetId="6" hidden="1">'F2C Jobs'!$A$1:$J$13</definedName>
    <definedName name="_xlnm._FilterDatabase" localSheetId="1" hidden="1">'F2C Land'!$A$1:$K$19</definedName>
    <definedName name="_xlnm._FilterDatabase" localSheetId="5" hidden="1">'F2C Water'!$A$1:$L$39</definedName>
    <definedName name="_xlnm._FilterDatabase" localSheetId="8" hidden="1">'Unit Conversion'!$A$1:$AK$19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0" i="7" l="1"/>
  <c r="G20" i="7" s="1"/>
  <c r="AA19" i="7"/>
  <c r="G19" i="7" s="1"/>
  <c r="H19" i="7" s="1"/>
  <c r="AA18" i="7"/>
  <c r="G18" i="7"/>
  <c r="H18" i="7" s="1"/>
  <c r="I18" i="7" s="1"/>
  <c r="AA17" i="7"/>
  <c r="AA16" i="7"/>
  <c r="G16" i="7" s="1"/>
  <c r="AA13" i="7"/>
  <c r="AA12" i="7"/>
  <c r="G12" i="7" s="1"/>
  <c r="AA11" i="7"/>
  <c r="AA10" i="7"/>
  <c r="G10" i="7" s="1"/>
  <c r="H10" i="7" s="1"/>
  <c r="I10" i="7" s="1"/>
  <c r="J10" i="7" s="1"/>
  <c r="K10" i="7" s="1"/>
  <c r="L10" i="7" s="1"/>
  <c r="AA7" i="7"/>
  <c r="AA6" i="7"/>
  <c r="G6" i="7"/>
  <c r="AA5" i="7"/>
  <c r="AA4" i="7"/>
  <c r="AA3" i="7"/>
  <c r="G3" i="7" s="1"/>
  <c r="H3" i="7" s="1"/>
  <c r="AA2" i="7"/>
  <c r="H12" i="7" l="1"/>
  <c r="I12" i="7" s="1"/>
  <c r="J12" i="7" s="1"/>
  <c r="K12" i="7" s="1"/>
  <c r="L12" i="7" s="1"/>
  <c r="M12" i="7" s="1"/>
  <c r="N12" i="7" s="1"/>
  <c r="O12" i="7" s="1"/>
  <c r="P12" i="7" s="1"/>
  <c r="Q12" i="7" s="1"/>
  <c r="R12" i="7" s="1"/>
  <c r="S12" i="7" s="1"/>
  <c r="T12" i="7" s="1"/>
  <c r="U12" i="7" s="1"/>
  <c r="V12" i="7" s="1"/>
  <c r="W12" i="7" s="1"/>
  <c r="X12" i="7" s="1"/>
  <c r="Y12" i="7" s="1"/>
  <c r="Z12" i="7" s="1"/>
  <c r="G5" i="7"/>
  <c r="H5" i="7" s="1"/>
  <c r="I5" i="7" s="1"/>
  <c r="J5" i="7" s="1"/>
  <c r="K5" i="7" s="1"/>
  <c r="L5" i="7" s="1"/>
  <c r="M5" i="7" s="1"/>
  <c r="N5" i="7" s="1"/>
  <c r="O5" i="7" s="1"/>
  <c r="P5" i="7" s="1"/>
  <c r="Q5" i="7" s="1"/>
  <c r="R5" i="7" s="1"/>
  <c r="S5" i="7" s="1"/>
  <c r="T5" i="7" s="1"/>
  <c r="U5" i="7" s="1"/>
  <c r="V5" i="7" s="1"/>
  <c r="W5" i="7" s="1"/>
  <c r="X5" i="7" s="1"/>
  <c r="Y5" i="7" s="1"/>
  <c r="Z5" i="7" s="1"/>
  <c r="H6" i="7"/>
  <c r="I6" i="7" s="1"/>
  <c r="J6" i="7" s="1"/>
  <c r="K6" i="7" s="1"/>
  <c r="L6" i="7" s="1"/>
  <c r="M6" i="7" s="1"/>
  <c r="N6" i="7" s="1"/>
  <c r="O6" i="7" s="1"/>
  <c r="P6" i="7" s="1"/>
  <c r="Q6" i="7" s="1"/>
  <c r="R6" i="7" s="1"/>
  <c r="S6" i="7" s="1"/>
  <c r="T6" i="7" s="1"/>
  <c r="U6" i="7" s="1"/>
  <c r="V6" i="7" s="1"/>
  <c r="W6" i="7" s="1"/>
  <c r="X6" i="7" s="1"/>
  <c r="Y6" i="7" s="1"/>
  <c r="Z6" i="7" s="1"/>
  <c r="H16" i="7"/>
  <c r="I16" i="7" s="1"/>
  <c r="J16" i="7" s="1"/>
  <c r="K16" i="7" s="1"/>
  <c r="L16" i="7" s="1"/>
  <c r="M16" i="7" s="1"/>
  <c r="N16" i="7" s="1"/>
  <c r="O16" i="7" s="1"/>
  <c r="P16" i="7" s="1"/>
  <c r="Q16" i="7" s="1"/>
  <c r="R16" i="7" s="1"/>
  <c r="S16" i="7" s="1"/>
  <c r="T16" i="7" s="1"/>
  <c r="U16" i="7" s="1"/>
  <c r="V16" i="7" s="1"/>
  <c r="W16" i="7" s="1"/>
  <c r="X16" i="7" s="1"/>
  <c r="Y16" i="7" s="1"/>
  <c r="Z16" i="7" s="1"/>
  <c r="I19" i="7"/>
  <c r="J19" i="7" s="1"/>
  <c r="K19" i="7" s="1"/>
  <c r="L19" i="7" s="1"/>
  <c r="M19" i="7" s="1"/>
  <c r="N19" i="7" s="1"/>
  <c r="O19" i="7" s="1"/>
  <c r="P19" i="7" s="1"/>
  <c r="Q19" i="7" s="1"/>
  <c r="R19" i="7" s="1"/>
  <c r="S19" i="7" s="1"/>
  <c r="T19" i="7" s="1"/>
  <c r="U19" i="7" s="1"/>
  <c r="V19" i="7" s="1"/>
  <c r="W19" i="7" s="1"/>
  <c r="X19" i="7" s="1"/>
  <c r="Y19" i="7" s="1"/>
  <c r="Z19" i="7" s="1"/>
  <c r="I3" i="7"/>
  <c r="J3" i="7" s="1"/>
  <c r="K3" i="7" s="1"/>
  <c r="L3" i="7" s="1"/>
  <c r="M3" i="7" s="1"/>
  <c r="N3" i="7" s="1"/>
  <c r="O3" i="7" s="1"/>
  <c r="P3" i="7" s="1"/>
  <c r="Q3" i="7" s="1"/>
  <c r="R3" i="7" s="1"/>
  <c r="S3" i="7" s="1"/>
  <c r="T3" i="7" s="1"/>
  <c r="U3" i="7" s="1"/>
  <c r="V3" i="7" s="1"/>
  <c r="W3" i="7" s="1"/>
  <c r="X3" i="7" s="1"/>
  <c r="Y3" i="7" s="1"/>
  <c r="Z3" i="7" s="1"/>
  <c r="G7" i="7"/>
  <c r="H7" i="7" s="1"/>
  <c r="I7" i="7" s="1"/>
  <c r="J7" i="7" s="1"/>
  <c r="K7" i="7" s="1"/>
  <c r="L7" i="7" s="1"/>
  <c r="M7" i="7" s="1"/>
  <c r="N7" i="7" s="1"/>
  <c r="O7" i="7" s="1"/>
  <c r="P7" i="7" s="1"/>
  <c r="Q7" i="7" s="1"/>
  <c r="R7" i="7" s="1"/>
  <c r="S7" i="7" s="1"/>
  <c r="T7" i="7" s="1"/>
  <c r="U7" i="7" s="1"/>
  <c r="V7" i="7" s="1"/>
  <c r="W7" i="7" s="1"/>
  <c r="X7" i="7" s="1"/>
  <c r="Y7" i="7" s="1"/>
  <c r="Z7" i="7" s="1"/>
  <c r="M10" i="7"/>
  <c r="N10" i="7" s="1"/>
  <c r="O10" i="7" s="1"/>
  <c r="P10" i="7" s="1"/>
  <c r="Q10" i="7" s="1"/>
  <c r="R10" i="7" s="1"/>
  <c r="S10" i="7" s="1"/>
  <c r="T10" i="7" s="1"/>
  <c r="U10" i="7" s="1"/>
  <c r="V10" i="7" s="1"/>
  <c r="W10" i="7" s="1"/>
  <c r="X10" i="7" s="1"/>
  <c r="Y10" i="7" s="1"/>
  <c r="Z10" i="7" s="1"/>
  <c r="G17" i="7"/>
  <c r="H17" i="7" s="1"/>
  <c r="I17" i="7" s="1"/>
  <c r="J17" i="7" s="1"/>
  <c r="K17" i="7" s="1"/>
  <c r="L17" i="7" s="1"/>
  <c r="M17" i="7" s="1"/>
  <c r="N17" i="7" s="1"/>
  <c r="O17" i="7" s="1"/>
  <c r="P17" i="7" s="1"/>
  <c r="Q17" i="7" s="1"/>
  <c r="R17" i="7" s="1"/>
  <c r="S17" i="7" s="1"/>
  <c r="T17" i="7" s="1"/>
  <c r="U17" i="7" s="1"/>
  <c r="V17" i="7" s="1"/>
  <c r="W17" i="7" s="1"/>
  <c r="X17" i="7" s="1"/>
  <c r="Y17" i="7" s="1"/>
  <c r="Z17" i="7" s="1"/>
  <c r="J18" i="7"/>
  <c r="K18" i="7" s="1"/>
  <c r="L18" i="7" s="1"/>
  <c r="M18" i="7" s="1"/>
  <c r="N18" i="7" s="1"/>
  <c r="O18" i="7" s="1"/>
  <c r="P18" i="7" s="1"/>
  <c r="Q18" i="7" s="1"/>
  <c r="R18" i="7" s="1"/>
  <c r="S18" i="7" s="1"/>
  <c r="T18" i="7" s="1"/>
  <c r="U18" i="7" s="1"/>
  <c r="V18" i="7" s="1"/>
  <c r="W18" i="7" s="1"/>
  <c r="X18" i="7" s="1"/>
  <c r="Y18" i="7" s="1"/>
  <c r="Z18" i="7" s="1"/>
  <c r="H20" i="7"/>
  <c r="I20" i="7" s="1"/>
  <c r="J20" i="7" s="1"/>
  <c r="K20" i="7" s="1"/>
  <c r="L20" i="7" s="1"/>
  <c r="M20" i="7" s="1"/>
  <c r="N20" i="7" s="1"/>
  <c r="O20" i="7" s="1"/>
  <c r="P20" i="7" s="1"/>
  <c r="Q20" i="7" s="1"/>
  <c r="R20" i="7" s="1"/>
  <c r="S20" i="7" s="1"/>
  <c r="T20" i="7" s="1"/>
  <c r="U20" i="7" s="1"/>
  <c r="V20" i="7" s="1"/>
  <c r="W20" i="7" s="1"/>
  <c r="X20" i="7" s="1"/>
  <c r="Y20" i="7" s="1"/>
  <c r="Z20" i="7" s="1"/>
  <c r="G2" i="7"/>
  <c r="H2" i="7" s="1"/>
  <c r="I2" i="7" s="1"/>
  <c r="J2" i="7" s="1"/>
  <c r="K2" i="7" s="1"/>
  <c r="L2" i="7" s="1"/>
  <c r="M2" i="7" s="1"/>
  <c r="N2" i="7" s="1"/>
  <c r="O2" i="7" s="1"/>
  <c r="P2" i="7" s="1"/>
  <c r="Q2" i="7" s="1"/>
  <c r="R2" i="7" s="1"/>
  <c r="S2" i="7" s="1"/>
  <c r="T2" i="7" s="1"/>
  <c r="U2" i="7" s="1"/>
  <c r="V2" i="7" s="1"/>
  <c r="W2" i="7" s="1"/>
  <c r="X2" i="7" s="1"/>
  <c r="Y2" i="7" s="1"/>
  <c r="Z2" i="7" s="1"/>
  <c r="G11" i="7"/>
  <c r="H11" i="7" s="1"/>
  <c r="I11" i="7" s="1"/>
  <c r="J11" i="7" s="1"/>
  <c r="K11" i="7" s="1"/>
  <c r="L11" i="7" s="1"/>
  <c r="M11" i="7" s="1"/>
  <c r="N11" i="7" s="1"/>
  <c r="O11" i="7" s="1"/>
  <c r="P11" i="7" s="1"/>
  <c r="Q11" i="7" s="1"/>
  <c r="R11" i="7" s="1"/>
  <c r="S11" i="7" s="1"/>
  <c r="T11" i="7" s="1"/>
  <c r="U11" i="7" s="1"/>
  <c r="V11" i="7" s="1"/>
  <c r="W11" i="7" s="1"/>
  <c r="X11" i="7" s="1"/>
  <c r="Y11" i="7" s="1"/>
  <c r="Z11" i="7" s="1"/>
  <c r="G4" i="7"/>
  <c r="H4" i="7" s="1"/>
  <c r="I4" i="7" s="1"/>
  <c r="J4" i="7" s="1"/>
  <c r="K4" i="7" s="1"/>
  <c r="L4" i="7" s="1"/>
  <c r="M4" i="7" s="1"/>
  <c r="N4" i="7" s="1"/>
  <c r="O4" i="7" s="1"/>
  <c r="P4" i="7" s="1"/>
  <c r="Q4" i="7" s="1"/>
  <c r="R4" i="7" s="1"/>
  <c r="S4" i="7" s="1"/>
  <c r="T4" i="7" s="1"/>
  <c r="U4" i="7" s="1"/>
  <c r="V4" i="7" s="1"/>
  <c r="W4" i="7" s="1"/>
  <c r="X4" i="7" s="1"/>
  <c r="Y4" i="7" s="1"/>
  <c r="Z4" i="7" s="1"/>
  <c r="G13" i="7"/>
  <c r="H13" i="7" s="1"/>
  <c r="I13" i="7" s="1"/>
  <c r="J13" i="7" s="1"/>
  <c r="K13" i="7" s="1"/>
  <c r="L13" i="7" s="1"/>
  <c r="M13" i="7" s="1"/>
  <c r="N13" i="7" s="1"/>
  <c r="O13" i="7" s="1"/>
  <c r="P13" i="7" s="1"/>
  <c r="Q13" i="7" s="1"/>
  <c r="R13" i="7" s="1"/>
  <c r="S13" i="7" s="1"/>
  <c r="T13" i="7" s="1"/>
  <c r="U13" i="7" s="1"/>
  <c r="V13" i="7" s="1"/>
  <c r="W13" i="7" s="1"/>
  <c r="X13" i="7" s="1"/>
  <c r="Y13" i="7" s="1"/>
  <c r="Z13" i="7" s="1"/>
  <c r="K10" i="10" l="1"/>
  <c r="L10" i="10"/>
  <c r="N10" i="10"/>
  <c r="S10" i="10"/>
  <c r="T10" i="10"/>
  <c r="V10" i="10"/>
  <c r="AA10" i="10"/>
  <c r="H9" i="10"/>
  <c r="H10" i="10" s="1"/>
  <c r="I9" i="10"/>
  <c r="I10" i="10" s="1"/>
  <c r="J9" i="10"/>
  <c r="J10" i="10" s="1"/>
  <c r="K9" i="10"/>
  <c r="L9" i="10"/>
  <c r="M9" i="10"/>
  <c r="M10" i="10" s="1"/>
  <c r="N9" i="10"/>
  <c r="O9" i="10"/>
  <c r="O10" i="10" s="1"/>
  <c r="P9" i="10"/>
  <c r="P10" i="10" s="1"/>
  <c r="Q9" i="10"/>
  <c r="Q10" i="10" s="1"/>
  <c r="R9" i="10"/>
  <c r="R10" i="10" s="1"/>
  <c r="S9" i="10"/>
  <c r="T9" i="10"/>
  <c r="U9" i="10"/>
  <c r="U10" i="10" s="1"/>
  <c r="V9" i="10"/>
  <c r="W9" i="10"/>
  <c r="W10" i="10" s="1"/>
  <c r="X9" i="10"/>
  <c r="X10" i="10" s="1"/>
  <c r="Y9" i="10"/>
  <c r="Y10" i="10" s="1"/>
  <c r="Z9" i="10"/>
  <c r="Z10" i="10" s="1"/>
  <c r="AA9" i="10"/>
  <c r="G9" i="10"/>
  <c r="G10" i="10" s="1"/>
  <c r="F17" i="22"/>
  <c r="F16" i="22"/>
  <c r="F15" i="22"/>
  <c r="F14" i="22"/>
  <c r="F13" i="22"/>
  <c r="K12" i="22"/>
  <c r="K5" i="22" s="1"/>
  <c r="F12" i="22"/>
  <c r="K11" i="22"/>
  <c r="K4" i="22" s="1"/>
  <c r="F11" i="22"/>
  <c r="K10" i="22"/>
  <c r="F10" i="22"/>
  <c r="K9" i="22"/>
  <c r="F9" i="22"/>
  <c r="K8" i="22"/>
  <c r="F8" i="22"/>
  <c r="K7" i="22"/>
  <c r="F7" i="22"/>
  <c r="K6" i="22"/>
  <c r="F6" i="22"/>
  <c r="F3" i="22"/>
  <c r="F2" i="22"/>
  <c r="G50" i="12" l="1"/>
  <c r="G49" i="12" s="1"/>
  <c r="G30" i="12"/>
  <c r="G29" i="12" s="1"/>
  <c r="G10" i="12"/>
  <c r="G9" i="12" s="1"/>
  <c r="G53" i="12"/>
  <c r="G33" i="12"/>
  <c r="G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<sst xmlns="http://schemas.openxmlformats.org/spreadsheetml/2006/main" count="1908" uniqueCount="301">
  <si>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</si>
  <si>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</si>
  <si>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</si>
  <si>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</si>
  <si>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</si>
  <si>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</si>
  <si>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</si>
  <si>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</si>
  <si>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</si>
  <si>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</si>
  <si>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</si>
  <si>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</si>
  <si>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</si>
  <si>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</si>
  <si>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</si>
  <si>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</si>
  <si>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</si>
  <si>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</si>
  <si>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</si>
  <si>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</si>
  <si>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</si>
  <si>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</si>
  <si>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</si>
  <si>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</si>
  <si>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</si>
  <si>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</si>
  <si>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</si>
  <si>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</si>
  <si>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</si>
  <si>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</si>
  <si>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</si>
  <si>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</si>
  <si>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</si>
  <si>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</si>
  <si>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</si>
  <si>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</si>
  <si>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</si>
  <si>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</si>
  <si>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</si>
  <si>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</si>
  <si>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</si>
  <si>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</si>
  <si>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</si>
  <si>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</si>
  <si>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</si>
  <si>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</si>
  <si>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</si>
  <si>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</si>
  <si>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</si>
  <si>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</si>
  <si>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</si>
  <si>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</si>
  <si>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</si>
  <si>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</si>
  <si>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</si>
  <si>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</si>
  <si>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</si>
  <si>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</si>
  <si>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</si>
  <si>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</si>
  <si>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</si>
  <si>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</si>
  <si>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</si>
  <si>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</si>
  <si>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</si>
  <si>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</si>
  <si>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</si>
  <si>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</si>
  <si>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</si>
  <si>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</si>
  <si>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</si>
  <si>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</si>
  <si>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</si>
  <si>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</si>
  <si>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</si>
  <si>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</si>
  <si>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</si>
  <si>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</si>
  <si>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</si>
  <si>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</si>
  <si>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</si>
  <si>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</si>
  <si>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</si>
  <si>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</si>
  <si>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</si>
  <si>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</si>
  <si>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</si>
  <si>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</si>
  <si>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</si>
  <si>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</si>
  <si>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</si>
  <si>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</si>
  <si>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</si>
  <si>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</si>
  <si>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</si>
  <si>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</si>
  <si>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</si>
  <si>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</si>
  <si>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</si>
  <si>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</si>
  <si>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</si>
  <si>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</si>
  <si>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</si>
  <si>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</si>
  <si>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</si>
  <si>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</si>
  <si>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</si>
  <si>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</si>
  <si>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</si>
  <si>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</si>
  <si>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</si>
  <si>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</si>
  <si>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</si>
  <si>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</si>
  <si>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</si>
  <si>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</si>
  <si>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</si>
  <si>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</si>
  <si>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</si>
  <si>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</si>
  <si>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</si>
  <si>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</si>
  <si>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</si>
  <si>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</si>
  <si>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</si>
  <si>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</si>
  <si>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</si>
  <si>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</si>
  <si>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</si>
  <si>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</si>
  <si>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</si>
  <si>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</si>
  <si>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</si>
  <si>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</si>
  <si>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</si>
  <si>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</si>
  <si>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</si>
  <si>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</si>
  <si>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</si>
  <si>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</si>
  <si>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</si>
  <si>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</si>
  <si>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</si>
  <si>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</si>
  <si>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</si>
  <si>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</si>
  <si>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</si>
  <si>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</si>
  <si>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</si>
  <si>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</si>
  <si>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</si>
  <si>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</si>
  <si>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</si>
  <si>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</si>
  <si>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</si>
  <si>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</si>
  <si>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</si>
  <si>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</si>
  <si>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</si>
  <si>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</si>
  <si>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</si>
  <si>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</si>
  <si>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</si>
  <si>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</si>
  <si>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</si>
  <si>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</si>
  <si>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</si>
  <si>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</si>
  <si>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</si>
  <si>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</si>
  <si>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</si>
  <si>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</si>
  <si>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</si>
  <si>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</si>
  <si>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</si>
  <si>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</si>
  <si>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</si>
  <si>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</si>
  <si>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</si>
  <si>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</si>
  <si>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</si>
  <si>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</si>
  <si>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</si>
  <si>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</si>
  <si>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</si>
  <si>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</si>
  <si>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</si>
  <si>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</si>
  <si>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</si>
  <si>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</si>
  <si>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</si>
  <si>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</si>
  <si>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</si>
  <si>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</si>
  <si>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</si>
  <si>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</si>
  <si>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</si>
  <si>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</si>
  <si>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</si>
  <si>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</si>
  <si>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</si>
  <si>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</si>
  <si>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</si>
  <si>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</si>
  <si>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</si>
  <si>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</si>
  <si>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</si>
  <si>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</si>
  <si>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</si>
  <si>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</si>
  <si>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</si>
  <si>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</si>
  <si>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</si>
  <si>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</si>
  <si>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</si>
  <si>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</si>
  <si>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</si>
  <si>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</si>
  <si>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</si>
  <si>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</si>
  <si>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</si>
  <si>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</si>
  <si>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</si>
  <si>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</si>
  <si>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</si>
  <si>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</si>
  <si>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</si>
  <si>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</si>
  <si>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</si>
  <si>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</si>
  <si>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</si>
  <si>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</si>
  <si>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</si>
  <si>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</si>
  <si>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</si>
  <si>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</si>
  <si>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</si>
  <si>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</si>
  <si>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</si>
  <si>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</si>
  <si>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</si>
  <si>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</si>
  <si>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</si>
  <si>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</si>
  <si>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</si>
  <si>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</si>
  <si>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</si>
  <si>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</si>
  <si>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</si>
  <si>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</si>
  <si>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</si>
  <si>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</si>
  <si>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</si>
  <si>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</si>
  <si>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</si>
  <si>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</si>
  <si>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</si>
  <si>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</si>
  <si>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</si>
  <si>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</si>
  <si>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</si>
  <si>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</si>
  <si>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</si>
  <si>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</si>
  <si>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</si>
  <si>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</si>
  <si>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</si>
  <si>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</si>
  <si>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</si>
  <si>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</si>
  <si>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</si>
  <si>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</si>
  <si>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</si>
  <si>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</si>
  <si>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</si>
  <si>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</si>
  <si>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</si>
  <si>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</si>
  <si>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NREL resource assessment says "13 kg bone-dry biomass per kg hydrogen" so 1/14</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</si>
  <si>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</si>
  <si>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</si>
  <si>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</si>
  <si>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</si>
  <si>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</si>
  <si>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</si>
  <si>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Fats, Oils, Greases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</si>
  <si>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</si>
  <si>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</si>
  <si>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</si>
  <si>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</si>
  <si>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</si>
  <si>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</si>
  <si>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</si>
  <si>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</si>
  <si>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</si>
  <si>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</si>
  <si>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</si>
  <si>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</si>
  <si>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</si>
  <si>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Direct emission = 0</t>
  </si>
  <si>
    <t>3.6 kg co2/ kg h2 (mid/upstream)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</si>
</sst>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000000000"/>
    <numFmt numFmtId="167" formatCode="0.0"/>
    <numFmt numFmtId="168" formatCode="_(* #,##0.0_);_(* \(#,##0.0\);_(* &quot;-&quot;??_);_(@_)"/>
  </numFmts>
  <fonts count="13"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9" fillId="0" borderId="0" applyNumberFormat="0" applyFill="0" applyBorder="0" applyAlignment="0" applyProtection="0"/>
  </cellStyleXfs>
  <cellXfs count="67">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164" fontId="0" fillId="0" borderId="0" xfId="0" applyNumberFormat="1"/>
    <xf numFmtId="3" fontId="0" fillId="2" borderId="0" xfId="0" applyNumberFormat="1" applyFill="1"/>
    <xf numFmtId="0" fontId="0" fillId="0" borderId="0" xfId="0"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mpark\PATH\Git\SJV\SJV-\data\SJV%20Portfolio%20-%20Proportional%20Buildout%201.31.2024.xlsx" TargetMode="External"/><Relationship Id="rId1" Type="http://schemas.openxmlformats.org/officeDocument/2006/relationships/externalLinkPath" Target="data/SJV%20Portfolio%20-%20Proportional%20Buildout%201.31.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ortfolio_input"/>
      <sheetName val="portfolio_metadata"/>
      <sheetName val="feedstock_to_commodity"/>
      <sheetName val="commodity_to_use"/>
      <sheetName val="Sheet2"/>
    </sheetNames>
    <sheetDataSet>
      <sheetData sheetId="0">
        <row r="8">
          <cell r="C8">
            <v>26.6</v>
          </cell>
        </row>
        <row r="9">
          <cell r="C9">
            <v>0.55000000000000004</v>
          </cell>
        </row>
        <row r="10">
          <cell r="C10">
            <v>14.8</v>
          </cell>
        </row>
        <row r="11">
          <cell r="C11">
            <v>1</v>
          </cell>
        </row>
        <row r="12">
          <cell r="C12">
            <v>3.4285714285714287E-2</v>
          </cell>
        </row>
        <row r="13">
          <cell r="C13">
            <v>3.0168589174800367E-3</v>
          </cell>
        </row>
        <row r="15">
          <cell r="C15">
            <v>310000</v>
          </cell>
        </row>
        <row r="16">
          <cell r="C16">
            <v>11000</v>
          </cell>
        </row>
        <row r="17">
          <cell r="C17">
            <v>120157.48031496063</v>
          </cell>
        </row>
        <row r="18">
          <cell r="C18">
            <v>9898.5567307519032</v>
          </cell>
        </row>
        <row r="20">
          <cell r="C20">
            <v>5.7692307692307692</v>
          </cell>
        </row>
        <row r="21">
          <cell r="C21">
            <v>0.23076923076923078</v>
          </cell>
        </row>
        <row r="22">
          <cell r="C22">
            <v>85.714285714285708</v>
          </cell>
        </row>
        <row r="23">
          <cell r="C23">
            <v>14.285714285714285</v>
          </cell>
        </row>
        <row r="24">
          <cell r="C24">
            <v>5</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cao.int/environmental-protection/CORSIA/Documents/CORSIA_Eligible_Fuels/ICAO%20document%2006%20-%20Default%20Life%20Cycle%20Emissions%20-%20June%202022.pdf" TargetMode="External"/><Relationship Id="rId2" Type="http://schemas.openxmlformats.org/officeDocument/2006/relationships/hyperlink" Target="https://www.iea.org/data-and-statistics/charts/comparison-of-the-emissions-intensity-of-different-hydrogen-production-routes-2021" TargetMode="External"/><Relationship Id="rId1" Type="http://schemas.openxmlformats.org/officeDocument/2006/relationships/hyperlink" Target="https://www.iea.org/data-and-statistics/charts/comparison-of-the-emissions-intensity-of-different-hydrogen-production-routes-2021" TargetMode="External"/><Relationship Id="rId6" Type="http://schemas.openxmlformats.org/officeDocument/2006/relationships/hyperlink" Target="https://www.iea.org/data-and-statistics/charts/comparison-of-the-emissions-intensity-of-different-hydrogen-production-routes-2021" TargetMode="External"/><Relationship Id="rId5" Type="http://schemas.openxmlformats.org/officeDocument/2006/relationships/hyperlink" Target="https://www.iea.org/data-and-statistics/charts/comparison-of-the-emissions-intensity-of-different-hydrogen-production-routes-2021" TargetMode="External"/><Relationship Id="rId4" Type="http://schemas.openxmlformats.org/officeDocument/2006/relationships/hyperlink" Target="https://www.icao.int/environmental-protection/CORSIA/Documents/CORSIA_Eligible_Fuels/ICAO%20document%2006%20-%20Default%20Life%20Cycle%20Emissions%20-%20June%202022.pdf"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1.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N20"/>
  <sheetViews>
    <sheetView zoomScale="107" workbookViewId="0">
      <selection activeCell="L24" sqref="L24"/>
    </sheetView>
  </sheetViews>
  <sheetFormatPr defaultColWidth="11" defaultRowHeight="15.75" x14ac:dyDescent="0.25"/>
  <cols>
    <col min="1" max="1" width="30.375" customWidth="1"/>
    <col min="2" max="2" width="17.125" customWidth="1"/>
    <col min="4" max="4" width="27.625" customWidth="1"/>
    <col min="5" max="5" width="0" hidden="1" customWidth="1"/>
    <col min="6" max="6" width="12.625" hidden="1" customWidth="1"/>
    <col min="7" max="7" width="0" hidden="1" customWidth="1"/>
    <col min="8" max="8" width="13" hidden="1" customWidth="1"/>
    <col min="9" max="9" width="0" hidden="1" customWidth="1"/>
    <col min="10" max="10" width="11" hidden="1" customWidth="1"/>
    <col min="11" max="11" width="18.875" customWidth="1"/>
    <col min="12" max="12" width="38.375" customWidth="1"/>
    <col min="14" max="14" width="11" bestFit="1" customWidth="1"/>
  </cols>
  <sheetData>
    <row r="1" spans="1:14" x14ac:dyDescent="0.25">
      <c r="A1" t="s">
        <v>0</v>
      </c>
      <c r="B1" t="s">
        <v>263</v>
      </c>
      <c r="C1" t="s">
        <v>1</v>
      </c>
      <c r="D1" t="s">
        <v>103</v>
      </c>
      <c r="E1" t="s">
        <v>104</v>
      </c>
      <c r="F1" t="s">
        <v>105</v>
      </c>
      <c r="G1" t="s">
        <v>106</v>
      </c>
      <c r="H1" t="s">
        <v>107</v>
      </c>
      <c r="I1" t="s">
        <v>99</v>
      </c>
      <c r="J1" t="s">
        <v>108</v>
      </c>
      <c r="K1" t="s">
        <v>291</v>
      </c>
      <c r="L1" t="s">
        <v>264</v>
      </c>
      <c r="M1" t="s">
        <v>265</v>
      </c>
      <c r="N1" t="s">
        <v>266</v>
      </c>
    </row>
    <row r="2" spans="1:14" x14ac:dyDescent="0.25">
      <c r="A2" t="s">
        <v>37</v>
      </c>
      <c r="B2" t="s">
        <v>267</v>
      </c>
      <c r="C2" t="s">
        <v>12</v>
      </c>
      <c r="D2" t="s">
        <v>113</v>
      </c>
      <c r="E2" t="s">
        <v>114</v>
      </c>
      <c r="F2" s="5">
        <f t="shared" ref="F2" si="0">H2*1000000000000</f>
        <v>3599.8225679871703</v>
      </c>
      <c r="G2" t="s">
        <v>115</v>
      </c>
      <c r="H2" s="37">
        <v>3.5998225679871703E-9</v>
      </c>
      <c r="I2" t="s">
        <v>116</v>
      </c>
      <c r="J2" s="40"/>
      <c r="K2" s="57">
        <v>100</v>
      </c>
      <c r="L2" s="58" t="s">
        <v>268</v>
      </c>
      <c r="M2" t="s">
        <v>269</v>
      </c>
      <c r="N2" t="s">
        <v>270</v>
      </c>
    </row>
    <row r="3" spans="1:14" x14ac:dyDescent="0.25">
      <c r="A3" t="s">
        <v>36</v>
      </c>
      <c r="B3" t="s">
        <v>267</v>
      </c>
      <c r="C3" t="s">
        <v>12</v>
      </c>
      <c r="D3" t="s">
        <v>113</v>
      </c>
      <c r="E3" t="s">
        <v>114</v>
      </c>
      <c r="F3" s="5">
        <f>H3*1000000000000</f>
        <v>3599.8225679871703</v>
      </c>
      <c r="G3" t="s">
        <v>115</v>
      </c>
      <c r="H3" s="37">
        <v>3.5998225679871703E-9</v>
      </c>
      <c r="I3" t="s">
        <v>116</v>
      </c>
      <c r="J3" s="40">
        <v>0.25</v>
      </c>
      <c r="K3" s="57">
        <v>100</v>
      </c>
      <c r="L3" s="58" t="s">
        <v>268</v>
      </c>
      <c r="M3" t="s">
        <v>269</v>
      </c>
      <c r="N3" t="s">
        <v>270</v>
      </c>
    </row>
    <row r="4" spans="1:14" x14ac:dyDescent="0.25">
      <c r="A4" t="s">
        <v>45</v>
      </c>
      <c r="B4" t="s">
        <v>271</v>
      </c>
      <c r="C4" t="s">
        <v>12</v>
      </c>
      <c r="D4" t="s">
        <v>113</v>
      </c>
      <c r="F4" s="5"/>
      <c r="H4" s="37"/>
      <c r="J4" s="40"/>
      <c r="K4" s="57">
        <f>K11*K16</f>
        <v>442.1052631578948</v>
      </c>
      <c r="L4" s="58" t="s">
        <v>272</v>
      </c>
      <c r="M4" t="s">
        <v>273</v>
      </c>
      <c r="N4" t="s">
        <v>270</v>
      </c>
    </row>
    <row r="5" spans="1:14" x14ac:dyDescent="0.25">
      <c r="A5" t="s">
        <v>44</v>
      </c>
      <c r="B5" t="s">
        <v>271</v>
      </c>
      <c r="C5" t="s">
        <v>12</v>
      </c>
      <c r="D5" t="s">
        <v>113</v>
      </c>
      <c r="F5" s="5"/>
      <c r="H5" s="37"/>
      <c r="J5" s="40"/>
      <c r="K5" s="57">
        <f>K12*K16</f>
        <v>420</v>
      </c>
      <c r="L5" s="58" t="s">
        <v>272</v>
      </c>
      <c r="M5" t="s">
        <v>273</v>
      </c>
      <c r="N5" t="s">
        <v>270</v>
      </c>
    </row>
    <row r="6" spans="1:14" x14ac:dyDescent="0.25">
      <c r="A6" t="s">
        <v>40</v>
      </c>
      <c r="B6" t="s">
        <v>132</v>
      </c>
      <c r="C6" t="s">
        <v>19</v>
      </c>
      <c r="D6" t="s">
        <v>118</v>
      </c>
      <c r="E6" t="s">
        <v>119</v>
      </c>
      <c r="F6" s="5">
        <f t="shared" ref="F6:F15" si="1">H6*1000000000000</f>
        <v>119999.99999999999</v>
      </c>
      <c r="G6" t="s">
        <v>120</v>
      </c>
      <c r="H6">
        <v>1.1999999999999999E-7</v>
      </c>
      <c r="I6" t="s">
        <v>121</v>
      </c>
      <c r="J6" s="40">
        <v>0.72</v>
      </c>
      <c r="K6" s="59">
        <f>1/0.167</f>
        <v>5.9880239520958076</v>
      </c>
      <c r="L6" s="58" t="s">
        <v>274</v>
      </c>
      <c r="M6" t="s">
        <v>275</v>
      </c>
      <c r="N6" s="40" t="s">
        <v>270</v>
      </c>
    </row>
    <row r="7" spans="1:14" x14ac:dyDescent="0.25">
      <c r="A7" t="s">
        <v>37</v>
      </c>
      <c r="B7" t="s">
        <v>267</v>
      </c>
      <c r="C7" t="s">
        <v>19</v>
      </c>
      <c r="D7" t="s">
        <v>118</v>
      </c>
      <c r="E7" t="s">
        <v>119</v>
      </c>
      <c r="F7" s="5">
        <f>H7*1000000000000</f>
        <v>119999.99999999999</v>
      </c>
      <c r="G7" t="s">
        <v>120</v>
      </c>
      <c r="H7">
        <v>1.1999999999999999E-7</v>
      </c>
      <c r="I7" t="s">
        <v>121</v>
      </c>
      <c r="J7" s="40">
        <v>0.44</v>
      </c>
      <c r="K7" s="57">
        <f>1/13*10^6</f>
        <v>76923.076923076922</v>
      </c>
      <c r="L7" s="58" t="s">
        <v>276</v>
      </c>
      <c r="M7" t="s">
        <v>277</v>
      </c>
      <c r="N7" t="s">
        <v>270</v>
      </c>
    </row>
    <row r="8" spans="1:14" x14ac:dyDescent="0.25">
      <c r="A8" t="s">
        <v>36</v>
      </c>
      <c r="B8" t="s">
        <v>267</v>
      </c>
      <c r="C8" t="s">
        <v>19</v>
      </c>
      <c r="D8" t="s">
        <v>118</v>
      </c>
      <c r="E8" t="s">
        <v>119</v>
      </c>
      <c r="F8" s="5">
        <f>H8*1000000000000</f>
        <v>119999.99999999999</v>
      </c>
      <c r="G8" t="s">
        <v>120</v>
      </c>
      <c r="H8">
        <v>1.1999999999999999E-7</v>
      </c>
      <c r="I8" t="s">
        <v>121</v>
      </c>
      <c r="J8" s="40">
        <v>0.44</v>
      </c>
      <c r="K8" s="57">
        <f>1/13*10^6</f>
        <v>76923.076923076922</v>
      </c>
      <c r="L8" s="58" t="s">
        <v>276</v>
      </c>
      <c r="M8" t="s">
        <v>278</v>
      </c>
      <c r="N8" t="s">
        <v>270</v>
      </c>
    </row>
    <row r="9" spans="1:14" x14ac:dyDescent="0.25">
      <c r="A9" t="s">
        <v>45</v>
      </c>
      <c r="B9" t="s">
        <v>271</v>
      </c>
      <c r="C9" t="s">
        <v>19</v>
      </c>
      <c r="D9" t="s">
        <v>118</v>
      </c>
      <c r="E9" t="s">
        <v>119</v>
      </c>
      <c r="F9" s="5">
        <f t="shared" ref="F9:F10" si="2">H9*1000000000000</f>
        <v>119999.99999999999</v>
      </c>
      <c r="G9" t="s">
        <v>120</v>
      </c>
      <c r="H9">
        <v>1.1999999999999999E-7</v>
      </c>
      <c r="I9" t="s">
        <v>121</v>
      </c>
      <c r="J9" s="40"/>
      <c r="K9" s="57">
        <f>1/3.29/1.6*10^6</f>
        <v>189969.60486322187</v>
      </c>
      <c r="L9" s="58" t="s">
        <v>279</v>
      </c>
      <c r="M9" s="53" t="s">
        <v>280</v>
      </c>
      <c r="N9" t="s">
        <v>270</v>
      </c>
    </row>
    <row r="10" spans="1:14" x14ac:dyDescent="0.25">
      <c r="A10" t="s">
        <v>44</v>
      </c>
      <c r="B10" t="s">
        <v>271</v>
      </c>
      <c r="C10" t="s">
        <v>19</v>
      </c>
      <c r="D10" t="s">
        <v>118</v>
      </c>
      <c r="E10" t="s">
        <v>119</v>
      </c>
      <c r="F10" s="5">
        <f t="shared" si="2"/>
        <v>119999.99999999999</v>
      </c>
      <c r="G10" t="s">
        <v>120</v>
      </c>
      <c r="H10">
        <v>1.1999999999999999E-7</v>
      </c>
      <c r="I10" t="s">
        <v>121</v>
      </c>
      <c r="J10" s="40"/>
      <c r="K10" s="57">
        <f>1/3.29/1.6*10^6</f>
        <v>189969.60486322187</v>
      </c>
      <c r="L10" s="58" t="s">
        <v>279</v>
      </c>
      <c r="M10" s="53" t="s">
        <v>281</v>
      </c>
      <c r="N10" t="s">
        <v>270</v>
      </c>
    </row>
    <row r="11" spans="1:14" x14ac:dyDescent="0.25">
      <c r="A11" t="s">
        <v>45</v>
      </c>
      <c r="B11" t="s">
        <v>271</v>
      </c>
      <c r="C11" t="s">
        <v>38</v>
      </c>
      <c r="D11" t="s">
        <v>132</v>
      </c>
      <c r="E11" t="s">
        <v>59</v>
      </c>
      <c r="F11" s="5">
        <f t="shared" si="1"/>
        <v>1093000</v>
      </c>
      <c r="G11" t="s">
        <v>133</v>
      </c>
      <c r="H11">
        <v>1.093E-6</v>
      </c>
      <c r="I11" t="s">
        <v>134</v>
      </c>
      <c r="K11" s="57">
        <f>56*10^9*0.6/(1.9*10^6)</f>
        <v>17684.21052631579</v>
      </c>
      <c r="L11" s="58" t="s">
        <v>282</v>
      </c>
      <c r="M11" t="s">
        <v>283</v>
      </c>
      <c r="N11" t="s">
        <v>270</v>
      </c>
    </row>
    <row r="12" spans="1:14" x14ac:dyDescent="0.25">
      <c r="A12" t="s">
        <v>44</v>
      </c>
      <c r="B12" t="s">
        <v>271</v>
      </c>
      <c r="C12" t="s">
        <v>38</v>
      </c>
      <c r="D12" t="s">
        <v>132</v>
      </c>
      <c r="E12" t="s">
        <v>59</v>
      </c>
      <c r="F12" s="5">
        <f t="shared" si="1"/>
        <v>1093000</v>
      </c>
      <c r="G12" t="s">
        <v>133</v>
      </c>
      <c r="H12">
        <v>1.093E-6</v>
      </c>
      <c r="I12" t="s">
        <v>134</v>
      </c>
      <c r="K12" s="2">
        <f>28000*0.6</f>
        <v>16800</v>
      </c>
      <c r="L12" s="58" t="s">
        <v>282</v>
      </c>
      <c r="M12" t="s">
        <v>284</v>
      </c>
      <c r="N12" t="s">
        <v>270</v>
      </c>
    </row>
    <row r="13" spans="1:14" x14ac:dyDescent="0.25">
      <c r="A13" t="s">
        <v>285</v>
      </c>
      <c r="B13" t="s">
        <v>271</v>
      </c>
      <c r="C13" s="1" t="s">
        <v>48</v>
      </c>
      <c r="D13" t="s">
        <v>136</v>
      </c>
      <c r="E13" t="s">
        <v>137</v>
      </c>
      <c r="F13" s="5">
        <f t="shared" si="1"/>
        <v>142432539.75000003</v>
      </c>
      <c r="G13" t="s">
        <v>138</v>
      </c>
      <c r="H13">
        <v>1.4243253975000002E-4</v>
      </c>
      <c r="I13" t="s">
        <v>139</v>
      </c>
      <c r="K13" s="2">
        <v>294</v>
      </c>
      <c r="L13" s="58" t="s">
        <v>286</v>
      </c>
      <c r="M13" t="s">
        <v>287</v>
      </c>
      <c r="N13" t="s">
        <v>270</v>
      </c>
    </row>
    <row r="14" spans="1:14" x14ac:dyDescent="0.25">
      <c r="A14" t="s">
        <v>37</v>
      </c>
      <c r="B14" t="s">
        <v>267</v>
      </c>
      <c r="C14" s="1" t="s">
        <v>48</v>
      </c>
      <c r="D14" t="s">
        <v>136</v>
      </c>
      <c r="E14" t="s">
        <v>137</v>
      </c>
      <c r="F14" s="5">
        <f t="shared" si="1"/>
        <v>142432539.75000003</v>
      </c>
      <c r="G14" t="s">
        <v>138</v>
      </c>
      <c r="H14">
        <v>1.4243253975000002E-4</v>
      </c>
      <c r="I14" t="s">
        <v>139</v>
      </c>
      <c r="K14" s="60">
        <v>56.1</v>
      </c>
      <c r="L14" s="58" t="s">
        <v>288</v>
      </c>
      <c r="M14" t="s">
        <v>289</v>
      </c>
    </row>
    <row r="15" spans="1:14" x14ac:dyDescent="0.25">
      <c r="A15" t="s">
        <v>36</v>
      </c>
      <c r="B15" t="s">
        <v>267</v>
      </c>
      <c r="C15" s="1" t="s">
        <v>48</v>
      </c>
      <c r="D15" t="s">
        <v>136</v>
      </c>
      <c r="E15" t="s">
        <v>137</v>
      </c>
      <c r="F15" s="5">
        <f t="shared" si="1"/>
        <v>142432539.75000003</v>
      </c>
      <c r="G15" t="s">
        <v>138</v>
      </c>
      <c r="H15">
        <v>1.4243253975000002E-4</v>
      </c>
      <c r="I15" t="s">
        <v>139</v>
      </c>
      <c r="K15" s="60">
        <v>62.7</v>
      </c>
      <c r="L15" s="58" t="s">
        <v>288</v>
      </c>
      <c r="M15" t="s">
        <v>290</v>
      </c>
    </row>
    <row r="16" spans="1:14" x14ac:dyDescent="0.25">
      <c r="A16" t="s">
        <v>38</v>
      </c>
      <c r="B16" t="s">
        <v>132</v>
      </c>
      <c r="C16" t="s">
        <v>12</v>
      </c>
      <c r="D16" t="s">
        <v>113</v>
      </c>
      <c r="E16" t="s">
        <v>114</v>
      </c>
      <c r="F16" s="5">
        <f>H16*1000000000000</f>
        <v>3599.8225679871703</v>
      </c>
      <c r="G16" t="s">
        <v>115</v>
      </c>
      <c r="H16" s="37">
        <v>3.5998225679871703E-9</v>
      </c>
      <c r="I16" t="s">
        <v>116</v>
      </c>
      <c r="J16" s="40"/>
      <c r="K16">
        <v>2.5000000000000001E-2</v>
      </c>
      <c r="L16" s="40" t="s">
        <v>258</v>
      </c>
    </row>
    <row r="17" spans="1:14" x14ac:dyDescent="0.25">
      <c r="A17" t="s">
        <v>38</v>
      </c>
      <c r="B17" t="s">
        <v>132</v>
      </c>
      <c r="C17" t="s">
        <v>19</v>
      </c>
      <c r="D17" t="s">
        <v>118</v>
      </c>
      <c r="E17" t="s">
        <v>119</v>
      </c>
      <c r="F17" s="5">
        <f>H17*1000000000000</f>
        <v>119999.99999999999</v>
      </c>
      <c r="G17" t="s">
        <v>120</v>
      </c>
      <c r="H17">
        <v>1.1999999999999999E-7</v>
      </c>
      <c r="I17" t="s">
        <v>121</v>
      </c>
      <c r="J17" s="40"/>
      <c r="K17">
        <v>0.16700000000000001</v>
      </c>
      <c r="L17" s="40" t="s">
        <v>127</v>
      </c>
      <c r="N17" s="61"/>
    </row>
    <row r="19" spans="1:14" x14ac:dyDescent="0.25">
      <c r="K19" s="62"/>
    </row>
    <row r="20" spans="1:14" x14ac:dyDescent="0.25">
      <c r="L20" s="63"/>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8"/>
  <sheetViews>
    <sheetView workbookViewId="0">
      <selection activeCell="F29" sqref="F29"/>
    </sheetView>
  </sheetViews>
  <sheetFormatPr defaultRowHeight="15.75" x14ac:dyDescent="0.25"/>
  <cols>
    <col min="1" max="1" width="14.625" customWidth="1"/>
    <col min="2" max="2" width="30.375" customWidth="1"/>
    <col min="3" max="3" width="8.375" customWidth="1"/>
    <col min="4" max="4" width="23.875" customWidth="1"/>
    <col min="5" max="25" width="8.25" customWidth="1"/>
  </cols>
  <sheetData>
    <row r="1" spans="1:25" x14ac:dyDescent="0.25">
      <c r="A1" t="s">
        <v>0</v>
      </c>
      <c r="B1" t="s">
        <v>1</v>
      </c>
      <c r="C1" t="s">
        <v>103</v>
      </c>
      <c r="D1" t="s">
        <v>112</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25">
      <c r="A2" t="s">
        <v>11</v>
      </c>
      <c r="B2" t="s">
        <v>12</v>
      </c>
      <c r="C2" t="s">
        <v>113</v>
      </c>
      <c r="D2" t="s">
        <v>117</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25">
      <c r="A3" t="s">
        <v>22</v>
      </c>
      <c r="B3" t="s">
        <v>12</v>
      </c>
      <c r="C3" t="s">
        <v>113</v>
      </c>
      <c r="D3" t="s">
        <v>117</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25">
      <c r="A4" s="12" t="s">
        <v>34</v>
      </c>
      <c r="B4" s="12" t="s">
        <v>12</v>
      </c>
      <c r="C4" s="12" t="s">
        <v>113</v>
      </c>
      <c r="D4" s="12" t="s">
        <v>117</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25">
      <c r="A5" s="12" t="s">
        <v>35</v>
      </c>
      <c r="B5" s="12" t="s">
        <v>12</v>
      </c>
      <c r="C5" s="12" t="s">
        <v>113</v>
      </c>
      <c r="D5" s="12" t="s">
        <v>117</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25">
      <c r="A6" s="12" t="s">
        <v>36</v>
      </c>
      <c r="B6" s="12" t="s">
        <v>12</v>
      </c>
      <c r="C6" s="12" t="s">
        <v>113</v>
      </c>
      <c r="D6" s="12" t="s">
        <v>117</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25">
      <c r="A7" s="12" t="s">
        <v>37</v>
      </c>
      <c r="B7" s="12" t="s">
        <v>12</v>
      </c>
      <c r="C7" s="12" t="s">
        <v>113</v>
      </c>
      <c r="D7" s="12" t="s">
        <v>117</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25">
      <c r="A8" s="12" t="s">
        <v>38</v>
      </c>
      <c r="B8" s="12" t="s">
        <v>12</v>
      </c>
      <c r="C8" s="12" t="s">
        <v>113</v>
      </c>
      <c r="D8" s="12" t="s">
        <v>117</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H1" workbookViewId="0">
      <selection activeCell="B1" sqref="B1:AA20"/>
    </sheetView>
  </sheetViews>
  <sheetFormatPr defaultColWidth="11" defaultRowHeight="15.75" x14ac:dyDescent="0.25"/>
  <cols>
    <col min="1" max="1" width="22.125" customWidth="1"/>
    <col min="2" max="2" width="31.875" bestFit="1" customWidth="1"/>
    <col min="3" max="4" width="21.625" bestFit="1" customWidth="1"/>
    <col min="5" max="5" width="15.625" bestFit="1" customWidth="1"/>
  </cols>
  <sheetData>
    <row r="1" spans="1:27" x14ac:dyDescent="0.25">
      <c r="A1" t="s">
        <v>292</v>
      </c>
      <c r="B1" t="s">
        <v>0</v>
      </c>
      <c r="C1" t="s">
        <v>142</v>
      </c>
      <c r="D1" t="s">
        <v>1</v>
      </c>
      <c r="E1" t="s">
        <v>103</v>
      </c>
      <c r="F1" t="s">
        <v>104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293</v>
      </c>
      <c r="B2" t="s">
        <v>11</v>
      </c>
      <c r="C2" t="s">
        <v>143</v>
      </c>
      <c r="D2" t="s">
        <v>12</v>
      </c>
      <c r="E2" t="s">
        <v>113</v>
      </c>
      <c r="F2" t="s">
        <v>114</v>
      </c>
      <c r="G2" s="65">
        <f>AA2/21</f>
        <v>1266.6666666666667</v>
      </c>
      <c r="H2" s="2">
        <f>$AA2/21+G2</f>
        <v>2533.3333333333335</v>
      </c>
      <c r="I2" s="2">
        <f t="shared" ref="I2:X2" si="0">$AA2/21+H2</f>
        <v>3800</v>
      </c>
      <c r="J2" s="2">
        <f t="shared" si="0"/>
        <v>5066.666666666667</v>
      </c>
      <c r="K2" s="2">
        <f t="shared" si="0"/>
        <v>6333.3333333333339</v>
      </c>
      <c r="L2" s="2">
        <f t="shared" si="0"/>
        <v>7600.0000000000009</v>
      </c>
      <c r="M2" s="2">
        <f t="shared" si="0"/>
        <v>8866.6666666666679</v>
      </c>
      <c r="N2" s="2">
        <f t="shared" si="0"/>
        <v>10133.333333333334</v>
      </c>
      <c r="O2" s="2">
        <f t="shared" si="0"/>
        <v>11400</v>
      </c>
      <c r="P2" s="2">
        <f t="shared" si="0"/>
        <v>12666.666666666666</v>
      </c>
      <c r="Q2" s="2">
        <f t="shared" si="0"/>
        <v>13933.333333333332</v>
      </c>
      <c r="R2" s="2">
        <f t="shared" si="0"/>
        <v>15199.999999999998</v>
      </c>
      <c r="S2" s="2">
        <f t="shared" si="0"/>
        <v>16466.666666666664</v>
      </c>
      <c r="T2" s="2">
        <f t="shared" si="0"/>
        <v>17733.333333333332</v>
      </c>
      <c r="U2" s="2">
        <f t="shared" si="0"/>
        <v>19000</v>
      </c>
      <c r="V2" s="2">
        <f t="shared" si="0"/>
        <v>20266.666666666668</v>
      </c>
      <c r="W2" s="2">
        <f t="shared" si="0"/>
        <v>21533.333333333336</v>
      </c>
      <c r="X2" s="2">
        <f t="shared" si="0"/>
        <v>22800.000000000004</v>
      </c>
      <c r="Y2" s="2">
        <f t="shared" ref="X2:Z19" si="1">$AA2/21+X2</f>
        <v>24066.666666666672</v>
      </c>
      <c r="Z2" s="2">
        <f t="shared" si="1"/>
        <v>25333.333333333339</v>
      </c>
      <c r="AA2" s="2">
        <f>[1]portfolio_input!C8*1000</f>
        <v>26600</v>
      </c>
    </row>
    <row r="3" spans="1:27" x14ac:dyDescent="0.25">
      <c r="A3" t="s">
        <v>293</v>
      </c>
      <c r="B3" t="s">
        <v>22</v>
      </c>
      <c r="C3" t="s">
        <v>144</v>
      </c>
      <c r="D3" t="s">
        <v>12</v>
      </c>
      <c r="E3" t="s">
        <v>113</v>
      </c>
      <c r="F3" t="s">
        <v>114</v>
      </c>
      <c r="G3" s="65">
        <f t="shared" ref="G3:G20" si="2">AA3/21</f>
        <v>26.19047619047619</v>
      </c>
      <c r="H3" s="2">
        <f t="shared" ref="H3:W20" si="3">$AA3/21+G3</f>
        <v>52.38095238095238</v>
      </c>
      <c r="I3" s="2">
        <f t="shared" si="3"/>
        <v>78.571428571428569</v>
      </c>
      <c r="J3" s="2">
        <f t="shared" si="3"/>
        <v>104.76190476190476</v>
      </c>
      <c r="K3" s="2">
        <f t="shared" si="3"/>
        <v>130.95238095238096</v>
      </c>
      <c r="L3" s="2">
        <f t="shared" si="3"/>
        <v>157.14285714285717</v>
      </c>
      <c r="M3" s="2">
        <f t="shared" si="3"/>
        <v>183.33333333333337</v>
      </c>
      <c r="N3" s="2">
        <f t="shared" si="3"/>
        <v>209.52380952380958</v>
      </c>
      <c r="O3" s="2">
        <f t="shared" si="3"/>
        <v>235.71428571428578</v>
      </c>
      <c r="P3" s="2">
        <f t="shared" si="3"/>
        <v>261.90476190476198</v>
      </c>
      <c r="Q3" s="2">
        <f t="shared" si="3"/>
        <v>288.09523809523819</v>
      </c>
      <c r="R3" s="2">
        <f t="shared" si="3"/>
        <v>314.28571428571439</v>
      </c>
      <c r="S3" s="2">
        <f t="shared" si="3"/>
        <v>340.4761904761906</v>
      </c>
      <c r="T3" s="2">
        <f t="shared" si="3"/>
        <v>366.6666666666668</v>
      </c>
      <c r="U3" s="2">
        <f t="shared" si="3"/>
        <v>392.857142857143</v>
      </c>
      <c r="V3" s="2">
        <f t="shared" si="3"/>
        <v>419.04761904761921</v>
      </c>
      <c r="W3" s="2">
        <f t="shared" si="3"/>
        <v>445.23809523809541</v>
      </c>
      <c r="X3" s="2">
        <f t="shared" si="1"/>
        <v>471.42857142857162</v>
      </c>
      <c r="Y3" s="2">
        <f t="shared" si="1"/>
        <v>497.61904761904782</v>
      </c>
      <c r="Z3" s="2">
        <f t="shared" si="1"/>
        <v>523.80952380952397</v>
      </c>
      <c r="AA3" s="2">
        <f>[1]portfolio_input!C9*1000</f>
        <v>550</v>
      </c>
    </row>
    <row r="4" spans="1:27" x14ac:dyDescent="0.25">
      <c r="A4" t="s">
        <v>294</v>
      </c>
      <c r="B4" t="s">
        <v>34</v>
      </c>
      <c r="C4" t="s">
        <v>145</v>
      </c>
      <c r="D4" t="s">
        <v>12</v>
      </c>
      <c r="E4" t="s">
        <v>113</v>
      </c>
      <c r="F4" t="s">
        <v>114</v>
      </c>
      <c r="G4" s="65">
        <f t="shared" si="2"/>
        <v>704.76190476190482</v>
      </c>
      <c r="H4" s="2">
        <f t="shared" si="3"/>
        <v>1409.5238095238096</v>
      </c>
      <c r="I4" s="2">
        <f t="shared" si="3"/>
        <v>2114.2857142857147</v>
      </c>
      <c r="J4" s="2">
        <f t="shared" si="3"/>
        <v>2819.0476190476193</v>
      </c>
      <c r="K4" s="2">
        <f t="shared" si="3"/>
        <v>3523.8095238095239</v>
      </c>
      <c r="L4" s="2">
        <f t="shared" si="3"/>
        <v>4228.5714285714284</v>
      </c>
      <c r="M4" s="2">
        <f t="shared" si="3"/>
        <v>4933.333333333333</v>
      </c>
      <c r="N4" s="2">
        <f t="shared" si="3"/>
        <v>5638.0952380952376</v>
      </c>
      <c r="O4" s="2">
        <f t="shared" si="3"/>
        <v>6342.8571428571422</v>
      </c>
      <c r="P4" s="2">
        <f t="shared" si="3"/>
        <v>7047.6190476190468</v>
      </c>
      <c r="Q4" s="2">
        <f t="shared" si="3"/>
        <v>7752.3809523809514</v>
      </c>
      <c r="R4" s="2">
        <f t="shared" si="3"/>
        <v>8457.1428571428569</v>
      </c>
      <c r="S4" s="2">
        <f t="shared" si="3"/>
        <v>9161.9047619047615</v>
      </c>
      <c r="T4" s="2">
        <f t="shared" si="3"/>
        <v>9866.6666666666661</v>
      </c>
      <c r="U4" s="2">
        <f t="shared" si="3"/>
        <v>10571.428571428571</v>
      </c>
      <c r="V4" s="2">
        <f t="shared" si="3"/>
        <v>11276.190476190475</v>
      </c>
      <c r="W4" s="2">
        <f t="shared" si="3"/>
        <v>11980.95238095238</v>
      </c>
      <c r="X4" s="2">
        <f t="shared" si="1"/>
        <v>12685.714285714284</v>
      </c>
      <c r="Y4" s="2">
        <f t="shared" si="1"/>
        <v>13390.476190476189</v>
      </c>
      <c r="Z4" s="2">
        <f t="shared" si="1"/>
        <v>14095.238095238094</v>
      </c>
      <c r="AA4" s="2">
        <f>[1]portfolio_input!C10*1000</f>
        <v>14800</v>
      </c>
    </row>
    <row r="5" spans="1:27" x14ac:dyDescent="0.25">
      <c r="A5" t="s">
        <v>294</v>
      </c>
      <c r="B5" t="s">
        <v>35</v>
      </c>
      <c r="C5" t="s">
        <v>146</v>
      </c>
      <c r="D5" t="s">
        <v>12</v>
      </c>
      <c r="E5" t="s">
        <v>113</v>
      </c>
      <c r="F5" t="s">
        <v>114</v>
      </c>
      <c r="G5" s="65">
        <f t="shared" si="2"/>
        <v>47.61904761904762</v>
      </c>
      <c r="H5" s="2">
        <f t="shared" si="3"/>
        <v>95.238095238095241</v>
      </c>
      <c r="I5" s="2">
        <f t="shared" si="3"/>
        <v>142.85714285714286</v>
      </c>
      <c r="J5" s="2">
        <f t="shared" si="3"/>
        <v>190.47619047619048</v>
      </c>
      <c r="K5" s="2">
        <f t="shared" si="3"/>
        <v>238.0952380952381</v>
      </c>
      <c r="L5" s="2">
        <f t="shared" si="3"/>
        <v>285.71428571428572</v>
      </c>
      <c r="M5" s="2">
        <f t="shared" si="3"/>
        <v>333.33333333333337</v>
      </c>
      <c r="N5" s="2">
        <f t="shared" si="3"/>
        <v>380.95238095238096</v>
      </c>
      <c r="O5" s="2">
        <f t="shared" si="3"/>
        <v>428.57142857142856</v>
      </c>
      <c r="P5" s="2">
        <f t="shared" si="3"/>
        <v>476.19047619047615</v>
      </c>
      <c r="Q5" s="2">
        <f t="shared" si="3"/>
        <v>523.80952380952374</v>
      </c>
      <c r="R5" s="2">
        <f t="shared" si="3"/>
        <v>571.42857142857133</v>
      </c>
      <c r="S5" s="2">
        <f t="shared" si="3"/>
        <v>619.04761904761892</v>
      </c>
      <c r="T5" s="2">
        <f t="shared" si="3"/>
        <v>666.66666666666652</v>
      </c>
      <c r="U5" s="2">
        <f t="shared" si="3"/>
        <v>714.28571428571411</v>
      </c>
      <c r="V5" s="2">
        <f t="shared" si="3"/>
        <v>761.9047619047617</v>
      </c>
      <c r="W5" s="2">
        <f t="shared" si="3"/>
        <v>809.52380952380929</v>
      </c>
      <c r="X5" s="2">
        <f t="shared" si="1"/>
        <v>857.14285714285688</v>
      </c>
      <c r="Y5" s="2">
        <f t="shared" si="1"/>
        <v>904.76190476190447</v>
      </c>
      <c r="Z5" s="2">
        <f t="shared" si="1"/>
        <v>952.38095238095207</v>
      </c>
      <c r="AA5" s="2">
        <f>[1]portfolio_input!C11*1000</f>
        <v>1000</v>
      </c>
    </row>
    <row r="6" spans="1:27" x14ac:dyDescent="0.25">
      <c r="A6" t="s">
        <v>140</v>
      </c>
      <c r="B6" t="s">
        <v>36</v>
      </c>
      <c r="C6" t="s">
        <v>147</v>
      </c>
      <c r="D6" t="s">
        <v>12</v>
      </c>
      <c r="E6" t="s">
        <v>113</v>
      </c>
      <c r="F6" t="s">
        <v>114</v>
      </c>
      <c r="G6" s="65">
        <f t="shared" si="2"/>
        <v>0.14365994845143032</v>
      </c>
      <c r="H6" s="2">
        <f t="shared" si="3"/>
        <v>0.28731989690286064</v>
      </c>
      <c r="I6" s="2">
        <f t="shared" si="3"/>
        <v>0.43097984535429096</v>
      </c>
      <c r="J6" s="2">
        <f t="shared" si="3"/>
        <v>0.57463979380572128</v>
      </c>
      <c r="K6" s="2">
        <f t="shared" si="3"/>
        <v>0.71829974225715154</v>
      </c>
      <c r="L6" s="2">
        <f t="shared" si="3"/>
        <v>0.8619596907085818</v>
      </c>
      <c r="M6" s="2">
        <f t="shared" si="3"/>
        <v>1.0056196391600121</v>
      </c>
      <c r="N6" s="2">
        <f t="shared" si="3"/>
        <v>1.1492795876114423</v>
      </c>
      <c r="O6" s="2">
        <f t="shared" si="3"/>
        <v>1.2929395360628726</v>
      </c>
      <c r="P6" s="2">
        <f t="shared" si="3"/>
        <v>1.4365994845143029</v>
      </c>
      <c r="Q6" s="2">
        <f t="shared" si="3"/>
        <v>1.5802594329657331</v>
      </c>
      <c r="R6" s="2">
        <f t="shared" si="3"/>
        <v>1.7239193814171634</v>
      </c>
      <c r="S6" s="2">
        <f t="shared" si="3"/>
        <v>1.8675793298685937</v>
      </c>
      <c r="T6" s="2">
        <f t="shared" si="3"/>
        <v>2.0112392783200241</v>
      </c>
      <c r="U6" s="2">
        <f t="shared" si="3"/>
        <v>2.1548992267714544</v>
      </c>
      <c r="V6" s="2">
        <f t="shared" si="3"/>
        <v>2.2985591752228847</v>
      </c>
      <c r="W6" s="2">
        <f t="shared" si="3"/>
        <v>2.4422191236743149</v>
      </c>
      <c r="X6" s="2">
        <f t="shared" si="1"/>
        <v>2.5858790721257452</v>
      </c>
      <c r="Y6" s="2">
        <f t="shared" si="1"/>
        <v>2.7295390205771755</v>
      </c>
      <c r="Z6" s="2">
        <f t="shared" si="1"/>
        <v>2.8731989690286057</v>
      </c>
      <c r="AA6" s="2">
        <f>[1]portfolio_input!C13*1000</f>
        <v>3.0168589174800369</v>
      </c>
    </row>
    <row r="7" spans="1:27" x14ac:dyDescent="0.25">
      <c r="A7" t="s">
        <v>140</v>
      </c>
      <c r="B7" t="s">
        <v>37</v>
      </c>
      <c r="C7" t="s">
        <v>147</v>
      </c>
      <c r="D7" t="s">
        <v>12</v>
      </c>
      <c r="E7" t="s">
        <v>113</v>
      </c>
      <c r="F7" t="s">
        <v>114</v>
      </c>
      <c r="G7" s="65">
        <f t="shared" si="2"/>
        <v>1.6326530612244898</v>
      </c>
      <c r="H7" s="2">
        <f t="shared" si="3"/>
        <v>3.2653061224489797</v>
      </c>
      <c r="I7" s="2">
        <f t="shared" si="3"/>
        <v>4.8979591836734695</v>
      </c>
      <c r="J7" s="2">
        <f t="shared" si="3"/>
        <v>6.5306122448979593</v>
      </c>
      <c r="K7" s="2">
        <f t="shared" si="3"/>
        <v>8.1632653061224492</v>
      </c>
      <c r="L7" s="2">
        <f t="shared" si="3"/>
        <v>9.795918367346939</v>
      </c>
      <c r="M7" s="2">
        <f t="shared" si="3"/>
        <v>11.428571428571429</v>
      </c>
      <c r="N7" s="2">
        <f t="shared" si="3"/>
        <v>13.061224489795919</v>
      </c>
      <c r="O7" s="2">
        <f t="shared" si="3"/>
        <v>14.693877551020408</v>
      </c>
      <c r="P7" s="2">
        <f t="shared" si="3"/>
        <v>16.326530612244898</v>
      </c>
      <c r="Q7" s="2">
        <f t="shared" si="3"/>
        <v>17.95918367346939</v>
      </c>
      <c r="R7" s="2">
        <f t="shared" si="3"/>
        <v>19.591836734693878</v>
      </c>
      <c r="S7" s="2">
        <f t="shared" si="3"/>
        <v>21.224489795918366</v>
      </c>
      <c r="T7" s="2">
        <f t="shared" si="3"/>
        <v>22.857142857142854</v>
      </c>
      <c r="U7" s="2">
        <f t="shared" si="3"/>
        <v>24.489795918367342</v>
      </c>
      <c r="V7" s="2">
        <f t="shared" si="3"/>
        <v>26.12244897959183</v>
      </c>
      <c r="W7" s="2">
        <f t="shared" si="3"/>
        <v>27.755102040816318</v>
      </c>
      <c r="X7" s="2">
        <f t="shared" si="1"/>
        <v>29.387755102040806</v>
      </c>
      <c r="Y7" s="2">
        <f t="shared" si="1"/>
        <v>31.020408163265294</v>
      </c>
      <c r="Z7" s="2">
        <f t="shared" si="1"/>
        <v>32.653061224489782</v>
      </c>
      <c r="AA7" s="2">
        <f>[1]portfolio_input!C12*1000</f>
        <v>34.285714285714285</v>
      </c>
    </row>
    <row r="8" spans="1:27" x14ac:dyDescent="0.25">
      <c r="A8" t="s">
        <v>140</v>
      </c>
      <c r="B8" s="13" t="s">
        <v>45</v>
      </c>
      <c r="C8" t="s">
        <v>295</v>
      </c>
      <c r="D8" t="s">
        <v>12</v>
      </c>
      <c r="E8" t="s">
        <v>113</v>
      </c>
      <c r="F8" t="s">
        <v>114</v>
      </c>
      <c r="G8" s="65">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25">
      <c r="A9" t="s">
        <v>140</v>
      </c>
      <c r="B9" s="13" t="s">
        <v>44</v>
      </c>
      <c r="C9" t="s">
        <v>295</v>
      </c>
      <c r="D9" t="s">
        <v>12</v>
      </c>
      <c r="E9" t="s">
        <v>113</v>
      </c>
      <c r="F9" t="s">
        <v>114</v>
      </c>
      <c r="G9" s="65">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25">
      <c r="A10" t="s">
        <v>293</v>
      </c>
      <c r="B10" t="s">
        <v>11</v>
      </c>
      <c r="C10" t="s">
        <v>149</v>
      </c>
      <c r="D10" t="s">
        <v>19</v>
      </c>
      <c r="E10" t="s">
        <v>118</v>
      </c>
      <c r="F10" t="s">
        <v>119</v>
      </c>
      <c r="G10" s="65">
        <f t="shared" si="2"/>
        <v>14761.904761904761</v>
      </c>
      <c r="H10" s="2">
        <f t="shared" si="3"/>
        <v>29523.809523809523</v>
      </c>
      <c r="I10" s="2">
        <f t="shared" si="3"/>
        <v>44285.714285714283</v>
      </c>
      <c r="J10" s="2">
        <f t="shared" si="3"/>
        <v>59047.619047619046</v>
      </c>
      <c r="K10" s="2">
        <f t="shared" si="3"/>
        <v>73809.523809523802</v>
      </c>
      <c r="L10" s="2">
        <f t="shared" si="3"/>
        <v>88571.428571428565</v>
      </c>
      <c r="M10" s="2">
        <f t="shared" si="3"/>
        <v>103333.33333333333</v>
      </c>
      <c r="N10" s="2">
        <f t="shared" si="3"/>
        <v>118095.23809523809</v>
      </c>
      <c r="O10" s="2">
        <f t="shared" si="3"/>
        <v>132857.14285714284</v>
      </c>
      <c r="P10" s="2">
        <f t="shared" si="3"/>
        <v>147619.0476190476</v>
      </c>
      <c r="Q10" s="2">
        <f t="shared" si="3"/>
        <v>162380.95238095237</v>
      </c>
      <c r="R10" s="2">
        <f t="shared" si="3"/>
        <v>177142.85714285713</v>
      </c>
      <c r="S10" s="2">
        <f t="shared" si="3"/>
        <v>191904.76190476189</v>
      </c>
      <c r="T10" s="2">
        <f t="shared" si="3"/>
        <v>206666.66666666666</v>
      </c>
      <c r="U10" s="2">
        <f t="shared" si="3"/>
        <v>221428.57142857142</v>
      </c>
      <c r="V10" s="2">
        <f t="shared" si="3"/>
        <v>236190.47619047618</v>
      </c>
      <c r="W10" s="2">
        <f t="shared" si="3"/>
        <v>250952.38095238095</v>
      </c>
      <c r="X10" s="2">
        <f t="shared" si="1"/>
        <v>265714.28571428568</v>
      </c>
      <c r="Y10" s="2">
        <f t="shared" si="1"/>
        <v>280476.19047619042</v>
      </c>
      <c r="Z10" s="2">
        <f t="shared" si="1"/>
        <v>295238.09523809515</v>
      </c>
      <c r="AA10" s="65">
        <f>[1]portfolio_input!C15</f>
        <v>310000</v>
      </c>
    </row>
    <row r="11" spans="1:27" x14ac:dyDescent="0.25">
      <c r="A11" t="s">
        <v>58</v>
      </c>
      <c r="B11" t="s">
        <v>40</v>
      </c>
      <c r="C11" t="s">
        <v>150</v>
      </c>
      <c r="D11" t="s">
        <v>19</v>
      </c>
      <c r="E11" t="s">
        <v>118</v>
      </c>
      <c r="F11" t="s">
        <v>119</v>
      </c>
      <c r="G11" s="65">
        <f t="shared" si="2"/>
        <v>523.80952380952385</v>
      </c>
      <c r="H11" s="2">
        <f t="shared" si="3"/>
        <v>1047.6190476190477</v>
      </c>
      <c r="I11" s="2">
        <f t="shared" si="3"/>
        <v>1571.4285714285716</v>
      </c>
      <c r="J11" s="2">
        <f t="shared" si="3"/>
        <v>2095.2380952380954</v>
      </c>
      <c r="K11" s="2">
        <f t="shared" si="3"/>
        <v>2619.0476190476193</v>
      </c>
      <c r="L11" s="2">
        <f t="shared" si="3"/>
        <v>3142.8571428571431</v>
      </c>
      <c r="M11" s="2">
        <f t="shared" si="3"/>
        <v>3666.666666666667</v>
      </c>
      <c r="N11" s="2">
        <f t="shared" si="3"/>
        <v>4190.4761904761908</v>
      </c>
      <c r="O11" s="2">
        <f t="shared" si="3"/>
        <v>4714.2857142857147</v>
      </c>
      <c r="P11" s="2">
        <f t="shared" si="3"/>
        <v>5238.0952380952385</v>
      </c>
      <c r="Q11" s="2">
        <f t="shared" si="3"/>
        <v>5761.9047619047624</v>
      </c>
      <c r="R11" s="2">
        <f t="shared" si="3"/>
        <v>6285.7142857142862</v>
      </c>
      <c r="S11" s="2">
        <f t="shared" si="3"/>
        <v>6809.5238095238101</v>
      </c>
      <c r="T11" s="2">
        <f t="shared" si="3"/>
        <v>7333.3333333333339</v>
      </c>
      <c r="U11" s="2">
        <f t="shared" si="3"/>
        <v>7857.1428571428578</v>
      </c>
      <c r="V11" s="2">
        <f t="shared" si="3"/>
        <v>8380.9523809523816</v>
      </c>
      <c r="W11" s="2">
        <f t="shared" si="3"/>
        <v>8904.7619047619046</v>
      </c>
      <c r="X11" s="2">
        <f t="shared" si="1"/>
        <v>9428.5714285714275</v>
      </c>
      <c r="Y11" s="2">
        <f t="shared" si="1"/>
        <v>9952.3809523809505</v>
      </c>
      <c r="Z11" s="2">
        <f t="shared" si="1"/>
        <v>10476.190476190473</v>
      </c>
      <c r="AA11" s="65">
        <f>[1]portfolio_input!C16</f>
        <v>11000</v>
      </c>
    </row>
    <row r="12" spans="1:27" x14ac:dyDescent="0.25">
      <c r="A12" t="s">
        <v>140</v>
      </c>
      <c r="B12" t="s">
        <v>37</v>
      </c>
      <c r="C12" t="s">
        <v>151</v>
      </c>
      <c r="D12" t="s">
        <v>19</v>
      </c>
      <c r="E12" t="s">
        <v>118</v>
      </c>
      <c r="F12" t="s">
        <v>119</v>
      </c>
      <c r="G12" s="65">
        <f t="shared" si="2"/>
        <v>5721.7847769028867</v>
      </c>
      <c r="H12" s="2">
        <f t="shared" si="3"/>
        <v>11443.569553805773</v>
      </c>
      <c r="I12" s="2">
        <f t="shared" si="3"/>
        <v>17165.354330708658</v>
      </c>
      <c r="J12" s="2">
        <f t="shared" si="3"/>
        <v>22887.139107611547</v>
      </c>
      <c r="K12" s="2">
        <f t="shared" si="3"/>
        <v>28608.923884514435</v>
      </c>
      <c r="L12" s="2">
        <f t="shared" si="3"/>
        <v>34330.708661417324</v>
      </c>
      <c r="M12" s="2">
        <f t="shared" si="3"/>
        <v>40052.493438320213</v>
      </c>
      <c r="N12" s="2">
        <f t="shared" si="3"/>
        <v>45774.278215223101</v>
      </c>
      <c r="O12" s="2">
        <f t="shared" si="3"/>
        <v>51496.06299212599</v>
      </c>
      <c r="P12" s="2">
        <f t="shared" si="3"/>
        <v>57217.847769028878</v>
      </c>
      <c r="Q12" s="2">
        <f t="shared" si="3"/>
        <v>62939.632545931767</v>
      </c>
      <c r="R12" s="2">
        <f t="shared" si="3"/>
        <v>68661.417322834648</v>
      </c>
      <c r="S12" s="2">
        <f t="shared" si="3"/>
        <v>74383.202099737537</v>
      </c>
      <c r="T12" s="2">
        <f t="shared" si="3"/>
        <v>80104.986876640425</v>
      </c>
      <c r="U12" s="2">
        <f t="shared" si="3"/>
        <v>85826.771653543314</v>
      </c>
      <c r="V12" s="2">
        <f t="shared" si="3"/>
        <v>91548.556430446202</v>
      </c>
      <c r="W12" s="2">
        <f t="shared" si="3"/>
        <v>97270.341207349091</v>
      </c>
      <c r="X12" s="2">
        <f t="shared" si="1"/>
        <v>102992.12598425198</v>
      </c>
      <c r="Y12" s="2">
        <f t="shared" si="1"/>
        <v>108713.91076115487</v>
      </c>
      <c r="Z12" s="2">
        <f t="shared" si="1"/>
        <v>114435.69553805776</v>
      </c>
      <c r="AA12" s="65">
        <f>[1]portfolio_input!C17</f>
        <v>120157.48031496063</v>
      </c>
    </row>
    <row r="13" spans="1:27" x14ac:dyDescent="0.25">
      <c r="A13" t="s">
        <v>140</v>
      </c>
      <c r="B13" t="s">
        <v>36</v>
      </c>
      <c r="C13" t="s">
        <v>151</v>
      </c>
      <c r="D13" t="s">
        <v>19</v>
      </c>
      <c r="E13" t="s">
        <v>118</v>
      </c>
      <c r="F13" t="s">
        <v>119</v>
      </c>
      <c r="G13" s="65">
        <f t="shared" si="2"/>
        <v>471.35984432151918</v>
      </c>
      <c r="H13" s="2">
        <f t="shared" si="3"/>
        <v>942.71968864303835</v>
      </c>
      <c r="I13" s="2">
        <f t="shared" si="3"/>
        <v>1414.0795329645575</v>
      </c>
      <c r="J13" s="2">
        <f t="shared" si="3"/>
        <v>1885.4393772860767</v>
      </c>
      <c r="K13" s="2">
        <f t="shared" si="3"/>
        <v>2356.7992216075959</v>
      </c>
      <c r="L13" s="2">
        <f t="shared" si="3"/>
        <v>2828.1590659291151</v>
      </c>
      <c r="M13" s="2">
        <f t="shared" si="3"/>
        <v>3299.5189102506342</v>
      </c>
      <c r="N13" s="2">
        <f t="shared" si="3"/>
        <v>3770.8787545721534</v>
      </c>
      <c r="O13" s="2">
        <f t="shared" si="3"/>
        <v>4242.238598893673</v>
      </c>
      <c r="P13" s="2">
        <f t="shared" si="3"/>
        <v>4713.5984432151927</v>
      </c>
      <c r="Q13" s="2">
        <f t="shared" si="3"/>
        <v>5184.9582875367123</v>
      </c>
      <c r="R13" s="2">
        <f t="shared" si="3"/>
        <v>5656.3181318582319</v>
      </c>
      <c r="S13" s="2">
        <f t="shared" si="3"/>
        <v>6127.6779761797516</v>
      </c>
      <c r="T13" s="2">
        <f t="shared" si="3"/>
        <v>6599.0378205012712</v>
      </c>
      <c r="U13" s="2">
        <f t="shared" si="3"/>
        <v>7070.3976648227908</v>
      </c>
      <c r="V13" s="2">
        <f t="shared" si="3"/>
        <v>7541.7575091443105</v>
      </c>
      <c r="W13" s="2">
        <f t="shared" si="3"/>
        <v>8013.1173534658301</v>
      </c>
      <c r="X13" s="2">
        <f t="shared" si="1"/>
        <v>8484.4771977873497</v>
      </c>
      <c r="Y13" s="2">
        <f t="shared" si="1"/>
        <v>8955.8370421088694</v>
      </c>
      <c r="Z13" s="2">
        <f t="shared" si="1"/>
        <v>9427.196886430389</v>
      </c>
      <c r="AA13" s="65">
        <f>[1]portfolio_input!C18</f>
        <v>9898.5567307519032</v>
      </c>
    </row>
    <row r="14" spans="1:27" x14ac:dyDescent="0.25">
      <c r="A14" t="s">
        <v>140</v>
      </c>
      <c r="B14" t="s">
        <v>45</v>
      </c>
      <c r="C14" t="s">
        <v>296</v>
      </c>
      <c r="D14" t="s">
        <v>19</v>
      </c>
      <c r="E14" t="s">
        <v>118</v>
      </c>
      <c r="F14" t="s">
        <v>119</v>
      </c>
      <c r="G14" s="65">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5">
        <v>20</v>
      </c>
    </row>
    <row r="15" spans="1:27" x14ac:dyDescent="0.25">
      <c r="A15" t="s">
        <v>140</v>
      </c>
      <c r="B15" t="s">
        <v>44</v>
      </c>
      <c r="C15" t="s">
        <v>296</v>
      </c>
      <c r="D15" t="s">
        <v>19</v>
      </c>
      <c r="E15" t="s">
        <v>118</v>
      </c>
      <c r="F15" t="s">
        <v>119</v>
      </c>
      <c r="G15" s="65">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5">
        <v>20</v>
      </c>
    </row>
    <row r="16" spans="1:27" x14ac:dyDescent="0.25">
      <c r="A16" t="s">
        <v>140</v>
      </c>
      <c r="B16" s="13" t="s">
        <v>45</v>
      </c>
      <c r="C16" t="s">
        <v>153</v>
      </c>
      <c r="D16" t="s">
        <v>38</v>
      </c>
      <c r="E16" t="s">
        <v>132</v>
      </c>
      <c r="F16" t="s">
        <v>59</v>
      </c>
      <c r="G16" s="65">
        <f t="shared" si="2"/>
        <v>274.72527472527474</v>
      </c>
      <c r="H16" s="2">
        <f t="shared" si="3"/>
        <v>549.45054945054949</v>
      </c>
      <c r="I16" s="2">
        <f t="shared" si="3"/>
        <v>824.17582417582423</v>
      </c>
      <c r="J16" s="2">
        <f t="shared" si="3"/>
        <v>1098.901098901099</v>
      </c>
      <c r="K16" s="2">
        <f t="shared" si="3"/>
        <v>1373.6263736263736</v>
      </c>
      <c r="L16" s="2">
        <f t="shared" si="3"/>
        <v>1648.3516483516482</v>
      </c>
      <c r="M16" s="2">
        <f t="shared" si="3"/>
        <v>1923.0769230769229</v>
      </c>
      <c r="N16" s="2">
        <f t="shared" si="3"/>
        <v>2197.8021978021975</v>
      </c>
      <c r="O16" s="2">
        <f t="shared" si="3"/>
        <v>2472.5274725274721</v>
      </c>
      <c r="P16" s="2">
        <f t="shared" si="3"/>
        <v>2747.2527472527468</v>
      </c>
      <c r="Q16" s="2">
        <f t="shared" si="3"/>
        <v>3021.9780219780214</v>
      </c>
      <c r="R16" s="2">
        <f t="shared" si="3"/>
        <v>3296.703296703296</v>
      </c>
      <c r="S16" s="2">
        <f t="shared" si="3"/>
        <v>3571.4285714285706</v>
      </c>
      <c r="T16" s="2">
        <f t="shared" si="3"/>
        <v>3846.1538461538453</v>
      </c>
      <c r="U16" s="2">
        <f t="shared" si="3"/>
        <v>4120.8791208791199</v>
      </c>
      <c r="V16" s="2">
        <f t="shared" si="3"/>
        <v>4395.604395604395</v>
      </c>
      <c r="W16" s="2">
        <f t="shared" si="3"/>
        <v>4670.3296703296701</v>
      </c>
      <c r="X16" s="2">
        <f t="shared" si="1"/>
        <v>4945.0549450549452</v>
      </c>
      <c r="Y16" s="2">
        <f t="shared" si="1"/>
        <v>5219.7802197802202</v>
      </c>
      <c r="Z16" s="2">
        <f t="shared" si="1"/>
        <v>5494.5054945054953</v>
      </c>
      <c r="AA16" s="65">
        <f>[1]portfolio_input!C20*1000</f>
        <v>5769.2307692307695</v>
      </c>
    </row>
    <row r="17" spans="1:27" x14ac:dyDescent="0.25">
      <c r="A17" t="s">
        <v>140</v>
      </c>
      <c r="B17" s="13" t="s">
        <v>44</v>
      </c>
      <c r="C17" t="s">
        <v>153</v>
      </c>
      <c r="D17" t="s">
        <v>38</v>
      </c>
      <c r="E17" t="s">
        <v>132</v>
      </c>
      <c r="F17" t="s">
        <v>59</v>
      </c>
      <c r="G17" s="65">
        <f t="shared" si="2"/>
        <v>10.989010989010989</v>
      </c>
      <c r="H17" s="2">
        <f t="shared" si="3"/>
        <v>21.978021978021978</v>
      </c>
      <c r="I17" s="2">
        <f t="shared" si="3"/>
        <v>32.967032967032964</v>
      </c>
      <c r="J17" s="2">
        <f t="shared" si="3"/>
        <v>43.956043956043956</v>
      </c>
      <c r="K17" s="2">
        <f t="shared" si="3"/>
        <v>54.945054945054949</v>
      </c>
      <c r="L17" s="2">
        <f t="shared" si="3"/>
        <v>65.934065934065941</v>
      </c>
      <c r="M17" s="2">
        <f t="shared" si="3"/>
        <v>76.923076923076934</v>
      </c>
      <c r="N17" s="2">
        <f t="shared" si="3"/>
        <v>87.912087912087927</v>
      </c>
      <c r="O17" s="2">
        <f t="shared" si="3"/>
        <v>98.901098901098919</v>
      </c>
      <c r="P17" s="2">
        <f t="shared" si="3"/>
        <v>109.89010989010991</v>
      </c>
      <c r="Q17" s="2">
        <f t="shared" si="3"/>
        <v>120.8791208791209</v>
      </c>
      <c r="R17" s="2">
        <f t="shared" si="3"/>
        <v>131.86813186813188</v>
      </c>
      <c r="S17" s="2">
        <f t="shared" si="3"/>
        <v>142.85714285714286</v>
      </c>
      <c r="T17" s="2">
        <f t="shared" si="3"/>
        <v>153.84615384615384</v>
      </c>
      <c r="U17" s="2">
        <f t="shared" si="3"/>
        <v>164.83516483516482</v>
      </c>
      <c r="V17" s="2">
        <f t="shared" si="3"/>
        <v>175.8241758241758</v>
      </c>
      <c r="W17" s="2">
        <f t="shared" si="3"/>
        <v>186.81318681318677</v>
      </c>
      <c r="X17" s="2">
        <f t="shared" si="1"/>
        <v>197.80219780219775</v>
      </c>
      <c r="Y17" s="2">
        <f t="shared" si="1"/>
        <v>208.79120879120873</v>
      </c>
      <c r="Z17" s="2">
        <f t="shared" si="1"/>
        <v>219.78021978021971</v>
      </c>
      <c r="AA17" s="65">
        <f>[1]portfolio_input!C21*1000</f>
        <v>230.76923076923077</v>
      </c>
    </row>
    <row r="18" spans="1:27" x14ac:dyDescent="0.25">
      <c r="A18" t="s">
        <v>140</v>
      </c>
      <c r="B18" t="s">
        <v>37</v>
      </c>
      <c r="C18" t="s">
        <v>156</v>
      </c>
      <c r="D18" t="s">
        <v>48</v>
      </c>
      <c r="E18" t="s">
        <v>136</v>
      </c>
      <c r="F18" t="s">
        <v>137</v>
      </c>
      <c r="G18" s="65">
        <f t="shared" si="2"/>
        <v>4081.6326530612241</v>
      </c>
      <c r="H18" s="2">
        <f t="shared" si="3"/>
        <v>8163.2653061224482</v>
      </c>
      <c r="I18" s="2">
        <f t="shared" si="3"/>
        <v>12244.897959183672</v>
      </c>
      <c r="J18" s="2">
        <f t="shared" si="3"/>
        <v>16326.530612244896</v>
      </c>
      <c r="K18" s="2">
        <f t="shared" si="3"/>
        <v>20408.163265306121</v>
      </c>
      <c r="L18" s="2">
        <f t="shared" si="3"/>
        <v>24489.795918367345</v>
      </c>
      <c r="M18" s="2">
        <f t="shared" si="3"/>
        <v>28571.428571428569</v>
      </c>
      <c r="N18" s="2">
        <f t="shared" si="3"/>
        <v>32653.061224489793</v>
      </c>
      <c r="O18" s="2">
        <f t="shared" si="3"/>
        <v>36734.693877551021</v>
      </c>
      <c r="P18" s="2">
        <f t="shared" si="3"/>
        <v>40816.326530612248</v>
      </c>
      <c r="Q18" s="2">
        <f t="shared" si="3"/>
        <v>44897.959183673476</v>
      </c>
      <c r="R18" s="2">
        <f t="shared" si="3"/>
        <v>48979.591836734704</v>
      </c>
      <c r="S18" s="2">
        <f t="shared" si="3"/>
        <v>53061.224489795932</v>
      </c>
      <c r="T18" s="2">
        <f t="shared" si="3"/>
        <v>57142.857142857159</v>
      </c>
      <c r="U18" s="2">
        <f t="shared" si="3"/>
        <v>61224.489795918387</v>
      </c>
      <c r="V18" s="2">
        <f t="shared" si="3"/>
        <v>65306.122448979615</v>
      </c>
      <c r="W18" s="2">
        <f t="shared" si="3"/>
        <v>69387.755102040843</v>
      </c>
      <c r="X18" s="2">
        <f t="shared" si="1"/>
        <v>73469.387755102071</v>
      </c>
      <c r="Y18" s="2">
        <f t="shared" si="1"/>
        <v>77551.020408163298</v>
      </c>
      <c r="Z18" s="2">
        <f t="shared" si="1"/>
        <v>81632.653061224526</v>
      </c>
      <c r="AA18" s="2">
        <f>[1]portfolio_input!C22*1000</f>
        <v>85714.28571428571</v>
      </c>
    </row>
    <row r="19" spans="1:27" x14ac:dyDescent="0.25">
      <c r="A19" t="s">
        <v>140</v>
      </c>
      <c r="B19" t="s">
        <v>36</v>
      </c>
      <c r="C19" t="s">
        <v>156</v>
      </c>
      <c r="D19" t="s">
        <v>48</v>
      </c>
      <c r="E19" t="s">
        <v>136</v>
      </c>
      <c r="F19" t="s">
        <v>137</v>
      </c>
      <c r="G19" s="65">
        <f t="shared" si="2"/>
        <v>680.27210884353735</v>
      </c>
      <c r="H19" s="2">
        <f t="shared" si="3"/>
        <v>1360.5442176870747</v>
      </c>
      <c r="I19" s="2">
        <f t="shared" si="3"/>
        <v>2040.8163265306121</v>
      </c>
      <c r="J19" s="2">
        <f t="shared" si="3"/>
        <v>2721.0884353741494</v>
      </c>
      <c r="K19" s="2">
        <f t="shared" si="3"/>
        <v>3401.3605442176868</v>
      </c>
      <c r="L19" s="2">
        <f t="shared" si="3"/>
        <v>4081.6326530612241</v>
      </c>
      <c r="M19" s="2">
        <f t="shared" si="3"/>
        <v>4761.9047619047615</v>
      </c>
      <c r="N19" s="2">
        <f t="shared" si="3"/>
        <v>5442.1768707482988</v>
      </c>
      <c r="O19" s="2">
        <f t="shared" si="3"/>
        <v>6122.4489795918362</v>
      </c>
      <c r="P19" s="2">
        <f t="shared" si="3"/>
        <v>6802.7210884353735</v>
      </c>
      <c r="Q19" s="2">
        <f t="shared" si="3"/>
        <v>7482.9931972789109</v>
      </c>
      <c r="R19" s="2">
        <f t="shared" si="3"/>
        <v>8163.2653061224482</v>
      </c>
      <c r="S19" s="2">
        <f t="shared" si="3"/>
        <v>8843.5374149659856</v>
      </c>
      <c r="T19" s="2">
        <f t="shared" si="3"/>
        <v>9523.8095238095229</v>
      </c>
      <c r="U19" s="2">
        <f t="shared" si="3"/>
        <v>10204.08163265306</v>
      </c>
      <c r="V19" s="2">
        <f t="shared" si="3"/>
        <v>10884.353741496598</v>
      </c>
      <c r="W19" s="2">
        <f t="shared" si="3"/>
        <v>11564.625850340135</v>
      </c>
      <c r="X19" s="2">
        <f t="shared" si="1"/>
        <v>12244.897959183672</v>
      </c>
      <c r="Y19" s="2">
        <f t="shared" si="1"/>
        <v>12925.17006802721</v>
      </c>
      <c r="Z19" s="2">
        <f t="shared" si="1"/>
        <v>13605.442176870747</v>
      </c>
      <c r="AA19" s="2">
        <f>[1]portfolio_input!C23*1000</f>
        <v>14285.714285714284</v>
      </c>
    </row>
    <row r="20" spans="1:27" ht="16.5" customHeight="1" x14ac:dyDescent="0.25">
      <c r="A20" t="s">
        <v>140</v>
      </c>
      <c r="B20" s="2" t="s">
        <v>297</v>
      </c>
      <c r="C20" t="s">
        <v>155</v>
      </c>
      <c r="D20" t="s">
        <v>48</v>
      </c>
      <c r="E20" t="s">
        <v>136</v>
      </c>
      <c r="F20" t="s">
        <v>137</v>
      </c>
      <c r="G20" s="65">
        <f t="shared" si="2"/>
        <v>238.0952380952381</v>
      </c>
      <c r="H20" s="2">
        <f t="shared" si="3"/>
        <v>476.1904761904762</v>
      </c>
      <c r="I20" s="2">
        <f t="shared" si="3"/>
        <v>714.28571428571433</v>
      </c>
      <c r="J20" s="2">
        <f t="shared" si="3"/>
        <v>952.38095238095241</v>
      </c>
      <c r="K20" s="2">
        <f t="shared" si="3"/>
        <v>1190.4761904761906</v>
      </c>
      <c r="L20" s="2">
        <f t="shared" si="3"/>
        <v>1428.5714285714287</v>
      </c>
      <c r="M20" s="2">
        <f t="shared" si="3"/>
        <v>1666.6666666666667</v>
      </c>
      <c r="N20" s="2">
        <f t="shared" si="3"/>
        <v>1904.7619047619048</v>
      </c>
      <c r="O20" s="2">
        <f t="shared" si="3"/>
        <v>2142.8571428571431</v>
      </c>
      <c r="P20" s="2">
        <f t="shared" si="3"/>
        <v>2380.9523809523812</v>
      </c>
      <c r="Q20" s="2">
        <f t="shared" si="3"/>
        <v>2619.0476190476193</v>
      </c>
      <c r="R20" s="2">
        <f t="shared" si="3"/>
        <v>2857.1428571428573</v>
      </c>
      <c r="S20" s="2">
        <f t="shared" si="3"/>
        <v>3095.2380952380954</v>
      </c>
      <c r="T20" s="2">
        <f t="shared" si="3"/>
        <v>3333.3333333333335</v>
      </c>
      <c r="U20" s="2">
        <f t="shared" si="3"/>
        <v>3571.4285714285716</v>
      </c>
      <c r="V20" s="2">
        <f t="shared" si="3"/>
        <v>3809.5238095238096</v>
      </c>
      <c r="W20" s="2">
        <f t="shared" ref="W20:Z20" si="4">$AA20/21+V20</f>
        <v>4047.6190476190477</v>
      </c>
      <c r="X20" s="2">
        <f t="shared" si="4"/>
        <v>4285.7142857142862</v>
      </c>
      <c r="Y20" s="2">
        <f t="shared" si="4"/>
        <v>4523.8095238095248</v>
      </c>
      <c r="Z20" s="2">
        <f t="shared" si="4"/>
        <v>4761.9047619047633</v>
      </c>
      <c r="AA20" s="2">
        <f>[1]portfolio_input!C24*1000</f>
        <v>5000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8"/>
  <sheetViews>
    <sheetView zoomScale="85" zoomScaleNormal="85" workbookViewId="0">
      <selection activeCell="B3" sqref="B3:B4"/>
    </sheetView>
  </sheetViews>
  <sheetFormatPr defaultColWidth="11" defaultRowHeight="15.75" x14ac:dyDescent="0.25"/>
  <cols>
    <col min="1" max="1" width="21.75" bestFit="1" customWidth="1"/>
    <col min="2" max="2" width="21.125" customWidth="1"/>
  </cols>
  <sheetData>
    <row r="1" spans="1:23" x14ac:dyDescent="0.25">
      <c r="A1" t="s">
        <v>1</v>
      </c>
      <c r="B1" t="s">
        <v>161</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25">
      <c r="A2" t="s">
        <v>12</v>
      </c>
      <c r="B2" t="s">
        <v>62</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25">
      <c r="A3" t="s">
        <v>19</v>
      </c>
      <c r="B3" t="s">
        <v>63</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25">
      <c r="A4" t="s">
        <v>19</v>
      </c>
      <c r="B4" t="s">
        <v>67</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25">
      <c r="A5" t="s">
        <v>38</v>
      </c>
      <c r="B5" t="s">
        <v>12</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row>
    <row r="6" spans="1:23" x14ac:dyDescent="0.25">
      <c r="A6" t="s">
        <v>38</v>
      </c>
      <c r="B6" t="s">
        <v>19</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row>
    <row r="7" spans="1:23" x14ac:dyDescent="0.25">
      <c r="A7" t="s">
        <v>38</v>
      </c>
      <c r="B7" t="s">
        <v>57</v>
      </c>
      <c r="C7" s="2">
        <v>1</v>
      </c>
      <c r="D7" s="2">
        <v>1</v>
      </c>
      <c r="E7" s="2">
        <v>1</v>
      </c>
      <c r="F7" s="2">
        <v>1</v>
      </c>
      <c r="G7" s="2">
        <v>1</v>
      </c>
      <c r="H7" s="2">
        <v>1</v>
      </c>
      <c r="I7" s="2">
        <v>1</v>
      </c>
      <c r="J7" s="2">
        <v>1</v>
      </c>
      <c r="K7" s="2">
        <v>1</v>
      </c>
      <c r="L7" s="2">
        <v>1</v>
      </c>
      <c r="M7" s="2">
        <v>1</v>
      </c>
      <c r="N7" s="2">
        <v>1</v>
      </c>
      <c r="O7" s="2">
        <v>1</v>
      </c>
      <c r="P7" s="2">
        <v>1</v>
      </c>
      <c r="Q7" s="2">
        <v>1</v>
      </c>
      <c r="R7" s="2">
        <v>1</v>
      </c>
      <c r="S7" s="2">
        <v>1</v>
      </c>
      <c r="T7" s="2">
        <v>1</v>
      </c>
      <c r="U7" s="2">
        <v>1</v>
      </c>
      <c r="V7" s="2">
        <v>1</v>
      </c>
      <c r="W7" s="2">
        <v>1</v>
      </c>
    </row>
    <row r="8" spans="1:23" x14ac:dyDescent="0.25">
      <c r="A8" s="1" t="s">
        <v>48</v>
      </c>
      <c r="B8" t="s">
        <v>69</v>
      </c>
      <c r="C8" s="2">
        <v>1</v>
      </c>
      <c r="D8" s="2">
        <v>1</v>
      </c>
      <c r="E8" s="2">
        <v>1</v>
      </c>
      <c r="F8" s="2">
        <v>1</v>
      </c>
      <c r="G8" s="2">
        <v>1</v>
      </c>
      <c r="H8" s="2">
        <v>1</v>
      </c>
      <c r="I8" s="2">
        <v>1</v>
      </c>
      <c r="J8" s="2">
        <v>1</v>
      </c>
      <c r="K8" s="2">
        <v>1</v>
      </c>
      <c r="L8" s="2">
        <v>1</v>
      </c>
      <c r="M8" s="2">
        <v>1</v>
      </c>
      <c r="N8" s="2">
        <v>1</v>
      </c>
      <c r="O8" s="2">
        <v>1</v>
      </c>
      <c r="P8" s="2">
        <v>1</v>
      </c>
      <c r="Q8" s="2">
        <v>1</v>
      </c>
      <c r="R8" s="2">
        <v>1</v>
      </c>
      <c r="S8" s="2">
        <v>1</v>
      </c>
      <c r="T8" s="2">
        <v>1</v>
      </c>
      <c r="U8" s="2">
        <v>1</v>
      </c>
      <c r="V8" s="2">
        <v>1</v>
      </c>
      <c r="W8" s="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75" x14ac:dyDescent="0.25"/>
  <cols>
    <col min="1" max="1" width="25.75" customWidth="1"/>
    <col min="2" max="2" width="20.75" customWidth="1"/>
    <col min="3" max="3" width="20.625" bestFit="1" customWidth="1"/>
    <col min="4" max="4" width="46.875" bestFit="1" customWidth="1"/>
    <col min="5" max="5" width="20.375" customWidth="1"/>
    <col min="6" max="6" width="15.375" customWidth="1"/>
  </cols>
  <sheetData>
    <row r="1" spans="1:7" x14ac:dyDescent="0.25">
      <c r="A1" s="32" t="s">
        <v>157</v>
      </c>
      <c r="B1" s="32" t="s">
        <v>158</v>
      </c>
      <c r="C1" s="50" t="s">
        <v>0</v>
      </c>
      <c r="D1" s="50" t="s">
        <v>142</v>
      </c>
      <c r="E1" s="50" t="s">
        <v>159</v>
      </c>
      <c r="F1" t="s">
        <v>103</v>
      </c>
      <c r="G1" t="s">
        <v>104</v>
      </c>
    </row>
    <row r="2" spans="1:7" x14ac:dyDescent="0.25">
      <c r="A2" s="14" t="s">
        <v>11</v>
      </c>
      <c r="B2" s="49"/>
      <c r="C2" s="51" t="s">
        <v>11</v>
      </c>
      <c r="D2" s="51" t="s">
        <v>143</v>
      </c>
      <c r="E2" s="51" t="s">
        <v>12</v>
      </c>
      <c r="F2" t="s">
        <v>113</v>
      </c>
      <c r="G2" t="s">
        <v>114</v>
      </c>
    </row>
    <row r="3" spans="1:7" x14ac:dyDescent="0.25">
      <c r="A3" s="14" t="s">
        <v>22</v>
      </c>
      <c r="B3" s="49"/>
      <c r="C3" s="51" t="s">
        <v>22</v>
      </c>
      <c r="D3" s="51" t="s">
        <v>144</v>
      </c>
      <c r="E3" s="51" t="s">
        <v>12</v>
      </c>
      <c r="F3" t="s">
        <v>113</v>
      </c>
      <c r="G3" t="s">
        <v>114</v>
      </c>
    </row>
    <row r="4" spans="1:7" x14ac:dyDescent="0.25">
      <c r="A4" s="14" t="s">
        <v>34</v>
      </c>
      <c r="B4" s="49"/>
      <c r="C4" s="51" t="s">
        <v>34</v>
      </c>
      <c r="D4" s="51" t="s">
        <v>145</v>
      </c>
      <c r="E4" s="51" t="s">
        <v>12</v>
      </c>
      <c r="F4" t="s">
        <v>113</v>
      </c>
      <c r="G4" t="s">
        <v>114</v>
      </c>
    </row>
    <row r="5" spans="1:7" x14ac:dyDescent="0.25">
      <c r="A5" s="14" t="s">
        <v>35</v>
      </c>
      <c r="B5" s="49"/>
      <c r="C5" s="51" t="s">
        <v>35</v>
      </c>
      <c r="D5" s="51" t="s">
        <v>146</v>
      </c>
      <c r="E5" s="51" t="s">
        <v>12</v>
      </c>
      <c r="F5" t="s">
        <v>113</v>
      </c>
      <c r="G5" t="s">
        <v>114</v>
      </c>
    </row>
    <row r="6" spans="1:7" x14ac:dyDescent="0.25">
      <c r="A6" s="14" t="s">
        <v>140</v>
      </c>
      <c r="B6" s="14"/>
      <c r="C6" s="51" t="s">
        <v>36</v>
      </c>
      <c r="D6" s="51" t="s">
        <v>147</v>
      </c>
      <c r="E6" s="51" t="s">
        <v>12</v>
      </c>
      <c r="F6" t="s">
        <v>113</v>
      </c>
      <c r="G6" t="s">
        <v>114</v>
      </c>
    </row>
    <row r="7" spans="1:7" x14ac:dyDescent="0.25">
      <c r="A7" s="14" t="s">
        <v>140</v>
      </c>
      <c r="B7" s="14"/>
      <c r="C7" s="51" t="s">
        <v>37</v>
      </c>
      <c r="D7" s="51" t="s">
        <v>147</v>
      </c>
      <c r="E7" s="51" t="s">
        <v>12</v>
      </c>
      <c r="F7" t="s">
        <v>113</v>
      </c>
      <c r="G7" t="s">
        <v>114</v>
      </c>
    </row>
    <row r="8" spans="1:7" x14ac:dyDescent="0.25">
      <c r="A8" s="14" t="s">
        <v>38</v>
      </c>
      <c r="B8" s="16"/>
      <c r="C8" s="51" t="s">
        <v>38</v>
      </c>
      <c r="D8" s="51" t="s">
        <v>148</v>
      </c>
      <c r="E8" s="51" t="s">
        <v>12</v>
      </c>
      <c r="F8" t="s">
        <v>113</v>
      </c>
      <c r="G8" t="s">
        <v>114</v>
      </c>
    </row>
    <row r="9" spans="1:7" x14ac:dyDescent="0.25">
      <c r="A9" s="14" t="s">
        <v>11</v>
      </c>
      <c r="B9" s="14"/>
      <c r="C9" s="51" t="s">
        <v>11</v>
      </c>
      <c r="D9" s="51" t="s">
        <v>149</v>
      </c>
      <c r="E9" s="51" t="s">
        <v>19</v>
      </c>
      <c r="F9" t="s">
        <v>118</v>
      </c>
      <c r="G9" t="s">
        <v>119</v>
      </c>
    </row>
    <row r="10" spans="1:7" x14ac:dyDescent="0.25">
      <c r="A10" s="14" t="s">
        <v>58</v>
      </c>
      <c r="B10" s="14"/>
      <c r="C10" s="51" t="s">
        <v>40</v>
      </c>
      <c r="D10" s="51" t="s">
        <v>150</v>
      </c>
      <c r="E10" s="51" t="s">
        <v>19</v>
      </c>
      <c r="F10" t="s">
        <v>118</v>
      </c>
      <c r="G10" t="s">
        <v>119</v>
      </c>
    </row>
    <row r="11" spans="1:7" x14ac:dyDescent="0.25">
      <c r="A11" s="14" t="s">
        <v>140</v>
      </c>
      <c r="B11" s="14"/>
      <c r="C11" s="51" t="s">
        <v>37</v>
      </c>
      <c r="D11" s="51" t="s">
        <v>151</v>
      </c>
      <c r="E11" s="51" t="s">
        <v>19</v>
      </c>
      <c r="F11" t="s">
        <v>118</v>
      </c>
      <c r="G11" t="s">
        <v>119</v>
      </c>
    </row>
    <row r="12" spans="1:7" x14ac:dyDescent="0.25">
      <c r="A12" s="14" t="s">
        <v>140</v>
      </c>
      <c r="B12" s="14"/>
      <c r="C12" s="51" t="s">
        <v>36</v>
      </c>
      <c r="D12" s="51" t="s">
        <v>151</v>
      </c>
      <c r="E12" s="51" t="s">
        <v>19</v>
      </c>
      <c r="F12" t="s">
        <v>118</v>
      </c>
      <c r="G12" t="s">
        <v>119</v>
      </c>
    </row>
    <row r="13" spans="1:7" x14ac:dyDescent="0.25">
      <c r="A13" s="14" t="s">
        <v>38</v>
      </c>
      <c r="B13" s="14"/>
      <c r="C13" s="51" t="s">
        <v>38</v>
      </c>
      <c r="D13" s="51" t="s">
        <v>152</v>
      </c>
      <c r="E13" s="51" t="s">
        <v>19</v>
      </c>
      <c r="F13" t="s">
        <v>118</v>
      </c>
      <c r="G13" t="s">
        <v>119</v>
      </c>
    </row>
    <row r="14" spans="1:7" x14ac:dyDescent="0.25">
      <c r="A14" s="14" t="s">
        <v>140</v>
      </c>
      <c r="B14" s="14"/>
      <c r="C14" s="51" t="s">
        <v>45</v>
      </c>
      <c r="D14" s="51" t="s">
        <v>153</v>
      </c>
      <c r="E14" s="51" t="s">
        <v>38</v>
      </c>
      <c r="F14" t="s">
        <v>132</v>
      </c>
      <c r="G14" t="s">
        <v>59</v>
      </c>
    </row>
    <row r="15" spans="1:7" x14ac:dyDescent="0.25">
      <c r="A15" s="14" t="s">
        <v>140</v>
      </c>
      <c r="B15" s="14"/>
      <c r="C15" s="51" t="s">
        <v>44</v>
      </c>
      <c r="D15" s="51" t="s">
        <v>153</v>
      </c>
      <c r="E15" s="51" t="s">
        <v>38</v>
      </c>
      <c r="F15" t="s">
        <v>132</v>
      </c>
      <c r="G15" t="s">
        <v>59</v>
      </c>
    </row>
    <row r="16" spans="1:7" x14ac:dyDescent="0.25">
      <c r="A16" s="14" t="s">
        <v>160</v>
      </c>
      <c r="B16" s="14"/>
      <c r="C16" s="51" t="s">
        <v>154</v>
      </c>
      <c r="D16" s="51" t="s">
        <v>155</v>
      </c>
      <c r="E16" s="52" t="s">
        <v>48</v>
      </c>
      <c r="F16" t="s">
        <v>136</v>
      </c>
      <c r="G16" t="s">
        <v>137</v>
      </c>
    </row>
    <row r="17" spans="1:7" x14ac:dyDescent="0.25">
      <c r="A17" s="14" t="s">
        <v>160</v>
      </c>
      <c r="B17" s="14"/>
      <c r="C17" s="51" t="s">
        <v>50</v>
      </c>
      <c r="D17" s="51" t="s">
        <v>155</v>
      </c>
      <c r="E17" s="52" t="s">
        <v>48</v>
      </c>
      <c r="F17" t="s">
        <v>136</v>
      </c>
      <c r="G17" t="s">
        <v>137</v>
      </c>
    </row>
    <row r="18" spans="1:7" x14ac:dyDescent="0.25">
      <c r="A18" s="14" t="s">
        <v>140</v>
      </c>
      <c r="B18" s="14"/>
      <c r="C18" s="51" t="s">
        <v>37</v>
      </c>
      <c r="D18" s="51" t="s">
        <v>156</v>
      </c>
      <c r="E18" s="52" t="s">
        <v>48</v>
      </c>
      <c r="F18" t="s">
        <v>136</v>
      </c>
      <c r="G18" t="s">
        <v>137</v>
      </c>
    </row>
    <row r="19" spans="1:7" x14ac:dyDescent="0.25">
      <c r="A19" s="14" t="s">
        <v>140</v>
      </c>
      <c r="B19" s="14"/>
      <c r="C19" s="51" t="s">
        <v>36</v>
      </c>
      <c r="D19" s="51" t="s">
        <v>156</v>
      </c>
      <c r="E19" s="52" t="s">
        <v>48</v>
      </c>
      <c r="F19" t="s">
        <v>136</v>
      </c>
      <c r="G19" t="s">
        <v>137</v>
      </c>
    </row>
    <row r="23" spans="1:7" x14ac:dyDescent="0.25">
      <c r="A23" s="50" t="s">
        <v>159</v>
      </c>
      <c r="B23" s="32" t="s">
        <v>52</v>
      </c>
    </row>
    <row r="24" spans="1:7" x14ac:dyDescent="0.25">
      <c r="A24" s="51" t="s">
        <v>12</v>
      </c>
      <c r="B24" s="14" t="s">
        <v>62</v>
      </c>
    </row>
    <row r="25" spans="1:7" x14ac:dyDescent="0.25">
      <c r="A25" s="51" t="s">
        <v>19</v>
      </c>
      <c r="B25" s="14" t="s">
        <v>63</v>
      </c>
    </row>
    <row r="26" spans="1:7" x14ac:dyDescent="0.25">
      <c r="A26" s="51" t="s">
        <v>19</v>
      </c>
      <c r="B26" s="14" t="s">
        <v>67</v>
      </c>
    </row>
    <row r="27" spans="1:7" x14ac:dyDescent="0.25">
      <c r="A27" s="51" t="s">
        <v>38</v>
      </c>
      <c r="B27" s="14" t="s">
        <v>12</v>
      </c>
    </row>
    <row r="28" spans="1:7" x14ac:dyDescent="0.25">
      <c r="A28" s="51" t="s">
        <v>38</v>
      </c>
      <c r="B28" s="14" t="s">
        <v>19</v>
      </c>
    </row>
    <row r="29" spans="1:7" x14ac:dyDescent="0.25">
      <c r="A29" s="51" t="s">
        <v>38</v>
      </c>
      <c r="B29" s="14" t="s">
        <v>57</v>
      </c>
    </row>
    <row r="30" spans="1:7" x14ac:dyDescent="0.25">
      <c r="A30" s="51" t="s">
        <v>70</v>
      </c>
      <c r="B30" s="14" t="s">
        <v>69</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75" x14ac:dyDescent="0.25"/>
  <cols>
    <col min="1" max="1" width="23.375" customWidth="1"/>
    <col min="2" max="2" width="20" customWidth="1"/>
    <col min="3" max="3" width="18" customWidth="1"/>
    <col min="4" max="4" width="16.625" customWidth="1"/>
    <col min="6" max="6" width="14.5" customWidth="1"/>
    <col min="7" max="7" width="14" customWidth="1"/>
  </cols>
  <sheetData>
    <row r="1" spans="1:9" x14ac:dyDescent="0.25">
      <c r="A1" t="s">
        <v>1</v>
      </c>
      <c r="B1" t="s">
        <v>162</v>
      </c>
      <c r="C1" t="s">
        <v>163</v>
      </c>
      <c r="D1" t="s">
        <v>67</v>
      </c>
      <c r="E1" t="s">
        <v>164</v>
      </c>
      <c r="F1" t="s">
        <v>165</v>
      </c>
      <c r="G1" t="s">
        <v>166</v>
      </c>
      <c r="H1" t="s">
        <v>167</v>
      </c>
      <c r="I1" t="s">
        <v>73</v>
      </c>
    </row>
    <row r="2" spans="1:9" x14ac:dyDescent="0.25">
      <c r="A2" t="s">
        <v>58</v>
      </c>
      <c r="B2">
        <v>1</v>
      </c>
      <c r="I2" s="2">
        <v>1</v>
      </c>
    </row>
    <row r="3" spans="1:9" x14ac:dyDescent="0.25">
      <c r="A3" t="s">
        <v>12</v>
      </c>
      <c r="B3">
        <v>1</v>
      </c>
      <c r="H3" s="2">
        <v>1</v>
      </c>
    </row>
    <row r="4" spans="1:9" x14ac:dyDescent="0.25">
      <c r="A4" t="s">
        <v>19</v>
      </c>
      <c r="B4" s="2">
        <v>1</v>
      </c>
      <c r="D4">
        <v>1</v>
      </c>
      <c r="E4">
        <v>1</v>
      </c>
      <c r="F4">
        <v>1</v>
      </c>
    </row>
    <row r="5" spans="1:9" x14ac:dyDescent="0.25">
      <c r="A5" t="s">
        <v>70</v>
      </c>
      <c r="C5" s="2">
        <v>1</v>
      </c>
    </row>
    <row r="6" spans="1:9" x14ac:dyDescent="0.25">
      <c r="A6" t="s">
        <v>168</v>
      </c>
      <c r="G6">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75" x14ac:dyDescent="0.25"/>
  <cols>
    <col min="1" max="1" width="47.875" customWidth="1"/>
    <col min="2" max="2" width="30.125" bestFit="1" customWidth="1"/>
    <col min="3" max="3" width="27" customWidth="1"/>
    <col min="4" max="4" width="40.875" customWidth="1"/>
    <col min="5" max="5" width="30.625" customWidth="1"/>
    <col min="6" max="6" width="9" customWidth="1"/>
  </cols>
  <sheetData>
    <row r="1" spans="1:11" x14ac:dyDescent="0.25">
      <c r="A1" s="14" t="s">
        <v>0</v>
      </c>
      <c r="B1" s="14" t="s">
        <v>1</v>
      </c>
      <c r="C1" s="14" t="s">
        <v>159</v>
      </c>
      <c r="D1" s="15" t="s">
        <v>161</v>
      </c>
      <c r="F1" s="14" t="s">
        <v>0</v>
      </c>
      <c r="G1" s="14" t="s">
        <v>1</v>
      </c>
      <c r="I1" t="s">
        <v>1</v>
      </c>
      <c r="J1" t="s">
        <v>161</v>
      </c>
      <c r="K1" t="s">
        <v>169</v>
      </c>
    </row>
    <row r="2" spans="1:11" x14ac:dyDescent="0.25">
      <c r="A2" s="14" t="s">
        <v>58</v>
      </c>
      <c r="B2" s="14" t="s">
        <v>19</v>
      </c>
      <c r="C2" s="14" t="s">
        <v>170</v>
      </c>
      <c r="D2" s="15"/>
      <c r="F2" s="14" t="s">
        <v>171</v>
      </c>
      <c r="G2" s="14" t="s">
        <v>172</v>
      </c>
      <c r="I2" s="7" t="s">
        <v>58</v>
      </c>
      <c r="J2" s="7" t="s">
        <v>173</v>
      </c>
      <c r="K2" s="7" t="s">
        <v>174</v>
      </c>
    </row>
    <row r="3" spans="1:11" x14ac:dyDescent="0.25">
      <c r="A3" s="14" t="s">
        <v>154</v>
      </c>
      <c r="B3" s="14" t="s">
        <v>70</v>
      </c>
      <c r="C3" s="14" t="s">
        <v>175</v>
      </c>
      <c r="D3" s="15"/>
      <c r="F3" s="14" t="s">
        <v>176</v>
      </c>
      <c r="G3" s="14" t="s">
        <v>172</v>
      </c>
      <c r="I3" s="7" t="s">
        <v>58</v>
      </c>
      <c r="J3" s="7" t="s">
        <v>177</v>
      </c>
      <c r="K3" s="7" t="s">
        <v>174</v>
      </c>
    </row>
    <row r="4" spans="1:11" x14ac:dyDescent="0.25">
      <c r="A4" s="14" t="s">
        <v>11</v>
      </c>
      <c r="B4" s="14" t="s">
        <v>12</v>
      </c>
      <c r="C4" s="14" t="s">
        <v>178</v>
      </c>
      <c r="D4" s="15"/>
      <c r="F4" s="14" t="s">
        <v>179</v>
      </c>
      <c r="G4" s="14" t="s">
        <v>172</v>
      </c>
      <c r="I4" t="s">
        <v>58</v>
      </c>
      <c r="J4" t="s">
        <v>180</v>
      </c>
      <c r="K4" t="s">
        <v>181</v>
      </c>
    </row>
    <row r="5" spans="1:11" x14ac:dyDescent="0.25">
      <c r="A5" s="14" t="s">
        <v>11</v>
      </c>
      <c r="B5" s="14" t="s">
        <v>19</v>
      </c>
      <c r="C5" s="14" t="s">
        <v>182</v>
      </c>
      <c r="D5" s="15"/>
      <c r="F5" s="14" t="s">
        <v>183</v>
      </c>
      <c r="G5" s="14" t="s">
        <v>172</v>
      </c>
      <c r="I5" s="7" t="s">
        <v>58</v>
      </c>
      <c r="J5" s="7" t="s">
        <v>73</v>
      </c>
      <c r="K5" s="7" t="s">
        <v>174</v>
      </c>
    </row>
    <row r="6" spans="1:11" x14ac:dyDescent="0.25">
      <c r="A6" s="14" t="s">
        <v>22</v>
      </c>
      <c r="B6" s="14" t="s">
        <v>12</v>
      </c>
      <c r="C6" s="14" t="s">
        <v>178</v>
      </c>
      <c r="D6" s="15"/>
      <c r="F6" s="16" t="s">
        <v>184</v>
      </c>
      <c r="G6" s="16" t="s">
        <v>185</v>
      </c>
      <c r="I6" s="7" t="s">
        <v>58</v>
      </c>
      <c r="J6" s="7" t="s">
        <v>186</v>
      </c>
      <c r="K6" s="7" t="s">
        <v>174</v>
      </c>
    </row>
    <row r="7" spans="1:11" x14ac:dyDescent="0.25">
      <c r="A7" s="14" t="s">
        <v>37</v>
      </c>
      <c r="B7" s="14"/>
      <c r="C7" s="14"/>
      <c r="D7" s="15"/>
      <c r="F7" s="14" t="s">
        <v>184</v>
      </c>
      <c r="G7" s="14" t="s">
        <v>19</v>
      </c>
      <c r="I7" t="s">
        <v>58</v>
      </c>
      <c r="J7" t="s">
        <v>35</v>
      </c>
      <c r="K7" t="s">
        <v>181</v>
      </c>
    </row>
    <row r="8" spans="1:11" x14ac:dyDescent="0.25">
      <c r="A8" s="14" t="s">
        <v>36</v>
      </c>
      <c r="B8" s="14"/>
      <c r="C8" s="14"/>
      <c r="D8" s="15"/>
      <c r="F8" s="16" t="s">
        <v>37</v>
      </c>
      <c r="G8" s="16" t="s">
        <v>185</v>
      </c>
      <c r="I8" t="s">
        <v>185</v>
      </c>
      <c r="J8" t="s">
        <v>173</v>
      </c>
      <c r="K8" t="s">
        <v>181</v>
      </c>
    </row>
    <row r="9" spans="1:11" x14ac:dyDescent="0.25">
      <c r="A9" s="14" t="s">
        <v>179</v>
      </c>
      <c r="B9" s="14" t="s">
        <v>172</v>
      </c>
      <c r="C9" s="14"/>
      <c r="D9" s="15"/>
      <c r="F9" s="14" t="s">
        <v>37</v>
      </c>
      <c r="G9" s="14" t="s">
        <v>19</v>
      </c>
      <c r="I9" t="s">
        <v>185</v>
      </c>
      <c r="J9" t="s">
        <v>177</v>
      </c>
      <c r="K9" t="s">
        <v>181</v>
      </c>
    </row>
    <row r="10" spans="1:11" x14ac:dyDescent="0.25">
      <c r="A10" s="14" t="s">
        <v>179</v>
      </c>
      <c r="B10" s="14" t="s">
        <v>187</v>
      </c>
      <c r="C10" s="14"/>
      <c r="D10" s="15"/>
      <c r="F10" s="16" t="s">
        <v>36</v>
      </c>
      <c r="G10" s="16" t="s">
        <v>185</v>
      </c>
      <c r="I10" t="s">
        <v>185</v>
      </c>
      <c r="J10" t="s">
        <v>180</v>
      </c>
      <c r="K10" t="s">
        <v>181</v>
      </c>
    </row>
    <row r="11" spans="1:11" x14ac:dyDescent="0.25">
      <c r="A11" s="14" t="s">
        <v>183</v>
      </c>
      <c r="B11" s="14" t="s">
        <v>172</v>
      </c>
      <c r="C11" s="14"/>
      <c r="D11" s="15"/>
      <c r="F11" s="14" t="s">
        <v>36</v>
      </c>
      <c r="G11" s="14" t="s">
        <v>19</v>
      </c>
      <c r="I11" t="s">
        <v>185</v>
      </c>
      <c r="J11" t="s">
        <v>73</v>
      </c>
      <c r="K11" t="s">
        <v>181</v>
      </c>
    </row>
    <row r="12" spans="1:11" x14ac:dyDescent="0.25">
      <c r="A12" s="14" t="s">
        <v>183</v>
      </c>
      <c r="B12" s="14" t="s">
        <v>187</v>
      </c>
      <c r="C12" s="14"/>
      <c r="D12" s="15"/>
      <c r="I12" t="s">
        <v>185</v>
      </c>
      <c r="J12" t="s">
        <v>186</v>
      </c>
      <c r="K12" t="s">
        <v>174</v>
      </c>
    </row>
    <row r="13" spans="1:11" x14ac:dyDescent="0.25">
      <c r="A13" s="14"/>
      <c r="B13" s="14"/>
      <c r="C13" s="14"/>
      <c r="D13" s="15"/>
      <c r="I13" t="s">
        <v>185</v>
      </c>
      <c r="J13" t="s">
        <v>35</v>
      </c>
      <c r="K13" t="s">
        <v>181</v>
      </c>
    </row>
    <row r="14" spans="1:11" x14ac:dyDescent="0.25">
      <c r="A14" s="14"/>
      <c r="B14" s="14"/>
      <c r="C14" s="14"/>
      <c r="D14" s="15"/>
      <c r="I14" s="7" t="s">
        <v>19</v>
      </c>
      <c r="J14" s="7" t="s">
        <v>173</v>
      </c>
      <c r="K14" s="7" t="s">
        <v>174</v>
      </c>
    </row>
    <row r="15" spans="1:11" x14ac:dyDescent="0.25">
      <c r="A15" s="17" t="s">
        <v>188</v>
      </c>
      <c r="B15" s="17" t="s">
        <v>189</v>
      </c>
      <c r="C15" s="17" t="s">
        <v>190</v>
      </c>
      <c r="D15" s="18" t="s">
        <v>191</v>
      </c>
      <c r="E15" s="19"/>
      <c r="F15" s="19"/>
      <c r="G15" s="19"/>
      <c r="H15" s="19"/>
      <c r="I15" t="s">
        <v>19</v>
      </c>
      <c r="J15" t="s">
        <v>180</v>
      </c>
      <c r="K15" t="s">
        <v>181</v>
      </c>
    </row>
    <row r="16" spans="1:11" ht="47.25" x14ac:dyDescent="0.25">
      <c r="A16" s="20" t="s">
        <v>171</v>
      </c>
      <c r="B16" s="20" t="s">
        <v>192</v>
      </c>
      <c r="C16" s="20" t="s">
        <v>38</v>
      </c>
      <c r="D16" s="21" t="s">
        <v>193</v>
      </c>
      <c r="I16" s="7" t="s">
        <v>19</v>
      </c>
      <c r="J16" s="7" t="s">
        <v>73</v>
      </c>
      <c r="K16" s="7" t="s">
        <v>194</v>
      </c>
    </row>
    <row r="17" spans="1:11" ht="63" x14ac:dyDescent="0.25">
      <c r="A17" s="20" t="s">
        <v>176</v>
      </c>
      <c r="B17" s="22" t="s">
        <v>195</v>
      </c>
      <c r="C17" s="22" t="s">
        <v>196</v>
      </c>
      <c r="D17" s="21" t="s">
        <v>197</v>
      </c>
      <c r="I17" s="7" t="s">
        <v>19</v>
      </c>
      <c r="J17" s="7" t="s">
        <v>186</v>
      </c>
      <c r="K17" s="7" t="s">
        <v>198</v>
      </c>
    </row>
    <row r="18" spans="1:11" ht="63" x14ac:dyDescent="0.25">
      <c r="A18" s="20" t="s">
        <v>179</v>
      </c>
      <c r="B18" s="22" t="s">
        <v>195</v>
      </c>
      <c r="C18" s="22" t="s">
        <v>196</v>
      </c>
      <c r="D18" s="21" t="s">
        <v>197</v>
      </c>
      <c r="I18" t="s">
        <v>19</v>
      </c>
      <c r="J18" t="s">
        <v>35</v>
      </c>
      <c r="K18" t="s">
        <v>199</v>
      </c>
    </row>
    <row r="19" spans="1:11" ht="63" x14ac:dyDescent="0.25">
      <c r="A19" s="20" t="s">
        <v>183</v>
      </c>
      <c r="B19" s="22" t="s">
        <v>195</v>
      </c>
      <c r="C19" s="22" t="s">
        <v>196</v>
      </c>
      <c r="D19" s="21" t="s">
        <v>197</v>
      </c>
    </row>
    <row r="20" spans="1:11" ht="78.75" x14ac:dyDescent="0.25">
      <c r="A20" s="23" t="s">
        <v>184</v>
      </c>
      <c r="B20" s="24" t="s">
        <v>200</v>
      </c>
      <c r="C20" s="24" t="s">
        <v>201</v>
      </c>
      <c r="D20" s="25" t="s">
        <v>202</v>
      </c>
    </row>
    <row r="21" spans="1:11" ht="78.75" x14ac:dyDescent="0.25">
      <c r="A21" s="23" t="s">
        <v>37</v>
      </c>
      <c r="B21" s="24" t="s">
        <v>200</v>
      </c>
      <c r="C21" s="24" t="s">
        <v>201</v>
      </c>
      <c r="D21" s="25" t="s">
        <v>202</v>
      </c>
    </row>
    <row r="22" spans="1:11" ht="78.75" x14ac:dyDescent="0.25">
      <c r="A22" s="23" t="s">
        <v>36</v>
      </c>
      <c r="B22" s="24" t="s">
        <v>200</v>
      </c>
      <c r="C22" s="24" t="s">
        <v>201</v>
      </c>
      <c r="D22" s="25" t="s">
        <v>202</v>
      </c>
    </row>
    <row r="30" spans="1:11" x14ac:dyDescent="0.25">
      <c r="A30" s="26" t="s">
        <v>203</v>
      </c>
    </row>
    <row r="31" spans="1:11" x14ac:dyDescent="0.25">
      <c r="A31" s="32" t="s">
        <v>0</v>
      </c>
      <c r="B31" s="32" t="s">
        <v>204</v>
      </c>
      <c r="C31" s="32" t="s">
        <v>205</v>
      </c>
      <c r="D31" t="s">
        <v>206</v>
      </c>
      <c r="E31" t="s">
        <v>207</v>
      </c>
    </row>
    <row r="32" spans="1:11" x14ac:dyDescent="0.25">
      <c r="A32" s="14" t="s">
        <v>58</v>
      </c>
      <c r="B32" s="14" t="s">
        <v>19</v>
      </c>
      <c r="C32" s="14"/>
    </row>
    <row r="33" spans="1:5" x14ac:dyDescent="0.25">
      <c r="A33" s="14" t="s">
        <v>154</v>
      </c>
      <c r="B33" s="14" t="s">
        <v>70</v>
      </c>
      <c r="C33" s="14"/>
    </row>
    <row r="34" spans="1:5" x14ac:dyDescent="0.25">
      <c r="A34" s="14" t="s">
        <v>50</v>
      </c>
      <c r="B34" s="14" t="s">
        <v>70</v>
      </c>
      <c r="C34" s="14"/>
    </row>
    <row r="35" spans="1:5" x14ac:dyDescent="0.25">
      <c r="A35" s="14" t="s">
        <v>11</v>
      </c>
      <c r="B35" s="14" t="s">
        <v>12</v>
      </c>
      <c r="C35" s="14" t="s">
        <v>208</v>
      </c>
    </row>
    <row r="36" spans="1:5" x14ac:dyDescent="0.25">
      <c r="A36" s="14" t="s">
        <v>22</v>
      </c>
      <c r="B36" s="14" t="s">
        <v>12</v>
      </c>
      <c r="C36" s="14"/>
    </row>
    <row r="37" spans="1:5" x14ac:dyDescent="0.25">
      <c r="A37" s="14" t="s">
        <v>209</v>
      </c>
      <c r="B37" s="14" t="s">
        <v>210</v>
      </c>
      <c r="C37" s="14"/>
    </row>
    <row r="38" spans="1:5" x14ac:dyDescent="0.25">
      <c r="A38" s="14" t="s">
        <v>35</v>
      </c>
      <c r="B38" s="14" t="s">
        <v>210</v>
      </c>
      <c r="C38" s="14"/>
    </row>
    <row r="39" spans="1:5" x14ac:dyDescent="0.25">
      <c r="A39" s="27" t="s">
        <v>37</v>
      </c>
      <c r="B39" s="27" t="s">
        <v>12</v>
      </c>
      <c r="C39" s="27" t="s">
        <v>19</v>
      </c>
      <c r="D39" t="s">
        <v>26</v>
      </c>
    </row>
    <row r="40" spans="1:5" x14ac:dyDescent="0.25">
      <c r="A40" s="27" t="s">
        <v>36</v>
      </c>
      <c r="B40" s="14" t="s">
        <v>12</v>
      </c>
      <c r="C40" s="27" t="s">
        <v>19</v>
      </c>
      <c r="D40" t="s">
        <v>26</v>
      </c>
    </row>
    <row r="41" spans="1:5" x14ac:dyDescent="0.25">
      <c r="A41" s="14" t="s">
        <v>179</v>
      </c>
      <c r="B41" s="14" t="s">
        <v>58</v>
      </c>
      <c r="C41" s="27" t="s">
        <v>211</v>
      </c>
      <c r="D41" t="s">
        <v>212</v>
      </c>
      <c r="E41" t="s">
        <v>213</v>
      </c>
    </row>
    <row r="42" spans="1:5" x14ac:dyDescent="0.25">
      <c r="A42" s="14" t="s">
        <v>183</v>
      </c>
      <c r="B42" s="14" t="s">
        <v>58</v>
      </c>
      <c r="C42" s="27" t="s">
        <v>211</v>
      </c>
      <c r="D42" t="s">
        <v>212</v>
      </c>
      <c r="E42" t="s">
        <v>213</v>
      </c>
    </row>
    <row r="45" spans="1:5" x14ac:dyDescent="0.25">
      <c r="A45" s="26" t="s">
        <v>214</v>
      </c>
    </row>
    <row r="46" spans="1:5" x14ac:dyDescent="0.25">
      <c r="A46" s="32" t="s">
        <v>1</v>
      </c>
      <c r="B46" s="33" t="s">
        <v>161</v>
      </c>
      <c r="C46" s="32" t="s">
        <v>215</v>
      </c>
    </row>
    <row r="47" spans="1:5" x14ac:dyDescent="0.25">
      <c r="A47" s="14" t="s">
        <v>19</v>
      </c>
      <c r="B47" s="15" t="s">
        <v>173</v>
      </c>
      <c r="C47" s="34" t="s">
        <v>216</v>
      </c>
    </row>
    <row r="48" spans="1:5" x14ac:dyDescent="0.25">
      <c r="A48" s="30" t="s">
        <v>19</v>
      </c>
      <c r="B48" s="31" t="s">
        <v>217</v>
      </c>
      <c r="C48" s="28" t="s">
        <v>218</v>
      </c>
      <c r="D48" t="s">
        <v>24</v>
      </c>
      <c r="E48" t="s">
        <v>219</v>
      </c>
    </row>
    <row r="49" spans="1:6" x14ac:dyDescent="0.25">
      <c r="A49" s="30" t="s">
        <v>19</v>
      </c>
      <c r="B49" s="31" t="s">
        <v>165</v>
      </c>
      <c r="C49" s="28" t="s">
        <v>58</v>
      </c>
      <c r="D49" t="s">
        <v>220</v>
      </c>
      <c r="E49" t="s">
        <v>221</v>
      </c>
    </row>
    <row r="50" spans="1:6" x14ac:dyDescent="0.25">
      <c r="A50" s="30" t="s">
        <v>19</v>
      </c>
      <c r="B50" s="31" t="s">
        <v>67</v>
      </c>
      <c r="C50" s="28" t="s">
        <v>222</v>
      </c>
      <c r="D50" t="s">
        <v>223</v>
      </c>
      <c r="E50" t="s">
        <v>224</v>
      </c>
      <c r="F50" s="35" t="s">
        <v>225</v>
      </c>
    </row>
    <row r="51" spans="1:6" x14ac:dyDescent="0.25">
      <c r="A51" s="27" t="s">
        <v>19</v>
      </c>
      <c r="B51" s="28" t="s">
        <v>186</v>
      </c>
      <c r="C51" s="27" t="s">
        <v>226</v>
      </c>
      <c r="D51" t="s">
        <v>24</v>
      </c>
      <c r="E51" t="s">
        <v>227</v>
      </c>
    </row>
    <row r="52" spans="1:6" x14ac:dyDescent="0.25">
      <c r="A52" s="27" t="s">
        <v>58</v>
      </c>
      <c r="B52" s="28" t="s">
        <v>173</v>
      </c>
      <c r="C52" s="27" t="s">
        <v>216</v>
      </c>
      <c r="D52" t="s">
        <v>26</v>
      </c>
      <c r="E52" t="s">
        <v>228</v>
      </c>
    </row>
    <row r="53" spans="1:6" x14ac:dyDescent="0.25">
      <c r="A53" s="14" t="s">
        <v>58</v>
      </c>
      <c r="B53" s="15" t="s">
        <v>73</v>
      </c>
      <c r="C53" s="34" t="s">
        <v>58</v>
      </c>
    </row>
    <row r="54" spans="1:6" x14ac:dyDescent="0.25">
      <c r="A54" s="27" t="s">
        <v>58</v>
      </c>
      <c r="B54" s="28" t="s">
        <v>186</v>
      </c>
      <c r="C54" s="27" t="s">
        <v>58</v>
      </c>
      <c r="D54" t="s">
        <v>26</v>
      </c>
      <c r="E54" t="s">
        <v>229</v>
      </c>
    </row>
    <row r="55" spans="1:6" x14ac:dyDescent="0.25">
      <c r="A55" s="27" t="s">
        <v>12</v>
      </c>
      <c r="B55" s="28" t="s">
        <v>173</v>
      </c>
      <c r="C55" s="27" t="s">
        <v>216</v>
      </c>
      <c r="D55" t="s">
        <v>24</v>
      </c>
      <c r="E55" t="s">
        <v>230</v>
      </c>
    </row>
    <row r="56" spans="1:6" x14ac:dyDescent="0.25">
      <c r="A56" s="14" t="s">
        <v>12</v>
      </c>
      <c r="B56" s="15" t="s">
        <v>231</v>
      </c>
      <c r="C56" s="34" t="s">
        <v>226</v>
      </c>
    </row>
    <row r="60" spans="1:6" x14ac:dyDescent="0.25">
      <c r="A60" s="26" t="s">
        <v>232</v>
      </c>
    </row>
    <row r="61" spans="1:6" x14ac:dyDescent="0.25">
      <c r="A61" s="27" t="s">
        <v>233</v>
      </c>
      <c r="D61" t="s">
        <v>24</v>
      </c>
      <c r="E61" t="s">
        <v>234</v>
      </c>
    </row>
    <row r="62" spans="1:6" x14ac:dyDescent="0.25">
      <c r="A62" s="29" t="s">
        <v>235</v>
      </c>
      <c r="D62" t="s">
        <v>26</v>
      </c>
    </row>
    <row r="63" spans="1:6" x14ac:dyDescent="0.25">
      <c r="A63" s="27" t="s">
        <v>236</v>
      </c>
      <c r="D63" t="s">
        <v>24</v>
      </c>
    </row>
    <row r="66" spans="1:4" x14ac:dyDescent="0.25">
      <c r="A66" s="26" t="s">
        <v>237</v>
      </c>
    </row>
    <row r="67" spans="1:4" x14ac:dyDescent="0.25">
      <c r="A67" s="27" t="s">
        <v>238</v>
      </c>
      <c r="D67" t="s">
        <v>220</v>
      </c>
    </row>
    <row r="68" spans="1:4" x14ac:dyDescent="0.25">
      <c r="A68" s="27" t="s">
        <v>239</v>
      </c>
      <c r="D68" t="s">
        <v>240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75" x14ac:dyDescent="0.25"/>
  <cols>
    <col min="1" max="1" width="25.625" customWidth="1"/>
    <col min="2" max="5" width="15.625" customWidth="1"/>
  </cols>
  <sheetData>
    <row r="1" spans="1:6" x14ac:dyDescent="0.25">
      <c r="A1" t="s">
        <v>241</v>
      </c>
      <c r="B1" t="s">
        <v>58</v>
      </c>
      <c r="C1" t="s">
        <v>12</v>
      </c>
      <c r="D1" t="s">
        <v>19</v>
      </c>
      <c r="E1" t="s">
        <v>70</v>
      </c>
      <c r="F1" t="s">
        <v>168</v>
      </c>
    </row>
    <row r="2" spans="1:6" x14ac:dyDescent="0.25">
      <c r="A2" t="s">
        <v>242</v>
      </c>
      <c r="C2" s="2">
        <v>1</v>
      </c>
      <c r="D2" s="2">
        <v>1</v>
      </c>
    </row>
    <row r="3" spans="1:6" x14ac:dyDescent="0.25">
      <c r="A3" t="s">
        <v>22</v>
      </c>
      <c r="C3" s="2">
        <v>1</v>
      </c>
    </row>
    <row r="4" spans="1:6" x14ac:dyDescent="0.25">
      <c r="A4" t="s">
        <v>58</v>
      </c>
      <c r="D4" s="2">
        <v>1</v>
      </c>
    </row>
    <row r="5" spans="1:6" x14ac:dyDescent="0.25">
      <c r="A5" t="s">
        <v>45</v>
      </c>
      <c r="B5" s="2">
        <v>1</v>
      </c>
      <c r="C5">
        <v>1</v>
      </c>
      <c r="D5">
        <v>1</v>
      </c>
    </row>
    <row r="6" spans="1:6" x14ac:dyDescent="0.25">
      <c r="A6" t="s">
        <v>141</v>
      </c>
      <c r="B6" s="2">
        <v>1</v>
      </c>
      <c r="C6">
        <v>1</v>
      </c>
      <c r="D6">
        <v>1</v>
      </c>
    </row>
    <row r="7" spans="1:6" x14ac:dyDescent="0.25">
      <c r="A7" t="s">
        <v>243</v>
      </c>
      <c r="B7" s="2">
        <v>1</v>
      </c>
      <c r="C7">
        <v>1</v>
      </c>
      <c r="D7">
        <v>1</v>
      </c>
    </row>
    <row r="8" spans="1:6" x14ac:dyDescent="0.25">
      <c r="A8" t="s">
        <v>244</v>
      </c>
      <c r="C8">
        <v>1</v>
      </c>
      <c r="F8">
        <v>1</v>
      </c>
    </row>
    <row r="9" spans="1:6" x14ac:dyDescent="0.25">
      <c r="A9" t="s">
        <v>245</v>
      </c>
      <c r="C9">
        <v>1</v>
      </c>
      <c r="F9">
        <v>1</v>
      </c>
    </row>
    <row r="10" spans="1:6" x14ac:dyDescent="0.25">
      <c r="A10" t="s">
        <v>246</v>
      </c>
      <c r="C10">
        <v>1</v>
      </c>
      <c r="F10">
        <v>1</v>
      </c>
    </row>
    <row r="11" spans="1:6" x14ac:dyDescent="0.25">
      <c r="A11" t="s">
        <v>47</v>
      </c>
      <c r="E11" s="2">
        <v>1</v>
      </c>
    </row>
    <row r="12" spans="1:6" x14ac:dyDescent="0.2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C17" sqref="C17"/>
    </sheetView>
  </sheetViews>
  <sheetFormatPr defaultColWidth="11" defaultRowHeight="15.75" x14ac:dyDescent="0.25"/>
  <cols>
    <col min="1" max="1" width="15.25" customWidth="1"/>
    <col min="2" max="2" width="12.75" customWidth="1"/>
    <col min="3" max="3" width="14.875" customWidth="1"/>
    <col min="4" max="4" width="26" customWidth="1"/>
    <col min="5" max="5" width="11.5" customWidth="1"/>
    <col min="6" max="6" width="11.25" customWidth="1"/>
    <col min="7" max="7" width="8.25" customWidth="1"/>
    <col min="8" max="9" width="24.125" customWidth="1"/>
  </cols>
  <sheetData>
    <row r="1" spans="1:11" x14ac:dyDescent="0.25">
      <c r="A1" s="1" t="s">
        <v>0</v>
      </c>
      <c r="B1" s="1" t="s">
        <v>1</v>
      </c>
      <c r="C1" t="s">
        <v>2</v>
      </c>
      <c r="D1" t="s">
        <v>3</v>
      </c>
      <c r="E1" t="s">
        <v>4</v>
      </c>
      <c r="F1" t="s">
        <v>5</v>
      </c>
      <c r="G1" t="s">
        <v>6</v>
      </c>
      <c r="H1" t="s">
        <v>7</v>
      </c>
      <c r="I1" t="s">
        <v>8</v>
      </c>
      <c r="J1" t="s">
        <v>9</v>
      </c>
      <c r="K1" t="s">
        <v>10</v>
      </c>
    </row>
    <row r="2" spans="1:11" x14ac:dyDescent="0.25">
      <c r="A2" s="1" t="s">
        <v>11</v>
      </c>
      <c r="B2" s="1" t="s">
        <v>12</v>
      </c>
      <c r="C2" t="s">
        <v>13</v>
      </c>
      <c r="D2" t="s">
        <v>14</v>
      </c>
      <c r="E2" t="s">
        <v>15</v>
      </c>
      <c r="F2" t="s">
        <v>16</v>
      </c>
      <c r="G2" s="3">
        <f>G5/0.8</f>
        <v>4.375</v>
      </c>
      <c r="H2" t="s">
        <v>17</v>
      </c>
      <c r="I2" s="3">
        <f>I5/0.8</f>
        <v>4.375</v>
      </c>
      <c r="J2" t="s">
        <v>18</v>
      </c>
    </row>
    <row r="3" spans="1:11" x14ac:dyDescent="0.25">
      <c r="A3" s="1" t="s">
        <v>11</v>
      </c>
      <c r="B3" s="1" t="s">
        <v>19</v>
      </c>
      <c r="C3" t="s">
        <v>13</v>
      </c>
      <c r="D3" t="s">
        <v>14</v>
      </c>
      <c r="E3" t="s">
        <v>15</v>
      </c>
      <c r="F3" t="s">
        <v>16</v>
      </c>
      <c r="G3" s="3">
        <f>G6/0.8</f>
        <v>8.5374999999999993E-2</v>
      </c>
      <c r="H3" t="s">
        <v>17</v>
      </c>
      <c r="I3" s="3">
        <f>I6/0.8</f>
        <v>4.375</v>
      </c>
      <c r="J3" t="s">
        <v>20</v>
      </c>
      <c r="K3" s="3" t="s">
        <v>21</v>
      </c>
    </row>
    <row r="4" spans="1:11" x14ac:dyDescent="0.25">
      <c r="A4" s="1" t="s">
        <v>22</v>
      </c>
      <c r="B4" s="1" t="s">
        <v>12</v>
      </c>
      <c r="C4" t="s">
        <v>13</v>
      </c>
      <c r="D4" t="s">
        <v>14</v>
      </c>
      <c r="E4" t="s">
        <v>15</v>
      </c>
      <c r="F4" t="s">
        <v>16</v>
      </c>
      <c r="G4" s="3">
        <v>82</v>
      </c>
      <c r="H4" t="s">
        <v>17</v>
      </c>
      <c r="I4">
        <v>82</v>
      </c>
    </row>
    <row r="5" spans="1:11" x14ac:dyDescent="0.25">
      <c r="A5" s="1" t="s">
        <v>11</v>
      </c>
      <c r="B5" s="1" t="s">
        <v>12</v>
      </c>
      <c r="C5" t="s">
        <v>13</v>
      </c>
      <c r="D5" t="s">
        <v>23</v>
      </c>
      <c r="E5" t="s">
        <v>15</v>
      </c>
      <c r="F5" t="s">
        <v>16</v>
      </c>
      <c r="G5" s="3">
        <v>3.5</v>
      </c>
      <c r="H5" t="s">
        <v>17</v>
      </c>
      <c r="I5">
        <v>3.5</v>
      </c>
    </row>
    <row r="6" spans="1:11" x14ac:dyDescent="0.25">
      <c r="A6" s="1" t="s">
        <v>11</v>
      </c>
      <c r="B6" s="1" t="s">
        <v>19</v>
      </c>
      <c r="C6" t="s">
        <v>13</v>
      </c>
      <c r="D6" t="s">
        <v>23</v>
      </c>
      <c r="E6" t="s">
        <v>15</v>
      </c>
      <c r="F6" t="s">
        <v>16</v>
      </c>
      <c r="G6" s="4">
        <v>6.83E-2</v>
      </c>
      <c r="H6" t="s">
        <v>17</v>
      </c>
      <c r="I6">
        <v>3.5</v>
      </c>
    </row>
    <row r="7" spans="1:11" x14ac:dyDescent="0.25">
      <c r="A7" s="1" t="s">
        <v>22</v>
      </c>
      <c r="B7" s="1" t="s">
        <v>12</v>
      </c>
      <c r="C7" t="s">
        <v>13</v>
      </c>
      <c r="D7" t="s">
        <v>23</v>
      </c>
      <c r="E7" t="s">
        <v>15</v>
      </c>
      <c r="F7" t="s">
        <v>16</v>
      </c>
      <c r="G7" s="3">
        <v>2.5</v>
      </c>
      <c r="H7" t="s">
        <v>17</v>
      </c>
      <c r="I7">
        <v>2.5</v>
      </c>
    </row>
    <row r="8" spans="1:11" s="10" customFormat="1" x14ac:dyDescent="0.2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2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25">
      <c r="A10" s="9" t="s">
        <v>22</v>
      </c>
      <c r="B10" s="9" t="s">
        <v>12</v>
      </c>
      <c r="C10" s="10" t="s">
        <v>13</v>
      </c>
      <c r="D10" s="10" t="s">
        <v>14</v>
      </c>
      <c r="E10" s="10" t="s">
        <v>24</v>
      </c>
      <c r="F10" s="10" t="s">
        <v>16</v>
      </c>
      <c r="G10" s="45">
        <v>24</v>
      </c>
      <c r="H10" s="10" t="s">
        <v>17</v>
      </c>
      <c r="I10" s="10">
        <v>82</v>
      </c>
    </row>
    <row r="11" spans="1:11" s="10" customFormat="1" x14ac:dyDescent="0.25">
      <c r="A11" s="9" t="s">
        <v>11</v>
      </c>
      <c r="B11" s="9" t="s">
        <v>12</v>
      </c>
      <c r="C11" s="10" t="s">
        <v>13</v>
      </c>
      <c r="D11" s="10" t="s">
        <v>23</v>
      </c>
      <c r="E11" s="10" t="s">
        <v>24</v>
      </c>
      <c r="F11" s="10" t="s">
        <v>16</v>
      </c>
      <c r="G11" s="45">
        <v>2.8</v>
      </c>
      <c r="H11" s="10" t="s">
        <v>17</v>
      </c>
      <c r="I11" s="10">
        <v>2.8</v>
      </c>
      <c r="J11" s="10" t="s">
        <v>25</v>
      </c>
    </row>
    <row r="12" spans="1:11" s="10" customFormat="1" x14ac:dyDescent="0.2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25">
      <c r="A13" s="9" t="s">
        <v>22</v>
      </c>
      <c r="B13" s="9" t="s">
        <v>12</v>
      </c>
      <c r="C13" s="10" t="s">
        <v>13</v>
      </c>
      <c r="D13" s="10" t="s">
        <v>23</v>
      </c>
      <c r="E13" s="10" t="s">
        <v>24</v>
      </c>
      <c r="F13" s="10" t="s">
        <v>16</v>
      </c>
      <c r="G13" s="45">
        <v>0.8</v>
      </c>
      <c r="H13" s="10" t="s">
        <v>17</v>
      </c>
      <c r="I13" s="11">
        <v>0.8</v>
      </c>
    </row>
    <row r="14" spans="1:11" s="10" customFormat="1" x14ac:dyDescent="0.25">
      <c r="A14" s="9" t="s">
        <v>11</v>
      </c>
      <c r="B14" s="9" t="s">
        <v>12</v>
      </c>
      <c r="C14" s="10" t="s">
        <v>13</v>
      </c>
      <c r="D14" s="10" t="s">
        <v>14</v>
      </c>
      <c r="E14" s="10" t="s">
        <v>26</v>
      </c>
      <c r="F14" s="10" t="s">
        <v>16</v>
      </c>
      <c r="G14" s="45">
        <f>G17/0.8</f>
        <v>5.25</v>
      </c>
      <c r="H14" s="10" t="s">
        <v>17</v>
      </c>
      <c r="I14" s="11">
        <f>I17/0.8</f>
        <v>5.25</v>
      </c>
      <c r="J14" s="10" t="s">
        <v>18</v>
      </c>
    </row>
    <row r="15" spans="1:11" s="10" customFormat="1" x14ac:dyDescent="0.2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25">
      <c r="A16" s="9" t="s">
        <v>22</v>
      </c>
      <c r="B16" s="9" t="s">
        <v>12</v>
      </c>
      <c r="C16" s="10" t="s">
        <v>13</v>
      </c>
      <c r="D16" s="10" t="s">
        <v>14</v>
      </c>
      <c r="E16" s="10" t="s">
        <v>26</v>
      </c>
      <c r="F16" s="10" t="s">
        <v>16</v>
      </c>
      <c r="G16" s="45">
        <v>123</v>
      </c>
      <c r="H16" s="10" t="s">
        <v>17</v>
      </c>
      <c r="I16" s="11">
        <f>G16</f>
        <v>123</v>
      </c>
    </row>
    <row r="17" spans="1:10" s="10" customFormat="1" x14ac:dyDescent="0.25">
      <c r="A17" s="9" t="s">
        <v>11</v>
      </c>
      <c r="B17" s="9" t="s">
        <v>12</v>
      </c>
      <c r="C17" s="10" t="s">
        <v>13</v>
      </c>
      <c r="D17" s="10" t="s">
        <v>23</v>
      </c>
      <c r="E17" s="10" t="s">
        <v>26</v>
      </c>
      <c r="F17" s="10" t="s">
        <v>16</v>
      </c>
      <c r="G17" s="45">
        <v>4.2</v>
      </c>
      <c r="H17" s="10" t="s">
        <v>17</v>
      </c>
      <c r="I17" s="10">
        <v>4.2</v>
      </c>
      <c r="J17" s="10" t="s">
        <v>27</v>
      </c>
    </row>
    <row r="18" spans="1:10" s="10" customFormat="1" x14ac:dyDescent="0.2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2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J68"/>
  <sheetViews>
    <sheetView tabSelected="1" topLeftCell="B1" workbookViewId="0">
      <selection activeCell="F1" sqref="F1"/>
    </sheetView>
  </sheetViews>
  <sheetFormatPr defaultColWidth="11" defaultRowHeight="15.75" x14ac:dyDescent="0.25"/>
  <cols>
    <col min="1" max="1" width="21.875" customWidth="1"/>
    <col min="2" max="2" width="24.375" customWidth="1"/>
    <col min="3" max="3" width="21" customWidth="1"/>
    <col min="4" max="5" width="26" customWidth="1"/>
    <col min="6" max="7" width="24.125" customWidth="1"/>
    <col min="8" max="8" width="31.5" customWidth="1"/>
    <col min="9" max="9" width="36.875" customWidth="1"/>
  </cols>
  <sheetData>
    <row r="1" spans="1:10" x14ac:dyDescent="0.25">
      <c r="A1" s="1" t="s">
        <v>0</v>
      </c>
      <c r="B1" s="1" t="s">
        <v>1</v>
      </c>
      <c r="C1" t="s">
        <v>2</v>
      </c>
      <c r="D1" t="s">
        <v>3</v>
      </c>
      <c r="E1" t="s">
        <v>4</v>
      </c>
      <c r="F1" t="s">
        <v>28</v>
      </c>
      <c r="G1" t="s">
        <v>29</v>
      </c>
      <c r="H1" t="s">
        <v>9</v>
      </c>
      <c r="I1" t="s">
        <v>10</v>
      </c>
    </row>
    <row r="2" spans="1:10" x14ac:dyDescent="0.25">
      <c r="A2" s="1" t="s">
        <v>11</v>
      </c>
      <c r="B2" s="1" t="s">
        <v>12</v>
      </c>
      <c r="C2" t="s">
        <v>30</v>
      </c>
      <c r="D2" t="s">
        <v>31</v>
      </c>
      <c r="E2" t="s">
        <v>15</v>
      </c>
      <c r="F2" t="s">
        <v>32</v>
      </c>
      <c r="G2">
        <v>0</v>
      </c>
    </row>
    <row r="3" spans="1:10" x14ac:dyDescent="0.25">
      <c r="A3" s="55" t="s">
        <v>11</v>
      </c>
      <c r="B3" s="55" t="s">
        <v>19</v>
      </c>
      <c r="C3" s="55" t="s">
        <v>30</v>
      </c>
      <c r="D3" s="55" t="s">
        <v>31</v>
      </c>
      <c r="E3" s="55" t="s">
        <v>15</v>
      </c>
      <c r="F3" t="s">
        <v>32</v>
      </c>
      <c r="G3" s="38">
        <v>10.51</v>
      </c>
      <c r="H3" t="s">
        <v>33</v>
      </c>
      <c r="I3" s="3" t="s">
        <v>21</v>
      </c>
    </row>
    <row r="4" spans="1:10" x14ac:dyDescent="0.25">
      <c r="A4" s="1" t="s">
        <v>22</v>
      </c>
      <c r="B4" s="1" t="s">
        <v>12</v>
      </c>
      <c r="C4" t="s">
        <v>30</v>
      </c>
      <c r="D4" t="s">
        <v>31</v>
      </c>
      <c r="E4" t="s">
        <v>15</v>
      </c>
      <c r="F4" t="s">
        <v>32</v>
      </c>
      <c r="G4">
        <v>0</v>
      </c>
    </row>
    <row r="5" spans="1:10" x14ac:dyDescent="0.25">
      <c r="A5" s="1" t="s">
        <v>34</v>
      </c>
      <c r="B5" s="1" t="s">
        <v>12</v>
      </c>
      <c r="C5" t="s">
        <v>30</v>
      </c>
      <c r="D5" t="s">
        <v>31</v>
      </c>
      <c r="E5" t="s">
        <v>15</v>
      </c>
      <c r="F5" t="s">
        <v>32</v>
      </c>
      <c r="G5">
        <v>0</v>
      </c>
    </row>
    <row r="6" spans="1:10" x14ac:dyDescent="0.25">
      <c r="A6" s="1" t="s">
        <v>35</v>
      </c>
      <c r="B6" s="1" t="s">
        <v>12</v>
      </c>
      <c r="C6" t="s">
        <v>30</v>
      </c>
      <c r="D6" t="s">
        <v>31</v>
      </c>
      <c r="E6" t="s">
        <v>15</v>
      </c>
      <c r="F6" t="s">
        <v>32</v>
      </c>
      <c r="G6">
        <v>0</v>
      </c>
    </row>
    <row r="7" spans="1:10" x14ac:dyDescent="0.25">
      <c r="A7" t="s">
        <v>36</v>
      </c>
      <c r="B7" s="1" t="s">
        <v>12</v>
      </c>
      <c r="C7" t="s">
        <v>30</v>
      </c>
      <c r="D7" t="s">
        <v>31</v>
      </c>
      <c r="E7" t="s">
        <v>15</v>
      </c>
      <c r="F7" t="s">
        <v>32</v>
      </c>
      <c r="G7">
        <v>0</v>
      </c>
    </row>
    <row r="8" spans="1:10" x14ac:dyDescent="0.25">
      <c r="A8" s="55" t="s">
        <v>37</v>
      </c>
      <c r="B8" s="1" t="s">
        <v>12</v>
      </c>
      <c r="C8" t="s">
        <v>30</v>
      </c>
      <c r="D8" t="s">
        <v>31</v>
      </c>
      <c r="E8" t="s">
        <v>15</v>
      </c>
      <c r="F8" t="s">
        <v>32</v>
      </c>
      <c r="G8">
        <v>0</v>
      </c>
    </row>
    <row r="9" spans="1:10" x14ac:dyDescent="0.25">
      <c r="A9" s="13" t="s">
        <v>44</v>
      </c>
      <c r="B9" s="1" t="s">
        <v>12</v>
      </c>
      <c r="C9" t="s">
        <v>30</v>
      </c>
      <c r="D9" t="s">
        <v>31</v>
      </c>
      <c r="E9" t="s">
        <v>15</v>
      </c>
      <c r="F9" t="s">
        <v>32</v>
      </c>
      <c r="G9" s="48">
        <f>G10*15%</f>
        <v>-8.1</v>
      </c>
      <c r="I9" s="3" t="s">
        <v>261</v>
      </c>
    </row>
    <row r="10" spans="1:10" x14ac:dyDescent="0.25">
      <c r="A10" s="13" t="s">
        <v>45</v>
      </c>
      <c r="B10" s="1" t="s">
        <v>12</v>
      </c>
      <c r="C10" t="s">
        <v>30</v>
      </c>
      <c r="D10" t="s">
        <v>31</v>
      </c>
      <c r="E10" t="s">
        <v>15</v>
      </c>
      <c r="F10" t="s">
        <v>32</v>
      </c>
      <c r="G10" s="48">
        <f>-94+'C2U CI'!G5</f>
        <v>-54</v>
      </c>
      <c r="I10" s="3" t="s">
        <v>260</v>
      </c>
    </row>
    <row r="11" spans="1:10" x14ac:dyDescent="0.25">
      <c r="A11" s="55" t="s">
        <v>40</v>
      </c>
      <c r="B11" s="55" t="s">
        <v>19</v>
      </c>
      <c r="C11" s="55" t="s">
        <v>30</v>
      </c>
      <c r="D11" s="55" t="s">
        <v>31</v>
      </c>
      <c r="E11" s="55" t="s">
        <v>15</v>
      </c>
      <c r="F11" t="s">
        <v>32</v>
      </c>
      <c r="G11">
        <v>73.400000000000006</v>
      </c>
      <c r="H11" t="s">
        <v>41</v>
      </c>
      <c r="I11" s="3" t="s">
        <v>21</v>
      </c>
    </row>
    <row r="12" spans="1:10" x14ac:dyDescent="0.25">
      <c r="A12" s="55" t="s">
        <v>37</v>
      </c>
      <c r="B12" s="55" t="s">
        <v>19</v>
      </c>
      <c r="C12" s="55" t="s">
        <v>30</v>
      </c>
      <c r="D12" s="55" t="s">
        <v>31</v>
      </c>
      <c r="E12" s="55" t="s">
        <v>15</v>
      </c>
      <c r="F12" t="s">
        <v>32</v>
      </c>
      <c r="G12">
        <v>10.5</v>
      </c>
      <c r="H12" t="s">
        <v>42</v>
      </c>
      <c r="I12" s="3" t="s">
        <v>21</v>
      </c>
      <c r="J12" t="s">
        <v>43</v>
      </c>
    </row>
    <row r="13" spans="1:10" x14ac:dyDescent="0.25">
      <c r="A13" s="55" t="s">
        <v>36</v>
      </c>
      <c r="B13" s="55" t="s">
        <v>19</v>
      </c>
      <c r="C13" s="55" t="s">
        <v>30</v>
      </c>
      <c r="D13" s="55" t="s">
        <v>31</v>
      </c>
      <c r="E13" s="55" t="s">
        <v>15</v>
      </c>
      <c r="F13" t="s">
        <v>32</v>
      </c>
      <c r="G13">
        <v>10.5</v>
      </c>
      <c r="H13" t="s">
        <v>42</v>
      </c>
      <c r="I13" s="3" t="s">
        <v>21</v>
      </c>
      <c r="J13" t="s">
        <v>43</v>
      </c>
    </row>
    <row r="14" spans="1:10" x14ac:dyDescent="0.25">
      <c r="A14" s="13" t="s">
        <v>44</v>
      </c>
      <c r="B14" s="55" t="s">
        <v>19</v>
      </c>
      <c r="C14" s="55" t="s">
        <v>30</v>
      </c>
      <c r="D14" s="55" t="s">
        <v>39</v>
      </c>
      <c r="E14" s="55" t="s">
        <v>15</v>
      </c>
      <c r="F14" t="s">
        <v>32</v>
      </c>
      <c r="G14">
        <f>G15*15%</f>
        <v>-30</v>
      </c>
      <c r="I14" s="3" t="s">
        <v>261</v>
      </c>
    </row>
    <row r="15" spans="1:10" x14ac:dyDescent="0.25">
      <c r="A15" s="13" t="s">
        <v>45</v>
      </c>
      <c r="B15" s="55" t="s">
        <v>19</v>
      </c>
      <c r="C15" s="55" t="s">
        <v>30</v>
      </c>
      <c r="D15" s="55" t="s">
        <v>39</v>
      </c>
      <c r="E15" s="55" t="s">
        <v>15</v>
      </c>
      <c r="F15" t="s">
        <v>32</v>
      </c>
      <c r="G15">
        <v>-200</v>
      </c>
      <c r="I15" s="3" t="s">
        <v>260</v>
      </c>
    </row>
    <row r="16" spans="1:10" x14ac:dyDescent="0.25">
      <c r="A16" t="s">
        <v>44</v>
      </c>
      <c r="B16" s="1" t="s">
        <v>38</v>
      </c>
      <c r="C16" t="s">
        <v>30</v>
      </c>
      <c r="D16" t="s">
        <v>31</v>
      </c>
      <c r="E16" t="s">
        <v>15</v>
      </c>
      <c r="F16" t="s">
        <v>32</v>
      </c>
      <c r="G16">
        <v>45</v>
      </c>
      <c r="I16" s="3"/>
    </row>
    <row r="17" spans="1:9" x14ac:dyDescent="0.25">
      <c r="A17" s="1" t="s">
        <v>45</v>
      </c>
      <c r="B17" s="1" t="s">
        <v>38</v>
      </c>
      <c r="C17" t="s">
        <v>30</v>
      </c>
      <c r="D17" t="s">
        <v>31</v>
      </c>
      <c r="E17" t="s">
        <v>15</v>
      </c>
      <c r="F17" t="s">
        <v>32</v>
      </c>
      <c r="G17">
        <v>-150</v>
      </c>
      <c r="H17" s="6" t="s">
        <v>46</v>
      </c>
    </row>
    <row r="18" spans="1:9" x14ac:dyDescent="0.25">
      <c r="A18" s="1" t="s">
        <v>47</v>
      </c>
      <c r="B18" s="1" t="s">
        <v>48</v>
      </c>
      <c r="C18" t="s">
        <v>30</v>
      </c>
      <c r="D18" t="s">
        <v>31</v>
      </c>
      <c r="E18" t="s">
        <v>15</v>
      </c>
      <c r="F18" t="s">
        <v>32</v>
      </c>
      <c r="G18">
        <v>70</v>
      </c>
      <c r="H18" t="s">
        <v>49</v>
      </c>
    </row>
    <row r="19" spans="1:9" x14ac:dyDescent="0.25">
      <c r="A19" s="1" t="s">
        <v>50</v>
      </c>
      <c r="B19" s="1" t="s">
        <v>48</v>
      </c>
      <c r="C19" t="s">
        <v>30</v>
      </c>
      <c r="D19" t="s">
        <v>31</v>
      </c>
      <c r="E19" t="s">
        <v>15</v>
      </c>
      <c r="F19" t="s">
        <v>32</v>
      </c>
      <c r="G19">
        <v>50</v>
      </c>
      <c r="H19" t="s">
        <v>49</v>
      </c>
    </row>
    <row r="20" spans="1:9" x14ac:dyDescent="0.25">
      <c r="A20" t="s">
        <v>37</v>
      </c>
      <c r="B20" s="1" t="s">
        <v>48</v>
      </c>
      <c r="C20" t="s">
        <v>30</v>
      </c>
      <c r="D20" t="s">
        <v>31</v>
      </c>
      <c r="E20" t="s">
        <v>15</v>
      </c>
      <c r="F20" t="s">
        <v>32</v>
      </c>
      <c r="G20">
        <v>7.7</v>
      </c>
      <c r="H20" t="s">
        <v>49</v>
      </c>
      <c r="I20" t="s">
        <v>51</v>
      </c>
    </row>
    <row r="21" spans="1:9" x14ac:dyDescent="0.25">
      <c r="A21" t="s">
        <v>36</v>
      </c>
      <c r="B21" s="1" t="s">
        <v>48</v>
      </c>
      <c r="C21" t="s">
        <v>30</v>
      </c>
      <c r="D21" t="s">
        <v>31</v>
      </c>
      <c r="E21" t="s">
        <v>15</v>
      </c>
      <c r="F21" t="s">
        <v>32</v>
      </c>
      <c r="G21">
        <v>8.3000000000000007</v>
      </c>
      <c r="H21" t="s">
        <v>49</v>
      </c>
      <c r="I21" t="s">
        <v>51</v>
      </c>
    </row>
    <row r="22" spans="1:9" x14ac:dyDescent="0.25">
      <c r="A22" t="s">
        <v>11</v>
      </c>
      <c r="B22" t="s">
        <v>12</v>
      </c>
      <c r="C22" t="s">
        <v>30</v>
      </c>
      <c r="D22" t="s">
        <v>31</v>
      </c>
      <c r="E22" t="s">
        <v>24</v>
      </c>
      <c r="F22" t="s">
        <v>32</v>
      </c>
      <c r="G22">
        <v>0</v>
      </c>
    </row>
    <row r="23" spans="1:9" x14ac:dyDescent="0.25">
      <c r="A23" s="55" t="s">
        <v>11</v>
      </c>
      <c r="B23" s="55" t="s">
        <v>19</v>
      </c>
      <c r="C23" s="55" t="s">
        <v>30</v>
      </c>
      <c r="D23" s="55" t="s">
        <v>31</v>
      </c>
      <c r="E23" s="55" t="s">
        <v>24</v>
      </c>
      <c r="F23" t="s">
        <v>32</v>
      </c>
      <c r="G23">
        <v>10.51</v>
      </c>
      <c r="H23" t="s">
        <v>33</v>
      </c>
      <c r="I23" s="3" t="s">
        <v>21</v>
      </c>
    </row>
    <row r="24" spans="1:9" x14ac:dyDescent="0.25">
      <c r="A24" t="s">
        <v>22</v>
      </c>
      <c r="B24" t="s">
        <v>12</v>
      </c>
      <c r="C24" t="s">
        <v>30</v>
      </c>
      <c r="D24" t="s">
        <v>31</v>
      </c>
      <c r="E24" t="s">
        <v>24</v>
      </c>
      <c r="F24" t="s">
        <v>32</v>
      </c>
      <c r="G24">
        <v>0</v>
      </c>
    </row>
    <row r="25" spans="1:9" x14ac:dyDescent="0.25">
      <c r="A25" s="1" t="s">
        <v>34</v>
      </c>
      <c r="B25" s="1" t="s">
        <v>12</v>
      </c>
      <c r="C25" t="s">
        <v>30</v>
      </c>
      <c r="D25" t="s">
        <v>31</v>
      </c>
      <c r="E25" t="s">
        <v>24</v>
      </c>
      <c r="F25" t="s">
        <v>32</v>
      </c>
      <c r="G25">
        <v>0</v>
      </c>
    </row>
    <row r="26" spans="1:9" x14ac:dyDescent="0.25">
      <c r="A26" s="1" t="s">
        <v>35</v>
      </c>
      <c r="B26" s="1" t="s">
        <v>12</v>
      </c>
      <c r="C26" t="s">
        <v>30</v>
      </c>
      <c r="D26" t="s">
        <v>31</v>
      </c>
      <c r="E26" t="s">
        <v>24</v>
      </c>
      <c r="F26" t="s">
        <v>32</v>
      </c>
      <c r="G26">
        <v>0</v>
      </c>
    </row>
    <row r="27" spans="1:9" x14ac:dyDescent="0.25">
      <c r="A27" t="s">
        <v>36</v>
      </c>
      <c r="B27" s="1" t="s">
        <v>12</v>
      </c>
      <c r="C27" t="s">
        <v>30</v>
      </c>
      <c r="D27" t="s">
        <v>31</v>
      </c>
      <c r="E27" t="s">
        <v>24</v>
      </c>
      <c r="F27" t="s">
        <v>32</v>
      </c>
      <c r="G27">
        <v>0</v>
      </c>
    </row>
    <row r="28" spans="1:9" x14ac:dyDescent="0.25">
      <c r="A28" t="s">
        <v>37</v>
      </c>
      <c r="B28" s="1" t="s">
        <v>12</v>
      </c>
      <c r="C28" t="s">
        <v>30</v>
      </c>
      <c r="D28" t="s">
        <v>31</v>
      </c>
      <c r="E28" t="s">
        <v>24</v>
      </c>
      <c r="F28" t="s">
        <v>32</v>
      </c>
      <c r="G28">
        <v>0</v>
      </c>
    </row>
    <row r="29" spans="1:9" x14ac:dyDescent="0.25">
      <c r="A29" s="13" t="s">
        <v>44</v>
      </c>
      <c r="B29" s="1" t="s">
        <v>12</v>
      </c>
      <c r="C29" t="s">
        <v>30</v>
      </c>
      <c r="D29" t="s">
        <v>31</v>
      </c>
      <c r="E29" t="s">
        <v>24</v>
      </c>
      <c r="F29" t="s">
        <v>32</v>
      </c>
      <c r="G29" s="48">
        <f>G30*15%</f>
        <v>-73.5</v>
      </c>
      <c r="I29" s="3" t="s">
        <v>261</v>
      </c>
    </row>
    <row r="30" spans="1:9" x14ac:dyDescent="0.25">
      <c r="A30" s="13" t="s">
        <v>45</v>
      </c>
      <c r="B30" s="1" t="s">
        <v>12</v>
      </c>
      <c r="C30" t="s">
        <v>30</v>
      </c>
      <c r="D30" t="s">
        <v>31</v>
      </c>
      <c r="E30" t="s">
        <v>24</v>
      </c>
      <c r="F30" t="s">
        <v>32</v>
      </c>
      <c r="G30">
        <f>-530+'C2U CI'!G5</f>
        <v>-490</v>
      </c>
      <c r="I30" s="3" t="s">
        <v>260</v>
      </c>
    </row>
    <row r="31" spans="1:9" x14ac:dyDescent="0.25">
      <c r="A31" s="55" t="s">
        <v>40</v>
      </c>
      <c r="B31" s="55" t="s">
        <v>19</v>
      </c>
      <c r="C31" s="55" t="s">
        <v>30</v>
      </c>
      <c r="D31" s="55" t="s">
        <v>31</v>
      </c>
      <c r="E31" s="55" t="s">
        <v>24</v>
      </c>
      <c r="F31" t="s">
        <v>32</v>
      </c>
      <c r="G31">
        <v>73.400000000000006</v>
      </c>
      <c r="H31" t="s">
        <v>41</v>
      </c>
      <c r="I31" s="3" t="s">
        <v>21</v>
      </c>
    </row>
    <row r="32" spans="1:9" x14ac:dyDescent="0.25">
      <c r="A32" s="55" t="s">
        <v>37</v>
      </c>
      <c r="B32" s="55" t="s">
        <v>19</v>
      </c>
      <c r="C32" s="55" t="s">
        <v>30</v>
      </c>
      <c r="D32" s="55" t="s">
        <v>31</v>
      </c>
      <c r="E32" s="55" t="s">
        <v>24</v>
      </c>
      <c r="F32" t="s">
        <v>32</v>
      </c>
      <c r="G32">
        <v>30</v>
      </c>
      <c r="H32" s="55" t="s">
        <v>300</v>
      </c>
      <c r="I32" s="56" t="s">
        <v>262</v>
      </c>
    </row>
    <row r="33" spans="1:9" x14ac:dyDescent="0.25">
      <c r="A33" s="13" t="s">
        <v>44</v>
      </c>
      <c r="B33" s="55" t="s">
        <v>19</v>
      </c>
      <c r="C33" s="55" t="s">
        <v>30</v>
      </c>
      <c r="D33" s="55" t="s">
        <v>39</v>
      </c>
      <c r="E33" s="55" t="s">
        <v>24</v>
      </c>
      <c r="F33" t="s">
        <v>32</v>
      </c>
      <c r="G33">
        <f>G34*15%</f>
        <v>-13.5</v>
      </c>
      <c r="I33" s="3" t="s">
        <v>261</v>
      </c>
    </row>
    <row r="34" spans="1:9" x14ac:dyDescent="0.25">
      <c r="A34" s="13" t="s">
        <v>45</v>
      </c>
      <c r="B34" s="55" t="s">
        <v>19</v>
      </c>
      <c r="C34" s="55" t="s">
        <v>30</v>
      </c>
      <c r="D34" s="55" t="s">
        <v>39</v>
      </c>
      <c r="E34" s="55" t="s">
        <v>24</v>
      </c>
      <c r="F34" t="s">
        <v>32</v>
      </c>
      <c r="G34">
        <v>-90</v>
      </c>
      <c r="I34" s="3" t="s">
        <v>260</v>
      </c>
    </row>
    <row r="35" spans="1:9" x14ac:dyDescent="0.25">
      <c r="A35" s="55" t="s">
        <v>36</v>
      </c>
      <c r="B35" s="55" t="s">
        <v>19</v>
      </c>
      <c r="C35" s="55" t="s">
        <v>30</v>
      </c>
      <c r="D35" s="55" t="s">
        <v>31</v>
      </c>
      <c r="E35" s="55" t="s">
        <v>24</v>
      </c>
      <c r="F35" t="s">
        <v>32</v>
      </c>
      <c r="G35">
        <v>30</v>
      </c>
      <c r="H35" s="55" t="s">
        <v>300</v>
      </c>
      <c r="I35" s="56" t="s">
        <v>262</v>
      </c>
    </row>
    <row r="36" spans="1:9" x14ac:dyDescent="0.25">
      <c r="A36" t="s">
        <v>44</v>
      </c>
      <c r="B36" s="1" t="s">
        <v>38</v>
      </c>
      <c r="C36" t="s">
        <v>30</v>
      </c>
      <c r="D36" t="s">
        <v>31</v>
      </c>
      <c r="E36" t="s">
        <v>24</v>
      </c>
      <c r="F36" t="s">
        <v>32</v>
      </c>
      <c r="G36">
        <v>45</v>
      </c>
      <c r="H36" s="6" t="s">
        <v>46</v>
      </c>
      <c r="I36" s="3"/>
    </row>
    <row r="37" spans="1:9" x14ac:dyDescent="0.25">
      <c r="A37" t="s">
        <v>45</v>
      </c>
      <c r="B37" s="1" t="s">
        <v>38</v>
      </c>
      <c r="C37" t="s">
        <v>30</v>
      </c>
      <c r="D37" t="s">
        <v>31</v>
      </c>
      <c r="E37" t="s">
        <v>24</v>
      </c>
      <c r="F37" t="s">
        <v>32</v>
      </c>
      <c r="G37">
        <v>-132.5</v>
      </c>
      <c r="H37" s="6" t="s">
        <v>46</v>
      </c>
    </row>
    <row r="38" spans="1:9" x14ac:dyDescent="0.25">
      <c r="A38" t="s">
        <v>47</v>
      </c>
      <c r="B38" s="1" t="s">
        <v>48</v>
      </c>
      <c r="C38" t="s">
        <v>30</v>
      </c>
      <c r="D38" t="s">
        <v>31</v>
      </c>
      <c r="E38" t="s">
        <v>24</v>
      </c>
      <c r="F38" t="s">
        <v>32</v>
      </c>
      <c r="G38">
        <v>70</v>
      </c>
      <c r="H38" t="s">
        <v>49</v>
      </c>
    </row>
    <row r="39" spans="1:9" x14ac:dyDescent="0.25">
      <c r="A39" t="s">
        <v>50</v>
      </c>
      <c r="B39" s="1" t="s">
        <v>48</v>
      </c>
      <c r="C39" t="s">
        <v>30</v>
      </c>
      <c r="D39" t="s">
        <v>31</v>
      </c>
      <c r="E39" t="s">
        <v>24</v>
      </c>
      <c r="F39" t="s">
        <v>32</v>
      </c>
      <c r="G39">
        <v>50</v>
      </c>
      <c r="H39" t="s">
        <v>49</v>
      </c>
    </row>
    <row r="40" spans="1:9" x14ac:dyDescent="0.25">
      <c r="A40" t="s">
        <v>37</v>
      </c>
      <c r="B40" s="1" t="s">
        <v>48</v>
      </c>
      <c r="C40" t="s">
        <v>30</v>
      </c>
      <c r="D40" t="s">
        <v>31</v>
      </c>
      <c r="E40" t="s">
        <v>24</v>
      </c>
      <c r="F40" t="s">
        <v>32</v>
      </c>
      <c r="G40" s="66">
        <v>29.3</v>
      </c>
      <c r="I40" s="36" t="s">
        <v>298</v>
      </c>
    </row>
    <row r="41" spans="1:9" x14ac:dyDescent="0.25">
      <c r="A41" t="s">
        <v>36</v>
      </c>
      <c r="B41" s="1" t="s">
        <v>48</v>
      </c>
      <c r="C41" t="s">
        <v>30</v>
      </c>
      <c r="D41" t="s">
        <v>31</v>
      </c>
      <c r="E41" t="s">
        <v>24</v>
      </c>
      <c r="F41" t="s">
        <v>32</v>
      </c>
      <c r="G41" s="66">
        <v>23.8</v>
      </c>
      <c r="I41" s="36" t="s">
        <v>298</v>
      </c>
    </row>
    <row r="42" spans="1:9" x14ac:dyDescent="0.25">
      <c r="A42" t="s">
        <v>11</v>
      </c>
      <c r="B42" t="s">
        <v>12</v>
      </c>
      <c r="C42" t="s">
        <v>30</v>
      </c>
      <c r="D42" t="s">
        <v>31</v>
      </c>
      <c r="E42" t="s">
        <v>26</v>
      </c>
      <c r="F42" t="s">
        <v>32</v>
      </c>
      <c r="G42">
        <v>0</v>
      </c>
    </row>
    <row r="43" spans="1:9" x14ac:dyDescent="0.25">
      <c r="A43" s="55" t="s">
        <v>11</v>
      </c>
      <c r="B43" s="55" t="s">
        <v>19</v>
      </c>
      <c r="C43" s="55" t="s">
        <v>30</v>
      </c>
      <c r="D43" s="55" t="s">
        <v>31</v>
      </c>
      <c r="E43" s="55" t="s">
        <v>26</v>
      </c>
      <c r="F43" t="s">
        <v>32</v>
      </c>
      <c r="G43">
        <v>10.51</v>
      </c>
      <c r="H43" t="s">
        <v>33</v>
      </c>
      <c r="I43" s="3" t="s">
        <v>21</v>
      </c>
    </row>
    <row r="44" spans="1:9" x14ac:dyDescent="0.25">
      <c r="A44" t="s">
        <v>22</v>
      </c>
      <c r="B44" t="s">
        <v>12</v>
      </c>
      <c r="C44" t="s">
        <v>30</v>
      </c>
      <c r="D44" t="s">
        <v>31</v>
      </c>
      <c r="E44" t="s">
        <v>26</v>
      </c>
      <c r="F44" t="s">
        <v>32</v>
      </c>
      <c r="G44">
        <v>0</v>
      </c>
    </row>
    <row r="45" spans="1:9" x14ac:dyDescent="0.25">
      <c r="A45" s="1" t="s">
        <v>34</v>
      </c>
      <c r="B45" s="1" t="s">
        <v>12</v>
      </c>
      <c r="C45" t="s">
        <v>30</v>
      </c>
      <c r="D45" t="s">
        <v>31</v>
      </c>
      <c r="E45" t="s">
        <v>26</v>
      </c>
      <c r="F45" t="s">
        <v>32</v>
      </c>
      <c r="G45">
        <v>0</v>
      </c>
    </row>
    <row r="46" spans="1:9" x14ac:dyDescent="0.25">
      <c r="A46" s="1" t="s">
        <v>35</v>
      </c>
      <c r="B46" s="1" t="s">
        <v>12</v>
      </c>
      <c r="C46" t="s">
        <v>30</v>
      </c>
      <c r="D46" t="s">
        <v>31</v>
      </c>
      <c r="E46" t="s">
        <v>26</v>
      </c>
      <c r="F46" t="s">
        <v>32</v>
      </c>
      <c r="G46">
        <v>0</v>
      </c>
    </row>
    <row r="47" spans="1:9" x14ac:dyDescent="0.25">
      <c r="A47" t="s">
        <v>36</v>
      </c>
      <c r="B47" s="1" t="s">
        <v>12</v>
      </c>
      <c r="C47" t="s">
        <v>30</v>
      </c>
      <c r="D47" t="s">
        <v>31</v>
      </c>
      <c r="E47" t="s">
        <v>26</v>
      </c>
      <c r="F47" t="s">
        <v>32</v>
      </c>
      <c r="G47">
        <v>0</v>
      </c>
    </row>
    <row r="48" spans="1:9" x14ac:dyDescent="0.25">
      <c r="A48" t="s">
        <v>37</v>
      </c>
      <c r="B48" s="1" t="s">
        <v>12</v>
      </c>
      <c r="C48" t="s">
        <v>30</v>
      </c>
      <c r="D48" t="s">
        <v>31</v>
      </c>
      <c r="E48" t="s">
        <v>26</v>
      </c>
      <c r="F48" t="s">
        <v>32</v>
      </c>
      <c r="G48">
        <v>0</v>
      </c>
    </row>
    <row r="49" spans="1:9" x14ac:dyDescent="0.25">
      <c r="A49" s="13" t="s">
        <v>44</v>
      </c>
      <c r="B49" s="1" t="s">
        <v>12</v>
      </c>
      <c r="C49" t="s">
        <v>30</v>
      </c>
      <c r="D49" t="s">
        <v>31</v>
      </c>
      <c r="E49" t="s">
        <v>26</v>
      </c>
      <c r="F49" t="s">
        <v>32</v>
      </c>
      <c r="G49" s="48">
        <f>G50*15%</f>
        <v>-108.3</v>
      </c>
      <c r="I49" s="3" t="s">
        <v>261</v>
      </c>
    </row>
    <row r="50" spans="1:9" x14ac:dyDescent="0.25">
      <c r="A50" s="13" t="s">
        <v>45</v>
      </c>
      <c r="B50" s="1" t="s">
        <v>12</v>
      </c>
      <c r="C50" t="s">
        <v>30</v>
      </c>
      <c r="D50" t="s">
        <v>31</v>
      </c>
      <c r="E50" t="s">
        <v>26</v>
      </c>
      <c r="F50" t="s">
        <v>32</v>
      </c>
      <c r="G50">
        <f>-762+'C2U CI'!G5</f>
        <v>-722</v>
      </c>
      <c r="I50" s="3" t="s">
        <v>260</v>
      </c>
    </row>
    <row r="51" spans="1:9" x14ac:dyDescent="0.25">
      <c r="A51" s="55" t="s">
        <v>40</v>
      </c>
      <c r="B51" s="55" t="s">
        <v>19</v>
      </c>
      <c r="C51" s="55" t="s">
        <v>30</v>
      </c>
      <c r="D51" s="55" t="s">
        <v>31</v>
      </c>
      <c r="E51" s="55" t="s">
        <v>26</v>
      </c>
      <c r="F51" t="s">
        <v>32</v>
      </c>
      <c r="G51">
        <v>73.400000000000006</v>
      </c>
      <c r="H51" t="s">
        <v>41</v>
      </c>
      <c r="I51" s="3" t="s">
        <v>21</v>
      </c>
    </row>
    <row r="52" spans="1:9" x14ac:dyDescent="0.25">
      <c r="A52" s="55" t="s">
        <v>37</v>
      </c>
      <c r="B52" s="55" t="s">
        <v>19</v>
      </c>
      <c r="C52" s="55" t="s">
        <v>30</v>
      </c>
      <c r="D52" s="55" t="s">
        <v>31</v>
      </c>
      <c r="E52" s="55" t="s">
        <v>26</v>
      </c>
      <c r="F52" t="s">
        <v>32</v>
      </c>
      <c r="G52">
        <v>0</v>
      </c>
      <c r="H52" s="55" t="s">
        <v>299</v>
      </c>
      <c r="I52" s="56" t="s">
        <v>262</v>
      </c>
    </row>
    <row r="53" spans="1:9" x14ac:dyDescent="0.25">
      <c r="A53" s="13" t="s">
        <v>44</v>
      </c>
      <c r="B53" s="55" t="s">
        <v>19</v>
      </c>
      <c r="C53" s="55" t="s">
        <v>30</v>
      </c>
      <c r="D53" s="55" t="s">
        <v>31</v>
      </c>
      <c r="E53" s="55" t="s">
        <v>26</v>
      </c>
      <c r="F53" t="s">
        <v>32</v>
      </c>
      <c r="G53">
        <f>G54*15%</f>
        <v>-46.35</v>
      </c>
      <c r="I53" s="3" t="s">
        <v>261</v>
      </c>
    </row>
    <row r="54" spans="1:9" x14ac:dyDescent="0.25">
      <c r="A54" s="13" t="s">
        <v>45</v>
      </c>
      <c r="B54" s="55" t="s">
        <v>19</v>
      </c>
      <c r="C54" s="55" t="s">
        <v>30</v>
      </c>
      <c r="D54" s="55" t="s">
        <v>39</v>
      </c>
      <c r="E54" s="55" t="s">
        <v>26</v>
      </c>
      <c r="F54" t="s">
        <v>32</v>
      </c>
      <c r="G54">
        <v>-309</v>
      </c>
      <c r="I54" s="3" t="s">
        <v>260</v>
      </c>
    </row>
    <row r="55" spans="1:9" x14ac:dyDescent="0.25">
      <c r="A55" s="55" t="s">
        <v>36</v>
      </c>
      <c r="B55" s="55" t="s">
        <v>19</v>
      </c>
      <c r="C55" s="55" t="s">
        <v>30</v>
      </c>
      <c r="D55" s="55" t="s">
        <v>31</v>
      </c>
      <c r="E55" s="55" t="s">
        <v>26</v>
      </c>
      <c r="F55" t="s">
        <v>32</v>
      </c>
      <c r="G55">
        <v>0</v>
      </c>
      <c r="H55" s="55" t="s">
        <v>299</v>
      </c>
      <c r="I55" s="56" t="s">
        <v>262</v>
      </c>
    </row>
    <row r="56" spans="1:9" x14ac:dyDescent="0.25">
      <c r="A56" t="s">
        <v>44</v>
      </c>
      <c r="B56" s="1" t="s">
        <v>38</v>
      </c>
      <c r="C56" t="s">
        <v>30</v>
      </c>
      <c r="D56" t="s">
        <v>31</v>
      </c>
      <c r="E56" t="s">
        <v>26</v>
      </c>
      <c r="F56" t="s">
        <v>32</v>
      </c>
      <c r="G56">
        <v>45</v>
      </c>
      <c r="H56" s="6" t="s">
        <v>46</v>
      </c>
      <c r="I56" s="3"/>
    </row>
    <row r="57" spans="1:9" x14ac:dyDescent="0.25">
      <c r="A57" t="s">
        <v>45</v>
      </c>
      <c r="B57" s="1" t="s">
        <v>38</v>
      </c>
      <c r="C57" t="s">
        <v>30</v>
      </c>
      <c r="D57" t="s">
        <v>31</v>
      </c>
      <c r="E57" t="s">
        <v>26</v>
      </c>
      <c r="F57" t="s">
        <v>32</v>
      </c>
      <c r="G57">
        <v>-328.8</v>
      </c>
      <c r="H57" s="6" t="s">
        <v>46</v>
      </c>
    </row>
    <row r="58" spans="1:9" x14ac:dyDescent="0.25">
      <c r="A58" t="s">
        <v>47</v>
      </c>
      <c r="B58" s="1" t="s">
        <v>48</v>
      </c>
      <c r="C58" t="s">
        <v>30</v>
      </c>
      <c r="D58" t="s">
        <v>31</v>
      </c>
      <c r="E58" t="s">
        <v>26</v>
      </c>
      <c r="F58" t="s">
        <v>32</v>
      </c>
      <c r="G58">
        <v>47.5</v>
      </c>
      <c r="H58" t="s">
        <v>49</v>
      </c>
    </row>
    <row r="59" spans="1:9" x14ac:dyDescent="0.25">
      <c r="A59" t="s">
        <v>50</v>
      </c>
      <c r="B59" s="1" t="s">
        <v>48</v>
      </c>
      <c r="C59" t="s">
        <v>30</v>
      </c>
      <c r="D59" t="s">
        <v>31</v>
      </c>
      <c r="E59" t="s">
        <v>26</v>
      </c>
      <c r="F59" t="s">
        <v>32</v>
      </c>
      <c r="G59">
        <v>32.799999999999997</v>
      </c>
      <c r="H59" t="s">
        <v>49</v>
      </c>
    </row>
    <row r="60" spans="1:9" x14ac:dyDescent="0.25">
      <c r="A60" t="s">
        <v>37</v>
      </c>
      <c r="B60" s="1" t="s">
        <v>48</v>
      </c>
      <c r="C60" t="s">
        <v>30</v>
      </c>
      <c r="D60" t="s">
        <v>31</v>
      </c>
      <c r="E60" t="s">
        <v>26</v>
      </c>
      <c r="F60" t="s">
        <v>32</v>
      </c>
      <c r="G60" s="12">
        <v>7.7</v>
      </c>
    </row>
    <row r="61" spans="1:9" x14ac:dyDescent="0.25">
      <c r="A61" t="s">
        <v>36</v>
      </c>
      <c r="B61" s="1" t="s">
        <v>48</v>
      </c>
      <c r="C61" t="s">
        <v>30</v>
      </c>
      <c r="D61" t="s">
        <v>31</v>
      </c>
      <c r="E61" t="s">
        <v>26</v>
      </c>
      <c r="F61" t="s">
        <v>32</v>
      </c>
      <c r="G61" s="12">
        <v>8.3000000000000007</v>
      </c>
    </row>
    <row r="67" spans="6:6" x14ac:dyDescent="0.25">
      <c r="F67" s="5"/>
    </row>
    <row r="68" spans="6:6" x14ac:dyDescent="0.25">
      <c r="F68" s="64"/>
    </row>
  </sheetData>
  <autoFilter ref="A1:I61" xr:uid="{732D9AEE-59CF-9744-8E33-A83B08C738C6}"/>
  <phoneticPr fontId="10" type="noConversion"/>
  <hyperlinks>
    <hyperlink ref="I32" r:id="rId1" xr:uid="{43F141C9-7DCE-4726-9197-F655B31D267F}"/>
    <hyperlink ref="I35" r:id="rId2" xr:uid="{C16E4B69-DDEA-45C6-9FA5-AE45F7F38139}"/>
    <hyperlink ref="I40" r:id="rId3" xr:uid="{3DE9360D-4B28-4580-B9AC-7A8A7FDEC5D9}"/>
    <hyperlink ref="I41" r:id="rId4" xr:uid="{616833AB-8ACA-41F8-8D0E-642E78789A77}"/>
    <hyperlink ref="I52" r:id="rId5" xr:uid="{8E40FAC8-BE6F-4972-8F8A-D7FFC804E06E}"/>
    <hyperlink ref="I55" r:id="rId6" xr:uid="{F8847031-885E-40E1-92C0-8616552E06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E8" sqref="E8"/>
    </sheetView>
  </sheetViews>
  <sheetFormatPr defaultRowHeight="15.75" x14ac:dyDescent="0.25"/>
  <cols>
    <col min="1" max="1" width="21.875" bestFit="1" customWidth="1"/>
    <col min="2" max="2" width="19.375" bestFit="1" customWidth="1"/>
    <col min="3" max="3" width="20" bestFit="1" customWidth="1"/>
    <col min="4" max="4" width="16.25" bestFit="1" customWidth="1"/>
    <col min="5" max="5" width="16" bestFit="1" customWidth="1"/>
    <col min="6" max="6" width="173.125" bestFit="1" customWidth="1"/>
  </cols>
  <sheetData>
    <row r="1" spans="1:6" x14ac:dyDescent="0.25">
      <c r="A1" t="s">
        <v>1</v>
      </c>
      <c r="B1" t="s">
        <v>52</v>
      </c>
      <c r="C1" t="s">
        <v>53</v>
      </c>
      <c r="D1" t="s">
        <v>54</v>
      </c>
      <c r="E1" t="s">
        <v>55</v>
      </c>
      <c r="F1" t="s">
        <v>56</v>
      </c>
    </row>
    <row r="2" spans="1:6" x14ac:dyDescent="0.25">
      <c r="A2" t="s">
        <v>38</v>
      </c>
      <c r="B2" t="s">
        <v>57</v>
      </c>
      <c r="C2" t="s">
        <v>58</v>
      </c>
      <c r="D2" t="s">
        <v>59</v>
      </c>
      <c r="E2" s="2">
        <v>1</v>
      </c>
    </row>
    <row r="3" spans="1:6" x14ac:dyDescent="0.25">
      <c r="A3" t="s">
        <v>12</v>
      </c>
      <c r="B3" t="s">
        <v>62</v>
      </c>
      <c r="C3" t="s">
        <v>60</v>
      </c>
      <c r="D3" t="s">
        <v>61</v>
      </c>
      <c r="E3">
        <v>1</v>
      </c>
    </row>
    <row r="4" spans="1:6" x14ac:dyDescent="0.25">
      <c r="A4" t="s">
        <v>19</v>
      </c>
      <c r="B4" t="s">
        <v>162</v>
      </c>
      <c r="C4" t="s">
        <v>64</v>
      </c>
      <c r="D4" t="s">
        <v>65</v>
      </c>
      <c r="E4">
        <v>2.5</v>
      </c>
      <c r="F4" s="44" t="s">
        <v>66</v>
      </c>
    </row>
    <row r="5" spans="1:6" x14ac:dyDescent="0.25">
      <c r="A5" t="s">
        <v>19</v>
      </c>
      <c r="B5" t="s">
        <v>259</v>
      </c>
      <c r="C5" t="s">
        <v>67</v>
      </c>
      <c r="D5" t="s">
        <v>68</v>
      </c>
      <c r="E5">
        <v>1</v>
      </c>
    </row>
    <row r="6" spans="1:6" x14ac:dyDescent="0.25">
      <c r="A6" s="1" t="s">
        <v>48</v>
      </c>
      <c r="B6" t="s">
        <v>69</v>
      </c>
      <c r="C6" t="s">
        <v>70</v>
      </c>
      <c r="D6" t="s">
        <v>71</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D32" sqref="D32"/>
    </sheetView>
  </sheetViews>
  <sheetFormatPr defaultColWidth="11" defaultRowHeight="15.75" x14ac:dyDescent="0.25"/>
  <cols>
    <col min="1" max="1" width="17.625" customWidth="1"/>
    <col min="2" max="2" width="19.125" customWidth="1"/>
    <col min="3" max="3" width="28" customWidth="1"/>
    <col min="4" max="4" width="26" customWidth="1"/>
    <col min="5" max="5" width="25.75" customWidth="1"/>
    <col min="6" max="6" width="19.125" customWidth="1"/>
  </cols>
  <sheetData>
    <row r="1" spans="1:27" x14ac:dyDescent="0.25">
      <c r="A1" t="s">
        <v>1</v>
      </c>
      <c r="B1" t="s">
        <v>52</v>
      </c>
      <c r="C1" t="s">
        <v>72</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38</v>
      </c>
      <c r="B2" t="s">
        <v>57</v>
      </c>
      <c r="C2" t="s">
        <v>73</v>
      </c>
      <c r="D2" t="s">
        <v>74</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25">
      <c r="A3" t="s">
        <v>38</v>
      </c>
      <c r="B3" t="s">
        <v>57</v>
      </c>
      <c r="C3" t="s">
        <v>73</v>
      </c>
      <c r="D3" t="s">
        <v>74</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25">
      <c r="A4" t="s">
        <v>38</v>
      </c>
      <c r="B4" t="s">
        <v>57</v>
      </c>
      <c r="C4" t="s">
        <v>73</v>
      </c>
      <c r="D4" t="s">
        <v>74</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25">
      <c r="A5" t="s">
        <v>12</v>
      </c>
      <c r="B5" t="s">
        <v>62</v>
      </c>
      <c r="C5" t="s">
        <v>75</v>
      </c>
      <c r="D5" t="s">
        <v>74</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25">
      <c r="A6" t="s">
        <v>12</v>
      </c>
      <c r="B6" t="s">
        <v>62</v>
      </c>
      <c r="C6" t="s">
        <v>75</v>
      </c>
      <c r="D6" t="s">
        <v>74</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25">
      <c r="A7" t="s">
        <v>12</v>
      </c>
      <c r="B7" t="s">
        <v>62</v>
      </c>
      <c r="C7" t="s">
        <v>75</v>
      </c>
      <c r="D7" t="s">
        <v>74</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25">
      <c r="A8" t="s">
        <v>19</v>
      </c>
      <c r="B8" s="13" t="s">
        <v>162</v>
      </c>
      <c r="C8" t="s">
        <v>76</v>
      </c>
      <c r="D8" t="s">
        <v>74</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25">
      <c r="A9" t="s">
        <v>19</v>
      </c>
      <c r="B9" s="13" t="s">
        <v>162</v>
      </c>
      <c r="C9" t="s">
        <v>76</v>
      </c>
      <c r="D9" t="s">
        <v>74</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25">
      <c r="A10" t="s">
        <v>19</v>
      </c>
      <c r="B10" s="13" t="s">
        <v>162</v>
      </c>
      <c r="C10" t="s">
        <v>76</v>
      </c>
      <c r="D10" t="s">
        <v>74</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25">
      <c r="A11" t="s">
        <v>19</v>
      </c>
      <c r="B11" s="13" t="s">
        <v>259</v>
      </c>
      <c r="C11" t="s">
        <v>77</v>
      </c>
      <c r="D11" t="s">
        <v>74</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25">
      <c r="A12" t="s">
        <v>19</v>
      </c>
      <c r="B12" s="13" t="s">
        <v>259</v>
      </c>
      <c r="C12" t="s">
        <v>77</v>
      </c>
      <c r="D12" t="s">
        <v>74</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25">
      <c r="A13" t="s">
        <v>19</v>
      </c>
      <c r="B13" s="13" t="s">
        <v>259</v>
      </c>
      <c r="C13" t="s">
        <v>77</v>
      </c>
      <c r="D13" t="s">
        <v>74</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25">
      <c r="A14" s="1" t="s">
        <v>48</v>
      </c>
      <c r="B14" t="s">
        <v>69</v>
      </c>
      <c r="C14" t="s">
        <v>78</v>
      </c>
      <c r="D14" t="s">
        <v>74</v>
      </c>
      <c r="E14" t="s">
        <v>15</v>
      </c>
      <c r="F14" t="s">
        <v>32</v>
      </c>
      <c r="G14">
        <v>0</v>
      </c>
      <c r="H14">
        <v>0</v>
      </c>
      <c r="I14">
        <v>0</v>
      </c>
      <c r="J14">
        <v>0</v>
      </c>
      <c r="K14">
        <v>0</v>
      </c>
      <c r="L14">
        <v>0</v>
      </c>
      <c r="M14">
        <v>0</v>
      </c>
      <c r="N14">
        <v>0</v>
      </c>
      <c r="O14">
        <v>0</v>
      </c>
      <c r="P14">
        <v>0</v>
      </c>
      <c r="Q14">
        <v>0</v>
      </c>
      <c r="R14">
        <v>0</v>
      </c>
      <c r="S14">
        <v>0</v>
      </c>
      <c r="T14">
        <v>0</v>
      </c>
      <c r="U14">
        <v>0</v>
      </c>
      <c r="V14">
        <v>0</v>
      </c>
      <c r="W14">
        <v>0</v>
      </c>
      <c r="X14">
        <v>0</v>
      </c>
      <c r="Y14">
        <v>0</v>
      </c>
      <c r="Z14">
        <v>0</v>
      </c>
      <c r="AA14">
        <v>0</v>
      </c>
    </row>
    <row r="15" spans="1:27" x14ac:dyDescent="0.25">
      <c r="A15" s="1" t="s">
        <v>48</v>
      </c>
      <c r="B15" t="s">
        <v>69</v>
      </c>
      <c r="C15" t="s">
        <v>78</v>
      </c>
      <c r="D15" t="s">
        <v>74</v>
      </c>
      <c r="E15" t="s">
        <v>26</v>
      </c>
      <c r="F15" t="s">
        <v>32</v>
      </c>
      <c r="G15" s="12">
        <v>0</v>
      </c>
      <c r="H15" s="12">
        <v>0</v>
      </c>
      <c r="I15" s="12">
        <v>0</v>
      </c>
      <c r="J15" s="12">
        <v>0</v>
      </c>
      <c r="K15" s="12">
        <v>0</v>
      </c>
      <c r="L15" s="12">
        <v>0</v>
      </c>
      <c r="M15" s="12">
        <v>0</v>
      </c>
      <c r="N15" s="12">
        <v>0</v>
      </c>
      <c r="O15" s="12">
        <v>0</v>
      </c>
      <c r="P15" s="12">
        <v>0</v>
      </c>
      <c r="Q15" s="12">
        <v>0</v>
      </c>
      <c r="R15" s="12">
        <v>0</v>
      </c>
      <c r="S15" s="12">
        <v>0</v>
      </c>
      <c r="T15" s="12">
        <v>0</v>
      </c>
      <c r="U15" s="12">
        <v>0</v>
      </c>
      <c r="V15" s="12">
        <v>0</v>
      </c>
      <c r="W15" s="12">
        <v>0</v>
      </c>
      <c r="X15" s="12">
        <v>0</v>
      </c>
      <c r="Y15" s="12">
        <v>0</v>
      </c>
      <c r="Z15" s="12">
        <v>0</v>
      </c>
      <c r="AA15" s="12">
        <v>0</v>
      </c>
    </row>
    <row r="16" spans="1:27" x14ac:dyDescent="0.25">
      <c r="A16" s="1" t="s">
        <v>48</v>
      </c>
      <c r="B16" t="s">
        <v>69</v>
      </c>
      <c r="C16" t="s">
        <v>78</v>
      </c>
      <c r="D16" t="s">
        <v>74</v>
      </c>
      <c r="E16" t="s">
        <v>24</v>
      </c>
      <c r="F16" t="s">
        <v>32</v>
      </c>
      <c r="G16" s="12">
        <v>0</v>
      </c>
      <c r="H16" s="12">
        <v>0</v>
      </c>
      <c r="I16" s="12">
        <v>0</v>
      </c>
      <c r="J16" s="12">
        <v>0</v>
      </c>
      <c r="K16" s="12">
        <v>0</v>
      </c>
      <c r="L16" s="12">
        <v>0</v>
      </c>
      <c r="M16" s="12">
        <v>0</v>
      </c>
      <c r="N16" s="12">
        <v>0</v>
      </c>
      <c r="O16" s="12">
        <v>0</v>
      </c>
      <c r="P16" s="12">
        <v>0</v>
      </c>
      <c r="Q16" s="12">
        <v>0</v>
      </c>
      <c r="R16" s="12">
        <v>0</v>
      </c>
      <c r="S16" s="12">
        <v>0</v>
      </c>
      <c r="T16" s="12">
        <v>0</v>
      </c>
      <c r="U16" s="12">
        <v>0</v>
      </c>
      <c r="V16" s="12">
        <v>0</v>
      </c>
      <c r="W16" s="12">
        <v>0</v>
      </c>
      <c r="X16" s="12">
        <v>0</v>
      </c>
      <c r="Y16" s="12">
        <v>0</v>
      </c>
      <c r="Z16" s="12">
        <v>0</v>
      </c>
      <c r="AA16" s="12">
        <v>0</v>
      </c>
    </row>
  </sheetData>
  <autoFilter ref="A1:AA14"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opLeftCell="A19" workbookViewId="0">
      <selection activeCell="D43" sqref="D43"/>
    </sheetView>
  </sheetViews>
  <sheetFormatPr defaultColWidth="11" defaultRowHeight="15.75" x14ac:dyDescent="0.25"/>
  <cols>
    <col min="1" max="1" width="21.875" customWidth="1"/>
    <col min="2" max="2" width="24.375" customWidth="1"/>
    <col min="3" max="3" width="21" customWidth="1"/>
    <col min="4" max="4" width="26" customWidth="1"/>
    <col min="5" max="5" width="22.875" customWidth="1"/>
    <col min="6" max="6" width="25" customWidth="1"/>
    <col min="7" max="8" width="24.125" customWidth="1"/>
  </cols>
  <sheetData>
    <row r="1" spans="1:12" x14ac:dyDescent="0.25">
      <c r="A1" s="1" t="s">
        <v>0</v>
      </c>
      <c r="B1" s="1" t="s">
        <v>1</v>
      </c>
      <c r="C1" t="s">
        <v>2</v>
      </c>
      <c r="D1" t="s">
        <v>3</v>
      </c>
      <c r="E1" t="s">
        <v>5</v>
      </c>
      <c r="F1" t="s">
        <v>6</v>
      </c>
      <c r="G1" t="s">
        <v>7</v>
      </c>
      <c r="H1" t="s">
        <v>8</v>
      </c>
      <c r="I1" t="s">
        <v>9</v>
      </c>
      <c r="J1" t="s">
        <v>10</v>
      </c>
      <c r="K1" t="s">
        <v>79</v>
      </c>
      <c r="L1" t="s">
        <v>80</v>
      </c>
    </row>
    <row r="2" spans="1:12" ht="14.25" customHeight="1" x14ac:dyDescent="0.25">
      <c r="A2" s="1" t="s">
        <v>11</v>
      </c>
      <c r="B2" s="1" t="s">
        <v>12</v>
      </c>
      <c r="C2" t="s">
        <v>81</v>
      </c>
      <c r="D2" t="s">
        <v>82</v>
      </c>
      <c r="E2" t="s">
        <v>83</v>
      </c>
    </row>
    <row r="3" spans="1:12" x14ac:dyDescent="0.25">
      <c r="A3" s="1" t="s">
        <v>11</v>
      </c>
      <c r="B3" s="1" t="s">
        <v>19</v>
      </c>
      <c r="C3" t="s">
        <v>81</v>
      </c>
      <c r="D3" t="s">
        <v>82</v>
      </c>
      <c r="E3" t="s">
        <v>83</v>
      </c>
      <c r="F3" s="8">
        <f>H3*1000/325851</f>
        <v>1.2582437985459612E-2</v>
      </c>
      <c r="G3" t="s">
        <v>84</v>
      </c>
      <c r="H3">
        <v>4.0999999999999996</v>
      </c>
      <c r="I3" t="s">
        <v>85</v>
      </c>
    </row>
    <row r="4" spans="1:12" x14ac:dyDescent="0.25">
      <c r="A4" s="1" t="s">
        <v>22</v>
      </c>
      <c r="B4" s="1" t="s">
        <v>12</v>
      </c>
      <c r="C4" t="s">
        <v>81</v>
      </c>
      <c r="D4" t="s">
        <v>82</v>
      </c>
      <c r="E4" t="s">
        <v>83</v>
      </c>
      <c r="F4" s="8"/>
    </row>
    <row r="5" spans="1:12" x14ac:dyDescent="0.25">
      <c r="A5" s="1" t="s">
        <v>34</v>
      </c>
      <c r="B5" s="1" t="s">
        <v>12</v>
      </c>
      <c r="C5" t="s">
        <v>81</v>
      </c>
      <c r="D5" t="s">
        <v>82</v>
      </c>
      <c r="E5" t="s">
        <v>83</v>
      </c>
      <c r="F5" s="8"/>
    </row>
    <row r="6" spans="1:12" x14ac:dyDescent="0.25">
      <c r="A6" s="1" t="s">
        <v>35</v>
      </c>
      <c r="B6" s="1" t="s">
        <v>12</v>
      </c>
      <c r="C6" t="s">
        <v>81</v>
      </c>
      <c r="D6" t="s">
        <v>82</v>
      </c>
      <c r="E6" t="s">
        <v>83</v>
      </c>
      <c r="F6" s="8"/>
    </row>
    <row r="7" spans="1:12" x14ac:dyDescent="0.25">
      <c r="A7" s="13" t="s">
        <v>36</v>
      </c>
      <c r="B7" s="1" t="s">
        <v>12</v>
      </c>
      <c r="C7" t="s">
        <v>81</v>
      </c>
      <c r="D7" t="s">
        <v>82</v>
      </c>
      <c r="E7" t="s">
        <v>83</v>
      </c>
      <c r="F7" s="8"/>
    </row>
    <row r="8" spans="1:12" x14ac:dyDescent="0.25">
      <c r="A8" s="13" t="s">
        <v>37</v>
      </c>
      <c r="B8" s="13" t="s">
        <v>12</v>
      </c>
      <c r="C8" t="s">
        <v>81</v>
      </c>
      <c r="D8" t="s">
        <v>82</v>
      </c>
      <c r="E8" t="s">
        <v>83</v>
      </c>
      <c r="F8" s="8"/>
    </row>
    <row r="9" spans="1:12" x14ac:dyDescent="0.25">
      <c r="A9" t="s">
        <v>45</v>
      </c>
      <c r="B9" s="13" t="s">
        <v>12</v>
      </c>
      <c r="C9" t="s">
        <v>81</v>
      </c>
      <c r="D9" t="s">
        <v>82</v>
      </c>
      <c r="E9" t="s">
        <v>83</v>
      </c>
      <c r="F9" s="8"/>
    </row>
    <row r="10" spans="1:12" x14ac:dyDescent="0.25">
      <c r="A10" t="s">
        <v>44</v>
      </c>
      <c r="B10" s="13" t="s">
        <v>12</v>
      </c>
      <c r="C10" t="s">
        <v>81</v>
      </c>
      <c r="D10" t="s">
        <v>82</v>
      </c>
      <c r="E10" t="s">
        <v>83</v>
      </c>
      <c r="F10" s="8"/>
    </row>
    <row r="11" spans="1:12" x14ac:dyDescent="0.25">
      <c r="A11" s="1" t="s">
        <v>40</v>
      </c>
      <c r="B11" s="1" t="s">
        <v>19</v>
      </c>
      <c r="C11" t="s">
        <v>81</v>
      </c>
      <c r="D11" t="s">
        <v>82</v>
      </c>
      <c r="E11" t="s">
        <v>83</v>
      </c>
      <c r="F11" s="8">
        <f>H11*1000/325851</f>
        <v>8.5928844778748563E-3</v>
      </c>
      <c r="G11" t="s">
        <v>84</v>
      </c>
      <c r="H11">
        <v>2.8</v>
      </c>
      <c r="I11" t="s">
        <v>85</v>
      </c>
    </row>
    <row r="12" spans="1:12" x14ac:dyDescent="0.25">
      <c r="A12" t="s">
        <v>37</v>
      </c>
      <c r="B12" t="s">
        <v>19</v>
      </c>
      <c r="C12" t="s">
        <v>81</v>
      </c>
      <c r="D12" t="s">
        <v>82</v>
      </c>
      <c r="E12" t="s">
        <v>83</v>
      </c>
      <c r="F12" s="8">
        <f>H12*1000/325851</f>
        <v>1.2459682492918541E-2</v>
      </c>
      <c r="G12" t="s">
        <v>84</v>
      </c>
      <c r="H12">
        <v>4.0599999999999996</v>
      </c>
      <c r="I12" t="s">
        <v>85</v>
      </c>
    </row>
    <row r="13" spans="1:12" x14ac:dyDescent="0.25">
      <c r="A13" t="s">
        <v>36</v>
      </c>
      <c r="B13" t="s">
        <v>19</v>
      </c>
      <c r="C13" t="s">
        <v>81</v>
      </c>
      <c r="D13" t="s">
        <v>82</v>
      </c>
      <c r="E13" t="s">
        <v>83</v>
      </c>
      <c r="F13" s="8">
        <f>F12</f>
        <v>1.2459682492918541E-2</v>
      </c>
      <c r="G13" t="s">
        <v>84</v>
      </c>
      <c r="H13">
        <f>H12</f>
        <v>4.0599999999999996</v>
      </c>
      <c r="I13" t="s">
        <v>85</v>
      </c>
    </row>
    <row r="14" spans="1:12" x14ac:dyDescent="0.25">
      <c r="A14" t="s">
        <v>45</v>
      </c>
      <c r="B14" s="13" t="s">
        <v>19</v>
      </c>
      <c r="C14" t="s">
        <v>81</v>
      </c>
      <c r="D14" t="s">
        <v>82</v>
      </c>
      <c r="E14" t="s">
        <v>83</v>
      </c>
      <c r="F14" s="8"/>
    </row>
    <row r="15" spans="1:12" x14ac:dyDescent="0.25">
      <c r="A15" t="s">
        <v>44</v>
      </c>
      <c r="B15" s="13" t="s">
        <v>19</v>
      </c>
      <c r="C15" t="s">
        <v>81</v>
      </c>
      <c r="D15" t="s">
        <v>82</v>
      </c>
      <c r="E15" t="s">
        <v>83</v>
      </c>
      <c r="F15" s="8"/>
    </row>
    <row r="16" spans="1:12" x14ac:dyDescent="0.25">
      <c r="A16" t="s">
        <v>45</v>
      </c>
      <c r="B16" t="s">
        <v>40</v>
      </c>
      <c r="C16" t="s">
        <v>81</v>
      </c>
      <c r="D16" t="s">
        <v>82</v>
      </c>
      <c r="E16" t="s">
        <v>83</v>
      </c>
    </row>
    <row r="17" spans="1:12" x14ac:dyDescent="0.25">
      <c r="A17" t="s">
        <v>44</v>
      </c>
      <c r="B17" t="s">
        <v>40</v>
      </c>
      <c r="C17" t="s">
        <v>81</v>
      </c>
      <c r="D17" t="s">
        <v>82</v>
      </c>
      <c r="E17" t="s">
        <v>83</v>
      </c>
    </row>
    <row r="18" spans="1:12" x14ac:dyDescent="0.25">
      <c r="A18" s="1" t="s">
        <v>47</v>
      </c>
      <c r="B18" s="1" t="s">
        <v>48</v>
      </c>
      <c r="C18" t="s">
        <v>81</v>
      </c>
      <c r="D18" t="s">
        <v>82</v>
      </c>
      <c r="E18" t="s">
        <v>83</v>
      </c>
    </row>
    <row r="19" spans="1:12" x14ac:dyDescent="0.25">
      <c r="A19" s="1" t="s">
        <v>50</v>
      </c>
      <c r="B19" s="1" t="s">
        <v>48</v>
      </c>
      <c r="C19" t="s">
        <v>81</v>
      </c>
      <c r="D19" t="s">
        <v>82</v>
      </c>
      <c r="E19" t="s">
        <v>83</v>
      </c>
    </row>
    <row r="20" spans="1:12" x14ac:dyDescent="0.25">
      <c r="A20" t="s">
        <v>37</v>
      </c>
      <c r="B20" s="1" t="s">
        <v>48</v>
      </c>
      <c r="C20" t="s">
        <v>81</v>
      </c>
      <c r="D20" t="s">
        <v>82</v>
      </c>
      <c r="E20" t="s">
        <v>83</v>
      </c>
    </row>
    <row r="21" spans="1:12" x14ac:dyDescent="0.25">
      <c r="A21" t="s">
        <v>36</v>
      </c>
      <c r="B21" s="1" t="s">
        <v>48</v>
      </c>
      <c r="C21" t="s">
        <v>81</v>
      </c>
      <c r="D21" t="s">
        <v>82</v>
      </c>
      <c r="E21" t="s">
        <v>83</v>
      </c>
    </row>
    <row r="22" spans="1:12" x14ac:dyDescent="0.25">
      <c r="A22" s="1" t="s">
        <v>11</v>
      </c>
      <c r="B22" s="1" t="s">
        <v>12</v>
      </c>
      <c r="C22" t="s">
        <v>81</v>
      </c>
      <c r="D22" t="s">
        <v>86</v>
      </c>
      <c r="E22" t="s">
        <v>83</v>
      </c>
      <c r="G22" t="s">
        <v>87</v>
      </c>
    </row>
    <row r="23" spans="1:12" x14ac:dyDescent="0.25">
      <c r="A23" s="1" t="s">
        <v>11</v>
      </c>
      <c r="B23" s="1" t="s">
        <v>19</v>
      </c>
      <c r="C23" t="s">
        <v>81</v>
      </c>
      <c r="D23" t="s">
        <v>86</v>
      </c>
      <c r="E23" t="s">
        <v>83</v>
      </c>
      <c r="F23" s="8">
        <f>H23*1000/325851</f>
        <v>1.8496183838625627E-2</v>
      </c>
      <c r="G23" t="s">
        <v>84</v>
      </c>
      <c r="H23">
        <f>H3*1.47</f>
        <v>6.0269999999999992</v>
      </c>
      <c r="I23" t="s">
        <v>85</v>
      </c>
      <c r="K23">
        <v>1.47</v>
      </c>
      <c r="L23" t="s">
        <v>88</v>
      </c>
    </row>
    <row r="24" spans="1:12" x14ac:dyDescent="0.25">
      <c r="A24" s="1" t="s">
        <v>22</v>
      </c>
      <c r="B24" s="1" t="s">
        <v>12</v>
      </c>
      <c r="C24" t="s">
        <v>81</v>
      </c>
      <c r="D24" t="s">
        <v>86</v>
      </c>
      <c r="E24" t="s">
        <v>83</v>
      </c>
      <c r="F24" s="8"/>
      <c r="G24" t="s">
        <v>87</v>
      </c>
    </row>
    <row r="25" spans="1:12" x14ac:dyDescent="0.25">
      <c r="A25" s="1" t="s">
        <v>34</v>
      </c>
      <c r="B25" s="1" t="s">
        <v>12</v>
      </c>
      <c r="C25" t="s">
        <v>81</v>
      </c>
      <c r="D25" t="s">
        <v>86</v>
      </c>
      <c r="E25" t="s">
        <v>83</v>
      </c>
      <c r="F25" s="8"/>
    </row>
    <row r="26" spans="1:12" x14ac:dyDescent="0.25">
      <c r="A26" s="1" t="s">
        <v>35</v>
      </c>
      <c r="B26" s="1" t="s">
        <v>12</v>
      </c>
      <c r="C26" t="s">
        <v>81</v>
      </c>
      <c r="D26" t="s">
        <v>86</v>
      </c>
      <c r="E26" t="s">
        <v>83</v>
      </c>
      <c r="F26" s="8"/>
    </row>
    <row r="27" spans="1:12" x14ac:dyDescent="0.25">
      <c r="A27" s="13" t="s">
        <v>36</v>
      </c>
      <c r="B27" s="1" t="s">
        <v>12</v>
      </c>
      <c r="C27" t="s">
        <v>81</v>
      </c>
      <c r="D27" t="s">
        <v>86</v>
      </c>
      <c r="E27" t="s">
        <v>83</v>
      </c>
      <c r="F27" s="8"/>
    </row>
    <row r="28" spans="1:12" x14ac:dyDescent="0.25">
      <c r="A28" s="13" t="s">
        <v>37</v>
      </c>
      <c r="B28" s="13" t="s">
        <v>12</v>
      </c>
      <c r="C28" t="s">
        <v>81</v>
      </c>
      <c r="D28" t="s">
        <v>86</v>
      </c>
      <c r="E28" t="s">
        <v>83</v>
      </c>
      <c r="F28" s="8"/>
    </row>
    <row r="29" spans="1:12" x14ac:dyDescent="0.25">
      <c r="A29" t="s">
        <v>45</v>
      </c>
      <c r="B29" s="13" t="s">
        <v>12</v>
      </c>
      <c r="C29" t="s">
        <v>81</v>
      </c>
      <c r="D29" t="s">
        <v>86</v>
      </c>
      <c r="E29" t="s">
        <v>83</v>
      </c>
      <c r="F29" s="8"/>
    </row>
    <row r="30" spans="1:12" x14ac:dyDescent="0.25">
      <c r="A30" t="s">
        <v>44</v>
      </c>
      <c r="B30" s="13" t="s">
        <v>12</v>
      </c>
      <c r="C30" t="s">
        <v>81</v>
      </c>
      <c r="D30" t="s">
        <v>86</v>
      </c>
      <c r="E30" t="s">
        <v>83</v>
      </c>
      <c r="F30" s="8"/>
    </row>
    <row r="31" spans="1:12" x14ac:dyDescent="0.25">
      <c r="A31" s="1" t="s">
        <v>40</v>
      </c>
      <c r="B31" s="1" t="s">
        <v>19</v>
      </c>
      <c r="C31" t="s">
        <v>81</v>
      </c>
      <c r="D31" t="s">
        <v>86</v>
      </c>
      <c r="E31" t="s">
        <v>83</v>
      </c>
      <c r="F31" s="8">
        <f>H31*1000/325851</f>
        <v>9.7958883047773362E-3</v>
      </c>
      <c r="G31" t="s">
        <v>84</v>
      </c>
      <c r="H31">
        <f>H11*1.14</f>
        <v>3.1919999999999997</v>
      </c>
      <c r="I31" t="s">
        <v>85</v>
      </c>
      <c r="K31">
        <v>1.1399999999999999</v>
      </c>
      <c r="L31" t="s">
        <v>89</v>
      </c>
    </row>
    <row r="32" spans="1:12" x14ac:dyDescent="0.25">
      <c r="A32" t="s">
        <v>37</v>
      </c>
      <c r="B32" t="s">
        <v>19</v>
      </c>
      <c r="C32" t="s">
        <v>81</v>
      </c>
      <c r="D32" t="s">
        <v>86</v>
      </c>
      <c r="E32" t="s">
        <v>83</v>
      </c>
      <c r="F32" s="8">
        <f>H32*1000/325851</f>
        <v>1.9935491988669667E-2</v>
      </c>
      <c r="G32" t="s">
        <v>84</v>
      </c>
      <c r="H32">
        <f>H12*1.6</f>
        <v>6.4959999999999996</v>
      </c>
      <c r="I32" t="s">
        <v>85</v>
      </c>
      <c r="K32">
        <v>1.6</v>
      </c>
      <c r="L32" t="s">
        <v>90</v>
      </c>
    </row>
    <row r="33" spans="1:9" x14ac:dyDescent="0.25">
      <c r="A33" t="s">
        <v>36</v>
      </c>
      <c r="B33" t="s">
        <v>19</v>
      </c>
      <c r="C33" t="s">
        <v>81</v>
      </c>
      <c r="D33" t="s">
        <v>86</v>
      </c>
      <c r="E33" t="s">
        <v>83</v>
      </c>
      <c r="F33" s="8">
        <f>F32</f>
        <v>1.9935491988669667E-2</v>
      </c>
      <c r="G33" t="s">
        <v>84</v>
      </c>
      <c r="H33">
        <f>H32</f>
        <v>6.4959999999999996</v>
      </c>
      <c r="I33" t="s">
        <v>85</v>
      </c>
    </row>
    <row r="34" spans="1:9" x14ac:dyDescent="0.25">
      <c r="A34" t="s">
        <v>45</v>
      </c>
      <c r="B34" s="13" t="s">
        <v>19</v>
      </c>
      <c r="C34" t="s">
        <v>81</v>
      </c>
      <c r="D34" t="s">
        <v>86</v>
      </c>
      <c r="E34" t="s">
        <v>83</v>
      </c>
      <c r="F34" s="8"/>
    </row>
    <row r="35" spans="1:9" x14ac:dyDescent="0.25">
      <c r="A35" t="s">
        <v>44</v>
      </c>
      <c r="B35" s="13" t="s">
        <v>19</v>
      </c>
      <c r="C35" t="s">
        <v>81</v>
      </c>
      <c r="D35" t="s">
        <v>86</v>
      </c>
      <c r="E35" t="s">
        <v>83</v>
      </c>
      <c r="F35" s="8"/>
    </row>
    <row r="36" spans="1:9" x14ac:dyDescent="0.25">
      <c r="A36" t="s">
        <v>45</v>
      </c>
      <c r="B36" t="s">
        <v>38</v>
      </c>
      <c r="C36" t="s">
        <v>81</v>
      </c>
      <c r="D36" t="s">
        <v>86</v>
      </c>
      <c r="E36" t="s">
        <v>83</v>
      </c>
      <c r="G36" t="s">
        <v>87</v>
      </c>
    </row>
    <row r="37" spans="1:9" x14ac:dyDescent="0.25">
      <c r="A37" t="s">
        <v>44</v>
      </c>
      <c r="B37" t="s">
        <v>38</v>
      </c>
      <c r="C37" t="s">
        <v>81</v>
      </c>
      <c r="D37" t="s">
        <v>86</v>
      </c>
      <c r="E37" t="s">
        <v>83</v>
      </c>
      <c r="G37" t="s">
        <v>87</v>
      </c>
    </row>
    <row r="38" spans="1:9" x14ac:dyDescent="0.25">
      <c r="A38" s="1" t="s">
        <v>47</v>
      </c>
      <c r="B38" s="1" t="s">
        <v>48</v>
      </c>
      <c r="C38" t="s">
        <v>81</v>
      </c>
      <c r="D38" t="s">
        <v>86</v>
      </c>
      <c r="E38" t="s">
        <v>83</v>
      </c>
      <c r="G38" t="s">
        <v>87</v>
      </c>
    </row>
    <row r="39" spans="1:9" x14ac:dyDescent="0.25">
      <c r="A39" s="1" t="s">
        <v>50</v>
      </c>
      <c r="B39" s="1" t="s">
        <v>48</v>
      </c>
      <c r="C39" t="s">
        <v>81</v>
      </c>
      <c r="D39" t="s">
        <v>86</v>
      </c>
      <c r="E39" t="s">
        <v>83</v>
      </c>
      <c r="G39" t="s">
        <v>87</v>
      </c>
    </row>
    <row r="40" spans="1:9" x14ac:dyDescent="0.25">
      <c r="A40" t="s">
        <v>37</v>
      </c>
      <c r="B40" s="1" t="s">
        <v>48</v>
      </c>
      <c r="C40" t="s">
        <v>81</v>
      </c>
      <c r="D40" t="s">
        <v>86</v>
      </c>
      <c r="E40" t="s">
        <v>83</v>
      </c>
    </row>
    <row r="41" spans="1:9" x14ac:dyDescent="0.25">
      <c r="A41" t="s">
        <v>36</v>
      </c>
      <c r="B41" s="1" t="s">
        <v>48</v>
      </c>
      <c r="C41" t="s">
        <v>81</v>
      </c>
      <c r="D41" t="s">
        <v>86</v>
      </c>
      <c r="E41" t="s">
        <v>83</v>
      </c>
    </row>
    <row r="45" spans="1:9" x14ac:dyDescent="0.25">
      <c r="A45" s="1"/>
      <c r="B45" s="1"/>
    </row>
    <row r="46" spans="1:9" x14ac:dyDescent="0.25">
      <c r="A46" s="1"/>
      <c r="B46" s="1"/>
    </row>
    <row r="47" spans="1:9" x14ac:dyDescent="0.25">
      <c r="A47" s="1"/>
      <c r="B47" s="1"/>
    </row>
    <row r="48" spans="1:9" x14ac:dyDescent="0.25">
      <c r="A48" s="1"/>
      <c r="B48" s="1"/>
    </row>
    <row r="49" spans="1:2" x14ac:dyDescent="0.25">
      <c r="A49" s="1"/>
      <c r="B49" s="1"/>
    </row>
    <row r="50" spans="1:2" x14ac:dyDescent="0.25">
      <c r="A50" s="1"/>
      <c r="B50" s="1"/>
    </row>
    <row r="51" spans="1:2" x14ac:dyDescent="0.25">
      <c r="A51" s="1"/>
      <c r="B51" s="1"/>
    </row>
    <row r="52" spans="1:2" x14ac:dyDescent="0.25">
      <c r="A52" s="1"/>
      <c r="B52" s="1"/>
    </row>
  </sheetData>
  <autoFilter ref="A1:L39"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D28" sqref="D28"/>
    </sheetView>
  </sheetViews>
  <sheetFormatPr defaultColWidth="11" defaultRowHeight="15.75" x14ac:dyDescent="0.25"/>
  <cols>
    <col min="1" max="1" width="21.875" customWidth="1"/>
    <col min="2" max="2" width="24.375" customWidth="1"/>
    <col min="3" max="4" width="21" customWidth="1"/>
    <col min="5" max="5" width="22.875" customWidth="1"/>
    <col min="7" max="8" width="24.125" customWidth="1"/>
  </cols>
  <sheetData>
    <row r="1" spans="1:10" x14ac:dyDescent="0.25">
      <c r="A1" s="1" t="s">
        <v>0</v>
      </c>
      <c r="B1" s="1" t="s">
        <v>1</v>
      </c>
      <c r="C1" t="s">
        <v>2</v>
      </c>
      <c r="D1" t="s">
        <v>3</v>
      </c>
      <c r="E1" t="s">
        <v>5</v>
      </c>
      <c r="F1" t="s">
        <v>6</v>
      </c>
      <c r="G1" t="s">
        <v>7</v>
      </c>
      <c r="H1" t="s">
        <v>8</v>
      </c>
      <c r="I1" t="s">
        <v>9</v>
      </c>
      <c r="J1" t="s">
        <v>10</v>
      </c>
    </row>
    <row r="2" spans="1:10" x14ac:dyDescent="0.25">
      <c r="A2" s="1" t="s">
        <v>11</v>
      </c>
      <c r="B2" s="1" t="s">
        <v>12</v>
      </c>
      <c r="C2" t="s">
        <v>91</v>
      </c>
      <c r="D2" t="s">
        <v>92</v>
      </c>
      <c r="E2" t="s">
        <v>93</v>
      </c>
      <c r="F2">
        <v>3.4599999999999999E-2</v>
      </c>
    </row>
    <row r="3" spans="1:10" x14ac:dyDescent="0.25">
      <c r="A3" s="47" t="s">
        <v>11</v>
      </c>
      <c r="B3" s="47" t="s">
        <v>19</v>
      </c>
      <c r="C3" t="s">
        <v>91</v>
      </c>
      <c r="D3" t="s">
        <v>92</v>
      </c>
      <c r="E3" t="s">
        <v>93</v>
      </c>
      <c r="F3">
        <v>3.4599999999999999E-2</v>
      </c>
      <c r="G3" s="13"/>
      <c r="I3" s="13" t="s">
        <v>94</v>
      </c>
    </row>
    <row r="4" spans="1:10" x14ac:dyDescent="0.25">
      <c r="A4" s="1" t="s">
        <v>22</v>
      </c>
      <c r="B4" s="1" t="s">
        <v>12</v>
      </c>
      <c r="C4" t="s">
        <v>91</v>
      </c>
      <c r="D4" t="s">
        <v>92</v>
      </c>
      <c r="E4" t="s">
        <v>93</v>
      </c>
      <c r="F4">
        <v>2.3599999999999999E-2</v>
      </c>
    </row>
    <row r="5" spans="1:10" x14ac:dyDescent="0.25">
      <c r="A5" s="1" t="s">
        <v>11</v>
      </c>
      <c r="B5" s="1" t="s">
        <v>12</v>
      </c>
      <c r="C5" t="s">
        <v>91</v>
      </c>
      <c r="D5" t="s">
        <v>95</v>
      </c>
      <c r="E5" t="s">
        <v>93</v>
      </c>
      <c r="F5">
        <v>2.8199999999999999E-2</v>
      </c>
    </row>
    <row r="6" spans="1:10" x14ac:dyDescent="0.25">
      <c r="A6" s="1" t="s">
        <v>11</v>
      </c>
      <c r="B6" s="1" t="s">
        <v>19</v>
      </c>
      <c r="C6" t="s">
        <v>91</v>
      </c>
      <c r="D6" t="s">
        <v>95</v>
      </c>
      <c r="E6" t="s">
        <v>93</v>
      </c>
      <c r="F6">
        <v>2.8199999999999999E-2</v>
      </c>
    </row>
    <row r="7" spans="1:10" x14ac:dyDescent="0.25">
      <c r="A7" s="1" t="s">
        <v>22</v>
      </c>
      <c r="B7" s="1" t="s">
        <v>12</v>
      </c>
      <c r="C7" t="s">
        <v>91</v>
      </c>
      <c r="D7" t="s">
        <v>95</v>
      </c>
      <c r="E7" t="s">
        <v>93</v>
      </c>
      <c r="F7">
        <v>4.0899999999999999E-2</v>
      </c>
    </row>
    <row r="8" spans="1:10" x14ac:dyDescent="0.25">
      <c r="A8" s="1" t="s">
        <v>11</v>
      </c>
      <c r="B8" s="1" t="s">
        <v>12</v>
      </c>
      <c r="C8" t="s">
        <v>91</v>
      </c>
      <c r="D8" t="s">
        <v>96</v>
      </c>
      <c r="E8" t="s">
        <v>93</v>
      </c>
      <c r="F8">
        <v>3.3399999999999999E-2</v>
      </c>
    </row>
    <row r="9" spans="1:10" x14ac:dyDescent="0.25">
      <c r="A9" s="1" t="s">
        <v>11</v>
      </c>
      <c r="B9" s="1" t="s">
        <v>19</v>
      </c>
      <c r="C9" t="s">
        <v>91</v>
      </c>
      <c r="D9" t="s">
        <v>96</v>
      </c>
      <c r="E9" t="s">
        <v>93</v>
      </c>
      <c r="F9">
        <v>3.3399999999999999E-2</v>
      </c>
    </row>
    <row r="10" spans="1:10" x14ac:dyDescent="0.25">
      <c r="A10" s="1" t="s">
        <v>22</v>
      </c>
      <c r="B10" s="1" t="s">
        <v>12</v>
      </c>
      <c r="C10" t="s">
        <v>91</v>
      </c>
      <c r="D10" t="s">
        <v>96</v>
      </c>
      <c r="E10" t="s">
        <v>93</v>
      </c>
      <c r="F10">
        <v>0.02</v>
      </c>
    </row>
    <row r="11" spans="1:10" x14ac:dyDescent="0.25">
      <c r="A11" s="1" t="s">
        <v>11</v>
      </c>
      <c r="B11" s="1" t="s">
        <v>12</v>
      </c>
      <c r="C11" t="s">
        <v>91</v>
      </c>
      <c r="D11" t="s">
        <v>97</v>
      </c>
      <c r="E11" t="s">
        <v>93</v>
      </c>
      <c r="F11">
        <v>5.62E-3</v>
      </c>
    </row>
    <row r="12" spans="1:10" x14ac:dyDescent="0.25">
      <c r="A12" s="1" t="s">
        <v>11</v>
      </c>
      <c r="B12" s="1" t="s">
        <v>19</v>
      </c>
      <c r="C12" t="s">
        <v>91</v>
      </c>
      <c r="D12" t="s">
        <v>97</v>
      </c>
      <c r="E12" t="s">
        <v>93</v>
      </c>
      <c r="F12">
        <v>5.62E-3</v>
      </c>
    </row>
    <row r="13" spans="1:10" x14ac:dyDescent="0.25">
      <c r="A13" s="1" t="s">
        <v>22</v>
      </c>
      <c r="B13" s="1" t="s">
        <v>12</v>
      </c>
      <c r="C13" t="s">
        <v>91</v>
      </c>
      <c r="D13" t="s">
        <v>97</v>
      </c>
      <c r="E13" t="s">
        <v>93</v>
      </c>
      <c r="F13">
        <v>1.1299999999999999E-3</v>
      </c>
    </row>
  </sheetData>
  <autoFilter ref="A1:J13" xr:uid="{86CE6374-45B2-3044-B48D-E84DB83BCE1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75" x14ac:dyDescent="0.25"/>
  <cols>
    <col min="1" max="1" width="13" customWidth="1"/>
    <col min="2" max="2" width="11.875" bestFit="1" customWidth="1"/>
    <col min="3" max="3" width="22.5" customWidth="1"/>
    <col min="4" max="4" width="29.5" customWidth="1"/>
  </cols>
  <sheetData>
    <row r="1" spans="1:5" x14ac:dyDescent="0.25">
      <c r="A1" t="s">
        <v>1</v>
      </c>
      <c r="B1" t="s">
        <v>98</v>
      </c>
      <c r="C1" t="s">
        <v>99</v>
      </c>
      <c r="D1" t="s">
        <v>56</v>
      </c>
      <c r="E1" t="s">
        <v>9</v>
      </c>
    </row>
    <row r="2" spans="1:5" x14ac:dyDescent="0.25">
      <c r="A2" t="s">
        <v>12</v>
      </c>
      <c r="B2">
        <v>83.81</v>
      </c>
      <c r="C2" t="s">
        <v>100</v>
      </c>
      <c r="D2" s="36" t="s">
        <v>101</v>
      </c>
      <c r="E2" s="13" t="s">
        <v>102</v>
      </c>
    </row>
    <row r="3" spans="1:5" x14ac:dyDescent="0.2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E2" sqref="E2:F2"/>
    </sheetView>
  </sheetViews>
  <sheetFormatPr defaultRowHeight="15.75" x14ac:dyDescent="0.25"/>
  <cols>
    <col min="1" max="1" width="20.625" bestFit="1" customWidth="1"/>
    <col min="2" max="2" width="22" bestFit="1" customWidth="1"/>
    <col min="3" max="3" width="23.75" customWidth="1"/>
    <col min="4" max="4" width="9" customWidth="1"/>
    <col min="5" max="5" width="15.25" customWidth="1"/>
    <col min="6" max="6" width="11.125" customWidth="1"/>
    <col min="7" max="7" width="17.75" customWidth="1"/>
    <col min="8" max="8" width="10.5" customWidth="1"/>
    <col min="9" max="9" width="14.375" customWidth="1"/>
    <col min="10" max="10" width="20" customWidth="1"/>
    <col min="11" max="11" width="43.5" customWidth="1"/>
    <col min="12" max="12" width="14.375" customWidth="1"/>
    <col min="13" max="13" width="19.125" bestFit="1" customWidth="1"/>
    <col min="14" max="15" width="10.5" customWidth="1"/>
    <col min="16" max="16" width="31.5" bestFit="1" customWidth="1"/>
  </cols>
  <sheetData>
    <row r="1" spans="1:37" x14ac:dyDescent="0.25">
      <c r="A1" t="s">
        <v>0</v>
      </c>
      <c r="B1" t="s">
        <v>1</v>
      </c>
      <c r="C1" t="s">
        <v>103</v>
      </c>
      <c r="D1" t="s">
        <v>104</v>
      </c>
      <c r="E1" t="s">
        <v>105</v>
      </c>
      <c r="F1" t="s">
        <v>106</v>
      </c>
      <c r="G1" t="s">
        <v>107</v>
      </c>
      <c r="H1" t="s">
        <v>99</v>
      </c>
      <c r="I1" t="s">
        <v>108</v>
      </c>
      <c r="J1" t="s">
        <v>109</v>
      </c>
      <c r="K1" t="s">
        <v>110</v>
      </c>
      <c r="L1" t="s">
        <v>111</v>
      </c>
      <c r="M1" t="s">
        <v>250</v>
      </c>
      <c r="N1" t="s">
        <v>251</v>
      </c>
      <c r="O1" t="s">
        <v>111</v>
      </c>
      <c r="P1" t="s">
        <v>112</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25">
      <c r="A2" t="s">
        <v>11</v>
      </c>
      <c r="B2" t="s">
        <v>12</v>
      </c>
      <c r="C2" t="s">
        <v>113</v>
      </c>
      <c r="D2" t="s">
        <v>114</v>
      </c>
      <c r="E2" s="5">
        <f>G2*1000000000000</f>
        <v>3599.8225679871703</v>
      </c>
      <c r="F2" t="s">
        <v>115</v>
      </c>
      <c r="G2" s="37">
        <v>3.5998225679871703E-9</v>
      </c>
      <c r="H2" t="s">
        <v>116</v>
      </c>
      <c r="P2" s="39" t="s">
        <v>117</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25">
      <c r="A3" t="s">
        <v>11</v>
      </c>
      <c r="B3" t="s">
        <v>19</v>
      </c>
      <c r="C3" t="s">
        <v>118</v>
      </c>
      <c r="D3" t="s">
        <v>119</v>
      </c>
      <c r="E3" s="5">
        <f t="shared" ref="E3:E17" si="0">G3*1000000000000</f>
        <v>119999.99999999999</v>
      </c>
      <c r="F3" t="s">
        <v>120</v>
      </c>
      <c r="G3" s="7">
        <v>1.1999999999999999E-7</v>
      </c>
      <c r="H3" t="s">
        <v>121</v>
      </c>
      <c r="I3" s="41">
        <v>0.64900000000000002</v>
      </c>
      <c r="J3">
        <v>51.3</v>
      </c>
      <c r="K3" s="41" t="s">
        <v>122</v>
      </c>
      <c r="L3" s="42" t="s">
        <v>123</v>
      </c>
      <c r="O3" t="s">
        <v>124</v>
      </c>
    </row>
    <row r="4" spans="1:37" x14ac:dyDescent="0.25">
      <c r="A4" t="s">
        <v>22</v>
      </c>
      <c r="B4" t="s">
        <v>12</v>
      </c>
      <c r="C4" t="s">
        <v>113</v>
      </c>
      <c r="D4" t="s">
        <v>114</v>
      </c>
      <c r="E4" s="5">
        <f t="shared" si="0"/>
        <v>3599.8225679871703</v>
      </c>
      <c r="F4" t="s">
        <v>115</v>
      </c>
      <c r="G4" s="37">
        <v>3.5998225679871703E-9</v>
      </c>
      <c r="H4" t="s">
        <v>116</v>
      </c>
      <c r="P4" s="39" t="s">
        <v>117</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25">
      <c r="A5" t="s">
        <v>34</v>
      </c>
      <c r="B5" t="s">
        <v>12</v>
      </c>
      <c r="C5" t="s">
        <v>113</v>
      </c>
      <c r="D5" t="s">
        <v>114</v>
      </c>
      <c r="E5" s="5">
        <f t="shared" si="0"/>
        <v>3599.8225679871703</v>
      </c>
      <c r="F5" t="s">
        <v>115</v>
      </c>
      <c r="G5" s="37">
        <v>3.5998225679871703E-9</v>
      </c>
      <c r="H5" t="s">
        <v>116</v>
      </c>
      <c r="P5" s="39" t="s">
        <v>117</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25">
      <c r="A6" t="s">
        <v>35</v>
      </c>
      <c r="B6" t="s">
        <v>12</v>
      </c>
      <c r="C6" t="s">
        <v>113</v>
      </c>
      <c r="D6" t="s">
        <v>114</v>
      </c>
      <c r="E6" s="5">
        <f t="shared" si="0"/>
        <v>3599.8225679871703</v>
      </c>
      <c r="F6" t="s">
        <v>115</v>
      </c>
      <c r="G6" s="37">
        <v>3.5998225679871703E-9</v>
      </c>
      <c r="H6" t="s">
        <v>116</v>
      </c>
      <c r="P6" s="39" t="s">
        <v>117</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25">
      <c r="A7" t="s">
        <v>36</v>
      </c>
      <c r="B7" t="s">
        <v>12</v>
      </c>
      <c r="C7" t="s">
        <v>113</v>
      </c>
      <c r="D7" t="s">
        <v>114</v>
      </c>
      <c r="E7" s="5">
        <f>G7*1000000000000</f>
        <v>3599.8225679871703</v>
      </c>
      <c r="F7" t="s">
        <v>115</v>
      </c>
      <c r="G7" s="37">
        <v>3.5998225679871703E-9</v>
      </c>
      <c r="H7" t="s">
        <v>116</v>
      </c>
      <c r="I7" s="40">
        <v>0.25</v>
      </c>
      <c r="J7" s="12"/>
      <c r="K7" s="40"/>
      <c r="L7" s="40"/>
      <c r="M7">
        <v>19800</v>
      </c>
      <c r="N7" t="s">
        <v>125</v>
      </c>
      <c r="O7" t="s">
        <v>126</v>
      </c>
      <c r="P7" s="39" t="s">
        <v>117</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25">
      <c r="A8" t="s">
        <v>37</v>
      </c>
      <c r="B8" t="s">
        <v>12</v>
      </c>
      <c r="C8" t="s">
        <v>113</v>
      </c>
      <c r="D8" t="s">
        <v>114</v>
      </c>
      <c r="E8" s="5">
        <f t="shared" ref="E8:E9" si="1">G8*1000000000000</f>
        <v>3599.8225679871703</v>
      </c>
      <c r="F8" t="s">
        <v>115</v>
      </c>
      <c r="G8" s="37">
        <v>3.5998225679871703E-9</v>
      </c>
      <c r="H8" t="s">
        <v>116</v>
      </c>
      <c r="I8" s="40"/>
      <c r="J8" s="12"/>
      <c r="K8" s="40"/>
      <c r="L8" s="40"/>
      <c r="P8" s="39" t="s">
        <v>117</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25">
      <c r="A9" t="s">
        <v>38</v>
      </c>
      <c r="B9" t="s">
        <v>12</v>
      </c>
      <c r="C9" t="s">
        <v>113</v>
      </c>
      <c r="D9" t="s">
        <v>114</v>
      </c>
      <c r="E9" s="5">
        <f t="shared" si="1"/>
        <v>3599.8225679871703</v>
      </c>
      <c r="F9" t="s">
        <v>115</v>
      </c>
      <c r="G9" s="37">
        <v>3.5998225679871703E-9</v>
      </c>
      <c r="H9" t="s">
        <v>116</v>
      </c>
      <c r="I9" s="40"/>
      <c r="J9" s="12">
        <v>2.5000000000000001E-2</v>
      </c>
      <c r="K9" s="40" t="s">
        <v>258</v>
      </c>
      <c r="L9" s="40"/>
      <c r="P9" s="39" t="s">
        <v>117</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25">
      <c r="A10" t="s">
        <v>40</v>
      </c>
      <c r="B10" t="s">
        <v>19</v>
      </c>
      <c r="C10" t="s">
        <v>118</v>
      </c>
      <c r="D10" t="s">
        <v>119</v>
      </c>
      <c r="E10" s="5">
        <f t="shared" si="0"/>
        <v>119999.99999999999</v>
      </c>
      <c r="F10" t="s">
        <v>120</v>
      </c>
      <c r="G10">
        <v>1.1999999999999999E-7</v>
      </c>
      <c r="H10" t="s">
        <v>121</v>
      </c>
      <c r="I10" s="40">
        <v>0.72</v>
      </c>
      <c r="J10">
        <v>0.16700000000000001</v>
      </c>
      <c r="K10" s="40" t="s">
        <v>127</v>
      </c>
      <c r="L10" s="43" t="s">
        <v>254</v>
      </c>
      <c r="O10" s="36" t="s">
        <v>129</v>
      </c>
    </row>
    <row r="11" spans="1:37" x14ac:dyDescent="0.25">
      <c r="A11" t="s">
        <v>38</v>
      </c>
      <c r="B11" t="s">
        <v>19</v>
      </c>
      <c r="C11" t="s">
        <v>118</v>
      </c>
      <c r="D11" t="s">
        <v>119</v>
      </c>
      <c r="E11" s="5">
        <f t="shared" ref="E11" si="2">G11*1000000000000</f>
        <v>119999.99999999999</v>
      </c>
      <c r="F11" t="s">
        <v>120</v>
      </c>
      <c r="G11">
        <v>1.1999999999999999E-7</v>
      </c>
      <c r="H11" t="s">
        <v>121</v>
      </c>
      <c r="I11" s="40"/>
      <c r="J11" s="12">
        <v>0.16700000000000001</v>
      </c>
      <c r="K11" s="40" t="s">
        <v>127</v>
      </c>
      <c r="L11" s="43"/>
      <c r="O11" s="36"/>
    </row>
    <row r="12" spans="1:37" x14ac:dyDescent="0.25">
      <c r="A12" t="s">
        <v>37</v>
      </c>
      <c r="B12" t="s">
        <v>19</v>
      </c>
      <c r="C12" t="s">
        <v>118</v>
      </c>
      <c r="D12" t="s">
        <v>119</v>
      </c>
      <c r="E12" s="5">
        <f t="shared" si="0"/>
        <v>119999.99999999999</v>
      </c>
      <c r="F12" t="s">
        <v>120</v>
      </c>
      <c r="G12">
        <v>1.1999999999999999E-7</v>
      </c>
      <c r="H12" t="s">
        <v>121</v>
      </c>
      <c r="I12" s="40">
        <v>0.44</v>
      </c>
      <c r="J12">
        <v>13</v>
      </c>
      <c r="K12" s="40" t="s">
        <v>130</v>
      </c>
      <c r="L12" s="43" t="s">
        <v>128</v>
      </c>
      <c r="M12">
        <v>19800</v>
      </c>
      <c r="N12" t="s">
        <v>125</v>
      </c>
      <c r="O12" t="s">
        <v>131</v>
      </c>
    </row>
    <row r="13" spans="1:37" x14ac:dyDescent="0.25">
      <c r="A13" t="s">
        <v>36</v>
      </c>
      <c r="B13" t="s">
        <v>19</v>
      </c>
      <c r="C13" t="s">
        <v>118</v>
      </c>
      <c r="D13" t="s">
        <v>119</v>
      </c>
      <c r="E13" s="5">
        <f t="shared" si="0"/>
        <v>119999.99999999999</v>
      </c>
      <c r="F13" t="s">
        <v>120</v>
      </c>
      <c r="G13">
        <v>1.1999999999999999E-7</v>
      </c>
      <c r="H13" t="s">
        <v>121</v>
      </c>
      <c r="I13" s="40">
        <v>0.44</v>
      </c>
      <c r="J13">
        <v>13</v>
      </c>
      <c r="K13" s="40" t="s">
        <v>130</v>
      </c>
      <c r="L13" s="43" t="s">
        <v>128</v>
      </c>
      <c r="M13">
        <v>19800</v>
      </c>
      <c r="N13" t="s">
        <v>125</v>
      </c>
      <c r="O13" t="s">
        <v>131</v>
      </c>
    </row>
    <row r="14" spans="1:37" x14ac:dyDescent="0.25">
      <c r="A14" t="s">
        <v>45</v>
      </c>
      <c r="B14" t="s">
        <v>38</v>
      </c>
      <c r="C14" t="s">
        <v>132</v>
      </c>
      <c r="D14" t="s">
        <v>59</v>
      </c>
      <c r="E14" s="5">
        <f t="shared" si="0"/>
        <v>1093000</v>
      </c>
      <c r="F14" t="s">
        <v>133</v>
      </c>
      <c r="G14">
        <v>1.093E-6</v>
      </c>
      <c r="H14" t="s">
        <v>134</v>
      </c>
      <c r="J14" s="12">
        <v>50</v>
      </c>
      <c r="K14" s="40" t="s">
        <v>257</v>
      </c>
      <c r="M14">
        <v>19800</v>
      </c>
      <c r="N14" t="s">
        <v>125</v>
      </c>
    </row>
    <row r="15" spans="1:37" x14ac:dyDescent="0.25">
      <c r="A15" t="s">
        <v>44</v>
      </c>
      <c r="B15" t="s">
        <v>38</v>
      </c>
      <c r="C15" t="s">
        <v>132</v>
      </c>
      <c r="D15" t="s">
        <v>59</v>
      </c>
      <c r="E15" s="5">
        <f t="shared" si="0"/>
        <v>1093000</v>
      </c>
      <c r="F15" t="s">
        <v>133</v>
      </c>
      <c r="G15">
        <v>1.093E-6</v>
      </c>
      <c r="H15" t="s">
        <v>134</v>
      </c>
      <c r="J15" s="12">
        <v>20000</v>
      </c>
      <c r="K15" s="40" t="s">
        <v>135</v>
      </c>
      <c r="M15">
        <v>19800</v>
      </c>
      <c r="N15" t="s">
        <v>125</v>
      </c>
    </row>
    <row r="16" spans="1:37" x14ac:dyDescent="0.25">
      <c r="A16" t="s">
        <v>47</v>
      </c>
      <c r="B16" s="1" t="s">
        <v>48</v>
      </c>
      <c r="C16" t="s">
        <v>136</v>
      </c>
      <c r="D16" t="s">
        <v>137</v>
      </c>
      <c r="E16" s="5">
        <f t="shared" si="0"/>
        <v>142432539.75000003</v>
      </c>
      <c r="F16" t="s">
        <v>138</v>
      </c>
      <c r="G16">
        <v>1.4243253975000002E-4</v>
      </c>
      <c r="H16" t="s">
        <v>139</v>
      </c>
      <c r="J16" s="12">
        <v>1</v>
      </c>
      <c r="K16" s="40" t="s">
        <v>249</v>
      </c>
      <c r="L16" t="s">
        <v>247</v>
      </c>
    </row>
    <row r="17" spans="1:15" x14ac:dyDescent="0.25">
      <c r="A17" t="s">
        <v>50</v>
      </c>
      <c r="B17" s="1" t="s">
        <v>48</v>
      </c>
      <c r="C17" t="s">
        <v>136</v>
      </c>
      <c r="D17" t="s">
        <v>137</v>
      </c>
      <c r="E17" s="5">
        <f t="shared" si="0"/>
        <v>142432539.75000003</v>
      </c>
      <c r="F17" t="s">
        <v>138</v>
      </c>
      <c r="G17">
        <v>1.4243253975000002E-4</v>
      </c>
      <c r="H17" t="s">
        <v>139</v>
      </c>
      <c r="J17" s="12">
        <v>1</v>
      </c>
      <c r="K17" s="40" t="s">
        <v>249</v>
      </c>
      <c r="L17" t="s">
        <v>247</v>
      </c>
    </row>
    <row r="18" spans="1:15" x14ac:dyDescent="0.25">
      <c r="A18" t="s">
        <v>37</v>
      </c>
      <c r="B18" s="1" t="s">
        <v>48</v>
      </c>
      <c r="C18" t="s">
        <v>136</v>
      </c>
      <c r="D18" t="s">
        <v>137</v>
      </c>
      <c r="E18" s="5">
        <f t="shared" ref="E18:E19" si="3">G18*1000000000000</f>
        <v>142432539.75000003</v>
      </c>
      <c r="F18" t="s">
        <v>138</v>
      </c>
      <c r="G18">
        <v>1.4243253975000002E-4</v>
      </c>
      <c r="H18" t="s">
        <v>139</v>
      </c>
      <c r="J18" s="5">
        <v>16181.229773462785</v>
      </c>
      <c r="K18" s="40" t="s">
        <v>248</v>
      </c>
      <c r="L18" t="s">
        <v>252</v>
      </c>
      <c r="O18" s="53"/>
    </row>
    <row r="19" spans="1:15" x14ac:dyDescent="0.25">
      <c r="A19" t="s">
        <v>36</v>
      </c>
      <c r="B19" s="1" t="s">
        <v>48</v>
      </c>
      <c r="C19" t="s">
        <v>136</v>
      </c>
      <c r="D19" t="s">
        <v>137</v>
      </c>
      <c r="E19" s="5">
        <f t="shared" si="3"/>
        <v>142432539.75000003</v>
      </c>
      <c r="F19" t="s">
        <v>138</v>
      </c>
      <c r="G19">
        <v>1.4243253975000002E-4</v>
      </c>
      <c r="H19" t="s">
        <v>139</v>
      </c>
      <c r="J19" s="5">
        <v>14492.753623188406</v>
      </c>
      <c r="K19" s="40" t="s">
        <v>248</v>
      </c>
      <c r="L19" t="s">
        <v>253</v>
      </c>
      <c r="O19" s="53"/>
    </row>
    <row r="23" spans="1:15" x14ac:dyDescent="0.25">
      <c r="L23">
        <v>1000</v>
      </c>
      <c r="M23" t="s">
        <v>255</v>
      </c>
      <c r="N23" t="s">
        <v>256</v>
      </c>
    </row>
  </sheetData>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F2C Conversion</vt:lpstr>
      <vt:lpstr>F2C Land</vt:lpstr>
      <vt:lpstr>F2C CI</vt:lpstr>
      <vt:lpstr>C2U UO Adjustment</vt:lpstr>
      <vt:lpstr>C2U CI</vt:lpstr>
      <vt:lpstr>F2C Water</vt:lpstr>
      <vt:lpstr>F2C Jobs</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Hye Min Park</cp:lastModifiedBy>
  <cp:revision/>
  <dcterms:created xsi:type="dcterms:W3CDTF">2023-12-14T21:11:30Z</dcterms:created>
  <dcterms:modified xsi:type="dcterms:W3CDTF">2024-02-02T03:42:28Z</dcterms:modified>
  <cp:category/>
  <cp:contentStatus/>
</cp:coreProperties>
</file>