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E39D1216-6D46-1349-9230-58B4FEB33F5C}" xr6:coauthVersionLast="47" xr6:coauthVersionMax="47" xr10:uidLastSave="{00000000-0000-0000-0000-000000000000}"/>
  <bookViews>
    <workbookView xWindow="2520" yWindow="880" windowWidth="36000" windowHeight="2080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50" i="1"/>
  <c r="D51" i="1"/>
  <c r="D52" i="1"/>
  <c r="D53" i="1"/>
  <c r="D54" i="1"/>
  <c r="D55" i="1"/>
  <c r="D56" i="1"/>
  <c r="D48" i="1"/>
  <c r="D43" i="1"/>
  <c r="D44" i="1"/>
  <c r="D45" i="1"/>
  <c r="D42" i="1"/>
  <c r="D23" i="2" l="1"/>
  <c r="H23" i="2" s="1"/>
  <c r="C23" i="2"/>
  <c r="D22" i="2"/>
  <c r="H22" i="2" s="1"/>
  <c r="E22" i="2"/>
  <c r="F22" i="2"/>
  <c r="C22" i="2"/>
  <c r="G23" i="2"/>
  <c r="F21" i="2"/>
  <c r="F24" i="2"/>
  <c r="E24" i="2"/>
  <c r="E21" i="2"/>
  <c r="D21" i="2"/>
  <c r="C21" i="2"/>
  <c r="H21" i="2" s="1"/>
  <c r="H24" i="2"/>
  <c r="AA18" i="3" l="1"/>
  <c r="AA19" i="3"/>
  <c r="AA20" i="3"/>
  <c r="AA15" i="3"/>
  <c r="G11" i="3"/>
  <c r="H11" i="3" s="1"/>
  <c r="AA11" i="3"/>
  <c r="AA12" i="3"/>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G3" i="3"/>
  <c r="H3" i="3" s="1"/>
  <c r="G4" i="3"/>
  <c r="H4" i="3" s="1"/>
  <c r="G5" i="3"/>
  <c r="H5" i="3"/>
  <c r="AA3" i="3"/>
  <c r="AA4" i="3"/>
  <c r="AA5" i="3"/>
  <c r="AA6" i="3"/>
  <c r="G6" i="3" s="1"/>
  <c r="H6" i="3" s="1"/>
  <c r="AA7" i="3"/>
  <c r="G7" i="3" s="1"/>
  <c r="H7" i="3" s="1"/>
  <c r="AA8" i="3"/>
  <c r="G8" i="3" s="1"/>
  <c r="H8" i="3" s="1"/>
  <c r="AA9" i="3"/>
  <c r="G9" i="3" s="1"/>
  <c r="D16" i="2"/>
  <c r="D15" i="2"/>
  <c r="E15" i="2"/>
  <c r="F15" i="2"/>
  <c r="C15" i="2"/>
  <c r="C13" i="2"/>
  <c r="D13" i="2"/>
  <c r="E13" i="2"/>
  <c r="F13" i="2"/>
  <c r="C3" i="2"/>
  <c r="H2" i="2"/>
  <c r="H9" i="3" l="1"/>
  <c r="I9" i="3" s="1"/>
  <c r="J9" i="3" s="1"/>
  <c r="K9" i="3" s="1"/>
  <c r="L9" i="3" s="1"/>
  <c r="M9" i="3" s="1"/>
  <c r="N9" i="3" s="1"/>
  <c r="O9" i="3" s="1"/>
  <c r="P9" i="3" s="1"/>
  <c r="Q9" i="3" s="1"/>
  <c r="R9" i="3" s="1"/>
  <c r="S9" i="3" s="1"/>
  <c r="T9" i="3" s="1"/>
  <c r="U9" i="3" s="1"/>
  <c r="V9" i="3" s="1"/>
  <c r="W9" i="3" s="1"/>
  <c r="X9" i="3" s="1"/>
  <c r="Y9" i="3" s="1"/>
  <c r="Z9" i="3" s="1"/>
  <c r="G12" i="3"/>
  <c r="H12" i="3" s="1"/>
  <c r="C4" i="2"/>
  <c r="D4" i="2" s="1"/>
  <c r="C16" i="2" l="1"/>
  <c r="B5" i="6"/>
  <c r="B3" i="6"/>
  <c r="B2" i="6"/>
  <c r="G18" i="3"/>
  <c r="AA17" i="3"/>
  <c r="AA16" i="3"/>
  <c r="G16" i="3" s="1"/>
  <c r="H16" i="3" s="1"/>
  <c r="G15" i="3"/>
  <c r="H15" i="3" s="1"/>
  <c r="C9" i="2"/>
  <c r="C17" i="1"/>
  <c r="C16" i="1"/>
  <c r="AA10" i="3" s="1"/>
  <c r="C9" i="1"/>
  <c r="C10" i="1"/>
  <c r="C11" i="1"/>
  <c r="C8" i="1"/>
  <c r="AA2" i="3" s="1"/>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<sst xmlns="http://schemas.openxmlformats.org/spreadsheetml/2006/main" count="293" uniqueCount="104">
  <si>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</si>
  <si>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</si>
  <si>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</si>
  <si>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</si>
  <si>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</si>
  <si>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</si>
  <si>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</si>
  <si>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</si>
  <si>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</si>
  <si>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</si>
  <si>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</si>
  <si>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</si>
  <si>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</si>
  <si>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</si>
  <si>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</si>
  <si>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</si>
  <si>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</si>
  <si>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</si>
  <si>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</si>
  <si>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</si>
  <si>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</si>
  <si>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</si>
  <si>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</si>
  <si>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</si>
  <si>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</si>
  <si>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</si>
  <si>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</si>
  <si>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</si>
  <si>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</si>
  <si>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</si>
  <si>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</si>
  <si>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</si>
  <si>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</si>
  <si>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</si>
  <si>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</si>
  <si>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</si>
  <si>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</si>
  <si>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</si>
  <si>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</si>
  <si>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</si>
  <si>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</si>
  <si>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</si>
  <si>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</si>
  <si>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</si>
  <si>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</si>
  <si>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</si>
  <si>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</si>
  <si>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</si>
  <si>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</si>
  <si>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</si>
  <si>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</si>
  <si>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</si>
  <si>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</si>
  <si>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</si>
  <si>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</si>
  <si>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</si>
  <si>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</si>
  <si>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</si>
  <si>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</si>
  <si>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</si>
  <si>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</si>
  <si>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</si>
  <si>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</si>
  <si>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</si>
  <si>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</si>
  <si>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</si>
  <si>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</si>
  <si>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</si>
  <si>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</si>
  <si>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</si>
  <si>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</si>
  <si>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</si>
  <si>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</si>
  <si>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</si>
  <si>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</si>
  <si>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</si>
  <si>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</si>
  <si>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</si>
  <si>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</si>
  <si>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</si>
  <si>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</si>
  <si>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</si>
  <si>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</si>
  <si>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</si>
  <si>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</si>
  <si>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</si>
  <si>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</si>
  <si>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</si>
  <si>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</si>
  <si>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</si>
  <si>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</si>
  <si>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</si>
  <si>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</si>
  <si>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</si>
  <si>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</si>
  <si>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</si>
  <si>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H2 Potential</t>
  </si>
  <si>
    <t>SAF</t>
  </si>
  <si>
    <t>Biogas</t>
  </si>
  <si>
    <t>Total</t>
  </si>
  <si>
    <t>50% of bioenergy</t>
  </si>
  <si>
    <t>Amplify Bioenergy</t>
  </si>
  <si>
    <t>This portfolio uses half of the available biomass, split out across the different pathways to amplify the bioenergy production. The rest of the portfolio is aligned with the "proportional" effort</t>
  </si>
  <si>
    <t>Animal 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</si>
</sst>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43" fontId="0" fillId="0" borderId="0" xfId="2" applyFont="1"/>
    <xf numFmtId="4" fontId="0" fillId="0" borderId="0" xfId="0" applyNumberFormat="1"/>
    <xf numFmtId="2" fontId="0" fillId="0" borderId="0" xfId="0" applyNumberFormat="1"/>
    <xf numFmtId="43" fontId="0" fillId="0" borderId="0" xfId="0" applyNumberForma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56"/>
  <sheetViews>
    <sheetView tabSelected="1" topLeftCell="A12" zoomScale="133" workbookViewId="0">
      <selection activeCell="C18" sqref="C18:C26"/>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31" t="s">
        <v>42</v>
      </c>
      <c r="B2" s="31"/>
      <c r="C2" s="31"/>
      <c r="D2" s="31" t="s">
        <v>41</v>
      </c>
      <c r="E2" s="31"/>
      <c r="F2" s="31"/>
    </row>
    <row r="3" spans="1:9" ht="84" customHeight="1" x14ac:dyDescent="0.2">
      <c r="A3" s="17" t="s">
        <v>88</v>
      </c>
      <c r="B3" s="32" t="s">
        <v>101</v>
      </c>
      <c r="C3" s="32"/>
      <c r="D3" s="33" t="s">
        <v>102</v>
      </c>
      <c r="E3" s="33"/>
      <c r="F3" s="33"/>
      <c r="G3" s="33" t="s">
        <v>94</v>
      </c>
      <c r="H3" s="33"/>
      <c r="I3" s="33"/>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5">
        <v>0.21037500000000003</v>
      </c>
      <c r="D12" s="14">
        <v>0.02</v>
      </c>
      <c r="E12" t="s">
        <v>25</v>
      </c>
      <c r="F12" t="s">
        <v>38</v>
      </c>
    </row>
    <row r="13" spans="1:9" x14ac:dyDescent="0.2">
      <c r="A13" t="s">
        <v>1</v>
      </c>
      <c r="B13" t="s">
        <v>5</v>
      </c>
      <c r="C13" s="25">
        <v>3.465E-2</v>
      </c>
      <c r="D13" s="13">
        <v>0.02</v>
      </c>
      <c r="E13" t="s">
        <v>25</v>
      </c>
      <c r="F13" t="s">
        <v>38</v>
      </c>
    </row>
    <row r="14" spans="1:9" x14ac:dyDescent="0.2">
      <c r="A14" t="s">
        <v>1</v>
      </c>
      <c r="B14" t="s">
        <v>11</v>
      </c>
      <c r="C14" s="25">
        <v>0.14850000000000002</v>
      </c>
      <c r="D14" s="13"/>
    </row>
    <row r="15" spans="1:9" x14ac:dyDescent="0.2">
      <c r="A15" t="s">
        <v>1</v>
      </c>
      <c r="B15" t="s">
        <v>13</v>
      </c>
      <c r="C15" s="25">
        <v>4.9500000000000004E-3</v>
      </c>
      <c r="D15" s="14"/>
    </row>
    <row r="16" spans="1:9" x14ac:dyDescent="0.2">
      <c r="A16" t="s">
        <v>8</v>
      </c>
      <c r="B16" t="s">
        <v>0</v>
      </c>
      <c r="C16" s="21">
        <f>D16</f>
        <v>310000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6">
        <v>161826.92307692309</v>
      </c>
      <c r="D18" s="16">
        <v>70000</v>
      </c>
      <c r="E18" t="s">
        <v>9</v>
      </c>
      <c r="F18" t="s">
        <v>31</v>
      </c>
    </row>
    <row r="19" spans="1:6" x14ac:dyDescent="0.2">
      <c r="A19" t="s">
        <v>8</v>
      </c>
      <c r="B19" t="s">
        <v>5</v>
      </c>
      <c r="C19" s="26">
        <v>26653.84615384616</v>
      </c>
      <c r="D19" s="16">
        <v>70000</v>
      </c>
      <c r="E19" t="s">
        <v>9</v>
      </c>
      <c r="F19" t="s">
        <v>31</v>
      </c>
    </row>
    <row r="20" spans="1:6" x14ac:dyDescent="0.2">
      <c r="A20" t="s">
        <v>8</v>
      </c>
      <c r="B20" t="s">
        <v>11</v>
      </c>
      <c r="C20" s="26">
        <v>76732.522796352583</v>
      </c>
      <c r="D20" s="16"/>
    </row>
    <row r="21" spans="1:6" x14ac:dyDescent="0.2">
      <c r="A21" t="s">
        <v>8</v>
      </c>
      <c r="B21" t="s">
        <v>13</v>
      </c>
      <c r="C21" s="26">
        <v>4965.0455927051671</v>
      </c>
      <c r="D21" s="16"/>
    </row>
    <row r="22" spans="1:6" x14ac:dyDescent="0.2">
      <c r="A22" t="s">
        <v>7</v>
      </c>
      <c r="B22" t="s">
        <v>11</v>
      </c>
      <c r="C22" s="11">
        <v>7.4250000000000007</v>
      </c>
      <c r="D22" s="13">
        <v>3</v>
      </c>
      <c r="E22" t="s">
        <v>12</v>
      </c>
      <c r="F22" t="s">
        <v>39</v>
      </c>
    </row>
    <row r="23" spans="1:6" x14ac:dyDescent="0.2">
      <c r="A23" t="s">
        <v>7</v>
      </c>
      <c r="B23" t="s">
        <v>13</v>
      </c>
      <c r="C23" s="11">
        <v>0.29700000000000004</v>
      </c>
      <c r="D23" s="13">
        <v>3</v>
      </c>
      <c r="E23" t="s">
        <v>12</v>
      </c>
      <c r="F23" t="s">
        <v>39</v>
      </c>
    </row>
    <row r="24" spans="1:6" x14ac:dyDescent="0.2">
      <c r="A24" t="s">
        <v>14</v>
      </c>
      <c r="B24" t="s">
        <v>6</v>
      </c>
      <c r="C24" s="11">
        <v>118.80000000000001</v>
      </c>
      <c r="D24" s="13">
        <v>50</v>
      </c>
      <c r="E24" t="s">
        <v>15</v>
      </c>
      <c r="F24" t="s">
        <v>40</v>
      </c>
    </row>
    <row r="25" spans="1:6" x14ac:dyDescent="0.2">
      <c r="A25" t="s">
        <v>14</v>
      </c>
      <c r="B25" t="s">
        <v>5</v>
      </c>
      <c r="C25" s="11">
        <v>19.8</v>
      </c>
      <c r="D25" s="13">
        <v>50</v>
      </c>
      <c r="E25" t="s">
        <v>15</v>
      </c>
      <c r="F25" t="s">
        <v>40</v>
      </c>
    </row>
    <row r="26" spans="1:6" x14ac:dyDescent="0.2">
      <c r="A26" t="s">
        <v>14</v>
      </c>
      <c r="B26" t="s">
        <v>52</v>
      </c>
      <c r="C26" s="11">
        <v>9.75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4" x14ac:dyDescent="0.2">
      <c r="A33" s="5" t="s">
        <v>18</v>
      </c>
      <c r="B33" s="7">
        <f>SUM(B31:B32)</f>
        <v>1</v>
      </c>
    </row>
    <row r="35" spans="1:4" x14ac:dyDescent="0.2">
      <c r="A35" s="5" t="s">
        <v>22</v>
      </c>
    </row>
    <row r="37" spans="1:4" x14ac:dyDescent="0.2">
      <c r="D37" t="s">
        <v>100</v>
      </c>
    </row>
    <row r="38" spans="1:4" x14ac:dyDescent="0.2">
      <c r="A38" t="s">
        <v>1</v>
      </c>
      <c r="B38" t="s">
        <v>0</v>
      </c>
      <c r="C38">
        <v>26.6</v>
      </c>
    </row>
    <row r="39" spans="1:4" x14ac:dyDescent="0.2">
      <c r="A39" t="s">
        <v>1</v>
      </c>
      <c r="B39" t="s">
        <v>2</v>
      </c>
      <c r="C39">
        <v>0.55000000000000004</v>
      </c>
    </row>
    <row r="40" spans="1:4" x14ac:dyDescent="0.2">
      <c r="A40" t="s">
        <v>1</v>
      </c>
      <c r="B40" t="s">
        <v>3</v>
      </c>
      <c r="C40">
        <v>14.8</v>
      </c>
    </row>
    <row r="41" spans="1:4" x14ac:dyDescent="0.2">
      <c r="A41" t="s">
        <v>1</v>
      </c>
      <c r="B41" t="s">
        <v>4</v>
      </c>
      <c r="C41">
        <v>1</v>
      </c>
    </row>
    <row r="42" spans="1:4" x14ac:dyDescent="0.2">
      <c r="A42" t="s">
        <v>1</v>
      </c>
      <c r="B42" t="s">
        <v>6</v>
      </c>
      <c r="C42">
        <v>0.28050000000000003</v>
      </c>
      <c r="D42">
        <f>0.75*C42</f>
        <v>0.21037500000000003</v>
      </c>
    </row>
    <row r="43" spans="1:4" x14ac:dyDescent="0.2">
      <c r="A43" t="s">
        <v>1</v>
      </c>
      <c r="B43" t="s">
        <v>5</v>
      </c>
      <c r="C43">
        <v>4.6200000000000005E-2</v>
      </c>
      <c r="D43">
        <f t="shared" ref="D43:D45" si="1">0.75*C43</f>
        <v>3.465E-2</v>
      </c>
    </row>
    <row r="44" spans="1:4" x14ac:dyDescent="0.2">
      <c r="A44" t="s">
        <v>1</v>
      </c>
      <c r="B44" t="s">
        <v>11</v>
      </c>
      <c r="C44">
        <v>0.19800000000000001</v>
      </c>
      <c r="D44">
        <f t="shared" si="1"/>
        <v>0.14850000000000002</v>
      </c>
    </row>
    <row r="45" spans="1:4" x14ac:dyDescent="0.2">
      <c r="A45" t="s">
        <v>1</v>
      </c>
      <c r="B45" t="s">
        <v>13</v>
      </c>
      <c r="C45">
        <v>6.6000000000000008E-3</v>
      </c>
      <c r="D45">
        <f t="shared" si="1"/>
        <v>4.9500000000000004E-3</v>
      </c>
    </row>
    <row r="46" spans="1:4" x14ac:dyDescent="0.2">
      <c r="A46" t="s">
        <v>8</v>
      </c>
      <c r="B46" t="s">
        <v>0</v>
      </c>
      <c r="C46">
        <v>310000</v>
      </c>
    </row>
    <row r="47" spans="1:4" x14ac:dyDescent="0.2">
      <c r="A47" t="s">
        <v>8</v>
      </c>
      <c r="B47" t="s">
        <v>10</v>
      </c>
      <c r="C47">
        <v>11000</v>
      </c>
    </row>
    <row r="48" spans="1:4" x14ac:dyDescent="0.2">
      <c r="A48" t="s">
        <v>8</v>
      </c>
      <c r="B48" t="s">
        <v>6</v>
      </c>
      <c r="C48">
        <v>215769.23076923078</v>
      </c>
      <c r="D48">
        <f>0.75*C48</f>
        <v>161826.92307692309</v>
      </c>
    </row>
    <row r="49" spans="1:4" x14ac:dyDescent="0.2">
      <c r="A49" t="s">
        <v>8</v>
      </c>
      <c r="B49" t="s">
        <v>5</v>
      </c>
      <c r="C49">
        <v>35538.461538461546</v>
      </c>
      <c r="D49">
        <f t="shared" ref="D49:D56" si="2">0.75*C49</f>
        <v>26653.84615384616</v>
      </c>
    </row>
    <row r="50" spans="1:4" x14ac:dyDescent="0.2">
      <c r="A50" t="s">
        <v>8</v>
      </c>
      <c r="B50" t="s">
        <v>11</v>
      </c>
      <c r="C50">
        <v>102310.03039513678</v>
      </c>
      <c r="D50">
        <f t="shared" si="2"/>
        <v>76732.522796352583</v>
      </c>
    </row>
    <row r="51" spans="1:4" x14ac:dyDescent="0.2">
      <c r="A51" t="s">
        <v>8</v>
      </c>
      <c r="B51" t="s">
        <v>13</v>
      </c>
      <c r="C51">
        <v>6620.0607902735564</v>
      </c>
      <c r="D51">
        <f t="shared" si="2"/>
        <v>4965.0455927051671</v>
      </c>
    </row>
    <row r="52" spans="1:4" x14ac:dyDescent="0.2">
      <c r="A52" t="s">
        <v>7</v>
      </c>
      <c r="B52" t="s">
        <v>11</v>
      </c>
      <c r="C52">
        <v>9.9</v>
      </c>
      <c r="D52">
        <f t="shared" si="2"/>
        <v>7.4250000000000007</v>
      </c>
    </row>
    <row r="53" spans="1:4" x14ac:dyDescent="0.2">
      <c r="A53" t="s">
        <v>7</v>
      </c>
      <c r="B53" t="s">
        <v>13</v>
      </c>
      <c r="C53">
        <v>0.39600000000000002</v>
      </c>
      <c r="D53">
        <f t="shared" si="2"/>
        <v>0.29700000000000004</v>
      </c>
    </row>
    <row r="54" spans="1:4" x14ac:dyDescent="0.2">
      <c r="A54" t="s">
        <v>14</v>
      </c>
      <c r="B54" t="s">
        <v>6</v>
      </c>
      <c r="C54">
        <v>158.4</v>
      </c>
      <c r="D54">
        <f t="shared" si="2"/>
        <v>118.80000000000001</v>
      </c>
    </row>
    <row r="55" spans="1:4" x14ac:dyDescent="0.2">
      <c r="A55" t="s">
        <v>14</v>
      </c>
      <c r="B55" t="s">
        <v>5</v>
      </c>
      <c r="C55">
        <v>26.400000000000002</v>
      </c>
      <c r="D55">
        <f t="shared" si="2"/>
        <v>19.8</v>
      </c>
    </row>
    <row r="56" spans="1:4" x14ac:dyDescent="0.2">
      <c r="A56" t="s">
        <v>14</v>
      </c>
      <c r="B56" t="s">
        <v>52</v>
      </c>
      <c r="C56">
        <v>13</v>
      </c>
      <c r="D56">
        <f t="shared" si="2"/>
        <v>9.75</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Amplify Bioenergy</v>
      </c>
    </row>
    <row r="3" spans="1:2" x14ac:dyDescent="0.2">
      <c r="A3" t="s">
        <v>91</v>
      </c>
      <c r="B3" t="str">
        <f>portfolio_input!D3</f>
        <v>This portfolio uses half of the available biomass, split out across the different pathways to amplify the bioenergy production. The rest of the portfolio is aligned with the "proportional" effort</v>
      </c>
    </row>
    <row r="4" spans="1:2" x14ac:dyDescent="0.2">
      <c r="A4" t="s">
        <v>92</v>
      </c>
      <c r="B4" s="24">
        <v>45322</v>
      </c>
    </row>
    <row r="5" spans="1:2" x14ac:dyDescent="0.2">
      <c r="A5" t="s">
        <v>93</v>
      </c>
      <c r="B5" t="str">
        <f>portfolio_input!D3</f>
        <v>This portfolio uses half of the available biomass, split out across the different pathways to amplify the bioenergy production. The rest of the portfolio is aligned with the "proportional" effort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A12" sqref="A12:XFD12"/>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portfolio_input!C8*1000</f>
        <v>26600</v>
      </c>
    </row>
    <row r="3" spans="1:27" x14ac:dyDescent="0.2">
      <c r="A3" t="s">
        <v>2</v>
      </c>
      <c r="B3" t="s">
        <v>2</v>
      </c>
      <c r="C3" t="s">
        <v>64</v>
      </c>
      <c r="D3" t="s">
        <v>1</v>
      </c>
      <c r="E3" t="s">
        <v>62</v>
      </c>
      <c r="F3" t="s">
        <v>63</v>
      </c>
      <c r="G3" s="18">
        <f t="shared" ref="G3:G9" si="1">AA3/21</f>
        <v>26.19047619047619</v>
      </c>
      <c r="H3">
        <f t="shared" ref="H3:W9" si="2">$AA3/21+G3</f>
        <v>52.38095238095238</v>
      </c>
      <c r="I3">
        <f t="shared" ref="H3:W15" si="3">$AA3/21+H3</f>
        <v>78.571428571428569</v>
      </c>
      <c r="J3">
        <f t="shared" si="3"/>
        <v>104.76190476190476</v>
      </c>
      <c r="K3">
        <f t="shared" si="3"/>
        <v>130.95238095238096</v>
      </c>
      <c r="L3">
        <f t="shared" si="3"/>
        <v>157.14285714285717</v>
      </c>
      <c r="M3">
        <f t="shared" si="3"/>
        <v>183.33333333333337</v>
      </c>
      <c r="N3">
        <f t="shared" si="3"/>
        <v>209.52380952380958</v>
      </c>
      <c r="O3">
        <f t="shared" si="3"/>
        <v>235.71428571428578</v>
      </c>
      <c r="P3">
        <f t="shared" si="3"/>
        <v>261.90476190476198</v>
      </c>
      <c r="Q3">
        <f t="shared" si="3"/>
        <v>288.09523809523819</v>
      </c>
      <c r="R3">
        <f t="shared" si="3"/>
        <v>314.28571428571439</v>
      </c>
      <c r="S3">
        <f t="shared" si="3"/>
        <v>340.4761904761906</v>
      </c>
      <c r="T3">
        <f t="shared" si="3"/>
        <v>366.6666666666668</v>
      </c>
      <c r="U3">
        <f t="shared" si="3"/>
        <v>392.857142857143</v>
      </c>
      <c r="V3">
        <f t="shared" si="3"/>
        <v>419.04761904761921</v>
      </c>
      <c r="W3">
        <f t="shared" si="3"/>
        <v>445.23809523809541</v>
      </c>
      <c r="X3">
        <f t="shared" si="0"/>
        <v>471.42857142857162</v>
      </c>
      <c r="Y3">
        <f t="shared" si="0"/>
        <v>497.61904761904782</v>
      </c>
      <c r="Z3">
        <f t="shared" si="0"/>
        <v>523.80952380952397</v>
      </c>
      <c r="AA3">
        <f>portfolio_input!C9*1000</f>
        <v>550</v>
      </c>
    </row>
    <row r="4" spans="1:27" x14ac:dyDescent="0.2">
      <c r="A4" t="s">
        <v>3</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4</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6</v>
      </c>
      <c r="B6" t="s">
        <v>6</v>
      </c>
      <c r="C6" t="s">
        <v>67</v>
      </c>
      <c r="D6" t="s">
        <v>1</v>
      </c>
      <c r="E6" t="s">
        <v>62</v>
      </c>
      <c r="F6" t="s">
        <v>63</v>
      </c>
      <c r="G6" s="18">
        <f t="shared" si="1"/>
        <v>10.017857142857144</v>
      </c>
      <c r="H6">
        <f t="shared" si="2"/>
        <v>20.035714285714288</v>
      </c>
      <c r="I6">
        <f t="shared" si="0"/>
        <v>30.053571428571431</v>
      </c>
      <c r="J6">
        <f t="shared" si="0"/>
        <v>40.071428571428577</v>
      </c>
      <c r="K6">
        <f t="shared" si="0"/>
        <v>50.089285714285722</v>
      </c>
      <c r="L6">
        <f t="shared" si="0"/>
        <v>60.107142857142868</v>
      </c>
      <c r="M6">
        <f t="shared" si="0"/>
        <v>70.125000000000014</v>
      </c>
      <c r="N6">
        <f t="shared" si="0"/>
        <v>80.142857142857153</v>
      </c>
      <c r="O6">
        <f t="shared" si="0"/>
        <v>90.160714285714292</v>
      </c>
      <c r="P6">
        <f t="shared" si="0"/>
        <v>100.17857142857143</v>
      </c>
      <c r="Q6">
        <f t="shared" si="0"/>
        <v>110.19642857142857</v>
      </c>
      <c r="R6">
        <f t="shared" si="0"/>
        <v>120.21428571428571</v>
      </c>
      <c r="S6">
        <f t="shared" si="0"/>
        <v>130.23214285714286</v>
      </c>
      <c r="T6">
        <f t="shared" si="0"/>
        <v>140.25</v>
      </c>
      <c r="U6">
        <f t="shared" si="0"/>
        <v>150.26785714285714</v>
      </c>
      <c r="V6">
        <f t="shared" si="0"/>
        <v>160.28571428571428</v>
      </c>
      <c r="W6">
        <f t="shared" si="0"/>
        <v>170.30357142857142</v>
      </c>
      <c r="X6">
        <f t="shared" si="0"/>
        <v>180.32142857142856</v>
      </c>
      <c r="Y6">
        <f t="shared" si="0"/>
        <v>190.33928571428569</v>
      </c>
      <c r="Z6">
        <f t="shared" si="0"/>
        <v>200.35714285714283</v>
      </c>
      <c r="AA6">
        <f>portfolio_input!C12*1000</f>
        <v>210.37500000000003</v>
      </c>
    </row>
    <row r="7" spans="1:27" x14ac:dyDescent="0.2">
      <c r="A7" t="s">
        <v>5</v>
      </c>
      <c r="B7" t="s">
        <v>5</v>
      </c>
      <c r="C7" t="s">
        <v>67</v>
      </c>
      <c r="D7" t="s">
        <v>1</v>
      </c>
      <c r="E7" t="s">
        <v>62</v>
      </c>
      <c r="F7" t="s">
        <v>63</v>
      </c>
      <c r="G7" s="18">
        <f t="shared" si="1"/>
        <v>1.65</v>
      </c>
      <c r="H7">
        <f t="shared" si="2"/>
        <v>3.3</v>
      </c>
      <c r="I7">
        <f t="shared" si="0"/>
        <v>4.9499999999999993</v>
      </c>
      <c r="J7">
        <f t="shared" si="0"/>
        <v>6.6</v>
      </c>
      <c r="K7">
        <f t="shared" si="0"/>
        <v>8.25</v>
      </c>
      <c r="L7">
        <f t="shared" si="0"/>
        <v>9.9</v>
      </c>
      <c r="M7">
        <f t="shared" si="0"/>
        <v>11.55</v>
      </c>
      <c r="N7">
        <f t="shared" si="0"/>
        <v>13.200000000000001</v>
      </c>
      <c r="O7">
        <f t="shared" si="0"/>
        <v>14.850000000000001</v>
      </c>
      <c r="P7">
        <f t="shared" si="0"/>
        <v>16.5</v>
      </c>
      <c r="Q7">
        <f t="shared" si="0"/>
        <v>18.149999999999999</v>
      </c>
      <c r="R7">
        <f t="shared" si="0"/>
        <v>19.799999999999997</v>
      </c>
      <c r="S7">
        <f t="shared" si="0"/>
        <v>21.449999999999996</v>
      </c>
      <c r="T7">
        <f t="shared" si="0"/>
        <v>23.099999999999994</v>
      </c>
      <c r="U7">
        <f t="shared" si="0"/>
        <v>24.749999999999993</v>
      </c>
      <c r="V7">
        <f t="shared" si="0"/>
        <v>26.399999999999991</v>
      </c>
      <c r="W7">
        <f t="shared" si="0"/>
        <v>28.04999999999999</v>
      </c>
      <c r="X7">
        <f t="shared" si="0"/>
        <v>29.699999999999989</v>
      </c>
      <c r="Y7">
        <f t="shared" si="0"/>
        <v>31.349999999999987</v>
      </c>
      <c r="Z7">
        <f t="shared" si="0"/>
        <v>32.999999999999986</v>
      </c>
      <c r="AA7">
        <f>portfolio_input!C13*1000</f>
        <v>34.65</v>
      </c>
    </row>
    <row r="8" spans="1:27" x14ac:dyDescent="0.2">
      <c r="A8" t="s">
        <v>11</v>
      </c>
      <c r="B8" t="s">
        <v>11</v>
      </c>
      <c r="C8" t="s">
        <v>84</v>
      </c>
      <c r="D8" t="s">
        <v>1</v>
      </c>
      <c r="E8" t="s">
        <v>62</v>
      </c>
      <c r="F8" t="s">
        <v>63</v>
      </c>
      <c r="G8" s="18">
        <f t="shared" si="1"/>
        <v>7.071428571428573</v>
      </c>
      <c r="H8">
        <f t="shared" si="2"/>
        <v>14.142857142857146</v>
      </c>
      <c r="I8">
        <f t="shared" si="0"/>
        <v>21.214285714285719</v>
      </c>
      <c r="J8">
        <f t="shared" si="0"/>
        <v>28.285714285714292</v>
      </c>
      <c r="K8">
        <f t="shared" si="0"/>
        <v>35.357142857142861</v>
      </c>
      <c r="L8">
        <f t="shared" si="0"/>
        <v>42.428571428571431</v>
      </c>
      <c r="M8">
        <f t="shared" si="0"/>
        <v>49.5</v>
      </c>
      <c r="N8">
        <f t="shared" si="0"/>
        <v>56.571428571428569</v>
      </c>
      <c r="O8">
        <f t="shared" si="0"/>
        <v>63.642857142857139</v>
      </c>
      <c r="P8">
        <f t="shared" si="0"/>
        <v>70.714285714285708</v>
      </c>
      <c r="Q8">
        <f t="shared" si="0"/>
        <v>77.785714285714278</v>
      </c>
      <c r="R8">
        <f t="shared" si="0"/>
        <v>84.857142857142847</v>
      </c>
      <c r="S8">
        <f t="shared" si="0"/>
        <v>91.928571428571416</v>
      </c>
      <c r="T8">
        <f t="shared" si="0"/>
        <v>98.999999999999986</v>
      </c>
      <c r="U8">
        <f t="shared" si="0"/>
        <v>106.07142857142856</v>
      </c>
      <c r="V8">
        <f t="shared" si="0"/>
        <v>113.14285714285712</v>
      </c>
      <c r="W8">
        <f t="shared" si="0"/>
        <v>120.21428571428569</v>
      </c>
      <c r="X8">
        <f t="shared" si="0"/>
        <v>127.28571428571426</v>
      </c>
      <c r="Y8">
        <f t="shared" si="0"/>
        <v>134.35714285714283</v>
      </c>
      <c r="Z8">
        <f t="shared" si="0"/>
        <v>141.42857142857142</v>
      </c>
      <c r="AA8">
        <f>portfolio_input!C14*1000</f>
        <v>148.50000000000003</v>
      </c>
    </row>
    <row r="9" spans="1:27" x14ac:dyDescent="0.2">
      <c r="A9" t="s">
        <v>13</v>
      </c>
      <c r="B9" t="s">
        <v>13</v>
      </c>
      <c r="C9" t="s">
        <v>84</v>
      </c>
      <c r="D9" t="s">
        <v>1</v>
      </c>
      <c r="E9" t="s">
        <v>62</v>
      </c>
      <c r="F9" t="s">
        <v>63</v>
      </c>
      <c r="G9" s="18">
        <f t="shared" si="1"/>
        <v>0.23571428571428571</v>
      </c>
      <c r="H9">
        <f t="shared" si="2"/>
        <v>0.47142857142857142</v>
      </c>
      <c r="I9">
        <f t="shared" si="2"/>
        <v>0.70714285714285707</v>
      </c>
      <c r="J9">
        <f t="shared" si="2"/>
        <v>0.94285714285714284</v>
      </c>
      <c r="K9">
        <f t="shared" si="2"/>
        <v>1.1785714285714286</v>
      </c>
      <c r="L9">
        <f t="shared" si="2"/>
        <v>1.4142857142857144</v>
      </c>
      <c r="M9">
        <f t="shared" si="2"/>
        <v>1.6500000000000001</v>
      </c>
      <c r="N9">
        <f t="shared" si="2"/>
        <v>1.8857142857142859</v>
      </c>
      <c r="O9">
        <f t="shared" si="2"/>
        <v>2.1214285714285714</v>
      </c>
      <c r="P9">
        <f t="shared" si="2"/>
        <v>2.3571428571428572</v>
      </c>
      <c r="Q9">
        <f t="shared" si="2"/>
        <v>2.592857142857143</v>
      </c>
      <c r="R9">
        <f t="shared" si="2"/>
        <v>2.8285714285714287</v>
      </c>
      <c r="S9">
        <f t="shared" si="2"/>
        <v>3.0642857142857145</v>
      </c>
      <c r="T9">
        <f t="shared" si="2"/>
        <v>3.3000000000000003</v>
      </c>
      <c r="U9">
        <f t="shared" si="2"/>
        <v>3.535714285714286</v>
      </c>
      <c r="V9">
        <f t="shared" si="2"/>
        <v>3.7714285714285718</v>
      </c>
      <c r="W9">
        <f t="shared" si="2"/>
        <v>4.0071428571428571</v>
      </c>
      <c r="X9">
        <f t="shared" si="0"/>
        <v>4.2428571428571429</v>
      </c>
      <c r="Y9">
        <f t="shared" si="0"/>
        <v>4.4785714285714286</v>
      </c>
      <c r="Z9">
        <f t="shared" si="0"/>
        <v>4.7142857142857144</v>
      </c>
      <c r="AA9">
        <f>portfolio_input!C15*1000</f>
        <v>4.95</v>
      </c>
    </row>
    <row r="10" spans="1:27" x14ac:dyDescent="0.2">
      <c r="A10" t="s">
        <v>0</v>
      </c>
      <c r="B10" t="s">
        <v>0</v>
      </c>
      <c r="C10" t="s">
        <v>68</v>
      </c>
      <c r="D10" t="s">
        <v>8</v>
      </c>
      <c r="E10" t="s">
        <v>9</v>
      </c>
      <c r="F10" t="s">
        <v>69</v>
      </c>
      <c r="G10" s="18">
        <f t="shared" ref="G10:G20" si="4">AA10/21</f>
        <v>14761.904761904761</v>
      </c>
      <c r="H10">
        <f t="shared" si="3"/>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portfolio_input!C16</f>
        <v>310000</v>
      </c>
    </row>
    <row r="11" spans="1:27" x14ac:dyDescent="0.2">
      <c r="A11" t="s">
        <v>10</v>
      </c>
      <c r="B11" t="s">
        <v>10</v>
      </c>
      <c r="C11" t="s">
        <v>70</v>
      </c>
      <c r="D11" t="s">
        <v>8</v>
      </c>
      <c r="E11" t="s">
        <v>9</v>
      </c>
      <c r="F11" t="s">
        <v>69</v>
      </c>
      <c r="G11" s="18">
        <f t="shared" ref="G11:G14" si="5">AA11/21</f>
        <v>523.80952380952385</v>
      </c>
      <c r="H11">
        <f t="shared" ref="H11:H14" si="6">$AA11/21+G11</f>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6</v>
      </c>
      <c r="B12" t="s">
        <v>6</v>
      </c>
      <c r="C12" t="s">
        <v>71</v>
      </c>
      <c r="D12" t="s">
        <v>8</v>
      </c>
      <c r="E12" t="s">
        <v>9</v>
      </c>
      <c r="F12" t="s">
        <v>69</v>
      </c>
      <c r="G12" s="18">
        <f t="shared" si="5"/>
        <v>7706.0439560439572</v>
      </c>
      <c r="H12">
        <f t="shared" si="6"/>
        <v>15412.087912087914</v>
      </c>
      <c r="I12">
        <f t="shared" si="0"/>
        <v>23118.131868131873</v>
      </c>
      <c r="J12">
        <f t="shared" si="0"/>
        <v>30824.175824175829</v>
      </c>
      <c r="K12">
        <f t="shared" si="0"/>
        <v>38530.219780219784</v>
      </c>
      <c r="L12">
        <f t="shared" si="0"/>
        <v>46236.26373626374</v>
      </c>
      <c r="M12">
        <f t="shared" si="0"/>
        <v>53942.307692307695</v>
      </c>
      <c r="N12">
        <f t="shared" si="0"/>
        <v>61648.351648351651</v>
      </c>
      <c r="O12">
        <f t="shared" si="0"/>
        <v>69354.395604395613</v>
      </c>
      <c r="P12">
        <f t="shared" si="0"/>
        <v>77060.439560439569</v>
      </c>
      <c r="Q12">
        <f t="shared" si="0"/>
        <v>84766.483516483524</v>
      </c>
      <c r="R12">
        <f t="shared" si="0"/>
        <v>92472.527472527479</v>
      </c>
      <c r="S12">
        <f t="shared" si="0"/>
        <v>100178.57142857143</v>
      </c>
      <c r="T12">
        <f t="shared" si="0"/>
        <v>107884.61538461539</v>
      </c>
      <c r="U12">
        <f t="shared" si="0"/>
        <v>115590.65934065935</v>
      </c>
      <c r="V12">
        <f t="shared" si="0"/>
        <v>123296.7032967033</v>
      </c>
      <c r="W12">
        <f t="shared" si="0"/>
        <v>131002.74725274726</v>
      </c>
      <c r="X12">
        <f t="shared" si="0"/>
        <v>138708.79120879123</v>
      </c>
      <c r="Y12">
        <f t="shared" si="0"/>
        <v>146414.83516483518</v>
      </c>
      <c r="Z12">
        <f t="shared" si="0"/>
        <v>154120.87912087914</v>
      </c>
      <c r="AA12" s="18">
        <f>portfolio_input!C18</f>
        <v>161826.92307692309</v>
      </c>
    </row>
    <row r="13" spans="1:27" x14ac:dyDescent="0.2">
      <c r="A13" t="s">
        <v>5</v>
      </c>
      <c r="B13" t="s">
        <v>5</v>
      </c>
      <c r="C13" t="s">
        <v>71</v>
      </c>
      <c r="D13" t="s">
        <v>8</v>
      </c>
      <c r="E13" t="s">
        <v>9</v>
      </c>
      <c r="F13" t="s">
        <v>69</v>
      </c>
      <c r="G13" s="18">
        <f t="shared" si="5"/>
        <v>1269.2307692307695</v>
      </c>
      <c r="H13">
        <f t="shared" si="6"/>
        <v>2538.461538461539</v>
      </c>
      <c r="I13">
        <f t="shared" si="0"/>
        <v>3807.6923076923085</v>
      </c>
      <c r="J13">
        <f t="shared" si="0"/>
        <v>5076.923076923078</v>
      </c>
      <c r="K13">
        <f t="shared" si="0"/>
        <v>6346.1538461538476</v>
      </c>
      <c r="L13">
        <f t="shared" si="0"/>
        <v>7615.3846153846171</v>
      </c>
      <c r="M13">
        <f t="shared" si="0"/>
        <v>8884.6153846153866</v>
      </c>
      <c r="N13">
        <f t="shared" si="0"/>
        <v>10153.846153846156</v>
      </c>
      <c r="O13">
        <f t="shared" si="0"/>
        <v>11423.076923076926</v>
      </c>
      <c r="P13">
        <f t="shared" si="0"/>
        <v>12692.307692307695</v>
      </c>
      <c r="Q13">
        <f t="shared" si="0"/>
        <v>13961.538461538465</v>
      </c>
      <c r="R13">
        <f t="shared" si="0"/>
        <v>15230.769230769234</v>
      </c>
      <c r="S13">
        <f t="shared" si="0"/>
        <v>16500.000000000004</v>
      </c>
      <c r="T13">
        <f t="shared" si="0"/>
        <v>17769.230769230773</v>
      </c>
      <c r="U13">
        <f t="shared" si="0"/>
        <v>19038.461538461543</v>
      </c>
      <c r="V13">
        <f t="shared" si="0"/>
        <v>20307.692307692312</v>
      </c>
      <c r="W13">
        <f t="shared" si="0"/>
        <v>21576.923076923082</v>
      </c>
      <c r="X13">
        <f t="shared" si="0"/>
        <v>22846.153846153851</v>
      </c>
      <c r="Y13">
        <f t="shared" si="0"/>
        <v>24115.384615384621</v>
      </c>
      <c r="Z13">
        <f t="shared" si="0"/>
        <v>25384.61538461539</v>
      </c>
      <c r="AA13" s="18">
        <f>portfolio_input!C19</f>
        <v>26653.84615384616</v>
      </c>
    </row>
    <row r="14" spans="1:27" x14ac:dyDescent="0.2">
      <c r="A14" t="s">
        <v>11</v>
      </c>
      <c r="B14" t="s">
        <v>11</v>
      </c>
      <c r="C14" t="s">
        <v>71</v>
      </c>
      <c r="D14" t="s">
        <v>8</v>
      </c>
      <c r="E14" t="s">
        <v>9</v>
      </c>
      <c r="F14" t="s">
        <v>69</v>
      </c>
      <c r="G14" s="18">
        <f t="shared" si="5"/>
        <v>3653.9296569691705</v>
      </c>
      <c r="H14">
        <f t="shared" si="6"/>
        <v>7307.8593139383411</v>
      </c>
      <c r="I14">
        <f t="shared" si="0"/>
        <v>10961.788970907512</v>
      </c>
      <c r="J14">
        <f t="shared" si="0"/>
        <v>14615.718627876682</v>
      </c>
      <c r="K14">
        <f t="shared" si="0"/>
        <v>18269.648284845855</v>
      </c>
      <c r="L14">
        <f t="shared" si="0"/>
        <v>21923.577941815027</v>
      </c>
      <c r="M14">
        <f t="shared" si="0"/>
        <v>25577.507598784199</v>
      </c>
      <c r="N14">
        <f t="shared" si="0"/>
        <v>29231.437255753372</v>
      </c>
      <c r="O14">
        <f t="shared" si="0"/>
        <v>32885.366912722544</v>
      </c>
      <c r="P14">
        <f t="shared" si="0"/>
        <v>36539.296569691716</v>
      </c>
      <c r="Q14">
        <f t="shared" si="0"/>
        <v>40193.226226660889</v>
      </c>
      <c r="R14">
        <f t="shared" si="0"/>
        <v>43847.155883630061</v>
      </c>
      <c r="S14">
        <f t="shared" si="0"/>
        <v>47501.085540599233</v>
      </c>
      <c r="T14">
        <f t="shared" si="0"/>
        <v>51155.015197568406</v>
      </c>
      <c r="U14">
        <f t="shared" si="0"/>
        <v>54808.944854537578</v>
      </c>
      <c r="V14">
        <f t="shared" si="0"/>
        <v>58462.87451150675</v>
      </c>
      <c r="W14">
        <f t="shared" si="0"/>
        <v>62116.804168475923</v>
      </c>
      <c r="X14">
        <f t="shared" si="0"/>
        <v>65770.733825445088</v>
      </c>
      <c r="Y14">
        <f t="shared" si="0"/>
        <v>69424.663482414253</v>
      </c>
      <c r="Z14">
        <f t="shared" si="0"/>
        <v>73078.593139383418</v>
      </c>
      <c r="AA14" s="18">
        <f>portfolio_input!C20</f>
        <v>76732.522796352583</v>
      </c>
    </row>
    <row r="15" spans="1:27" x14ac:dyDescent="0.2">
      <c r="A15" t="s">
        <v>13</v>
      </c>
      <c r="B15" t="s">
        <v>13</v>
      </c>
      <c r="C15" t="s">
        <v>85</v>
      </c>
      <c r="D15" t="s">
        <v>8</v>
      </c>
      <c r="E15" t="s">
        <v>9</v>
      </c>
      <c r="F15" t="s">
        <v>69</v>
      </c>
      <c r="G15" s="18">
        <f t="shared" si="4"/>
        <v>236.43074250976986</v>
      </c>
      <c r="H15">
        <f t="shared" si="3"/>
        <v>472.86148501953971</v>
      </c>
      <c r="I15">
        <f t="shared" si="0"/>
        <v>709.29222752930957</v>
      </c>
      <c r="J15">
        <f t="shared" si="0"/>
        <v>945.72297003907943</v>
      </c>
      <c r="K15">
        <f t="shared" si="0"/>
        <v>1182.1537125488494</v>
      </c>
      <c r="L15">
        <f t="shared" si="0"/>
        <v>1418.5844550586194</v>
      </c>
      <c r="M15">
        <f t="shared" si="0"/>
        <v>1655.0151975683893</v>
      </c>
      <c r="N15">
        <f t="shared" si="0"/>
        <v>1891.4459400781593</v>
      </c>
      <c r="O15">
        <f t="shared" si="0"/>
        <v>2127.8766825879293</v>
      </c>
      <c r="P15">
        <f t="shared" si="0"/>
        <v>2364.3074250976993</v>
      </c>
      <c r="Q15">
        <f t="shared" si="0"/>
        <v>2600.7381676074692</v>
      </c>
      <c r="R15">
        <f t="shared" si="0"/>
        <v>2837.1689101172392</v>
      </c>
      <c r="S15">
        <f t="shared" si="0"/>
        <v>3073.5996526270092</v>
      </c>
      <c r="T15">
        <f t="shared" si="0"/>
        <v>3310.0303951367791</v>
      </c>
      <c r="U15">
        <f t="shared" si="0"/>
        <v>3546.4611376465491</v>
      </c>
      <c r="V15">
        <f t="shared" si="0"/>
        <v>3782.8918801563191</v>
      </c>
      <c r="W15">
        <f t="shared" si="0"/>
        <v>4019.322622666089</v>
      </c>
      <c r="X15">
        <f t="shared" si="0"/>
        <v>4255.7533651758586</v>
      </c>
      <c r="Y15">
        <f t="shared" si="0"/>
        <v>4492.1841076856281</v>
      </c>
      <c r="Z15">
        <f t="shared" si="0"/>
        <v>4728.6148501953976</v>
      </c>
      <c r="AA15" s="18">
        <f>portfolio_input!C21</f>
        <v>4965.0455927051671</v>
      </c>
    </row>
    <row r="16" spans="1:27" x14ac:dyDescent="0.2">
      <c r="A16" t="s">
        <v>11</v>
      </c>
      <c r="B16" t="s">
        <v>11</v>
      </c>
      <c r="C16" t="s">
        <v>72</v>
      </c>
      <c r="D16" t="s">
        <v>7</v>
      </c>
      <c r="E16" t="s">
        <v>12</v>
      </c>
      <c r="F16" t="s">
        <v>73</v>
      </c>
      <c r="G16" s="18">
        <f t="shared" si="4"/>
        <v>353.57142857142861</v>
      </c>
      <c r="H16">
        <f t="shared" ref="H16:Z16" si="7">$AA16/21+G16</f>
        <v>707.14285714285722</v>
      </c>
      <c r="I16">
        <f t="shared" si="7"/>
        <v>1060.7142857142858</v>
      </c>
      <c r="J16">
        <f t="shared" si="7"/>
        <v>1414.2857142857144</v>
      </c>
      <c r="K16">
        <f t="shared" si="7"/>
        <v>1767.8571428571431</v>
      </c>
      <c r="L16">
        <f t="shared" si="7"/>
        <v>2121.4285714285716</v>
      </c>
      <c r="M16">
        <f t="shared" si="7"/>
        <v>2475</v>
      </c>
      <c r="N16">
        <f t="shared" si="7"/>
        <v>2828.5714285714284</v>
      </c>
      <c r="O16">
        <f t="shared" si="7"/>
        <v>3182.1428571428569</v>
      </c>
      <c r="P16">
        <f t="shared" si="7"/>
        <v>3535.7142857142853</v>
      </c>
      <c r="Q16">
        <f t="shared" si="7"/>
        <v>3889.2857142857138</v>
      </c>
      <c r="R16">
        <f t="shared" si="7"/>
        <v>4242.8571428571422</v>
      </c>
      <c r="S16">
        <f t="shared" si="7"/>
        <v>4596.4285714285706</v>
      </c>
      <c r="T16">
        <f t="shared" si="7"/>
        <v>4949.9999999999991</v>
      </c>
      <c r="U16">
        <f t="shared" si="7"/>
        <v>5303.5714285714275</v>
      </c>
      <c r="V16">
        <f t="shared" si="7"/>
        <v>5657.142857142856</v>
      </c>
      <c r="W16">
        <f t="shared" si="7"/>
        <v>6010.7142857142844</v>
      </c>
      <c r="X16">
        <f t="shared" si="7"/>
        <v>6364.2857142857129</v>
      </c>
      <c r="Y16">
        <f t="shared" si="7"/>
        <v>6717.8571428571413</v>
      </c>
      <c r="Z16">
        <f t="shared" si="7"/>
        <v>7071.4285714285697</v>
      </c>
      <c r="AA16" s="18">
        <f>portfolio_input!C22*1000</f>
        <v>7425.0000000000009</v>
      </c>
    </row>
    <row r="17" spans="1:27" x14ac:dyDescent="0.2">
      <c r="A17" t="s">
        <v>13</v>
      </c>
      <c r="B17" t="s">
        <v>13</v>
      </c>
      <c r="C17" t="s">
        <v>72</v>
      </c>
      <c r="D17" t="s">
        <v>7</v>
      </c>
      <c r="E17" t="s">
        <v>12</v>
      </c>
      <c r="F17" t="s">
        <v>73</v>
      </c>
      <c r="G17" s="18">
        <f t="shared" si="4"/>
        <v>14.142857142857146</v>
      </c>
      <c r="H17">
        <f t="shared" ref="H17:Z17" si="8">$AA17/21+G17</f>
        <v>28.285714285714292</v>
      </c>
      <c r="I17">
        <f t="shared" si="8"/>
        <v>42.428571428571438</v>
      </c>
      <c r="J17">
        <f t="shared" si="8"/>
        <v>56.571428571428584</v>
      </c>
      <c r="K17">
        <f t="shared" si="8"/>
        <v>70.714285714285722</v>
      </c>
      <c r="L17">
        <f t="shared" si="8"/>
        <v>84.857142857142861</v>
      </c>
      <c r="M17">
        <f t="shared" si="8"/>
        <v>99</v>
      </c>
      <c r="N17">
        <f t="shared" si="8"/>
        <v>113.14285714285714</v>
      </c>
      <c r="O17">
        <f t="shared" si="8"/>
        <v>127.28571428571428</v>
      </c>
      <c r="P17">
        <f t="shared" si="8"/>
        <v>141.42857142857142</v>
      </c>
      <c r="Q17">
        <f t="shared" si="8"/>
        <v>155.57142857142856</v>
      </c>
      <c r="R17">
        <f t="shared" si="8"/>
        <v>169.71428571428569</v>
      </c>
      <c r="S17">
        <f t="shared" si="8"/>
        <v>183.85714285714283</v>
      </c>
      <c r="T17">
        <f t="shared" si="8"/>
        <v>197.99999999999997</v>
      </c>
      <c r="U17">
        <f t="shared" si="8"/>
        <v>212.14285714285711</v>
      </c>
      <c r="V17">
        <f t="shared" si="8"/>
        <v>226.28571428571425</v>
      </c>
      <c r="W17">
        <f t="shared" si="8"/>
        <v>240.42857142857139</v>
      </c>
      <c r="X17">
        <f t="shared" si="8"/>
        <v>254.57142857142853</v>
      </c>
      <c r="Y17">
        <f t="shared" si="8"/>
        <v>268.71428571428567</v>
      </c>
      <c r="Z17">
        <f t="shared" si="8"/>
        <v>282.85714285714283</v>
      </c>
      <c r="AA17" s="18">
        <f>portfolio_input!C23*1000</f>
        <v>297.00000000000006</v>
      </c>
    </row>
    <row r="18" spans="1:27" x14ac:dyDescent="0.2">
      <c r="A18" t="s">
        <v>6</v>
      </c>
      <c r="B18" t="s">
        <v>6</v>
      </c>
      <c r="C18" t="s">
        <v>76</v>
      </c>
      <c r="D18" t="s">
        <v>14</v>
      </c>
      <c r="E18" t="s">
        <v>15</v>
      </c>
      <c r="F18" t="s">
        <v>75</v>
      </c>
      <c r="G18" s="18">
        <f t="shared" si="4"/>
        <v>5.6571428571428575</v>
      </c>
      <c r="H18">
        <f t="shared" ref="H18:Z18" si="9">$AA18/21+G18</f>
        <v>11.314285714285715</v>
      </c>
      <c r="I18">
        <f t="shared" si="9"/>
        <v>16.971428571428572</v>
      </c>
      <c r="J18">
        <f t="shared" si="9"/>
        <v>22.62857142857143</v>
      </c>
      <c r="K18">
        <f t="shared" si="9"/>
        <v>28.285714285714288</v>
      </c>
      <c r="L18">
        <f t="shared" si="9"/>
        <v>33.942857142857143</v>
      </c>
      <c r="M18">
        <f t="shared" si="9"/>
        <v>39.6</v>
      </c>
      <c r="N18">
        <f t="shared" si="9"/>
        <v>45.25714285714286</v>
      </c>
      <c r="O18">
        <f t="shared" si="9"/>
        <v>50.914285714285718</v>
      </c>
      <c r="P18">
        <f t="shared" si="9"/>
        <v>56.571428571428577</v>
      </c>
      <c r="Q18">
        <f t="shared" si="9"/>
        <v>62.228571428571435</v>
      </c>
      <c r="R18">
        <f t="shared" si="9"/>
        <v>67.885714285714286</v>
      </c>
      <c r="S18">
        <f t="shared" si="9"/>
        <v>73.542857142857144</v>
      </c>
      <c r="T18">
        <f t="shared" si="9"/>
        <v>79.2</v>
      </c>
      <c r="U18">
        <f t="shared" si="9"/>
        <v>84.857142857142861</v>
      </c>
      <c r="V18">
        <f t="shared" si="9"/>
        <v>90.51428571428572</v>
      </c>
      <c r="W18">
        <f t="shared" si="9"/>
        <v>96.171428571428578</v>
      </c>
      <c r="X18">
        <f t="shared" si="9"/>
        <v>101.82857142857144</v>
      </c>
      <c r="Y18">
        <f t="shared" si="9"/>
        <v>107.48571428571429</v>
      </c>
      <c r="Z18">
        <f t="shared" si="9"/>
        <v>113.14285714285715</v>
      </c>
      <c r="AA18">
        <f>portfolio_input!C24</f>
        <v>118.80000000000001</v>
      </c>
    </row>
    <row r="19" spans="1:27" x14ac:dyDescent="0.2">
      <c r="A19" t="s">
        <v>5</v>
      </c>
      <c r="B19" t="s">
        <v>5</v>
      </c>
      <c r="C19" t="s">
        <v>76</v>
      </c>
      <c r="D19" t="s">
        <v>14</v>
      </c>
      <c r="E19" t="s">
        <v>15</v>
      </c>
      <c r="F19" t="s">
        <v>75</v>
      </c>
      <c r="G19" s="18">
        <f t="shared" si="4"/>
        <v>0.94285714285714284</v>
      </c>
      <c r="H19">
        <f t="shared" ref="H19:Z19" si="10">$AA19/21+G19</f>
        <v>1.8857142857142857</v>
      </c>
      <c r="I19">
        <f t="shared" si="10"/>
        <v>2.8285714285714283</v>
      </c>
      <c r="J19">
        <f t="shared" si="10"/>
        <v>3.7714285714285714</v>
      </c>
      <c r="K19">
        <f t="shared" si="10"/>
        <v>4.7142857142857144</v>
      </c>
      <c r="L19">
        <f t="shared" si="10"/>
        <v>5.6571428571428575</v>
      </c>
      <c r="M19">
        <f t="shared" si="10"/>
        <v>6.6000000000000005</v>
      </c>
      <c r="N19">
        <f t="shared" si="10"/>
        <v>7.5428571428571436</v>
      </c>
      <c r="O19">
        <f t="shared" si="10"/>
        <v>8.4857142857142858</v>
      </c>
      <c r="P19">
        <f t="shared" si="10"/>
        <v>9.4285714285714288</v>
      </c>
      <c r="Q19">
        <f t="shared" si="10"/>
        <v>10.371428571428572</v>
      </c>
      <c r="R19">
        <f t="shared" si="10"/>
        <v>11.314285714285715</v>
      </c>
      <c r="S19">
        <f t="shared" si="10"/>
        <v>12.257142857142858</v>
      </c>
      <c r="T19">
        <f t="shared" si="10"/>
        <v>13.200000000000001</v>
      </c>
      <c r="U19">
        <f t="shared" si="10"/>
        <v>14.142857142857144</v>
      </c>
      <c r="V19">
        <f t="shared" si="10"/>
        <v>15.085714285714287</v>
      </c>
      <c r="W19">
        <f t="shared" si="10"/>
        <v>16.028571428571428</v>
      </c>
      <c r="X19">
        <f t="shared" si="10"/>
        <v>16.971428571428572</v>
      </c>
      <c r="Y19">
        <f t="shared" si="10"/>
        <v>17.914285714285715</v>
      </c>
      <c r="Z19">
        <f t="shared" si="10"/>
        <v>18.857142857142858</v>
      </c>
      <c r="AA19">
        <f>portfolio_input!C25</f>
        <v>19.8</v>
      </c>
    </row>
    <row r="20" spans="1:27" x14ac:dyDescent="0.2">
      <c r="A20" t="s">
        <v>52</v>
      </c>
      <c r="B20" s="22" t="s">
        <v>103</v>
      </c>
      <c r="C20" t="s">
        <v>74</v>
      </c>
      <c r="D20" t="s">
        <v>14</v>
      </c>
      <c r="E20" t="s">
        <v>15</v>
      </c>
      <c r="F20" t="s">
        <v>75</v>
      </c>
      <c r="G20" s="18">
        <f t="shared" si="4"/>
        <v>0.4642857142857143</v>
      </c>
      <c r="H20">
        <f t="shared" ref="H20:Z20" si="11">$AA20/21+G20</f>
        <v>0.9285714285714286</v>
      </c>
      <c r="I20">
        <f t="shared" si="11"/>
        <v>1.3928571428571428</v>
      </c>
      <c r="J20">
        <f t="shared" si="11"/>
        <v>1.8571428571428572</v>
      </c>
      <c r="K20">
        <f t="shared" si="11"/>
        <v>2.3214285714285716</v>
      </c>
      <c r="L20">
        <f t="shared" si="11"/>
        <v>2.785714285714286</v>
      </c>
      <c r="M20">
        <f t="shared" si="11"/>
        <v>3.2500000000000004</v>
      </c>
      <c r="N20">
        <f t="shared" si="11"/>
        <v>3.7142857142857149</v>
      </c>
      <c r="O20">
        <f t="shared" si="11"/>
        <v>4.1785714285714288</v>
      </c>
      <c r="P20">
        <f t="shared" si="11"/>
        <v>4.6428571428571432</v>
      </c>
      <c r="Q20">
        <f t="shared" si="11"/>
        <v>5.1071428571428577</v>
      </c>
      <c r="R20">
        <f t="shared" si="11"/>
        <v>5.5714285714285721</v>
      </c>
      <c r="S20">
        <f t="shared" si="11"/>
        <v>6.0357142857142865</v>
      </c>
      <c r="T20">
        <f t="shared" si="11"/>
        <v>6.5000000000000009</v>
      </c>
      <c r="U20">
        <f t="shared" si="11"/>
        <v>6.9642857142857153</v>
      </c>
      <c r="V20">
        <f t="shared" si="11"/>
        <v>7.4285714285714297</v>
      </c>
      <c r="W20">
        <f t="shared" si="11"/>
        <v>7.8928571428571441</v>
      </c>
      <c r="X20">
        <f t="shared" si="11"/>
        <v>8.3571428571428577</v>
      </c>
      <c r="Y20">
        <f t="shared" si="11"/>
        <v>8.8214285714285712</v>
      </c>
      <c r="Z20">
        <f t="shared" si="11"/>
        <v>9.2857142857142847</v>
      </c>
      <c r="AA20">
        <f>portfolio_input!C26</f>
        <v>9.75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AA9" sqref="AA2:AA9"/>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D22" sqref="D22"/>
    </sheetView>
  </sheetViews>
  <sheetFormatPr baseColWidth="10" defaultRowHeight="16" x14ac:dyDescent="0.2"/>
  <cols>
    <col min="1" max="2" width="28.1640625" customWidth="1"/>
    <col min="3" max="4" width="16.83203125" customWidth="1"/>
    <col min="5" max="6" width="17.33203125" customWidth="1"/>
    <col min="8" max="8" width="11.5" bestFit="1"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0" spans="1:8" x14ac:dyDescent="0.2">
      <c r="C20">
        <v>0.33</v>
      </c>
      <c r="D20">
        <v>0.33</v>
      </c>
      <c r="E20">
        <v>0.33</v>
      </c>
      <c r="F20">
        <v>0.33</v>
      </c>
      <c r="G20">
        <v>1</v>
      </c>
      <c r="H20" t="s">
        <v>99</v>
      </c>
    </row>
    <row r="21" spans="1:8" x14ac:dyDescent="0.2">
      <c r="A21" t="s">
        <v>96</v>
      </c>
      <c r="B21" s="19">
        <v>0.25</v>
      </c>
      <c r="C21" s="27">
        <f>C20*C2</f>
        <v>215769.23076923078</v>
      </c>
      <c r="D21" s="27">
        <f>D20*D2</f>
        <v>35538.461538461546</v>
      </c>
      <c r="E21" s="27">
        <f>E2*E20</f>
        <v>102310.03039513678</v>
      </c>
      <c r="F21" s="27">
        <f>F2*F20</f>
        <v>6620.0607902735564</v>
      </c>
      <c r="H21" s="30">
        <f>SUM(C21:F21)</f>
        <v>360237.78349310264</v>
      </c>
    </row>
    <row r="22" spans="1:8" x14ac:dyDescent="0.2">
      <c r="A22" t="s">
        <v>1</v>
      </c>
      <c r="B22" s="19">
        <v>0.25</v>
      </c>
      <c r="C22" s="28">
        <f>C20*C10</f>
        <v>0.28050000000000003</v>
      </c>
      <c r="D22" s="28">
        <f t="shared" ref="D22:F22" si="4">D20*D10</f>
        <v>4.6200000000000005E-2</v>
      </c>
      <c r="E22" s="28">
        <f t="shared" si="4"/>
        <v>0.19800000000000001</v>
      </c>
      <c r="F22" s="28">
        <f t="shared" si="4"/>
        <v>6.6000000000000008E-3</v>
      </c>
      <c r="H22" s="30">
        <f t="shared" ref="H22:H24" si="5">SUM(C22:F22)</f>
        <v>0.53130000000000011</v>
      </c>
    </row>
    <row r="23" spans="1:8" x14ac:dyDescent="0.2">
      <c r="A23" t="s">
        <v>97</v>
      </c>
      <c r="B23" s="19">
        <v>0.25</v>
      </c>
      <c r="C23">
        <f>C20*C7</f>
        <v>158.4</v>
      </c>
      <c r="D23">
        <f>D20*D7</f>
        <v>26.400000000000002</v>
      </c>
      <c r="G23">
        <f>G20*G7</f>
        <v>13</v>
      </c>
      <c r="H23" s="30">
        <f t="shared" si="5"/>
        <v>184.8</v>
      </c>
    </row>
    <row r="24" spans="1:8" x14ac:dyDescent="0.2">
      <c r="A24" t="s">
        <v>98</v>
      </c>
      <c r="B24" s="19">
        <v>0.25</v>
      </c>
      <c r="C24" s="19"/>
      <c r="D24" s="19"/>
      <c r="E24" s="29">
        <f>E5*E20</f>
        <v>9.9</v>
      </c>
      <c r="F24" s="29">
        <f>F5*F20</f>
        <v>0.39600000000000002</v>
      </c>
      <c r="H24" s="30">
        <f t="shared" si="5"/>
        <v>10.296000000000001</v>
      </c>
    </row>
    <row r="25" spans="1:8" x14ac:dyDescent="0.2">
      <c r="A25" t="s">
        <v>99</v>
      </c>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2024-02-29T23:47:25Z</dcterms:modified>
</cp:coreProperties>
</file>