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nidhi/Library/CloudStorage/OneDrive-RANDCorporation/CATF/SJV-/data/"/>
    </mc:Choice>
  </mc:AlternateContent>
  <xr:revisionPtr revIDLastSave="0" documentId="13_ncr:1_{49918415-400B-1D4C-84FA-4262EA2FDFC8}" xr6:coauthVersionLast="47" xr6:coauthVersionMax="47" xr10:uidLastSave="{00000000-0000-0000-0000-000000000000}"/>
  <bookViews>
    <workbookView xWindow="4460" yWindow="880" windowWidth="30120" windowHeight="16920" xr2:uid="{9C2185A5-4583-3441-AED7-AAC09E978B21}"/>
  </bookViews>
  <sheets>
    <sheet name="feedstock_to_commodity" sheetId="4" r:id="rId1"/>
    <sheet name="commodity_to_use" sheetId="5" r:id="rId2"/>
    <sheet name="Portfolio Design" sheetId="2" r:id="rId3"/>
    <sheet name="Sheet1"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17" i="4" l="1"/>
  <c r="F17" i="4" s="1"/>
  <c r="Z16" i="4"/>
  <c r="Z18" i="4"/>
  <c r="Z19" i="4"/>
  <c r="Z20" i="4"/>
  <c r="Z11" i="4"/>
  <c r="Z12" i="4"/>
  <c r="Z13" i="4"/>
  <c r="Z14" i="4"/>
  <c r="Z15" i="4"/>
  <c r="Z10" i="4"/>
  <c r="F12" i="4"/>
  <c r="G12" i="4" s="1"/>
  <c r="H12" i="4" s="1"/>
  <c r="I12" i="4" s="1"/>
  <c r="J12" i="4" s="1"/>
  <c r="K12" i="4" s="1"/>
  <c r="L12" i="4" s="1"/>
  <c r="M12" i="4" s="1"/>
  <c r="N12" i="4" s="1"/>
  <c r="O12" i="4" s="1"/>
  <c r="P12" i="4" s="1"/>
  <c r="Q12" i="4" s="1"/>
  <c r="R12" i="4" s="1"/>
  <c r="S12" i="4" s="1"/>
  <c r="T12" i="4" s="1"/>
  <c r="U12" i="4" s="1"/>
  <c r="V12" i="4" s="1"/>
  <c r="W12" i="4" s="1"/>
  <c r="X12" i="4" s="1"/>
  <c r="Y12" i="4" s="1"/>
  <c r="F15" i="4"/>
  <c r="G15" i="4" s="1"/>
  <c r="H15" i="4" s="1"/>
  <c r="I15" i="4" s="1"/>
  <c r="J15" i="4" s="1"/>
  <c r="Z3" i="4"/>
  <c r="Z4" i="4"/>
  <c r="Z5" i="4"/>
  <c r="F5" i="4" s="1"/>
  <c r="G5" i="4" s="1"/>
  <c r="Z6" i="4"/>
  <c r="Z7" i="4"/>
  <c r="F7" i="4" s="1"/>
  <c r="G7" i="4" s="1"/>
  <c r="H7" i="4" s="1"/>
  <c r="I7" i="4" s="1"/>
  <c r="J7" i="4" s="1"/>
  <c r="Z8" i="4"/>
  <c r="Z9" i="4"/>
  <c r="F4" i="4"/>
  <c r="G4" i="4" s="1"/>
  <c r="H4" i="4" s="1"/>
  <c r="I4" i="4" s="1"/>
  <c r="J4" i="4" s="1"/>
  <c r="K4" i="4" s="1"/>
  <c r="L4" i="4" s="1"/>
  <c r="M4" i="4" s="1"/>
  <c r="N4" i="4" s="1"/>
  <c r="O4" i="4" s="1"/>
  <c r="P4" i="4" s="1"/>
  <c r="Q4" i="4" s="1"/>
  <c r="R4" i="4" s="1"/>
  <c r="S4" i="4" s="1"/>
  <c r="T4" i="4" s="1"/>
  <c r="U4" i="4" s="1"/>
  <c r="V4" i="4" s="1"/>
  <c r="W4" i="4" s="1"/>
  <c r="X4" i="4" s="1"/>
  <c r="Y4" i="4" s="1"/>
  <c r="Z2" i="4"/>
  <c r="F20" i="4"/>
  <c r="G20" i="4" s="1"/>
  <c r="H20" i="4" s="1"/>
  <c r="I20" i="4" s="1"/>
  <c r="J20" i="4" s="1"/>
  <c r="K20" i="4" s="1"/>
  <c r="L20" i="4" s="1"/>
  <c r="M20" i="4" s="1"/>
  <c r="N20" i="4" s="1"/>
  <c r="O20" i="4" s="1"/>
  <c r="P20" i="4" s="1"/>
  <c r="Q20" i="4" s="1"/>
  <c r="R20" i="4" s="1"/>
  <c r="S20" i="4" s="1"/>
  <c r="T20" i="4" s="1"/>
  <c r="U20" i="4" s="1"/>
  <c r="V20" i="4" s="1"/>
  <c r="W20" i="4" s="1"/>
  <c r="X20" i="4" s="1"/>
  <c r="Y20" i="4" s="1"/>
  <c r="F18" i="4"/>
  <c r="F10" i="4"/>
  <c r="F9" i="4"/>
  <c r="D19" i="2"/>
  <c r="D20" i="2"/>
  <c r="D21" i="2"/>
  <c r="D18" i="2"/>
  <c r="B34" i="2"/>
  <c r="G9" i="4" l="1"/>
  <c r="H9" i="4" s="1"/>
  <c r="I9" i="4" s="1"/>
  <c r="J9" i="4" s="1"/>
  <c r="K9" i="4" s="1"/>
  <c r="L9" i="4" s="1"/>
  <c r="M9" i="4" s="1"/>
  <c r="N9" i="4" s="1"/>
  <c r="O9" i="4" s="1"/>
  <c r="P9" i="4" s="1"/>
  <c r="Q9" i="4" s="1"/>
  <c r="R9" i="4" s="1"/>
  <c r="S9" i="4" s="1"/>
  <c r="T9" i="4" s="1"/>
  <c r="U9" i="4" s="1"/>
  <c r="V9" i="4" s="1"/>
  <c r="W9" i="4" s="1"/>
  <c r="X9" i="4" s="1"/>
  <c r="Y9" i="4" s="1"/>
  <c r="F2" i="4"/>
  <c r="G2" i="4" s="1"/>
  <c r="H2" i="4" s="1"/>
  <c r="I2" i="4" s="1"/>
  <c r="J2" i="4" s="1"/>
  <c r="K2" i="4" s="1"/>
  <c r="L2" i="4" s="1"/>
  <c r="M2" i="4" s="1"/>
  <c r="N2" i="4" s="1"/>
  <c r="O2" i="4" s="1"/>
  <c r="P2" i="4" s="1"/>
  <c r="Q2" i="4" s="1"/>
  <c r="R2" i="4" s="1"/>
  <c r="S2" i="4" s="1"/>
  <c r="T2" i="4" s="1"/>
  <c r="U2" i="4" s="1"/>
  <c r="V2" i="4" s="1"/>
  <c r="W2" i="4" s="1"/>
  <c r="X2" i="4" s="1"/>
  <c r="Y2" i="4" s="1"/>
  <c r="G17" i="4"/>
  <c r="H17" i="4" s="1"/>
  <c r="I17" i="4" s="1"/>
  <c r="J17" i="4" s="1"/>
  <c r="K17" i="4" s="1"/>
  <c r="L17" i="4" s="1"/>
  <c r="M17" i="4" s="1"/>
  <c r="N17" i="4" s="1"/>
  <c r="O17" i="4" s="1"/>
  <c r="P17" i="4" s="1"/>
  <c r="Q17" i="4" s="1"/>
  <c r="R17" i="4" s="1"/>
  <c r="S17" i="4" s="1"/>
  <c r="T17" i="4" s="1"/>
  <c r="U17" i="4" s="1"/>
  <c r="V17" i="4" s="1"/>
  <c r="W17" i="4" s="1"/>
  <c r="X17" i="4" s="1"/>
  <c r="Y17" i="4" s="1"/>
  <c r="F16" i="4"/>
  <c r="G16" i="4" s="1"/>
  <c r="H16" i="4" s="1"/>
  <c r="I16" i="4" s="1"/>
  <c r="J16" i="4" s="1"/>
  <c r="K16" i="4" s="1"/>
  <c r="L16" i="4" s="1"/>
  <c r="M16" i="4" s="1"/>
  <c r="N16" i="4" s="1"/>
  <c r="O16" i="4" s="1"/>
  <c r="P16" i="4" s="1"/>
  <c r="Q16" i="4" s="1"/>
  <c r="R16" i="4" s="1"/>
  <c r="S16" i="4" s="1"/>
  <c r="T16" i="4" s="1"/>
  <c r="U16" i="4" s="1"/>
  <c r="V16" i="4" s="1"/>
  <c r="W16" i="4" s="1"/>
  <c r="X16" i="4" s="1"/>
  <c r="Y16" i="4" s="1"/>
  <c r="F14" i="4"/>
  <c r="G14" i="4"/>
  <c r="H14" i="4" s="1"/>
  <c r="I14" i="4" s="1"/>
  <c r="J14" i="4" s="1"/>
  <c r="K14" i="4" s="1"/>
  <c r="L14" i="4" s="1"/>
  <c r="M14" i="4" s="1"/>
  <c r="N14" i="4" s="1"/>
  <c r="O14" i="4" s="1"/>
  <c r="P14" i="4" s="1"/>
  <c r="Q14" i="4" s="1"/>
  <c r="R14" i="4" s="1"/>
  <c r="S14" i="4" s="1"/>
  <c r="T14" i="4" s="1"/>
  <c r="U14" i="4" s="1"/>
  <c r="V14" i="4" s="1"/>
  <c r="W14" i="4" s="1"/>
  <c r="X14" i="4" s="1"/>
  <c r="Y14" i="4" s="1"/>
  <c r="F8" i="4"/>
  <c r="G8" i="4" s="1"/>
  <c r="H8" i="4" s="1"/>
  <c r="I8" i="4" s="1"/>
  <c r="J8" i="4" s="1"/>
  <c r="K8" i="4" s="1"/>
  <c r="L8" i="4" s="1"/>
  <c r="M8" i="4" s="1"/>
  <c r="N8" i="4" s="1"/>
  <c r="O8" i="4" s="1"/>
  <c r="P8" i="4" s="1"/>
  <c r="Q8" i="4" s="1"/>
  <c r="R8" i="4" s="1"/>
  <c r="S8" i="4" s="1"/>
  <c r="T8" i="4" s="1"/>
  <c r="U8" i="4" s="1"/>
  <c r="V8" i="4" s="1"/>
  <c r="W8" i="4" s="1"/>
  <c r="X8" i="4" s="1"/>
  <c r="Y8" i="4" s="1"/>
  <c r="F6" i="4"/>
  <c r="G6" i="4" s="1"/>
  <c r="H6" i="4" s="1"/>
  <c r="I6" i="4" s="1"/>
  <c r="J6" i="4" s="1"/>
  <c r="K6" i="4" s="1"/>
  <c r="L6" i="4" s="1"/>
  <c r="M6" i="4" s="1"/>
  <c r="N6" i="4" s="1"/>
  <c r="O6" i="4" s="1"/>
  <c r="P6" i="4" s="1"/>
  <c r="Q6" i="4" s="1"/>
  <c r="R6" i="4" s="1"/>
  <c r="S6" i="4" s="1"/>
  <c r="T6" i="4" s="1"/>
  <c r="U6" i="4" s="1"/>
  <c r="V6" i="4" s="1"/>
  <c r="W6" i="4" s="1"/>
  <c r="X6" i="4" s="1"/>
  <c r="Y6" i="4" s="1"/>
  <c r="F13" i="4"/>
  <c r="G13" i="4" s="1"/>
  <c r="H13" i="4" s="1"/>
  <c r="I13" i="4" s="1"/>
  <c r="J13" i="4" s="1"/>
  <c r="K13" i="4" s="1"/>
  <c r="L13" i="4" s="1"/>
  <c r="M13" i="4" s="1"/>
  <c r="N13" i="4" s="1"/>
  <c r="O13" i="4" s="1"/>
  <c r="P13" i="4" s="1"/>
  <c r="Q13" i="4" s="1"/>
  <c r="R13" i="4" s="1"/>
  <c r="S13" i="4" s="1"/>
  <c r="T13" i="4" s="1"/>
  <c r="U13" i="4" s="1"/>
  <c r="V13" i="4" s="1"/>
  <c r="W13" i="4" s="1"/>
  <c r="X13" i="4" s="1"/>
  <c r="Y13" i="4" s="1"/>
  <c r="H5" i="4"/>
  <c r="I5" i="4" s="1"/>
  <c r="J5" i="4" s="1"/>
  <c r="K5" i="4" s="1"/>
  <c r="L5" i="4" s="1"/>
  <c r="M5" i="4" s="1"/>
  <c r="N5" i="4" s="1"/>
  <c r="O5" i="4" s="1"/>
  <c r="P5" i="4" s="1"/>
  <c r="Q5" i="4" s="1"/>
  <c r="R5" i="4" s="1"/>
  <c r="S5" i="4" s="1"/>
  <c r="T5" i="4" s="1"/>
  <c r="U5" i="4" s="1"/>
  <c r="V5" i="4" s="1"/>
  <c r="W5" i="4" s="1"/>
  <c r="X5" i="4" s="1"/>
  <c r="Y5" i="4" s="1"/>
  <c r="G10" i="4"/>
  <c r="H10" i="4" s="1"/>
  <c r="I10" i="4" s="1"/>
  <c r="J10" i="4" s="1"/>
  <c r="K10" i="4" s="1"/>
  <c r="L10" i="4" s="1"/>
  <c r="M10" i="4" s="1"/>
  <c r="N10" i="4" s="1"/>
  <c r="O10" i="4" s="1"/>
  <c r="P10" i="4" s="1"/>
  <c r="Q10" i="4" s="1"/>
  <c r="R10" i="4" s="1"/>
  <c r="S10" i="4" s="1"/>
  <c r="T10" i="4" s="1"/>
  <c r="U10" i="4" s="1"/>
  <c r="V10" i="4" s="1"/>
  <c r="W10" i="4" s="1"/>
  <c r="X10" i="4" s="1"/>
  <c r="Y10" i="4" s="1"/>
  <c r="G18" i="4"/>
  <c r="H18" i="4" s="1"/>
  <c r="I18" i="4" s="1"/>
  <c r="J18" i="4" s="1"/>
  <c r="K18" i="4" s="1"/>
  <c r="L18" i="4" s="1"/>
  <c r="M18" i="4" s="1"/>
  <c r="N18" i="4" s="1"/>
  <c r="O18" i="4" s="1"/>
  <c r="P18" i="4" s="1"/>
  <c r="Q18" i="4" s="1"/>
  <c r="R18" i="4" s="1"/>
  <c r="S18" i="4" s="1"/>
  <c r="T18" i="4" s="1"/>
  <c r="U18" i="4" s="1"/>
  <c r="V18" i="4" s="1"/>
  <c r="W18" i="4" s="1"/>
  <c r="X18" i="4" s="1"/>
  <c r="Y18" i="4" s="1"/>
  <c r="F11" i="4"/>
  <c r="G11" i="4" s="1"/>
  <c r="H11" i="4" s="1"/>
  <c r="I11" i="4" s="1"/>
  <c r="J11" i="4" s="1"/>
  <c r="K11" i="4" s="1"/>
  <c r="L11" i="4" s="1"/>
  <c r="M11" i="4" s="1"/>
  <c r="N11" i="4" s="1"/>
  <c r="O11" i="4" s="1"/>
  <c r="P11" i="4" s="1"/>
  <c r="Q11" i="4" s="1"/>
  <c r="R11" i="4" s="1"/>
  <c r="S11" i="4" s="1"/>
  <c r="T11" i="4" s="1"/>
  <c r="U11" i="4" s="1"/>
  <c r="V11" i="4" s="1"/>
  <c r="W11" i="4" s="1"/>
  <c r="X11" i="4" s="1"/>
  <c r="Y11" i="4" s="1"/>
  <c r="F19" i="4"/>
  <c r="G19" i="4" s="1"/>
  <c r="H19" i="4" s="1"/>
  <c r="I19" i="4" s="1"/>
  <c r="J19" i="4" s="1"/>
  <c r="K19" i="4" s="1"/>
  <c r="L19" i="4" s="1"/>
  <c r="M19" i="4" s="1"/>
  <c r="N19" i="4" s="1"/>
  <c r="O19" i="4" s="1"/>
  <c r="P19" i="4" s="1"/>
  <c r="Q19" i="4" s="1"/>
  <c r="R19" i="4" s="1"/>
  <c r="S19" i="4" s="1"/>
  <c r="T19" i="4" s="1"/>
  <c r="U19" i="4" s="1"/>
  <c r="V19" i="4" s="1"/>
  <c r="W19" i="4" s="1"/>
  <c r="X19" i="4" s="1"/>
  <c r="Y19" i="4" s="1"/>
  <c r="F3" i="4"/>
  <c r="G3" i="4" s="1"/>
  <c r="H3" i="4" s="1"/>
  <c r="I3" i="4" s="1"/>
  <c r="J3" i="4" s="1"/>
  <c r="K3" i="4" s="1"/>
  <c r="L3" i="4" s="1"/>
  <c r="M3" i="4" s="1"/>
  <c r="N3" i="4" s="1"/>
  <c r="O3" i="4" s="1"/>
  <c r="P3" i="4" s="1"/>
  <c r="Q3" i="4" s="1"/>
  <c r="R3" i="4" s="1"/>
  <c r="S3" i="4" s="1"/>
  <c r="T3" i="4" s="1"/>
  <c r="U3" i="4" s="1"/>
  <c r="V3" i="4" s="1"/>
  <c r="W3" i="4" s="1"/>
  <c r="X3" i="4" s="1"/>
  <c r="Y3" i="4" s="1"/>
  <c r="K7" i="4"/>
  <c r="L7" i="4" s="1"/>
  <c r="M7" i="4" s="1"/>
  <c r="N7" i="4" s="1"/>
  <c r="O7" i="4" s="1"/>
  <c r="P7" i="4" s="1"/>
  <c r="Q7" i="4" s="1"/>
  <c r="R7" i="4" s="1"/>
  <c r="S7" i="4" s="1"/>
  <c r="T7" i="4" s="1"/>
  <c r="U7" i="4" s="1"/>
  <c r="V7" i="4" s="1"/>
  <c r="W7" i="4" s="1"/>
  <c r="X7" i="4" s="1"/>
  <c r="Y7" i="4" s="1"/>
  <c r="K15" i="4"/>
  <c r="L15" i="4" s="1"/>
  <c r="M15" i="4" s="1"/>
  <c r="N15" i="4" s="1"/>
  <c r="O15" i="4" s="1"/>
  <c r="P15" i="4" s="1"/>
  <c r="Q15" i="4" s="1"/>
  <c r="R15" i="4" s="1"/>
  <c r="S15" i="4" s="1"/>
  <c r="T15" i="4" s="1"/>
  <c r="U15" i="4" s="1"/>
  <c r="V15" i="4" s="1"/>
  <c r="W15" i="4" s="1"/>
  <c r="X15" i="4" s="1"/>
  <c r="Y15" i="4" s="1"/>
</calcChain>
</file>

<file path=xl/sharedStrings.xml><?xml version="1.0" encoding="utf-8"?>
<sst xmlns="http://schemas.openxmlformats.org/spreadsheetml/2006/main" count="216" uniqueCount="79">
  <si>
    <r>
      <rPr>
        <b/>
        <sz val="14"/>
        <color theme="1"/>
        <rFont val="Calibri"/>
        <family val="2"/>
        <scheme val="minor"/>
      </rPr>
      <t xml:space="preserve">About: </t>
    </r>
    <r>
      <rPr>
        <sz val="14"/>
        <color theme="1"/>
        <rFont val="Calibri"/>
        <family val="2"/>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</si>
  <si>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r>
      <rPr>
        <b/>
        <sz val="14"/>
        <color theme="1"/>
        <rFont val="Calibri"/>
        <family val="2"/>
        <scheme val="minor"/>
      </rPr>
      <t xml:space="preserve">Instructions: </t>
    </r>
    <r>
      <rPr>
        <sz val="14"/>
        <color theme="1"/>
        <rFont val="Calibri"/>
        <family val="2"/>
        <scheme val="minor"/>
      </rPr>
      <t xml:space="preserve">This tool presents an </t>
    </r>
    <r>
      <rPr>
        <sz val="14"/>
        <color theme="8" tint="0.39997558519241921"/>
        <rFont val="Aptos Narrow (Body)"/>
      </rPr>
      <t>example portfolio</t>
    </r>
    <r>
      <rPr>
        <sz val="14"/>
        <color theme="1"/>
        <rFont val="Calibri"/>
        <family val="2"/>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Calibri"/>
        <family val="2"/>
        <scheme val="minor"/>
      </rPr>
      <t xml:space="preserve">. You can create your portfolio by entering values in the green boxes in steps 1 to 3 below. </t>
    </r>
    <r>
      <rPr>
        <b/>
        <sz val="14"/>
        <color theme="1"/>
        <rFont val="Calibri"/>
        <family val="2"/>
        <scheme val="minor"/>
      </rPr>
      <t>Please email your edited portfolio to nidhi@rand.org</t>
    </r>
  </si>
  <si>
    <t>Step 1: Name and Describe Your Portfolio</t>
  </si>
  <si>
    <t>Step 1: How much additional  electrictity, hydrogen, biomethane, or sustainable aviation fuel is produced in the SJV from each input/feedstock in 2045? Assume the buildout occurs over time from 2025-2045.</t>
  </si>
  <si>
    <t>Energy Type</t>
  </si>
  <si>
    <t>Generated From Feedstock</t>
  </si>
  <si>
    <t>Quantity in Your Portfolio</t>
  </si>
  <si>
    <t>Quantity in Example Portfolio</t>
  </si>
  <si>
    <t>Energy Unit</t>
  </si>
  <si>
    <t>Context</t>
  </si>
  <si>
    <t>Electricity</t>
  </si>
  <si>
    <t>Solar</t>
  </si>
  <si>
    <t>Gigawatts</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</si>
  <si>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According to CARB's Scoping Plan, approximately 72 GW of new utility solar is needed in total by 2045 (not only from the SJV) to meet the state's electricity demands modeled in SB100.</t>
  </si>
  <si>
    <t>Wind</t>
  </si>
  <si>
    <t>According to the Power of Place West Study, the SJV land could support up to 5 GW of new wind.  The 2023-2024 Transmission Planning Process in support of the IRP anticipates 270 MW (0.27 GW) of new wind in the SJV by 2035, which projects to 550 MW (0.55 GW) by 2045. According to CARB's Scoping Plan, approximately 3.5 GW of new on-shore wind is needed in total by 2045 (not only from the SJV) to meet the state's electricity demands modeled in SB100.</t>
  </si>
  <si>
    <t>Li Battery</t>
  </si>
  <si>
    <t>The 2023-2024 Transmission Planning Process in support of the IRP anticipates 7.4 GW of ew battery storage in the SJV by 2035, which projects to 14.8 GW by 2045. According to CARB's Scoping Plan, approximately 37 GW of battery storage are needed in total (not only from the SJV) to meet statewide electricity demands modeled in SB100.</t>
  </si>
  <si>
    <t>LDES</t>
  </si>
  <si>
    <t>The California IRP anticipates 1 GW of new Long-Duration Energy Storage (i.e., pumped hydropower) in the SJV by 2035. According to CARB's Scoping Plan, approximately 3 GW of LDES are needed in total by 2045 (not only from the SJV) to meet statewide electricity demands modeled in SB100.</t>
  </si>
  <si>
    <t>Agricultural waste</t>
  </si>
  <si>
    <t>Forest waste</t>
  </si>
  <si>
    <t>Animal Manure</t>
  </si>
  <si>
    <t>Diverted Organic Waste</t>
  </si>
  <si>
    <t>Hydrogen</t>
  </si>
  <si>
    <t>Metric Tons</t>
  </si>
  <si>
    <t>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</si>
  <si>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Natural Gas + CCS</t>
  </si>
  <si>
    <t>The Lone Cypress Blue Hydrogen facility in Kern County is scheduled to come online in 2026 and produce 11,000 tons of H2 per year (30 tons/day). However, such "blue" hydrogen is not part of the Scoping Plan as is not expected to receive new investments from the State.</t>
  </si>
  <si>
    <t>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</si>
  <si>
    <t>Biomethane</t>
  </si>
  <si>
    <t>Million Cubic Feet</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</si>
  <si>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</si>
  <si>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Sustainable Aviation Fuel</t>
  </si>
  <si>
    <t>Million Gallons</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</si>
  <si>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</si>
  <si>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t>Plant Oils</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</si>
  <si>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</si>
  <si>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Animal Fat</t>
  </si>
  <si>
    <t>Step 3: What percent of the produced hydrogen should go to transportation vs. ammonia</t>
  </si>
  <si>
    <t>Hydrogen Use</t>
  </si>
  <si>
    <t>Percent in Your Portfolio</t>
  </si>
  <si>
    <t>Transportation Fuel</t>
  </si>
  <si>
    <t>Ammonia (e.g., for fertilzier)</t>
  </si>
  <si>
    <t>Total (Should be 100%)</t>
  </si>
  <si>
    <t>Note: All electricity is sent to the power grid; all sustainable aviation fuel is used in aviation transport.</t>
  </si>
  <si>
    <t>SJV Portfolio Design Tool
 (v0.1) (Spreadsheet)</t>
  </si>
  <si>
    <t>Biomass includes animal manure and agricultural, forest, and diverted organic waste. The California IRP anticipates approximately 20 MW (0.02 GW) of electricity generated from biomass, which projects to 40 MW (0.040 GW by 2045). According to CARB's Scoping Plan, approximately 134 MW (0.134 GW) of electricity from new biomass is needed in total by 2045 (not only from the SJV) to meet statewide electricity demands modeled in SB100. The example portfolio shown here divides this production equally between biomass and biogas sources</t>
  </si>
  <si>
    <t>Description: Case desribing relatively lower adoption of renewable / low carbon fuels than is planned. Quantities not detailed/researched but based on general opinions releative to example portfolio/context information.</t>
  </si>
  <si>
    <t>Cornerstone Low - Low-Carbon Deployment</t>
  </si>
  <si>
    <t>Feedstock</t>
  </si>
  <si>
    <t>“Primary” Conversion Technology</t>
  </si>
  <si>
    <t>Commodity</t>
  </si>
  <si>
    <t>Commodity Unit</t>
  </si>
  <si>
    <t>Unit Code</t>
  </si>
  <si>
    <t>PV</t>
  </si>
  <si>
    <t>Megawatts</t>
  </si>
  <si>
    <t>MW</t>
  </si>
  <si>
    <t>Wind turbine</t>
  </si>
  <si>
    <t>Battery Storage</t>
  </si>
  <si>
    <t>Pumped hydro</t>
  </si>
  <si>
    <t>Gasification + Gas Engine</t>
  </si>
  <si>
    <t>Anaerobic Digestion + Conditioning + Gas Engine</t>
  </si>
  <si>
    <t>PV + Electrolysis</t>
  </si>
  <si>
    <t>MT</t>
  </si>
  <si>
    <t>SMR + CCS</t>
  </si>
  <si>
    <t>Gasification/ Pyrolysis + Conditioning</t>
  </si>
  <si>
    <t>Anaerobic Digestion + SMR or ATR (Autothermal Reforming)</t>
  </si>
  <si>
    <t>Anaerobic Digestion + Conditioning</t>
  </si>
  <si>
    <t>MCF</t>
  </si>
  <si>
    <t>FT-Gasification</t>
  </si>
  <si>
    <t>MGal</t>
  </si>
  <si>
    <t>HEFA</t>
  </si>
  <si>
    <t>Use</t>
  </si>
  <si>
    <t>Power Grid</t>
  </si>
  <si>
    <t>Surface Transport Fuel</t>
  </si>
  <si>
    <t>Ammonia Production</t>
  </si>
  <si>
    <t>Aviation Fuel</t>
  </si>
  <si>
    <t>Gas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</si>
</sst>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theme="8" tint="0.39997558519241921"/>
      <name val="Aptos Narrow (Body)"/>
    </font>
    <font>
      <sz val="14"/>
      <color rgb="FF75B260"/>
      <name val="Aptos Narrow (Body)"/>
    </font>
    <font>
      <i/>
      <sz val="12"/>
      <color theme="1"/>
      <name val="Calibri"/>
      <family val="2"/>
      <scheme val="minor"/>
    </font>
    <font>
      <sz val="12"/>
      <color rgb="FF000000"/>
      <name val="Calibri"/>
      <family val="2"/>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0" borderId="0" xfId="0" applyFont="1" applyAlignment="1">
      <alignment wrapText="1"/>
    </xf>
    <xf numFmtId="0" fontId="0" fillId="0" borderId="0" xfId="0" applyAlignment="1">
      <alignment wrapText="1"/>
    </xf>
    <xf numFmtId="0" fontId="4" fillId="0" borderId="0" xfId="0" applyFont="1" applyAlignment="1">
      <alignment horizontal="left" vertical="center" wrapText="1"/>
    </xf>
    <xf numFmtId="0" fontId="2" fillId="2" borderId="0" xfId="0" applyFont="1" applyFill="1" applyAlignment="1">
      <alignment horizontal="left" vertical="center" wrapText="1"/>
    </xf>
    <xf numFmtId="0" fontId="2" fillId="2" borderId="0" xfId="0" applyFont="1" applyFill="1"/>
    <xf numFmtId="0" fontId="2" fillId="0" borderId="0" xfId="0" applyFont="1"/>
    <xf numFmtId="0" fontId="2" fillId="4" borderId="1" xfId="0" applyFont="1" applyFill="1" applyBorder="1"/>
    <xf numFmtId="0" fontId="2" fillId="5" borderId="1" xfId="0" applyFont="1" applyFill="1" applyBorder="1"/>
    <xf numFmtId="0" fontId="0" fillId="4" borderId="1" xfId="0" applyFill="1" applyBorder="1" applyAlignment="1">
      <alignment horizontal="center"/>
    </xf>
    <xf numFmtId="0" fontId="0" fillId="5" borderId="1" xfId="0" applyFill="1" applyBorder="1" applyAlignment="1">
      <alignment horizontal="center"/>
    </xf>
    <xf numFmtId="0" fontId="9" fillId="5" borderId="1" xfId="0" applyFont="1" applyFill="1" applyBorder="1" applyAlignment="1">
      <alignment horizontal="center"/>
    </xf>
    <xf numFmtId="164" fontId="2" fillId="4" borderId="1" xfId="0" applyNumberFormat="1" applyFont="1" applyFill="1" applyBorder="1" applyAlignment="1">
      <alignment horizontal="center"/>
    </xf>
    <xf numFmtId="3" fontId="0" fillId="5" borderId="1" xfId="0" applyNumberFormat="1" applyFill="1" applyBorder="1" applyAlignment="1">
      <alignment horizontal="center"/>
    </xf>
    <xf numFmtId="3" fontId="0" fillId="4" borderId="1" xfId="0" applyNumberFormat="1" applyFill="1" applyBorder="1" applyAlignment="1">
      <alignment horizontal="center"/>
    </xf>
    <xf numFmtId="0" fontId="2" fillId="4" borderId="1" xfId="0" applyFont="1" applyFill="1" applyBorder="1" applyAlignment="1">
      <alignment horizontal="center"/>
    </xf>
    <xf numFmtId="0" fontId="2" fillId="4" borderId="0" xfId="0" applyFont="1" applyFill="1"/>
    <xf numFmtId="9" fontId="0" fillId="4" borderId="1" xfId="1" applyFont="1" applyFill="1" applyBorder="1"/>
    <xf numFmtId="0" fontId="8" fillId="0" borderId="0" xfId="0" applyFont="1"/>
    <xf numFmtId="9" fontId="8" fillId="0" borderId="0" xfId="1" applyFont="1"/>
    <xf numFmtId="0" fontId="3" fillId="0" borderId="0" xfId="0" applyFont="1" applyAlignment="1">
      <alignment wrapText="1"/>
    </xf>
    <xf numFmtId="3" fontId="0" fillId="0" borderId="0" xfId="0" applyNumberFormat="1"/>
    <xf numFmtId="0" fontId="10" fillId="0" borderId="0" xfId="0" applyFont="1"/>
    <xf numFmtId="0" fontId="4" fillId="0" borderId="0" xfId="0" applyFont="1" applyAlignment="1">
      <alignment horizontal="left" vertical="center" wrapText="1"/>
    </xf>
    <xf numFmtId="0" fontId="8" fillId="3" borderId="0" xfId="0" applyFont="1" applyFill="1" applyAlignment="1">
      <alignment horizontal="center" vertical="center" wrapText="1"/>
    </xf>
    <xf numFmtId="0" fontId="8" fillId="3" borderId="0" xfId="0" applyFont="1" applyFill="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2A746-ADEC-3E4C-8448-0E4F842E0B37}">
  <dimension ref="A1:Z20"/>
  <sheetViews>
    <sheetView tabSelected="1" zoomScale="93" workbookViewId="0">
      <selection activeCell="A25" sqref="A25"/>
    </sheetView>
  </sheetViews>
  <sheetFormatPr baseColWidth="10" defaultRowHeight="16" x14ac:dyDescent="0.2"/>
  <cols>
    <col min="1" max="1" width="21" customWidth="1"/>
    <col min="2" max="2" width="26" customWidth="1"/>
    <col min="6" max="26" width="8.1640625" customWidth="1"/>
  </cols>
  <sheetData>
    <row r="1" spans="1:26" x14ac:dyDescent="0.2">
      <c r="A1" t="s">
        <v>50</v>
      </c>
      <c r="B1" t="s">
        <v>51</v>
      </c>
      <c r="C1" t="s">
        <v>52</v>
      </c>
      <c r="D1" t="s">
        <v>53</v>
      </c>
      <c r="E1" t="s">
        <v>54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11</v>
      </c>
      <c r="B2" t="s">
        <v>55</v>
      </c>
      <c r="C2" t="s">
        <v>10</v>
      </c>
      <c r="D2" t="s">
        <v>56</v>
      </c>
      <c r="E2" t="s">
        <v>57</v>
      </c>
      <c r="F2" s="21">
        <f>Z2/21</f>
        <v>857.14285714285711</v>
      </c>
      <c r="G2">
        <f>$Z2/21+F2</f>
        <v>1714.2857142857142</v>
      </c>
      <c r="H2">
        <f t="shared" ref="H2:W8" si="0">$Z2/21+G2</f>
        <v>2571.4285714285716</v>
      </c>
      <c r="I2">
        <f t="shared" si="0"/>
        <v>3428.5714285714284</v>
      </c>
      <c r="J2">
        <f t="shared" si="0"/>
        <v>4285.7142857142853</v>
      </c>
      <c r="K2">
        <f t="shared" si="0"/>
        <v>5142.8571428571422</v>
      </c>
      <c r="L2">
        <f t="shared" si="0"/>
        <v>5999.9999999999991</v>
      </c>
      <c r="M2">
        <f t="shared" si="0"/>
        <v>6857.142857142856</v>
      </c>
      <c r="N2">
        <f t="shared" si="0"/>
        <v>7714.2857142857129</v>
      </c>
      <c r="O2">
        <f t="shared" si="0"/>
        <v>8571.4285714285706</v>
      </c>
      <c r="P2">
        <f t="shared" si="0"/>
        <v>9428.5714285714275</v>
      </c>
      <c r="Q2">
        <f t="shared" si="0"/>
        <v>10285.714285714284</v>
      </c>
      <c r="R2">
        <f t="shared" si="0"/>
        <v>11142.857142857141</v>
      </c>
      <c r="S2">
        <f t="shared" si="0"/>
        <v>11999.999999999998</v>
      </c>
      <c r="T2">
        <f t="shared" si="0"/>
        <v>12857.142857142855</v>
      </c>
      <c r="U2">
        <f t="shared" si="0"/>
        <v>13714.285714285712</v>
      </c>
      <c r="V2">
        <f t="shared" si="0"/>
        <v>14571.428571428569</v>
      </c>
      <c r="W2">
        <f t="shared" si="0"/>
        <v>15428.571428571426</v>
      </c>
      <c r="X2">
        <f t="shared" ref="W2:Y17" si="1">$Z2/21+W2</f>
        <v>16285.714285714283</v>
      </c>
      <c r="Y2">
        <f t="shared" si="1"/>
        <v>17142.857142857141</v>
      </c>
      <c r="Z2">
        <f>'Portfolio Design'!C8*1000</f>
        <v>18000</v>
      </c>
    </row>
    <row r="3" spans="1:26" x14ac:dyDescent="0.2">
      <c r="A3" t="s">
        <v>14</v>
      </c>
      <c r="B3" t="s">
        <v>58</v>
      </c>
      <c r="C3" t="s">
        <v>10</v>
      </c>
      <c r="D3" t="s">
        <v>56</v>
      </c>
      <c r="E3" t="s">
        <v>57</v>
      </c>
      <c r="F3" s="21">
        <f t="shared" ref="F3:F20" si="2">Z3/21</f>
        <v>23.80952380952381</v>
      </c>
      <c r="G3">
        <f t="shared" ref="G3:V18" si="3">$Z3/21+F3</f>
        <v>47.61904761904762</v>
      </c>
      <c r="H3">
        <f t="shared" si="0"/>
        <v>71.428571428571431</v>
      </c>
      <c r="I3">
        <f t="shared" si="0"/>
        <v>95.238095238095241</v>
      </c>
      <c r="J3">
        <f t="shared" si="0"/>
        <v>119.04761904761905</v>
      </c>
      <c r="K3">
        <f t="shared" si="0"/>
        <v>142.85714285714286</v>
      </c>
      <c r="L3">
        <f t="shared" si="0"/>
        <v>166.66666666666669</v>
      </c>
      <c r="M3">
        <f t="shared" si="0"/>
        <v>190.47619047619048</v>
      </c>
      <c r="N3">
        <f t="shared" si="0"/>
        <v>214.28571428571428</v>
      </c>
      <c r="O3">
        <f t="shared" si="0"/>
        <v>238.09523809523807</v>
      </c>
      <c r="P3">
        <f t="shared" si="0"/>
        <v>261.90476190476187</v>
      </c>
      <c r="Q3">
        <f t="shared" si="0"/>
        <v>285.71428571428567</v>
      </c>
      <c r="R3">
        <f t="shared" si="0"/>
        <v>309.52380952380946</v>
      </c>
      <c r="S3">
        <f t="shared" si="0"/>
        <v>333.33333333333326</v>
      </c>
      <c r="T3">
        <f t="shared" si="0"/>
        <v>357.14285714285705</v>
      </c>
      <c r="U3">
        <f t="shared" si="0"/>
        <v>380.95238095238085</v>
      </c>
      <c r="V3">
        <f t="shared" si="0"/>
        <v>404.76190476190465</v>
      </c>
      <c r="W3">
        <f t="shared" si="1"/>
        <v>428.57142857142844</v>
      </c>
      <c r="X3">
        <f t="shared" si="1"/>
        <v>452.38095238095224</v>
      </c>
      <c r="Y3">
        <f t="shared" si="1"/>
        <v>476.19047619047603</v>
      </c>
      <c r="Z3">
        <f>'Portfolio Design'!C9*1000</f>
        <v>500</v>
      </c>
    </row>
    <row r="4" spans="1:26" x14ac:dyDescent="0.2">
      <c r="A4" t="s">
        <v>16</v>
      </c>
      <c r="B4" t="s">
        <v>59</v>
      </c>
      <c r="C4" t="s">
        <v>10</v>
      </c>
      <c r="D4" t="s">
        <v>56</v>
      </c>
      <c r="E4" t="s">
        <v>57</v>
      </c>
      <c r="F4" s="21">
        <f t="shared" si="2"/>
        <v>352.38095238095241</v>
      </c>
      <c r="G4">
        <f t="shared" si="3"/>
        <v>704.76190476190482</v>
      </c>
      <c r="H4">
        <f t="shared" si="0"/>
        <v>1057.1428571428573</v>
      </c>
      <c r="I4">
        <f t="shared" si="0"/>
        <v>1409.5238095238096</v>
      </c>
      <c r="J4">
        <f t="shared" si="0"/>
        <v>1761.9047619047619</v>
      </c>
      <c r="K4">
        <f t="shared" si="0"/>
        <v>2114.2857142857142</v>
      </c>
      <c r="L4">
        <f t="shared" si="0"/>
        <v>2466.6666666666665</v>
      </c>
      <c r="M4">
        <f t="shared" si="0"/>
        <v>2819.0476190476188</v>
      </c>
      <c r="N4">
        <f t="shared" si="0"/>
        <v>3171.4285714285711</v>
      </c>
      <c r="O4">
        <f t="shared" si="0"/>
        <v>3523.8095238095234</v>
      </c>
      <c r="P4">
        <f t="shared" si="0"/>
        <v>3876.1904761904757</v>
      </c>
      <c r="Q4">
        <f t="shared" si="0"/>
        <v>4228.5714285714284</v>
      </c>
      <c r="R4">
        <f t="shared" si="0"/>
        <v>4580.9523809523807</v>
      </c>
      <c r="S4">
        <f t="shared" si="0"/>
        <v>4933.333333333333</v>
      </c>
      <c r="T4">
        <f t="shared" si="0"/>
        <v>5285.7142857142853</v>
      </c>
      <c r="U4">
        <f t="shared" si="0"/>
        <v>5638.0952380952376</v>
      </c>
      <c r="V4">
        <f t="shared" si="0"/>
        <v>5990.4761904761899</v>
      </c>
      <c r="W4">
        <f t="shared" si="0"/>
        <v>6342.8571428571422</v>
      </c>
      <c r="X4">
        <f t="shared" si="1"/>
        <v>6695.2380952380945</v>
      </c>
      <c r="Y4">
        <f t="shared" si="1"/>
        <v>7047.6190476190468</v>
      </c>
      <c r="Z4">
        <f>'Portfolio Design'!C10*1000</f>
        <v>7400</v>
      </c>
    </row>
    <row r="5" spans="1:26" x14ac:dyDescent="0.2">
      <c r="A5" t="s">
        <v>18</v>
      </c>
      <c r="B5" t="s">
        <v>60</v>
      </c>
      <c r="C5" t="s">
        <v>10</v>
      </c>
      <c r="D5" t="s">
        <v>56</v>
      </c>
      <c r="E5" t="s">
        <v>57</v>
      </c>
      <c r="F5" s="21">
        <f t="shared" si="2"/>
        <v>95.238095238095241</v>
      </c>
      <c r="G5">
        <f t="shared" si="3"/>
        <v>190.47619047619048</v>
      </c>
      <c r="H5">
        <f t="shared" si="0"/>
        <v>285.71428571428572</v>
      </c>
      <c r="I5">
        <f t="shared" si="0"/>
        <v>380.95238095238096</v>
      </c>
      <c r="J5">
        <f t="shared" si="0"/>
        <v>476.1904761904762</v>
      </c>
      <c r="K5">
        <f t="shared" si="0"/>
        <v>571.42857142857144</v>
      </c>
      <c r="L5">
        <f t="shared" si="0"/>
        <v>666.66666666666674</v>
      </c>
      <c r="M5">
        <f t="shared" si="0"/>
        <v>761.90476190476193</v>
      </c>
      <c r="N5">
        <f t="shared" si="0"/>
        <v>857.14285714285711</v>
      </c>
      <c r="O5">
        <f t="shared" si="0"/>
        <v>952.38095238095229</v>
      </c>
      <c r="P5">
        <f t="shared" si="0"/>
        <v>1047.6190476190475</v>
      </c>
      <c r="Q5">
        <f t="shared" si="0"/>
        <v>1142.8571428571427</v>
      </c>
      <c r="R5">
        <f t="shared" si="0"/>
        <v>1238.0952380952378</v>
      </c>
      <c r="S5">
        <f t="shared" si="0"/>
        <v>1333.333333333333</v>
      </c>
      <c r="T5">
        <f t="shared" si="0"/>
        <v>1428.5714285714282</v>
      </c>
      <c r="U5">
        <f t="shared" si="0"/>
        <v>1523.8095238095234</v>
      </c>
      <c r="V5">
        <f t="shared" si="0"/>
        <v>1619.0476190476186</v>
      </c>
      <c r="W5">
        <f t="shared" si="0"/>
        <v>1714.2857142857138</v>
      </c>
      <c r="X5">
        <f t="shared" si="1"/>
        <v>1809.5238095238089</v>
      </c>
      <c r="Y5">
        <f t="shared" si="1"/>
        <v>1904.7619047619041</v>
      </c>
      <c r="Z5">
        <f>'Portfolio Design'!C11*1000</f>
        <v>2000</v>
      </c>
    </row>
    <row r="6" spans="1:26" x14ac:dyDescent="0.2">
      <c r="A6" t="s">
        <v>20</v>
      </c>
      <c r="B6" t="s">
        <v>61</v>
      </c>
      <c r="C6" t="s">
        <v>10</v>
      </c>
      <c r="D6" t="s">
        <v>56</v>
      </c>
      <c r="E6" t="s">
        <v>57</v>
      </c>
      <c r="F6" s="21">
        <f t="shared" si="2"/>
        <v>47.61904761904762</v>
      </c>
      <c r="G6">
        <f t="shared" si="3"/>
        <v>95.238095238095241</v>
      </c>
      <c r="H6">
        <f t="shared" si="0"/>
        <v>142.85714285714286</v>
      </c>
      <c r="I6">
        <f t="shared" si="0"/>
        <v>190.47619047619048</v>
      </c>
      <c r="J6">
        <f t="shared" si="0"/>
        <v>238.0952380952381</v>
      </c>
      <c r="K6">
        <f t="shared" si="0"/>
        <v>285.71428571428572</v>
      </c>
      <c r="L6">
        <f t="shared" si="0"/>
        <v>333.33333333333337</v>
      </c>
      <c r="M6">
        <f t="shared" si="0"/>
        <v>380.95238095238096</v>
      </c>
      <c r="N6">
        <f t="shared" si="0"/>
        <v>428.57142857142856</v>
      </c>
      <c r="O6">
        <f t="shared" si="0"/>
        <v>476.19047619047615</v>
      </c>
      <c r="P6">
        <f t="shared" si="0"/>
        <v>523.80952380952374</v>
      </c>
      <c r="Q6">
        <f t="shared" si="0"/>
        <v>571.42857142857133</v>
      </c>
      <c r="R6">
        <f t="shared" si="0"/>
        <v>619.04761904761892</v>
      </c>
      <c r="S6">
        <f t="shared" si="0"/>
        <v>666.66666666666652</v>
      </c>
      <c r="T6">
        <f t="shared" si="0"/>
        <v>714.28571428571411</v>
      </c>
      <c r="U6">
        <f t="shared" si="0"/>
        <v>761.9047619047617</v>
      </c>
      <c r="V6">
        <f t="shared" si="0"/>
        <v>809.52380952380929</v>
      </c>
      <c r="W6">
        <f t="shared" si="0"/>
        <v>857.14285714285688</v>
      </c>
      <c r="X6">
        <f t="shared" si="1"/>
        <v>904.76190476190447</v>
      </c>
      <c r="Y6">
        <f t="shared" si="1"/>
        <v>952.38095238095207</v>
      </c>
      <c r="Z6">
        <f>'Portfolio Design'!C12*1000</f>
        <v>1000</v>
      </c>
    </row>
    <row r="7" spans="1:26" x14ac:dyDescent="0.2">
      <c r="A7" t="s">
        <v>21</v>
      </c>
      <c r="B7" t="s">
        <v>61</v>
      </c>
      <c r="C7" t="s">
        <v>10</v>
      </c>
      <c r="D7" t="s">
        <v>56</v>
      </c>
      <c r="E7" t="s">
        <v>57</v>
      </c>
      <c r="F7" s="21">
        <f t="shared" si="2"/>
        <v>23.80952380952381</v>
      </c>
      <c r="G7">
        <f t="shared" si="3"/>
        <v>47.61904761904762</v>
      </c>
      <c r="H7">
        <f t="shared" si="0"/>
        <v>71.428571428571431</v>
      </c>
      <c r="I7">
        <f t="shared" si="0"/>
        <v>95.238095238095241</v>
      </c>
      <c r="J7">
        <f t="shared" si="0"/>
        <v>119.04761904761905</v>
      </c>
      <c r="K7">
        <f t="shared" si="0"/>
        <v>142.85714285714286</v>
      </c>
      <c r="L7">
        <f t="shared" si="0"/>
        <v>166.66666666666669</v>
      </c>
      <c r="M7">
        <f t="shared" si="0"/>
        <v>190.47619047619048</v>
      </c>
      <c r="N7">
        <f t="shared" si="0"/>
        <v>214.28571428571428</v>
      </c>
      <c r="O7">
        <f t="shared" si="0"/>
        <v>238.09523809523807</v>
      </c>
      <c r="P7">
        <f t="shared" si="0"/>
        <v>261.90476190476187</v>
      </c>
      <c r="Q7">
        <f t="shared" si="0"/>
        <v>285.71428571428567</v>
      </c>
      <c r="R7">
        <f t="shared" si="0"/>
        <v>309.52380952380946</v>
      </c>
      <c r="S7">
        <f t="shared" si="0"/>
        <v>333.33333333333326</v>
      </c>
      <c r="T7">
        <f t="shared" si="0"/>
        <v>357.14285714285705</v>
      </c>
      <c r="U7">
        <f t="shared" si="0"/>
        <v>380.95238095238085</v>
      </c>
      <c r="V7">
        <f t="shared" si="0"/>
        <v>404.76190476190465</v>
      </c>
      <c r="W7">
        <f t="shared" si="0"/>
        <v>428.57142857142844</v>
      </c>
      <c r="X7">
        <f t="shared" si="1"/>
        <v>452.38095238095224</v>
      </c>
      <c r="Y7">
        <f t="shared" si="1"/>
        <v>476.19047619047603</v>
      </c>
      <c r="Z7">
        <f>'Portfolio Design'!C13*1000</f>
        <v>500</v>
      </c>
    </row>
    <row r="8" spans="1:26" x14ac:dyDescent="0.2">
      <c r="A8" t="s">
        <v>22</v>
      </c>
      <c r="B8" t="s">
        <v>62</v>
      </c>
      <c r="C8" t="s">
        <v>10</v>
      </c>
      <c r="D8" t="s">
        <v>56</v>
      </c>
      <c r="E8" t="s">
        <v>57</v>
      </c>
      <c r="F8" s="21">
        <f t="shared" si="2"/>
        <v>9.5238095238095237</v>
      </c>
      <c r="G8">
        <f t="shared" si="3"/>
        <v>19.047619047619047</v>
      </c>
      <c r="H8">
        <f t="shared" si="0"/>
        <v>28.571428571428569</v>
      </c>
      <c r="I8">
        <f t="shared" si="0"/>
        <v>38.095238095238095</v>
      </c>
      <c r="J8">
        <f t="shared" si="0"/>
        <v>47.61904761904762</v>
      </c>
      <c r="K8">
        <f t="shared" si="0"/>
        <v>57.142857142857146</v>
      </c>
      <c r="L8">
        <f t="shared" si="0"/>
        <v>66.666666666666671</v>
      </c>
      <c r="M8">
        <f t="shared" si="0"/>
        <v>76.19047619047619</v>
      </c>
      <c r="N8">
        <f t="shared" si="0"/>
        <v>85.714285714285708</v>
      </c>
      <c r="O8">
        <f t="shared" si="0"/>
        <v>95.238095238095227</v>
      </c>
      <c r="P8">
        <f t="shared" si="0"/>
        <v>104.76190476190474</v>
      </c>
      <c r="Q8">
        <f t="shared" si="0"/>
        <v>114.28571428571426</v>
      </c>
      <c r="R8">
        <f t="shared" si="0"/>
        <v>123.80952380952378</v>
      </c>
      <c r="S8">
        <f t="shared" si="0"/>
        <v>133.33333333333331</v>
      </c>
      <c r="T8">
        <f t="shared" si="0"/>
        <v>142.85714285714283</v>
      </c>
      <c r="U8">
        <f t="shared" si="0"/>
        <v>152.38095238095235</v>
      </c>
      <c r="V8">
        <f t="shared" si="0"/>
        <v>161.90476190476187</v>
      </c>
      <c r="W8">
        <f t="shared" si="0"/>
        <v>171.42857142857139</v>
      </c>
      <c r="X8">
        <f t="shared" si="1"/>
        <v>180.95238095238091</v>
      </c>
      <c r="Y8">
        <f t="shared" si="1"/>
        <v>190.47619047619042</v>
      </c>
      <c r="Z8">
        <f>'Portfolio Design'!C14*1000</f>
        <v>200</v>
      </c>
    </row>
    <row r="9" spans="1:26" x14ac:dyDescent="0.2">
      <c r="A9" t="s">
        <v>23</v>
      </c>
      <c r="B9" t="s">
        <v>62</v>
      </c>
      <c r="C9" t="s">
        <v>10</v>
      </c>
      <c r="D9" t="s">
        <v>56</v>
      </c>
      <c r="E9" t="s">
        <v>57</v>
      </c>
      <c r="F9" s="21">
        <f t="shared" si="2"/>
        <v>0.47619047619047616</v>
      </c>
      <c r="G9">
        <f t="shared" si="3"/>
        <v>0.95238095238095233</v>
      </c>
      <c r="H9">
        <f t="shared" si="3"/>
        <v>1.4285714285714284</v>
      </c>
      <c r="I9">
        <f t="shared" si="3"/>
        <v>1.9047619047619047</v>
      </c>
      <c r="J9">
        <f t="shared" si="3"/>
        <v>2.3809523809523809</v>
      </c>
      <c r="K9">
        <f t="shared" si="3"/>
        <v>2.8571428571428572</v>
      </c>
      <c r="L9">
        <f t="shared" si="3"/>
        <v>3.3333333333333335</v>
      </c>
      <c r="M9">
        <f t="shared" si="3"/>
        <v>3.8095238095238098</v>
      </c>
      <c r="N9">
        <f t="shared" si="3"/>
        <v>4.2857142857142856</v>
      </c>
      <c r="O9">
        <f t="shared" si="3"/>
        <v>4.7619047619047619</v>
      </c>
      <c r="P9">
        <f t="shared" si="3"/>
        <v>5.2380952380952381</v>
      </c>
      <c r="Q9">
        <f t="shared" si="3"/>
        <v>5.7142857142857144</v>
      </c>
      <c r="R9">
        <f t="shared" si="3"/>
        <v>6.1904761904761907</v>
      </c>
      <c r="S9">
        <f t="shared" si="3"/>
        <v>6.666666666666667</v>
      </c>
      <c r="T9">
        <f t="shared" si="3"/>
        <v>7.1428571428571432</v>
      </c>
      <c r="U9">
        <f t="shared" si="3"/>
        <v>7.6190476190476195</v>
      </c>
      <c r="V9">
        <f t="shared" si="3"/>
        <v>8.0952380952380949</v>
      </c>
      <c r="W9">
        <f t="shared" si="1"/>
        <v>8.5714285714285712</v>
      </c>
      <c r="X9">
        <f t="shared" si="1"/>
        <v>9.0476190476190474</v>
      </c>
      <c r="Y9">
        <f t="shared" si="1"/>
        <v>9.5238095238095237</v>
      </c>
      <c r="Z9">
        <f>'Portfolio Design'!C15*1000</f>
        <v>10</v>
      </c>
    </row>
    <row r="10" spans="1:26" x14ac:dyDescent="0.2">
      <c r="A10" t="s">
        <v>11</v>
      </c>
      <c r="B10" t="s">
        <v>63</v>
      </c>
      <c r="C10" t="s">
        <v>24</v>
      </c>
      <c r="D10" t="s">
        <v>25</v>
      </c>
      <c r="E10" t="s">
        <v>64</v>
      </c>
      <c r="F10" s="21">
        <f t="shared" si="2"/>
        <v>4761.9047619047615</v>
      </c>
      <c r="G10">
        <f t="shared" si="3"/>
        <v>9523.8095238095229</v>
      </c>
      <c r="H10">
        <f t="shared" si="3"/>
        <v>14285.714285714284</v>
      </c>
      <c r="I10">
        <f t="shared" si="3"/>
        <v>19047.619047619046</v>
      </c>
      <c r="J10">
        <f t="shared" si="3"/>
        <v>23809.523809523809</v>
      </c>
      <c r="K10">
        <f t="shared" si="3"/>
        <v>28571.428571428572</v>
      </c>
      <c r="L10">
        <f t="shared" si="3"/>
        <v>33333.333333333336</v>
      </c>
      <c r="M10">
        <f t="shared" si="3"/>
        <v>38095.238095238099</v>
      </c>
      <c r="N10">
        <f t="shared" si="3"/>
        <v>42857.142857142862</v>
      </c>
      <c r="O10">
        <f t="shared" si="3"/>
        <v>47619.047619047626</v>
      </c>
      <c r="P10">
        <f t="shared" si="3"/>
        <v>52380.952380952389</v>
      </c>
      <c r="Q10">
        <f t="shared" si="3"/>
        <v>57142.857142857152</v>
      </c>
      <c r="R10">
        <f t="shared" si="3"/>
        <v>61904.761904761916</v>
      </c>
      <c r="S10">
        <f t="shared" si="3"/>
        <v>66666.666666666672</v>
      </c>
      <c r="T10">
        <f t="shared" si="3"/>
        <v>71428.571428571435</v>
      </c>
      <c r="U10">
        <f t="shared" si="3"/>
        <v>76190.476190476198</v>
      </c>
      <c r="V10">
        <f t="shared" si="3"/>
        <v>80952.380952380961</v>
      </c>
      <c r="W10">
        <f t="shared" si="1"/>
        <v>85714.285714285725</v>
      </c>
      <c r="X10">
        <f t="shared" si="1"/>
        <v>90476.190476190488</v>
      </c>
      <c r="Y10">
        <f t="shared" si="1"/>
        <v>95238.095238095251</v>
      </c>
      <c r="Z10">
        <f>'Portfolio Design'!C16</f>
        <v>100000</v>
      </c>
    </row>
    <row r="11" spans="1:26" x14ac:dyDescent="0.2">
      <c r="A11" t="s">
        <v>27</v>
      </c>
      <c r="B11" t="s">
        <v>65</v>
      </c>
      <c r="C11" t="s">
        <v>24</v>
      </c>
      <c r="D11" t="s">
        <v>25</v>
      </c>
      <c r="E11" t="s">
        <v>64</v>
      </c>
      <c r="F11" s="21">
        <f t="shared" si="2"/>
        <v>1428.5714285714287</v>
      </c>
      <c r="G11">
        <f t="shared" si="3"/>
        <v>2857.1428571428573</v>
      </c>
      <c r="H11">
        <f t="shared" si="3"/>
        <v>4285.7142857142862</v>
      </c>
      <c r="I11">
        <f t="shared" si="3"/>
        <v>5714.2857142857147</v>
      </c>
      <c r="J11">
        <f t="shared" si="3"/>
        <v>7142.8571428571431</v>
      </c>
      <c r="K11">
        <f t="shared" si="3"/>
        <v>8571.4285714285725</v>
      </c>
      <c r="L11">
        <f t="shared" si="3"/>
        <v>10000.000000000002</v>
      </c>
      <c r="M11">
        <f t="shared" si="3"/>
        <v>11428.571428571431</v>
      </c>
      <c r="N11">
        <f t="shared" si="3"/>
        <v>12857.142857142861</v>
      </c>
      <c r="O11">
        <f t="shared" si="3"/>
        <v>14285.71428571429</v>
      </c>
      <c r="P11">
        <f t="shared" si="3"/>
        <v>15714.285714285719</v>
      </c>
      <c r="Q11">
        <f t="shared" si="3"/>
        <v>17142.857142857149</v>
      </c>
      <c r="R11">
        <f t="shared" si="3"/>
        <v>18571.428571428576</v>
      </c>
      <c r="S11">
        <f t="shared" si="3"/>
        <v>20000.000000000004</v>
      </c>
      <c r="T11">
        <f t="shared" si="3"/>
        <v>21428.571428571431</v>
      </c>
      <c r="U11">
        <f t="shared" si="3"/>
        <v>22857.142857142859</v>
      </c>
      <c r="V11">
        <f t="shared" si="3"/>
        <v>24285.714285714286</v>
      </c>
      <c r="W11">
        <f t="shared" si="1"/>
        <v>25714.285714285714</v>
      </c>
      <c r="X11">
        <f t="shared" si="1"/>
        <v>27142.857142857141</v>
      </c>
      <c r="Y11">
        <f t="shared" si="1"/>
        <v>28571.428571428569</v>
      </c>
      <c r="Z11">
        <f>'Portfolio Design'!C17</f>
        <v>30000</v>
      </c>
    </row>
    <row r="12" spans="1:26" x14ac:dyDescent="0.2">
      <c r="A12" t="s">
        <v>20</v>
      </c>
      <c r="B12" t="s">
        <v>66</v>
      </c>
      <c r="C12" t="s">
        <v>24</v>
      </c>
      <c r="D12" t="s">
        <v>25</v>
      </c>
      <c r="E12" t="s">
        <v>64</v>
      </c>
      <c r="F12" s="21">
        <f t="shared" si="2"/>
        <v>2380.9523809523807</v>
      </c>
      <c r="G12">
        <f t="shared" si="3"/>
        <v>4761.9047619047615</v>
      </c>
      <c r="H12">
        <f t="shared" si="3"/>
        <v>7142.8571428571422</v>
      </c>
      <c r="I12">
        <f t="shared" si="3"/>
        <v>9523.8095238095229</v>
      </c>
      <c r="J12">
        <f t="shared" si="3"/>
        <v>11904.761904761905</v>
      </c>
      <c r="K12">
        <f t="shared" si="3"/>
        <v>14285.714285714286</v>
      </c>
      <c r="L12">
        <f t="shared" si="3"/>
        <v>16666.666666666668</v>
      </c>
      <c r="M12">
        <f t="shared" si="3"/>
        <v>19047.61904761905</v>
      </c>
      <c r="N12">
        <f t="shared" si="3"/>
        <v>21428.571428571431</v>
      </c>
      <c r="O12">
        <f t="shared" si="3"/>
        <v>23809.523809523813</v>
      </c>
      <c r="P12">
        <f t="shared" si="3"/>
        <v>26190.476190476194</v>
      </c>
      <c r="Q12">
        <f t="shared" si="3"/>
        <v>28571.428571428576</v>
      </c>
      <c r="R12">
        <f t="shared" si="3"/>
        <v>30952.380952380958</v>
      </c>
      <c r="S12">
        <f t="shared" si="3"/>
        <v>33333.333333333336</v>
      </c>
      <c r="T12">
        <f t="shared" si="3"/>
        <v>35714.285714285717</v>
      </c>
      <c r="U12">
        <f t="shared" si="3"/>
        <v>38095.238095238099</v>
      </c>
      <c r="V12">
        <f t="shared" si="3"/>
        <v>40476.190476190481</v>
      </c>
      <c r="W12">
        <f t="shared" si="1"/>
        <v>42857.142857142862</v>
      </c>
      <c r="X12">
        <f t="shared" si="1"/>
        <v>45238.095238095244</v>
      </c>
      <c r="Y12">
        <f t="shared" si="1"/>
        <v>47619.047619047626</v>
      </c>
      <c r="Z12">
        <f>'Portfolio Design'!C18</f>
        <v>50000</v>
      </c>
    </row>
    <row r="13" spans="1:26" x14ac:dyDescent="0.2">
      <c r="A13" t="s">
        <v>21</v>
      </c>
      <c r="B13" t="s">
        <v>66</v>
      </c>
      <c r="C13" t="s">
        <v>24</v>
      </c>
      <c r="D13" t="s">
        <v>25</v>
      </c>
      <c r="E13" t="s">
        <v>64</v>
      </c>
      <c r="F13" s="21">
        <f t="shared" si="2"/>
        <v>2380.9523809523807</v>
      </c>
      <c r="G13">
        <f t="shared" si="3"/>
        <v>4761.9047619047615</v>
      </c>
      <c r="H13">
        <f t="shared" si="3"/>
        <v>7142.8571428571422</v>
      </c>
      <c r="I13">
        <f t="shared" si="3"/>
        <v>9523.8095238095229</v>
      </c>
      <c r="J13">
        <f t="shared" si="3"/>
        <v>11904.761904761905</v>
      </c>
      <c r="K13">
        <f t="shared" si="3"/>
        <v>14285.714285714286</v>
      </c>
      <c r="L13">
        <f t="shared" si="3"/>
        <v>16666.666666666668</v>
      </c>
      <c r="M13">
        <f t="shared" si="3"/>
        <v>19047.61904761905</v>
      </c>
      <c r="N13">
        <f t="shared" si="3"/>
        <v>21428.571428571431</v>
      </c>
      <c r="O13">
        <f t="shared" si="3"/>
        <v>23809.523809523813</v>
      </c>
      <c r="P13">
        <f t="shared" si="3"/>
        <v>26190.476190476194</v>
      </c>
      <c r="Q13">
        <f t="shared" si="3"/>
        <v>28571.428571428576</v>
      </c>
      <c r="R13">
        <f t="shared" si="3"/>
        <v>30952.380952380958</v>
      </c>
      <c r="S13">
        <f t="shared" si="3"/>
        <v>33333.333333333336</v>
      </c>
      <c r="T13">
        <f t="shared" si="3"/>
        <v>35714.285714285717</v>
      </c>
      <c r="U13">
        <f t="shared" si="3"/>
        <v>38095.238095238099</v>
      </c>
      <c r="V13">
        <f t="shared" si="3"/>
        <v>40476.190476190481</v>
      </c>
      <c r="W13">
        <f t="shared" si="1"/>
        <v>42857.142857142862</v>
      </c>
      <c r="X13">
        <f t="shared" si="1"/>
        <v>45238.095238095244</v>
      </c>
      <c r="Y13">
        <f t="shared" si="1"/>
        <v>47619.047619047626</v>
      </c>
      <c r="Z13">
        <f>'Portfolio Design'!C19</f>
        <v>50000</v>
      </c>
    </row>
    <row r="14" spans="1:26" x14ac:dyDescent="0.2">
      <c r="A14" t="s">
        <v>22</v>
      </c>
      <c r="B14" t="s">
        <v>66</v>
      </c>
      <c r="C14" t="s">
        <v>24</v>
      </c>
      <c r="D14" t="s">
        <v>25</v>
      </c>
      <c r="E14" t="s">
        <v>64</v>
      </c>
      <c r="F14" s="21">
        <f t="shared" si="2"/>
        <v>476.1904761904762</v>
      </c>
      <c r="G14">
        <f t="shared" si="3"/>
        <v>952.38095238095241</v>
      </c>
      <c r="H14">
        <f t="shared" si="3"/>
        <v>1428.5714285714287</v>
      </c>
      <c r="I14">
        <f t="shared" si="3"/>
        <v>1904.7619047619048</v>
      </c>
      <c r="J14">
        <f t="shared" si="3"/>
        <v>2380.9523809523812</v>
      </c>
      <c r="K14">
        <f t="shared" si="3"/>
        <v>2857.1428571428573</v>
      </c>
      <c r="L14">
        <f t="shared" si="3"/>
        <v>3333.3333333333335</v>
      </c>
      <c r="M14">
        <f t="shared" si="3"/>
        <v>3809.5238095238096</v>
      </c>
      <c r="N14">
        <f t="shared" si="3"/>
        <v>4285.7142857142862</v>
      </c>
      <c r="O14">
        <f t="shared" si="3"/>
        <v>4761.9047619047624</v>
      </c>
      <c r="P14">
        <f t="shared" si="3"/>
        <v>5238.0952380952385</v>
      </c>
      <c r="Q14">
        <f t="shared" si="3"/>
        <v>5714.2857142857147</v>
      </c>
      <c r="R14">
        <f t="shared" si="3"/>
        <v>6190.4761904761908</v>
      </c>
      <c r="S14">
        <f t="shared" si="3"/>
        <v>6666.666666666667</v>
      </c>
      <c r="T14">
        <f t="shared" si="3"/>
        <v>7142.8571428571431</v>
      </c>
      <c r="U14">
        <f t="shared" si="3"/>
        <v>7619.0476190476193</v>
      </c>
      <c r="V14">
        <f t="shared" si="3"/>
        <v>8095.2380952380954</v>
      </c>
      <c r="W14">
        <f t="shared" si="1"/>
        <v>8571.4285714285725</v>
      </c>
      <c r="X14">
        <f t="shared" si="1"/>
        <v>9047.6190476190495</v>
      </c>
      <c r="Y14">
        <f t="shared" si="1"/>
        <v>9523.8095238095266</v>
      </c>
      <c r="Z14">
        <f>'Portfolio Design'!C20</f>
        <v>10000</v>
      </c>
    </row>
    <row r="15" spans="1:26" x14ac:dyDescent="0.2">
      <c r="A15" t="s">
        <v>23</v>
      </c>
      <c r="B15" t="s">
        <v>67</v>
      </c>
      <c r="C15" t="s">
        <v>24</v>
      </c>
      <c r="D15" t="s">
        <v>25</v>
      </c>
      <c r="E15" t="s">
        <v>64</v>
      </c>
      <c r="F15" s="21">
        <f t="shared" si="2"/>
        <v>238.0952380952381</v>
      </c>
      <c r="G15">
        <f t="shared" si="3"/>
        <v>476.1904761904762</v>
      </c>
      <c r="H15">
        <f t="shared" si="3"/>
        <v>714.28571428571433</v>
      </c>
      <c r="I15">
        <f t="shared" si="3"/>
        <v>952.38095238095241</v>
      </c>
      <c r="J15">
        <f t="shared" si="3"/>
        <v>1190.4761904761906</v>
      </c>
      <c r="K15">
        <f t="shared" si="3"/>
        <v>1428.5714285714287</v>
      </c>
      <c r="L15">
        <f t="shared" si="3"/>
        <v>1666.6666666666667</v>
      </c>
      <c r="M15">
        <f t="shared" si="3"/>
        <v>1904.7619047619048</v>
      </c>
      <c r="N15">
        <f t="shared" si="3"/>
        <v>2142.8571428571431</v>
      </c>
      <c r="O15">
        <f t="shared" si="3"/>
        <v>2380.9523809523812</v>
      </c>
      <c r="P15">
        <f t="shared" si="3"/>
        <v>2619.0476190476193</v>
      </c>
      <c r="Q15">
        <f t="shared" si="3"/>
        <v>2857.1428571428573</v>
      </c>
      <c r="R15">
        <f t="shared" si="3"/>
        <v>3095.2380952380954</v>
      </c>
      <c r="S15">
        <f t="shared" si="3"/>
        <v>3333.3333333333335</v>
      </c>
      <c r="T15">
        <f t="shared" si="3"/>
        <v>3571.4285714285716</v>
      </c>
      <c r="U15">
        <f t="shared" si="3"/>
        <v>3809.5238095238096</v>
      </c>
      <c r="V15">
        <f t="shared" si="3"/>
        <v>4047.6190476190477</v>
      </c>
      <c r="W15">
        <f t="shared" si="1"/>
        <v>4285.7142857142862</v>
      </c>
      <c r="X15">
        <f t="shared" si="1"/>
        <v>4523.8095238095248</v>
      </c>
      <c r="Y15">
        <f t="shared" si="1"/>
        <v>4761.9047619047633</v>
      </c>
      <c r="Z15">
        <f>'Portfolio Design'!C21</f>
        <v>5000</v>
      </c>
    </row>
    <row r="16" spans="1:26" x14ac:dyDescent="0.2">
      <c r="A16" t="s">
        <v>22</v>
      </c>
      <c r="B16" t="s">
        <v>68</v>
      </c>
      <c r="C16" t="s">
        <v>30</v>
      </c>
      <c r="D16" t="s">
        <v>31</v>
      </c>
      <c r="E16" t="s">
        <v>69</v>
      </c>
      <c r="F16" s="21">
        <f t="shared" si="2"/>
        <v>142.85714285714286</v>
      </c>
      <c r="G16">
        <f t="shared" si="3"/>
        <v>285.71428571428572</v>
      </c>
      <c r="H16">
        <f t="shared" si="3"/>
        <v>428.57142857142856</v>
      </c>
      <c r="I16">
        <f t="shared" si="3"/>
        <v>571.42857142857144</v>
      </c>
      <c r="J16">
        <f t="shared" si="3"/>
        <v>714.28571428571433</v>
      </c>
      <c r="K16">
        <f t="shared" si="3"/>
        <v>857.14285714285722</v>
      </c>
      <c r="L16">
        <f t="shared" si="3"/>
        <v>1000.0000000000001</v>
      </c>
      <c r="M16">
        <f t="shared" si="3"/>
        <v>1142.8571428571429</v>
      </c>
      <c r="N16">
        <f t="shared" si="3"/>
        <v>1285.7142857142858</v>
      </c>
      <c r="O16">
        <f t="shared" si="3"/>
        <v>1428.5714285714287</v>
      </c>
      <c r="P16">
        <f t="shared" si="3"/>
        <v>1571.4285714285716</v>
      </c>
      <c r="Q16">
        <f t="shared" si="3"/>
        <v>1714.2857142857144</v>
      </c>
      <c r="R16">
        <f t="shared" si="3"/>
        <v>1857.1428571428573</v>
      </c>
      <c r="S16">
        <f t="shared" si="3"/>
        <v>2000.0000000000002</v>
      </c>
      <c r="T16">
        <f t="shared" si="3"/>
        <v>2142.8571428571431</v>
      </c>
      <c r="U16">
        <f t="shared" si="3"/>
        <v>2285.7142857142858</v>
      </c>
      <c r="V16">
        <f t="shared" si="3"/>
        <v>2428.5714285714284</v>
      </c>
      <c r="W16">
        <f t="shared" si="1"/>
        <v>2571.4285714285711</v>
      </c>
      <c r="X16">
        <f t="shared" si="1"/>
        <v>2714.2857142857138</v>
      </c>
      <c r="Y16">
        <f t="shared" si="1"/>
        <v>2857.1428571428564</v>
      </c>
      <c r="Z16">
        <f>'Portfolio Design'!C22*1000</f>
        <v>3000</v>
      </c>
    </row>
    <row r="17" spans="1:26" x14ac:dyDescent="0.2">
      <c r="A17" t="s">
        <v>23</v>
      </c>
      <c r="B17" t="s">
        <v>68</v>
      </c>
      <c r="C17" t="s">
        <v>30</v>
      </c>
      <c r="D17" t="s">
        <v>31</v>
      </c>
      <c r="E17" t="s">
        <v>69</v>
      </c>
      <c r="F17" s="21">
        <f t="shared" si="2"/>
        <v>142.85714285714286</v>
      </c>
      <c r="G17">
        <f t="shared" si="3"/>
        <v>285.71428571428572</v>
      </c>
      <c r="H17">
        <f t="shared" si="3"/>
        <v>428.57142857142856</v>
      </c>
      <c r="I17">
        <f t="shared" si="3"/>
        <v>571.42857142857144</v>
      </c>
      <c r="J17">
        <f t="shared" si="3"/>
        <v>714.28571428571433</v>
      </c>
      <c r="K17">
        <f t="shared" si="3"/>
        <v>857.14285714285722</v>
      </c>
      <c r="L17">
        <f t="shared" si="3"/>
        <v>1000.0000000000001</v>
      </c>
      <c r="M17">
        <f t="shared" si="3"/>
        <v>1142.8571428571429</v>
      </c>
      <c r="N17">
        <f t="shared" si="3"/>
        <v>1285.7142857142858</v>
      </c>
      <c r="O17">
        <f t="shared" si="3"/>
        <v>1428.5714285714287</v>
      </c>
      <c r="P17">
        <f t="shared" si="3"/>
        <v>1571.4285714285716</v>
      </c>
      <c r="Q17">
        <f t="shared" si="3"/>
        <v>1714.2857142857144</v>
      </c>
      <c r="R17">
        <f t="shared" si="3"/>
        <v>1857.1428571428573</v>
      </c>
      <c r="S17">
        <f t="shared" si="3"/>
        <v>2000.0000000000002</v>
      </c>
      <c r="T17">
        <f t="shared" si="3"/>
        <v>2142.8571428571431</v>
      </c>
      <c r="U17">
        <f t="shared" si="3"/>
        <v>2285.7142857142858</v>
      </c>
      <c r="V17">
        <f t="shared" si="3"/>
        <v>2428.5714285714284</v>
      </c>
      <c r="W17">
        <f t="shared" si="1"/>
        <v>2571.4285714285711</v>
      </c>
      <c r="X17">
        <f t="shared" si="1"/>
        <v>2714.2857142857138</v>
      </c>
      <c r="Y17">
        <f t="shared" si="1"/>
        <v>2857.1428571428564</v>
      </c>
      <c r="Z17">
        <f>'Portfolio Design'!C23*1000</f>
        <v>3000</v>
      </c>
    </row>
    <row r="18" spans="1:26" x14ac:dyDescent="0.2">
      <c r="A18" t="s">
        <v>20</v>
      </c>
      <c r="B18" t="s">
        <v>70</v>
      </c>
      <c r="C18" t="s">
        <v>33</v>
      </c>
      <c r="D18" t="s">
        <v>34</v>
      </c>
      <c r="E18" t="s">
        <v>71</v>
      </c>
      <c r="F18" s="21">
        <f t="shared" si="2"/>
        <v>2.3809523809523809</v>
      </c>
      <c r="G18">
        <f t="shared" si="3"/>
        <v>4.7619047619047619</v>
      </c>
      <c r="H18">
        <f t="shared" si="3"/>
        <v>7.1428571428571423</v>
      </c>
      <c r="I18">
        <f t="shared" si="3"/>
        <v>9.5238095238095237</v>
      </c>
      <c r="J18">
        <f t="shared" si="3"/>
        <v>11.904761904761905</v>
      </c>
      <c r="K18">
        <f t="shared" si="3"/>
        <v>14.285714285714286</v>
      </c>
      <c r="L18">
        <f t="shared" si="3"/>
        <v>16.666666666666668</v>
      </c>
      <c r="M18">
        <f t="shared" si="3"/>
        <v>19.047619047619047</v>
      </c>
      <c r="N18">
        <f t="shared" si="3"/>
        <v>21.428571428571427</v>
      </c>
      <c r="O18">
        <f t="shared" si="3"/>
        <v>23.809523809523807</v>
      </c>
      <c r="P18">
        <f t="shared" si="3"/>
        <v>26.190476190476186</v>
      </c>
      <c r="Q18">
        <f t="shared" si="3"/>
        <v>28.571428571428566</v>
      </c>
      <c r="R18">
        <f t="shared" si="3"/>
        <v>30.952380952380945</v>
      </c>
      <c r="S18">
        <f t="shared" si="3"/>
        <v>33.333333333333329</v>
      </c>
      <c r="T18">
        <f t="shared" si="3"/>
        <v>35.714285714285708</v>
      </c>
      <c r="U18">
        <f t="shared" si="3"/>
        <v>38.095238095238088</v>
      </c>
      <c r="V18">
        <f t="shared" si="3"/>
        <v>40.476190476190467</v>
      </c>
      <c r="W18">
        <f t="shared" ref="W18:Y18" si="4">$Z18/21+V18</f>
        <v>42.857142857142847</v>
      </c>
      <c r="X18">
        <f t="shared" si="4"/>
        <v>45.238095238095227</v>
      </c>
      <c r="Y18">
        <f t="shared" si="4"/>
        <v>47.619047619047606</v>
      </c>
      <c r="Z18">
        <f>'Portfolio Design'!C24</f>
        <v>50</v>
      </c>
    </row>
    <row r="19" spans="1:26" x14ac:dyDescent="0.2">
      <c r="A19" t="s">
        <v>21</v>
      </c>
      <c r="B19" t="s">
        <v>70</v>
      </c>
      <c r="C19" t="s">
        <v>33</v>
      </c>
      <c r="D19" t="s">
        <v>34</v>
      </c>
      <c r="E19" t="s">
        <v>71</v>
      </c>
      <c r="F19" s="21">
        <f t="shared" si="2"/>
        <v>2.3809523809523809</v>
      </c>
      <c r="G19">
        <f t="shared" ref="G19:Y20" si="5">$Z19/21+F19</f>
        <v>4.7619047619047619</v>
      </c>
      <c r="H19">
        <f t="shared" si="5"/>
        <v>7.1428571428571423</v>
      </c>
      <c r="I19">
        <f t="shared" si="5"/>
        <v>9.5238095238095237</v>
      </c>
      <c r="J19">
        <f t="shared" si="5"/>
        <v>11.904761904761905</v>
      </c>
      <c r="K19">
        <f t="shared" si="5"/>
        <v>14.285714285714286</v>
      </c>
      <c r="L19">
        <f t="shared" si="5"/>
        <v>16.666666666666668</v>
      </c>
      <c r="M19">
        <f t="shared" si="5"/>
        <v>19.047619047619047</v>
      </c>
      <c r="N19">
        <f t="shared" si="5"/>
        <v>21.428571428571427</v>
      </c>
      <c r="O19">
        <f t="shared" si="5"/>
        <v>23.809523809523807</v>
      </c>
      <c r="P19">
        <f t="shared" si="5"/>
        <v>26.190476190476186</v>
      </c>
      <c r="Q19">
        <f t="shared" si="5"/>
        <v>28.571428571428566</v>
      </c>
      <c r="R19">
        <f t="shared" si="5"/>
        <v>30.952380952380945</v>
      </c>
      <c r="S19">
        <f t="shared" si="5"/>
        <v>33.333333333333329</v>
      </c>
      <c r="T19">
        <f t="shared" si="5"/>
        <v>35.714285714285708</v>
      </c>
      <c r="U19">
        <f t="shared" si="5"/>
        <v>38.095238095238088</v>
      </c>
      <c r="V19">
        <f t="shared" si="5"/>
        <v>40.476190476190467</v>
      </c>
      <c r="W19">
        <f t="shared" si="5"/>
        <v>42.857142857142847</v>
      </c>
      <c r="X19">
        <f t="shared" si="5"/>
        <v>45.238095238095227</v>
      </c>
      <c r="Y19">
        <f t="shared" si="5"/>
        <v>47.619047619047606</v>
      </c>
      <c r="Z19">
        <f>'Portfolio Design'!C25</f>
        <v>50</v>
      </c>
    </row>
    <row r="20" spans="1:26" x14ac:dyDescent="0.2">
      <c r="A20" t="s">
        <v>38</v>
      </c>
      <c r="B20" t="s">
        <v>72</v>
      </c>
      <c r="C20" t="s">
        <v>33</v>
      </c>
      <c r="D20" t="s">
        <v>34</v>
      </c>
      <c r="E20" t="s">
        <v>71</v>
      </c>
      <c r="F20" s="21">
        <f t="shared" si="2"/>
        <v>0.11904761904761904</v>
      </c>
      <c r="G20">
        <f t="shared" si="5"/>
        <v>0.23809523809523808</v>
      </c>
      <c r="H20">
        <f t="shared" si="5"/>
        <v>0.3571428571428571</v>
      </c>
      <c r="I20">
        <f t="shared" si="5"/>
        <v>0.47619047619047616</v>
      </c>
      <c r="J20">
        <f t="shared" si="5"/>
        <v>0.59523809523809523</v>
      </c>
      <c r="K20">
        <f t="shared" si="5"/>
        <v>0.7142857142857143</v>
      </c>
      <c r="L20">
        <f t="shared" si="5"/>
        <v>0.83333333333333337</v>
      </c>
      <c r="M20">
        <f t="shared" si="5"/>
        <v>0.95238095238095244</v>
      </c>
      <c r="N20">
        <f t="shared" si="5"/>
        <v>1.0714285714285714</v>
      </c>
      <c r="O20">
        <f t="shared" si="5"/>
        <v>1.1904761904761905</v>
      </c>
      <c r="P20">
        <f t="shared" si="5"/>
        <v>1.3095238095238095</v>
      </c>
      <c r="Q20">
        <f t="shared" si="5"/>
        <v>1.4285714285714286</v>
      </c>
      <c r="R20">
        <f t="shared" si="5"/>
        <v>1.5476190476190477</v>
      </c>
      <c r="S20">
        <f t="shared" si="5"/>
        <v>1.6666666666666667</v>
      </c>
      <c r="T20">
        <f t="shared" si="5"/>
        <v>1.7857142857142858</v>
      </c>
      <c r="U20">
        <f t="shared" si="5"/>
        <v>1.9047619047619049</v>
      </c>
      <c r="V20">
        <f t="shared" si="5"/>
        <v>2.0238095238095237</v>
      </c>
      <c r="W20">
        <f t="shared" si="5"/>
        <v>2.1428571428571428</v>
      </c>
      <c r="X20">
        <f t="shared" si="5"/>
        <v>2.2619047619047619</v>
      </c>
      <c r="Y20">
        <f t="shared" si="5"/>
        <v>2.3809523809523809</v>
      </c>
      <c r="Z20">
        <f>'Portfolio Design'!C26</f>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2529E-79BC-A14D-8B3E-7F782E793886}">
  <dimension ref="A1:W8"/>
  <sheetViews>
    <sheetView workbookViewId="0">
      <selection activeCell="C3" sqref="C3:W4"/>
    </sheetView>
  </sheetViews>
  <sheetFormatPr baseColWidth="10" defaultRowHeight="16" x14ac:dyDescent="0.2"/>
  <cols>
    <col min="1" max="1" width="39.83203125" customWidth="1"/>
    <col min="2" max="2" width="25.33203125" customWidth="1"/>
  </cols>
  <sheetData>
    <row r="1" spans="1:23" x14ac:dyDescent="0.2">
      <c r="A1" s="22" t="s">
        <v>52</v>
      </c>
      <c r="B1" s="22" t="s">
        <v>73</v>
      </c>
      <c r="C1" s="22">
        <v>2025</v>
      </c>
      <c r="D1" s="22">
        <v>2026</v>
      </c>
      <c r="E1" s="22">
        <v>2027</v>
      </c>
      <c r="F1" s="22">
        <v>2028</v>
      </c>
      <c r="G1" s="22">
        <v>2029</v>
      </c>
      <c r="H1" s="22">
        <v>2030</v>
      </c>
      <c r="I1" s="22">
        <v>2031</v>
      </c>
      <c r="J1" s="22">
        <v>2032</v>
      </c>
      <c r="K1" s="22">
        <v>2033</v>
      </c>
      <c r="L1" s="22">
        <v>2034</v>
      </c>
      <c r="M1" s="22">
        <v>2035</v>
      </c>
      <c r="N1" s="22">
        <v>2036</v>
      </c>
      <c r="O1" s="22">
        <v>2037</v>
      </c>
      <c r="P1" s="22">
        <v>2038</v>
      </c>
      <c r="Q1" s="22">
        <v>2039</v>
      </c>
      <c r="R1" s="22">
        <v>2040</v>
      </c>
      <c r="S1" s="22">
        <v>2041</v>
      </c>
      <c r="T1" s="22">
        <v>2042</v>
      </c>
      <c r="U1" s="22">
        <v>2043</v>
      </c>
      <c r="V1" s="22">
        <v>2044</v>
      </c>
      <c r="W1" s="22">
        <v>2045</v>
      </c>
    </row>
    <row r="2" spans="1:23" x14ac:dyDescent="0.2">
      <c r="A2" s="22" t="s">
        <v>10</v>
      </c>
      <c r="B2" s="22" t="s">
        <v>74</v>
      </c>
      <c r="C2" s="22">
        <v>1</v>
      </c>
      <c r="D2" s="22">
        <v>1</v>
      </c>
      <c r="E2" s="22">
        <v>1</v>
      </c>
      <c r="F2" s="22">
        <v>1</v>
      </c>
      <c r="G2" s="22">
        <v>1</v>
      </c>
      <c r="H2" s="22">
        <v>1</v>
      </c>
      <c r="I2" s="22">
        <v>1</v>
      </c>
      <c r="J2" s="22">
        <v>1</v>
      </c>
      <c r="K2" s="22">
        <v>1</v>
      </c>
      <c r="L2" s="22">
        <v>1</v>
      </c>
      <c r="M2" s="22">
        <v>1</v>
      </c>
      <c r="N2" s="22">
        <v>1</v>
      </c>
      <c r="O2" s="22">
        <v>1</v>
      </c>
      <c r="P2" s="22">
        <v>1</v>
      </c>
      <c r="Q2" s="22">
        <v>1</v>
      </c>
      <c r="R2" s="22">
        <v>1</v>
      </c>
      <c r="S2" s="22">
        <v>1</v>
      </c>
      <c r="T2" s="22">
        <v>1</v>
      </c>
      <c r="U2" s="22">
        <v>1</v>
      </c>
      <c r="V2" s="22">
        <v>1</v>
      </c>
      <c r="W2" s="22">
        <v>1</v>
      </c>
    </row>
    <row r="3" spans="1:23" x14ac:dyDescent="0.2">
      <c r="A3" s="22" t="s">
        <v>24</v>
      </c>
      <c r="B3" s="22" t="s">
        <v>75</v>
      </c>
      <c r="C3" s="22">
        <v>0.8</v>
      </c>
      <c r="D3" s="22">
        <v>0.8</v>
      </c>
      <c r="E3" s="22">
        <v>0.8</v>
      </c>
      <c r="F3" s="22">
        <v>0.8</v>
      </c>
      <c r="G3" s="22">
        <v>0.8</v>
      </c>
      <c r="H3" s="22">
        <v>0.8</v>
      </c>
      <c r="I3" s="22">
        <v>0.8</v>
      </c>
      <c r="J3" s="22">
        <v>0.8</v>
      </c>
      <c r="K3" s="22">
        <v>0.8</v>
      </c>
      <c r="L3" s="22">
        <v>0.8</v>
      </c>
      <c r="M3" s="22">
        <v>0.8</v>
      </c>
      <c r="N3" s="22">
        <v>0.8</v>
      </c>
      <c r="O3" s="22">
        <v>0.8</v>
      </c>
      <c r="P3" s="22">
        <v>0.8</v>
      </c>
      <c r="Q3" s="22">
        <v>0.8</v>
      </c>
      <c r="R3" s="22">
        <v>0.8</v>
      </c>
      <c r="S3" s="22">
        <v>0.8</v>
      </c>
      <c r="T3" s="22">
        <v>0.8</v>
      </c>
      <c r="U3" s="22">
        <v>0.8</v>
      </c>
      <c r="V3" s="22">
        <v>0.8</v>
      </c>
      <c r="W3" s="22">
        <v>0.8</v>
      </c>
    </row>
    <row r="4" spans="1:23" x14ac:dyDescent="0.2">
      <c r="A4" s="22" t="s">
        <v>24</v>
      </c>
      <c r="B4" s="22" t="s">
        <v>76</v>
      </c>
      <c r="C4" s="22">
        <v>0.2</v>
      </c>
      <c r="D4" s="22">
        <v>0.2</v>
      </c>
      <c r="E4" s="22">
        <v>0.2</v>
      </c>
      <c r="F4" s="22">
        <v>0.2</v>
      </c>
      <c r="G4" s="22">
        <v>0.2</v>
      </c>
      <c r="H4" s="22">
        <v>0.2</v>
      </c>
      <c r="I4" s="22">
        <v>0.2</v>
      </c>
      <c r="J4" s="22">
        <v>0.2</v>
      </c>
      <c r="K4" s="22">
        <v>0.2</v>
      </c>
      <c r="L4" s="22">
        <v>0.2</v>
      </c>
      <c r="M4" s="22">
        <v>0.2</v>
      </c>
      <c r="N4" s="22">
        <v>0.2</v>
      </c>
      <c r="O4" s="22">
        <v>0.2</v>
      </c>
      <c r="P4" s="22">
        <v>0.2</v>
      </c>
      <c r="Q4" s="22">
        <v>0.2</v>
      </c>
      <c r="R4" s="22">
        <v>0.2</v>
      </c>
      <c r="S4" s="22">
        <v>0.2</v>
      </c>
      <c r="T4" s="22">
        <v>0.2</v>
      </c>
      <c r="U4" s="22">
        <v>0.2</v>
      </c>
      <c r="V4" s="22">
        <v>0.2</v>
      </c>
      <c r="W4" s="22">
        <v>0.2</v>
      </c>
    </row>
    <row r="5" spans="1:23" x14ac:dyDescent="0.2">
      <c r="A5" s="22" t="s">
        <v>33</v>
      </c>
      <c r="B5" s="22" t="s">
        <v>77</v>
      </c>
      <c r="C5" s="22">
        <v>1</v>
      </c>
      <c r="D5" s="22">
        <v>1</v>
      </c>
      <c r="E5" s="22">
        <v>1</v>
      </c>
      <c r="F5" s="22">
        <v>1</v>
      </c>
      <c r="G5" s="22">
        <v>1</v>
      </c>
      <c r="H5" s="22">
        <v>1</v>
      </c>
      <c r="I5" s="22">
        <v>1</v>
      </c>
      <c r="J5" s="22">
        <v>1</v>
      </c>
      <c r="K5" s="22">
        <v>1</v>
      </c>
      <c r="L5" s="22">
        <v>1</v>
      </c>
      <c r="M5" s="22">
        <v>1</v>
      </c>
      <c r="N5" s="22">
        <v>1</v>
      </c>
      <c r="O5" s="22">
        <v>1</v>
      </c>
      <c r="P5" s="22">
        <v>1</v>
      </c>
      <c r="Q5" s="22">
        <v>1</v>
      </c>
      <c r="R5" s="22">
        <v>1</v>
      </c>
      <c r="S5" s="22">
        <v>1</v>
      </c>
      <c r="T5" s="22">
        <v>1</v>
      </c>
      <c r="U5" s="22">
        <v>1</v>
      </c>
      <c r="V5" s="22">
        <v>1</v>
      </c>
      <c r="W5" s="22">
        <v>1</v>
      </c>
    </row>
    <row r="6" spans="1:23" x14ac:dyDescent="0.2">
      <c r="A6" t="s">
        <v>30</v>
      </c>
      <c r="B6" t="s">
        <v>10</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30</v>
      </c>
      <c r="B7" t="s">
        <v>24</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30</v>
      </c>
      <c r="B8" t="s">
        <v>78</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6663F-1DBB-0040-A290-FFF68815F211}">
  <dimension ref="A1:F36"/>
  <sheetViews>
    <sheetView topLeftCell="A10" zoomScale="90" zoomScaleNormal="90" workbookViewId="0">
      <selection activeCell="C38" sqref="C38"/>
    </sheetView>
  </sheetViews>
  <sheetFormatPr baseColWidth="10" defaultColWidth="11" defaultRowHeight="16" x14ac:dyDescent="0.2"/>
  <cols>
    <col min="1" max="1" width="30" customWidth="1"/>
    <col min="2" max="2" width="35.33203125" customWidth="1"/>
    <col min="3" max="4" width="27" customWidth="1"/>
    <col min="5" max="5" width="30" customWidth="1"/>
    <col min="6" max="6" width="27" customWidth="1"/>
  </cols>
  <sheetData>
    <row r="1" spans="1:6" s="2" customFormat="1" ht="44" x14ac:dyDescent="0.25">
      <c r="A1" s="20" t="s">
        <v>46</v>
      </c>
      <c r="B1" s="1"/>
    </row>
    <row r="2" spans="1:6" ht="115" customHeight="1" x14ac:dyDescent="0.2">
      <c r="A2" s="23" t="s">
        <v>0</v>
      </c>
      <c r="B2" s="23"/>
      <c r="C2" s="23"/>
      <c r="D2" s="23" t="s">
        <v>1</v>
      </c>
      <c r="E2" s="23"/>
      <c r="F2" s="23"/>
    </row>
    <row r="3" spans="1:6" ht="84" customHeight="1" x14ac:dyDescent="0.2">
      <c r="A3" s="4" t="s">
        <v>2</v>
      </c>
      <c r="B3" s="24" t="s">
        <v>49</v>
      </c>
      <c r="C3" s="24"/>
      <c r="D3" s="25" t="s">
        <v>48</v>
      </c>
      <c r="E3" s="25"/>
      <c r="F3" s="25"/>
    </row>
    <row r="4" spans="1:6" ht="14" customHeight="1" x14ac:dyDescent="0.2">
      <c r="A4" s="3"/>
      <c r="B4" s="3"/>
      <c r="C4" s="3"/>
      <c r="D4" s="3"/>
      <c r="E4" s="3"/>
      <c r="F4" s="3"/>
    </row>
    <row r="6" spans="1:6" s="5" customFormat="1" x14ac:dyDescent="0.2">
      <c r="A6" s="5" t="s">
        <v>3</v>
      </c>
    </row>
    <row r="7" spans="1:6" s="6" customFormat="1" x14ac:dyDescent="0.2">
      <c r="A7" s="6" t="s">
        <v>4</v>
      </c>
      <c r="B7" s="6" t="s">
        <v>5</v>
      </c>
      <c r="C7" s="7" t="s">
        <v>6</v>
      </c>
      <c r="D7" s="8" t="s">
        <v>7</v>
      </c>
      <c r="E7" s="6" t="s">
        <v>8</v>
      </c>
      <c r="F7" s="6" t="s">
        <v>9</v>
      </c>
    </row>
    <row r="8" spans="1:6" x14ac:dyDescent="0.2">
      <c r="A8" t="s">
        <v>10</v>
      </c>
      <c r="B8" t="s">
        <v>11</v>
      </c>
      <c r="C8" s="9">
        <v>18</v>
      </c>
      <c r="D8" s="10">
        <v>26.6</v>
      </c>
      <c r="E8" t="s">
        <v>12</v>
      </c>
      <c r="F8" t="s">
        <v>13</v>
      </c>
    </row>
    <row r="9" spans="1:6" x14ac:dyDescent="0.2">
      <c r="A9" t="s">
        <v>10</v>
      </c>
      <c r="B9" t="s">
        <v>14</v>
      </c>
      <c r="C9" s="9">
        <v>0.5</v>
      </c>
      <c r="D9" s="11">
        <v>0.55000000000000004</v>
      </c>
      <c r="E9" t="s">
        <v>12</v>
      </c>
      <c r="F9" t="s">
        <v>15</v>
      </c>
    </row>
    <row r="10" spans="1:6" x14ac:dyDescent="0.2">
      <c r="A10" t="s">
        <v>10</v>
      </c>
      <c r="B10" t="s">
        <v>16</v>
      </c>
      <c r="C10" s="9">
        <v>7.4</v>
      </c>
      <c r="D10" s="10">
        <v>14.8</v>
      </c>
      <c r="E10" t="s">
        <v>12</v>
      </c>
      <c r="F10" t="s">
        <v>17</v>
      </c>
    </row>
    <row r="11" spans="1:6" x14ac:dyDescent="0.2">
      <c r="A11" t="s">
        <v>10</v>
      </c>
      <c r="B11" t="s">
        <v>18</v>
      </c>
      <c r="C11" s="9">
        <v>2</v>
      </c>
      <c r="D11" s="11">
        <v>1</v>
      </c>
      <c r="E11" t="s">
        <v>12</v>
      </c>
      <c r="F11" t="s">
        <v>19</v>
      </c>
    </row>
    <row r="12" spans="1:6" x14ac:dyDescent="0.2">
      <c r="A12" t="s">
        <v>10</v>
      </c>
      <c r="B12" t="s">
        <v>20</v>
      </c>
      <c r="C12" s="12">
        <v>1</v>
      </c>
      <c r="D12" s="11">
        <v>0.01</v>
      </c>
      <c r="E12" t="s">
        <v>12</v>
      </c>
      <c r="F12" t="s">
        <v>47</v>
      </c>
    </row>
    <row r="13" spans="1:6" x14ac:dyDescent="0.2">
      <c r="A13" t="s">
        <v>10</v>
      </c>
      <c r="B13" t="s">
        <v>21</v>
      </c>
      <c r="C13" s="12">
        <v>0.5</v>
      </c>
      <c r="D13" s="10">
        <v>0.01</v>
      </c>
      <c r="E13" t="s">
        <v>12</v>
      </c>
      <c r="F13" t="s">
        <v>47</v>
      </c>
    </row>
    <row r="14" spans="1:6" x14ac:dyDescent="0.2">
      <c r="A14" t="s">
        <v>10</v>
      </c>
      <c r="B14" t="s">
        <v>22</v>
      </c>
      <c r="C14" s="12">
        <v>0.2</v>
      </c>
      <c r="D14" s="10">
        <v>0.01</v>
      </c>
      <c r="E14" t="s">
        <v>12</v>
      </c>
      <c r="F14" t="s">
        <v>47</v>
      </c>
    </row>
    <row r="15" spans="1:6" x14ac:dyDescent="0.2">
      <c r="A15" t="s">
        <v>10</v>
      </c>
      <c r="B15" t="s">
        <v>23</v>
      </c>
      <c r="C15" s="12">
        <v>0.01</v>
      </c>
      <c r="D15" s="10">
        <v>0.01</v>
      </c>
      <c r="E15" t="s">
        <v>12</v>
      </c>
      <c r="F15" t="s">
        <v>47</v>
      </c>
    </row>
    <row r="16" spans="1:6" x14ac:dyDescent="0.2">
      <c r="A16" t="s">
        <v>24</v>
      </c>
      <c r="B16" t="s">
        <v>11</v>
      </c>
      <c r="C16" s="9">
        <v>100000</v>
      </c>
      <c r="D16" s="13">
        <v>310000</v>
      </c>
      <c r="E16" t="s">
        <v>25</v>
      </c>
      <c r="F16" t="s">
        <v>26</v>
      </c>
    </row>
    <row r="17" spans="1:6" x14ac:dyDescent="0.2">
      <c r="A17" t="s">
        <v>24</v>
      </c>
      <c r="B17" t="s">
        <v>27</v>
      </c>
      <c r="C17" s="14">
        <v>30000</v>
      </c>
      <c r="D17" s="13">
        <v>11000</v>
      </c>
      <c r="E17" t="s">
        <v>25</v>
      </c>
      <c r="F17" t="s">
        <v>28</v>
      </c>
    </row>
    <row r="18" spans="1:6" x14ac:dyDescent="0.2">
      <c r="A18" t="s">
        <v>24</v>
      </c>
      <c r="B18" t="s">
        <v>20</v>
      </c>
      <c r="C18" s="15">
        <v>50000</v>
      </c>
      <c r="D18" s="13">
        <f>140000/4</f>
        <v>35000</v>
      </c>
      <c r="E18" t="s">
        <v>25</v>
      </c>
      <c r="F18" t="s">
        <v>29</v>
      </c>
    </row>
    <row r="19" spans="1:6" x14ac:dyDescent="0.2">
      <c r="A19" t="s">
        <v>24</v>
      </c>
      <c r="B19" t="s">
        <v>21</v>
      </c>
      <c r="C19" s="15">
        <v>50000</v>
      </c>
      <c r="D19" s="13">
        <f t="shared" ref="D19:D21" si="0">140000/4</f>
        <v>35000</v>
      </c>
      <c r="E19" t="s">
        <v>25</v>
      </c>
      <c r="F19" t="s">
        <v>29</v>
      </c>
    </row>
    <row r="20" spans="1:6" x14ac:dyDescent="0.2">
      <c r="A20" t="s">
        <v>24</v>
      </c>
      <c r="B20" t="s">
        <v>22</v>
      </c>
      <c r="C20" s="15">
        <v>10000</v>
      </c>
      <c r="D20" s="13">
        <f t="shared" si="0"/>
        <v>35000</v>
      </c>
      <c r="E20" t="s">
        <v>25</v>
      </c>
      <c r="F20" t="s">
        <v>29</v>
      </c>
    </row>
    <row r="21" spans="1:6" x14ac:dyDescent="0.2">
      <c r="A21" t="s">
        <v>24</v>
      </c>
      <c r="B21" t="s">
        <v>23</v>
      </c>
      <c r="C21" s="15">
        <v>5000</v>
      </c>
      <c r="D21" s="13">
        <f t="shared" si="0"/>
        <v>35000</v>
      </c>
      <c r="E21" t="s">
        <v>25</v>
      </c>
      <c r="F21" t="s">
        <v>29</v>
      </c>
    </row>
    <row r="22" spans="1:6" x14ac:dyDescent="0.2">
      <c r="A22" t="s">
        <v>30</v>
      </c>
      <c r="B22" t="s">
        <v>22</v>
      </c>
      <c r="C22" s="9">
        <v>3</v>
      </c>
      <c r="D22" s="10">
        <v>3</v>
      </c>
      <c r="E22" t="s">
        <v>31</v>
      </c>
      <c r="F22" t="s">
        <v>32</v>
      </c>
    </row>
    <row r="23" spans="1:6" x14ac:dyDescent="0.2">
      <c r="A23" t="s">
        <v>30</v>
      </c>
      <c r="B23" t="s">
        <v>23</v>
      </c>
      <c r="C23" s="9">
        <v>3</v>
      </c>
      <c r="D23" s="10">
        <v>3</v>
      </c>
      <c r="E23" t="s">
        <v>31</v>
      </c>
      <c r="F23" t="s">
        <v>32</v>
      </c>
    </row>
    <row r="24" spans="1:6" x14ac:dyDescent="0.2">
      <c r="A24" t="s">
        <v>33</v>
      </c>
      <c r="B24" t="s">
        <v>20</v>
      </c>
      <c r="C24" s="9">
        <v>50</v>
      </c>
      <c r="D24" s="10">
        <v>50</v>
      </c>
      <c r="E24" t="s">
        <v>34</v>
      </c>
      <c r="F24" t="s">
        <v>35</v>
      </c>
    </row>
    <row r="25" spans="1:6" x14ac:dyDescent="0.2">
      <c r="A25" t="s">
        <v>33</v>
      </c>
      <c r="B25" t="s">
        <v>21</v>
      </c>
      <c r="C25" s="9">
        <v>50</v>
      </c>
      <c r="D25" s="10">
        <v>50</v>
      </c>
      <c r="E25" t="s">
        <v>34</v>
      </c>
      <c r="F25" t="s">
        <v>35</v>
      </c>
    </row>
    <row r="26" spans="1:6" x14ac:dyDescent="0.2">
      <c r="A26" t="s">
        <v>33</v>
      </c>
      <c r="B26" t="s">
        <v>36</v>
      </c>
      <c r="C26" s="9">
        <v>2.5</v>
      </c>
      <c r="D26" s="10">
        <v>2.5</v>
      </c>
      <c r="E26" t="s">
        <v>34</v>
      </c>
      <c r="F26" t="s">
        <v>37</v>
      </c>
    </row>
    <row r="27" spans="1:6" x14ac:dyDescent="0.2">
      <c r="A27" t="s">
        <v>33</v>
      </c>
      <c r="B27" t="s">
        <v>38</v>
      </c>
      <c r="C27" s="9">
        <v>2.5</v>
      </c>
      <c r="D27" s="10">
        <v>2.5</v>
      </c>
      <c r="E27" t="s">
        <v>34</v>
      </c>
      <c r="F27" t="s">
        <v>37</v>
      </c>
    </row>
    <row r="30" spans="1:6" x14ac:dyDescent="0.2">
      <c r="A30" s="5" t="s">
        <v>39</v>
      </c>
      <c r="B30" s="5"/>
      <c r="C30" s="5"/>
    </row>
    <row r="31" spans="1:6" x14ac:dyDescent="0.2">
      <c r="A31" s="6" t="s">
        <v>40</v>
      </c>
      <c r="B31" s="16" t="s">
        <v>41</v>
      </c>
    </row>
    <row r="32" spans="1:6" x14ac:dyDescent="0.2">
      <c r="A32" t="s">
        <v>42</v>
      </c>
      <c r="B32" s="17">
        <v>0.8</v>
      </c>
    </row>
    <row r="33" spans="1:2" x14ac:dyDescent="0.2">
      <c r="A33" t="s">
        <v>43</v>
      </c>
      <c r="B33" s="17">
        <v>0.2</v>
      </c>
    </row>
    <row r="34" spans="1:2" x14ac:dyDescent="0.2">
      <c r="A34" s="18" t="s">
        <v>44</v>
      </c>
      <c r="B34" s="19">
        <f>SUM(B32:B33)</f>
        <v>1</v>
      </c>
    </row>
    <row r="36" spans="1:2" x14ac:dyDescent="0.2">
      <c r="A36" s="18" t="s">
        <v>45</v>
      </c>
    </row>
  </sheetData>
  <mergeCells count="4">
    <mergeCell ref="A2:C2"/>
    <mergeCell ref="D2:F2"/>
    <mergeCell ref="B3:C3"/>
    <mergeCell ref="D3: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CD6B4-154A-3F46-888F-8365B7888157}">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feedstock_to_commodity</vt:lpstr>
      <vt:lpstr>commodity_to_use</vt:lpstr>
      <vt:lpstr>Portfolio Design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2024-01-30T00:04:05Z</dcterms:created>
  <dcterms:modified xsi:type="dcterms:W3CDTF">2024-02-06T02:16:55Z</dcterms:modified>
</cp:coreProperties>
</file>