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randus-my.sharepoint.com/personal/jrojasa_rand_org/Documents/Documents/GitHub/SJV-/"/>
    </mc:Choice>
  </mc:AlternateContent>
  <xr:revisionPtr revIDLastSave="2518" documentId="8_{A1084574-41F8-5F41-86C3-722B91DFE57B}" xr6:coauthVersionLast="47" xr6:coauthVersionMax="47" xr10:uidLastSave="{80AD4DE8-8B8F-49D4-862E-77DEE11632C9}"/>
  <bookViews>
    <workbookView xWindow="14310" yWindow="-16470" windowWidth="29040" windowHeight="15840" tabRatio="622" firstSheet="3" activeTab="10" xr2:uid="{4DD06761-560B-AB45-B502-623564D836E8}"/>
  </bookViews>
  <sheets>
    <sheet name="F2C Land" sheetId="14" r:id="rId1"/>
    <sheet name="F2C CI" sheetId="12" r:id="rId2"/>
    <sheet name="C2U UO Adjustment" sheetId="17" r:id="rId3"/>
    <sheet name="C2U CI" sheetId="10" r:id="rId4"/>
    <sheet name="F2C Water" sheetId="13" r:id="rId5"/>
    <sheet name="F2C Jobs" sheetId="11" r:id="rId6"/>
    <sheet name="Infrastructure" sheetId="19" r:id="rId7"/>
    <sheet name="Unit Conversion" sheetId="18" r:id="rId8"/>
    <sheet name="Conversion" sheetId="15" r:id="rId9"/>
    <sheet name="Feedstock to Commodity Buildout" sheetId="7" r:id="rId10"/>
    <sheet name="Commodity to Use Buildout" sheetId="8" r:id="rId11"/>
    <sheet name="F2C_ver2" sheetId="20" r:id="rId12"/>
    <sheet name="Commodity To Use Matrix" sheetId="6" r:id="rId13"/>
    <sheet name="table from Julia (to be deleted" sheetId="16" r:id="rId14"/>
    <sheet name="Feedstock to Commodity Matrix" sheetId="4" r:id="rId15"/>
  </sheets>
  <definedNames>
    <definedName name="_xlnm._FilterDatabase" localSheetId="3" hidden="1">'C2U CI'!$A$1:$AA$8</definedName>
    <definedName name="_xlnm._FilterDatabase" localSheetId="1" hidden="1">'F2C CI'!$A$1:$I$55</definedName>
    <definedName name="_xlnm._FilterDatabase" localSheetId="5" hidden="1">'F2C Jobs'!$A$1:$J$13</definedName>
    <definedName name="_xlnm._FilterDatabase" localSheetId="0" hidden="1">'F2C Land'!$A$1:$K$19</definedName>
    <definedName name="_xlnm._FilterDatabase" localSheetId="4" hidden="1">'F2C Water'!$A$1:$L$35</definedName>
    <definedName name="_xlnm._FilterDatabase" localSheetId="7" hidden="1">'Unit Conversion'!$A$1:$AK$19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3" i="15" l="1"/>
  <c r="A32" i="15" l="1"/>
  <c r="A34" i="15" s="1"/>
  <c r="A35" i="15" s="1"/>
  <c r="A23" i="15"/>
  <c r="A22" i="15"/>
  <c r="A16" i="15"/>
  <c r="H7" i="10"/>
  <c r="I7" i="10"/>
  <c r="J7" i="10"/>
  <c r="K7" i="10"/>
  <c r="L7" i="10"/>
  <c r="M7" i="10"/>
  <c r="N7" i="10"/>
  <c r="O7" i="10"/>
  <c r="P7" i="10"/>
  <c r="Q7" i="10"/>
  <c r="R7" i="10"/>
  <c r="S7" i="10"/>
  <c r="T7" i="10"/>
  <c r="U7" i="10"/>
  <c r="V7" i="10"/>
  <c r="W7" i="10"/>
  <c r="X7" i="10"/>
  <c r="Y7" i="10"/>
  <c r="Z7" i="10"/>
  <c r="AA7" i="10"/>
  <c r="G7" i="10"/>
  <c r="E19" i="18" l="1"/>
  <c r="E18" i="18"/>
  <c r="G18" i="14" l="1"/>
  <c r="G12" i="14"/>
  <c r="E11" i="18"/>
  <c r="E9" i="18"/>
  <c r="E8" i="18"/>
  <c r="E12" i="18" l="1"/>
  <c r="E13" i="18"/>
  <c r="H12" i="13" l="1"/>
  <c r="E3" i="18" l="1"/>
  <c r="E4" i="18"/>
  <c r="E7" i="18"/>
  <c r="E5" i="18"/>
  <c r="E6" i="18"/>
  <c r="E10" i="18"/>
  <c r="E14" i="18"/>
  <c r="E15" i="18"/>
  <c r="E16" i="18"/>
  <c r="E17" i="18"/>
  <c r="E2" i="18"/>
  <c r="H29" i="13" l="1"/>
  <c r="H28" i="13"/>
  <c r="F28" i="13" s="1"/>
  <c r="H21" i="13"/>
  <c r="F21" i="13" s="1"/>
  <c r="F11" i="13"/>
  <c r="F12" i="13" s="1"/>
  <c r="F10" i="13"/>
  <c r="F3" i="13"/>
  <c r="F29" i="13" l="1"/>
  <c r="F30" i="13" s="1"/>
  <c r="H30" i="13"/>
  <c r="I12" i="14"/>
  <c r="I9" i="14" s="1"/>
  <c r="I16" i="14"/>
  <c r="I15" i="14"/>
  <c r="G15" i="14"/>
  <c r="I14" i="14"/>
  <c r="G14" i="14"/>
  <c r="G9" i="14"/>
  <c r="I8" i="14"/>
  <c r="G8" i="14"/>
  <c r="G2" i="14"/>
  <c r="G3" i="14"/>
  <c r="I3" i="14"/>
  <c r="I2" i="14"/>
</calcChain>
</file>

<file path=xl/sharedStrings.xml><?xml version="1.0" encoding="utf-8"?>
<sst xmlns="http://schemas.openxmlformats.org/spreadsheetml/2006/main" count="1641" uniqueCount="295">
  <si>
    <t>Feedstock</t>
  </si>
  <si>
    <t>Commodity</t>
  </si>
  <si>
    <t>Variable Category</t>
  </si>
  <si>
    <t>Variable Subcategory</t>
  </si>
  <si>
    <t>Uncertainty Range Category</t>
  </si>
  <si>
    <t>Variable Unit</t>
  </si>
  <si>
    <t>Value</t>
  </si>
  <si>
    <t>Natural Unit</t>
  </si>
  <si>
    <t>Natural Value</t>
  </si>
  <si>
    <t>Notes</t>
  </si>
  <si>
    <t>Citations</t>
  </si>
  <si>
    <t>Solar</t>
  </si>
  <si>
    <t>Electricity</t>
  </si>
  <si>
    <t>Land</t>
  </si>
  <si>
    <t>Land Impacted</t>
  </si>
  <si>
    <t>Nominal</t>
  </si>
  <si>
    <t>acres</t>
  </si>
  <si>
    <t>acres/MW</t>
  </si>
  <si>
    <t>80% direct vs. total LAND</t>
  </si>
  <si>
    <t>Hydrogen</t>
  </si>
  <si>
    <t>51.3kWh to produce 1 kg H2, 30% capacity factor is assumed</t>
  </si>
  <si>
    <t>Connelly, Elizabeth, Michael Penev, Anelia Milbrandt, Billy Roberts, Marc W. Melaina, and Nicholas Gilroy. "Resource assessment for hydrogen production." (2020).</t>
  </si>
  <si>
    <t>Wind</t>
  </si>
  <si>
    <t>Land Consumed</t>
  </si>
  <si>
    <t>Low</t>
  </si>
  <si>
    <t>for fixed tilt</t>
  </si>
  <si>
    <t>High</t>
  </si>
  <si>
    <t>for tracking</t>
  </si>
  <si>
    <t>Energy Unit</t>
  </si>
  <si>
    <t>Energy Value</t>
  </si>
  <si>
    <t>Carbon Intensity</t>
  </si>
  <si>
    <t>F2C Carbon Intensity</t>
  </si>
  <si>
    <t>gCO2e/MJ</t>
  </si>
  <si>
    <t>120 MJ per kg H2</t>
  </si>
  <si>
    <t>Li Battery</t>
  </si>
  <si>
    <t>LDES</t>
  </si>
  <si>
    <t>Forest waste</t>
  </si>
  <si>
    <t>Agricultural waste</t>
  </si>
  <si>
    <t>Biomethane</t>
  </si>
  <si>
    <t>C2C Carbon Intensity</t>
  </si>
  <si>
    <t>Natural Gas + CCS</t>
  </si>
  <si>
    <t>120 MJ per kg H2, 90% Carbon Capture Rate</t>
  </si>
  <si>
    <t>13 kg biomass/ kg H2</t>
  </si>
  <si>
    <t>1.23 kg CO2e per kg H2 (Poplar Wood Gasification, https://hypec.gti.energy/)</t>
  </si>
  <si>
    <t>Diverted Organic Waste</t>
  </si>
  <si>
    <t>Animal Manure</t>
  </si>
  <si>
    <t>1.09e-6 EJ per mcf</t>
  </si>
  <si>
    <t>Plant Oil</t>
  </si>
  <si>
    <t>Sustainable Aviation Fuel</t>
  </si>
  <si>
    <t>0.000142 EJ per MGal</t>
  </si>
  <si>
    <t>Animal Fat</t>
  </si>
  <si>
    <t>https://theicct.org/wp-content/uploads/2023/11/ID-37-%E2%80%93-SAF-Grand-Challenge-white-paper-letter-40036-v3.pdf</t>
  </si>
  <si>
    <t>Use</t>
  </si>
  <si>
    <t>Compared to</t>
  </si>
  <si>
    <t>Useful Output Unit</t>
  </si>
  <si>
    <t>Adjustment Factor</t>
  </si>
  <si>
    <t>Reference</t>
  </si>
  <si>
    <t>Gas Grid</t>
  </si>
  <si>
    <t>Natural Gas</t>
  </si>
  <si>
    <t>MCF</t>
  </si>
  <si>
    <t>Average Grid Electricity</t>
  </si>
  <si>
    <t>MWh</t>
  </si>
  <si>
    <t>tons of hydrogen</t>
  </si>
  <si>
    <t>Power Grid</t>
  </si>
  <si>
    <t>Vehicle Fuel</t>
  </si>
  <si>
    <t>Gasoline</t>
  </si>
  <si>
    <t>VMT</t>
  </si>
  <si>
    <t>CARB Low Carbon Fuel Standard (LCFS) Energy Economy Ratio (EER), https://ww2.arb.ca.gov/sites/default/files/2020-09/lcfsguidance_20-04.pdf</t>
  </si>
  <si>
    <t>Ammonia</t>
  </si>
  <si>
    <t>tons of Ammonia</t>
  </si>
  <si>
    <t>Aviation Fuel</t>
  </si>
  <si>
    <t>Jet Fuel</t>
  </si>
  <si>
    <t>MGAL</t>
  </si>
  <si>
    <t>Fuel Displaced</t>
  </si>
  <si>
    <t>Pipeline Gas</t>
  </si>
  <si>
    <t>Use Carbon Intensity</t>
  </si>
  <si>
    <t>Average Power Grid Mix</t>
  </si>
  <si>
    <t>Diesel</t>
  </si>
  <si>
    <t>Gray Hydrogen</t>
  </si>
  <si>
    <t>Conventional Jet Fuel</t>
  </si>
  <si>
    <t>Notes2</t>
  </si>
  <si>
    <t>Citations2</t>
  </si>
  <si>
    <t>Water Quantity</t>
  </si>
  <si>
    <t>Water Consumption</t>
  </si>
  <si>
    <t>acre-feet per year</t>
  </si>
  <si>
    <t>gallon per kg H2-year</t>
  </si>
  <si>
    <t>325851 gallon per acre-feet</t>
  </si>
  <si>
    <t>Water Withdrawal</t>
  </si>
  <si>
    <t>gallon per year</t>
  </si>
  <si>
    <t>IRENA 17.5 vs. 25.7 liter per kg h2 for Electrolysis-PEM ( IRENA and Bluerisk (2023), Water for hydrogen production, International Renewable Energy Agency,
Bluerisk, Abu Dhabi, United Arab Emirates. )</t>
  </si>
  <si>
    <t>IRENA 32.2 vs. 36.7 liter per kg h2 for NG SMR with CCUS (IRENA and Bluerisk (2023), Water for hydrogen production, International Renewable Energy Agency,
Bluerisk, Abu Dhabi, United Arab Emirates)</t>
  </si>
  <si>
    <t>IRENA 31 vs. 49.8 liter per kg h2 for coal gasification(IRENA and Bluerisk (2023), Water for hydrogen production, International Renewable Energy Agency,
Bluerisk, Abu Dhabi, United Arab Emirates)</t>
  </si>
  <si>
    <t>Jobs</t>
  </si>
  <si>
    <t>High School - No Training</t>
  </si>
  <si>
    <t># of New Jobs</t>
  </si>
  <si>
    <t>Solar jobs (temporary) vs. h2 production jobs (continous) should be differentiated</t>
  </si>
  <si>
    <t>High School - Long-Term Training</t>
  </si>
  <si>
    <t>Bachelors - No or Some Training</t>
  </si>
  <si>
    <t>Graduate Degree</t>
  </si>
  <si>
    <t>Buildout Rate</t>
  </si>
  <si>
    <t>Unit</t>
  </si>
  <si>
    <t>GW-km per TWH</t>
  </si>
  <si>
    <t>NZA Annex F https://netzeroamerica.princeton.edu/img/NZA%20Annex%20F%20-%20HV%20Transmission.pdf</t>
  </si>
  <si>
    <t>applied to Electric Grid MW for 2035 and beyond?</t>
  </si>
  <si>
    <t>Commodity Unit</t>
  </si>
  <si>
    <t>Unit Code</t>
  </si>
  <si>
    <t>Conversion Factor MJ</t>
  </si>
  <si>
    <t>Unit MJ</t>
  </si>
  <si>
    <t>Conversion Factor EJ</t>
  </si>
  <si>
    <t>C2F Energy Efficiency</t>
  </si>
  <si>
    <t>F2C Production Factor</t>
  </si>
  <si>
    <t>F2C Production Unit</t>
  </si>
  <si>
    <t>Ref</t>
  </si>
  <si>
    <t>Time Dependent Variable Names</t>
  </si>
  <si>
    <t>Megawatts</t>
  </si>
  <si>
    <t>MW</t>
  </si>
  <si>
    <t>MJ per MWh</t>
  </si>
  <si>
    <t>EJ per MWh</t>
  </si>
  <si>
    <t>EffectiveEnergyFactor_MWh_perMW</t>
  </si>
  <si>
    <t>Metric Tons</t>
  </si>
  <si>
    <t>MT</t>
  </si>
  <si>
    <t>MJ per MT</t>
  </si>
  <si>
    <t>EJ per MT</t>
  </si>
  <si>
    <t>MWh per ton H2</t>
  </si>
  <si>
    <t>51.3 kWh to 1 kg H2 https://www.nrel.gov/docs/fy20osti/77198.pdf</t>
  </si>
  <si>
    <t>NREL Study //72.6% GREET Assumptions (https://hypec.gti.energy/server-app/documents/Webtool%20Technical%20Documentation%20-%20v1.02.pdf)</t>
  </si>
  <si>
    <t>MJ per BDT (HHV)</t>
  </si>
  <si>
    <t>NZA Power</t>
  </si>
  <si>
    <t>MCF per 1 ton H2</t>
  </si>
  <si>
    <t>https://www.nrel.gov/docs/fy20osti/77198.pdf</t>
  </si>
  <si>
    <t>https://netl.doe.gov/projects/files/ComparisonofCommercialStateofArtFossilBasedHydrogenProductionTechnologies_041222.pdf   (73% from NREL study https://www.nrel.gov/docs/fy20osti/77198.pdf)</t>
  </si>
  <si>
    <t>bone dry ton biomass to 1 ton H2</t>
  </si>
  <si>
    <t>GREET Assumptions (https://hypec.gti.energy/server-app/documents/Webtool%20Technical%20Documentation%20-%20v1.02.pdf)// 56% NZA Gasification H2 w CC // 48.33% NREL study)</t>
  </si>
  <si>
    <t>Million Cubic Feet</t>
  </si>
  <si>
    <t>MJ per MCF</t>
  </si>
  <si>
    <t>EJ per MCF</t>
  </si>
  <si>
    <t>bone dry ton biomass to 1 MCF of biomethane</t>
  </si>
  <si>
    <t>Million Gallons</t>
  </si>
  <si>
    <t>MGal</t>
  </si>
  <si>
    <t>MJ per MGal</t>
  </si>
  <si>
    <t>EJ per MGal</t>
  </si>
  <si>
    <t>0.17 tonne fuel per 1 tonne feedstoock</t>
  </si>
  <si>
    <t>0.19 tonne fuel per 1 tonne feedstoock</t>
  </si>
  <si>
    <t>Conversion Factor</t>
  </si>
  <si>
    <t>EJ per metric ton</t>
  </si>
  <si>
    <t>Biomass</t>
  </si>
  <si>
    <t>Li_Battery</t>
  </si>
  <si>
    <t>EJ per mcf production</t>
  </si>
  <si>
    <t>Wastewater Gas</t>
  </si>
  <si>
    <t>EJ per Millions of Gallons</t>
  </si>
  <si>
    <t>“Primary” Conversion Technology</t>
  </si>
  <si>
    <t>PV</t>
  </si>
  <si>
    <t>Wind turbine</t>
  </si>
  <si>
    <t>Battery Storage</t>
  </si>
  <si>
    <t>Pumped hydro</t>
  </si>
  <si>
    <t>Gasification + Gas Engine</t>
  </si>
  <si>
    <t>Gas Engine</t>
  </si>
  <si>
    <t>PV + Electrolysis</t>
  </si>
  <si>
    <t>SMR + CCS</t>
  </si>
  <si>
    <t>Gasification/ Pyrolysis + Conditioning</t>
  </si>
  <si>
    <t>SMR or ATR (Autothermal Reforming)</t>
  </si>
  <si>
    <t>Anaerobic Digestion + Conditioning</t>
  </si>
  <si>
    <t>Plant Oils</t>
  </si>
  <si>
    <t>HEFA</t>
  </si>
  <si>
    <t>FT-Gasification</t>
  </si>
  <si>
    <t>Aggregated Feedstock</t>
  </si>
  <si>
    <t>Default proportion (%)</t>
  </si>
  <si>
    <t>Product</t>
  </si>
  <si>
    <t>FOG</t>
  </si>
  <si>
    <t>End Use</t>
  </si>
  <si>
    <t>Surface Transport Fuel</t>
  </si>
  <si>
    <t>Air Transport Fuel</t>
  </si>
  <si>
    <t>Green Steel</t>
  </si>
  <si>
    <t>Industrial Heat</t>
  </si>
  <si>
    <t>Soil Amendment</t>
  </si>
  <si>
    <t>Grid</t>
  </si>
  <si>
    <t>Biochar</t>
  </si>
  <si>
    <t>has the potential to be scaled up?</t>
  </si>
  <si>
    <t>Blue Hydrogen</t>
  </si>
  <si>
    <t>Landfill gas</t>
  </si>
  <si>
    <t>Biomethane (NG)</t>
  </si>
  <si>
    <t>Transportation Fuel</t>
  </si>
  <si>
    <t>Y, infrastructure exists</t>
  </si>
  <si>
    <t>Renewable Jet Fuel</t>
  </si>
  <si>
    <t>Wastewater w/ or w/o co-digestion</t>
  </si>
  <si>
    <t>Feedstock for H2</t>
  </si>
  <si>
    <t>Renewable Electricity</t>
  </si>
  <si>
    <t>Dairy manure</t>
  </si>
  <si>
    <t>SAF</t>
  </si>
  <si>
    <t>not sure</t>
  </si>
  <si>
    <t>Green Hydrogen</t>
  </si>
  <si>
    <t>Diverted organic waste (digestible fraction)</t>
  </si>
  <si>
    <t>Diverted organic waste (cellulosic fraction</t>
  </si>
  <si>
    <t>Syngas</t>
  </si>
  <si>
    <t>Electric Generation</t>
  </si>
  <si>
    <t>Biomethane (NG), Feedstock for H2</t>
  </si>
  <si>
    <t>ORGANIC WASTE FEEDSTOCKS</t>
  </si>
  <si>
    <t>PRODUCT</t>
  </si>
  <si>
    <t>COMMODITIES</t>
  </si>
  <si>
    <t>END USES</t>
  </si>
  <si>
    <t>Biogas</t>
  </si>
  <si>
    <t>transportation fuel, feedstock for H2, SAF, pipeline biomethane, electricity generation, long-duration energy storage</t>
  </si>
  <si>
    <t>Maybe? but requires massive buildout</t>
  </si>
  <si>
    <t>1) Biogas and              2) digestate</t>
  </si>
  <si>
    <t>1) Biomethane                       2) compost</t>
  </si>
  <si>
    <t>1) transportation fuel, feedstock for H2, SAF, pipeline biomethane, electricity generation, long-duration energy storage; 2) organic soil amendment</t>
  </si>
  <si>
    <t>Y, technology is commercially ready</t>
  </si>
  <si>
    <t>Prob Yes</t>
  </si>
  <si>
    <t>1) Bio-syngas and          2) biochar</t>
  </si>
  <si>
    <t>1) Bio-syngas or hydrogen      2) biochar</t>
  </si>
  <si>
    <t>1) transportation fuel, feedstock for H2, SAF, pipeline biomethane, electricity generation, long-duration energy storage; 2) carbon sequestration, water filtration, additive to pavement, ink, tires, other industrial purposes</t>
  </si>
  <si>
    <t>*Feedstock to Commodity</t>
  </si>
  <si>
    <t>Commodity1</t>
  </si>
  <si>
    <t>Commodity2</t>
  </si>
  <si>
    <t>Nidhi Priority</t>
  </si>
  <si>
    <t>Explanation of Priority</t>
  </si>
  <si>
    <t>Electricity to Hydrogen</t>
  </si>
  <si>
    <t>Li-Battery</t>
  </si>
  <si>
    <t>Electricity (Storage)</t>
  </si>
  <si>
    <t>Natural Gas to Hydrogen</t>
  </si>
  <si>
    <t>Medium on C2</t>
  </si>
  <si>
    <t>Julia included it so it isn't low.. but...</t>
  </si>
  <si>
    <t>*Commodity to Use</t>
  </si>
  <si>
    <t>Displacing</t>
  </si>
  <si>
    <t>Liquid Fuel</t>
  </si>
  <si>
    <t>Steel Making</t>
  </si>
  <si>
    <t>Coking coal</t>
  </si>
  <si>
    <t>No steel in CV, not many plants in CA</t>
  </si>
  <si>
    <t>Medium</t>
  </si>
  <si>
    <t>Broader than steelmaking</t>
  </si>
  <si>
    <t xml:space="preserve">Gray Hydrogen </t>
  </si>
  <si>
    <t>Very High (Nidhi)</t>
  </si>
  <si>
    <t>This is a regionally-relevant use that stakeholders have talked about</t>
  </si>
  <si>
    <t>David, W. "Ammonia: zero-carbon fertiliser, fuel and energy store." Policy Briefing (2020).</t>
  </si>
  <si>
    <t>Mixed Source Generation</t>
  </si>
  <si>
    <t>This is for strage, but given losses, high cost of electrictity, low</t>
  </si>
  <si>
    <t>This is a regionally-relevant use that stakeholders have talked about (HDV relevance)</t>
  </si>
  <si>
    <t>On-site/off-grid use relevant for the region?</t>
  </si>
  <si>
    <t>Transportation use impacts would be calculated based on the change in the transport industry, not change in electricity sector</t>
  </si>
  <si>
    <t>Electric Power</t>
  </si>
  <si>
    <t>*Carbon Capture Technologies</t>
  </si>
  <si>
    <t>Carbon Storage</t>
  </si>
  <si>
    <t>Treat as constraint. This is a TBD given don't know geological resource size</t>
  </si>
  <si>
    <t>Carbon Capture and Storage</t>
  </si>
  <si>
    <t>Direct Air Capture</t>
  </si>
  <si>
    <t>*Infrastructre</t>
  </si>
  <si>
    <t>Pipeline (hydrogen)</t>
  </si>
  <si>
    <t>Transmission (electricity)</t>
  </si>
  <si>
    <t>Very High</t>
  </si>
  <si>
    <t>Feedstocks</t>
  </si>
  <si>
    <t>Sun</t>
  </si>
  <si>
    <t>Landfill Gas</t>
  </si>
  <si>
    <t>Agricultural Residue</t>
  </si>
  <si>
    <t>Organic Municipal Waste</t>
  </si>
  <si>
    <t>Forest Biomass</t>
  </si>
  <si>
    <t>gallon per US ton</t>
  </si>
  <si>
    <t>kilograms of jet fuel is 1 litre</t>
  </si>
  <si>
    <t>liters is 1 tonne (1,000 kilograms) of jet fuel</t>
  </si>
  <si>
    <t>gallon per metric ton (1 metric ton is 1.1 US ton)</t>
  </si>
  <si>
    <t>gallon per 1 tonne feedstock</t>
  </si>
  <si>
    <t>•	Strategic assessment of sustainable aviation fuel production technologies: Yield improvement and cost reduction opportunities - ScienceDirect
•	Techno-economic and resource analysis of hydroprocessed renewable jet fuel | Biotechnology for Biofuels and Bioproducts (springer.com)
•	Life‐cycle analysis of sustainable aviation fuel production through catalytic hydrothermolysis - Chen - 2024 - Biofuels, Bioproducts and Biorefining - Wiley Online Library
•	https://www.sciencedirect.com/science/article/pii/S001623612201451X</t>
  </si>
  <si>
    <t>bone dry ton biomass to 1 Million Gallons of Jet Fuel</t>
  </si>
  <si>
    <t>1 Million Gallon of FOG to 1 Million Gallons of Jet Fuel</t>
  </si>
  <si>
    <t>C2F Energy Conversion Factor</t>
  </si>
  <si>
    <t>C2F Energy Unit</t>
  </si>
  <si>
    <t>0.17 tonne fuel per 1 tonne feedstoock https://theicct.org/wp-content/uploads/2023/11/ID-37-%E2%80%93-SAF-Grand-Challenge-white-paper-letter-40036-v3.pdf</t>
  </si>
  <si>
    <t>0.19 tonne fuel per 1 tonne feedstoock https://theicct.org/wp-content/uploads/2023/11/ID-37-%E2%80%93-SAF-Grand-Challenge-white-paper-letter-40036-v3.pdf</t>
  </si>
  <si>
    <t>167scf to 1 kg h2, https://www.nrel.gov/docs/fy20osti/77198.pdf</t>
  </si>
  <si>
    <t>kg/ton</t>
  </si>
  <si>
    <t>1/10e6 mcf/cf</t>
  </si>
  <si>
    <t>dairy cows to 1 MCF of biomethane</t>
  </si>
  <si>
    <t>around 35% of the energy from biogas used to generate electricity https://www.iea.org/reports/outlook-for-biogas-and-biomethane-prospects-for-organic-growth/an-introduction-to-biogas-and-biomethane</t>
  </si>
  <si>
    <t>Energy output</t>
  </si>
  <si>
    <t>165 MJ biomethan to 1kg h2 (120 MJ H2)</t>
  </si>
  <si>
    <t>Biomethane has an LHV of around 36 MJ/m3</t>
  </si>
  <si>
    <t>MJ/ft3</t>
  </si>
  <si>
    <t>EIA calculator</t>
  </si>
  <si>
    <t>cf biomethane</t>
  </si>
  <si>
    <t>MJ biomethane</t>
  </si>
  <si>
    <t>(1.093 MJ per cft)</t>
  </si>
  <si>
    <t>https://www.iea.org/reports/outlook-for-biogas-and-biomethane-prospects-for-organic-growth/an-introduction-to-biogas-and-biomethane</t>
  </si>
  <si>
    <t>ref</t>
  </si>
  <si>
    <t>unit</t>
  </si>
  <si>
    <t>value</t>
  </si>
  <si>
    <t>Capacity Factor (CPUC CSP biogas gen average capacity factor 2024-2035)</t>
  </si>
  <si>
    <t>MW Capacity</t>
  </si>
  <si>
    <t>MJ electricity from biomethane</t>
  </si>
  <si>
    <t>MWh electricity from biomethane</t>
  </si>
  <si>
    <t>(biomethane to electricity)</t>
  </si>
  <si>
    <t>MW per MCF of biomethane</t>
  </si>
  <si>
    <t>50% conversion efficiency (A simple cycle natural gas power plant efficiency rate tends to be the lower, ranging from 33% to 43%. On the other hand, a combined cycle power plant’s efficiency can reach upwards of 60% because it captures and uses the plant’s hot exhaust gases to spin a secondary turbine, which generates more electricity.)</t>
  </si>
  <si>
    <t>https://www.pcienergysolutions.com/2023/04/17/power-plant-efficiency-coal-natural-gas-nuclear-and-more/#:~:text=A%20simple%20cycle%20natural%20gas,turbine%2C%20which%20generates%20more%20electricity.</t>
  </si>
  <si>
    <t>MW of electric capacity per 1MCF (64% capacity factor and 50% conversion efficiency)</t>
  </si>
  <si>
    <t>`</t>
  </si>
  <si>
    <t>Ammonia 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</si>
</sst>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00"/>
    <numFmt numFmtId="166" formatCode="0.0000000000"/>
    <numFmt numFmtId="167" formatCode="0.0"/>
    <numFmt numFmtId="168" formatCode="_(* #,##0.000_);_(* \(#,##0.000\);_(* &quot;-&quot;??_);_(@_)"/>
  </numFmts>
  <fonts count="14" x14ac:knownFonts="1">
    <font>
      <sz val="12"/>
      <color theme="1"/>
      <name val="Calibri"/>
      <family val="2"/>
      <scheme val="minor"/>
    </font>
    <font>
      <sz val="11"/>
      <color theme="1"/>
      <name val="Calibri"/>
      <family val="2"/>
      <scheme val="minor"/>
    </font>
    <font>
      <sz val="11"/>
      <color theme="1"/>
      <name val="Calibri"/>
      <family val="2"/>
      <scheme val="minor"/>
    </font>
    <font>
      <sz val="12"/>
      <color rgb="FF000000"/>
      <name val="Calibri"/>
      <family val="2"/>
      <scheme val="minor"/>
    </font>
    <font>
      <sz val="12"/>
      <color theme="1"/>
      <name val="Calibri"/>
      <family val="2"/>
      <scheme val="minor"/>
    </font>
    <font>
      <sz val="12"/>
      <color rgb="FFFF0000"/>
      <name val="Calibri"/>
      <family val="2"/>
      <scheme val="minor"/>
    </font>
    <font>
      <strike/>
      <sz val="12"/>
      <color theme="1"/>
      <name val="Calibri"/>
      <family val="2"/>
      <scheme val="minor"/>
    </font>
    <font>
      <b/>
      <u/>
      <sz val="12"/>
      <color theme="1"/>
      <name val="Calibri"/>
      <family val="2"/>
      <scheme val="minor"/>
    </font>
    <font>
      <b/>
      <sz val="12"/>
      <color theme="1"/>
      <name val="Calibri"/>
      <family val="2"/>
      <scheme val="minor"/>
    </font>
    <font>
      <sz val="10"/>
      <color rgb="FF222222"/>
      <name val="Arial"/>
      <family val="2"/>
    </font>
    <font>
      <u/>
      <sz val="12"/>
      <color theme="10"/>
      <name val="Calibri"/>
      <family val="2"/>
      <scheme val="minor"/>
    </font>
    <font>
      <sz val="8"/>
      <name val="Calibri"/>
      <family val="2"/>
      <scheme val="minor"/>
    </font>
    <font>
      <sz val="12"/>
      <name val="Calibri"/>
      <family val="2"/>
      <scheme val="minor"/>
    </font>
    <font>
      <b/>
      <sz val="12"/>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6"/>
        <bgColor indexed="64"/>
      </patternFill>
    </fill>
    <fill>
      <patternFill patternType="solid">
        <fgColor theme="7"/>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4" fillId="0" borderId="0" applyFont="0" applyFill="0" applyBorder="0" applyAlignment="0" applyProtection="0"/>
    <xf numFmtId="0" fontId="10" fillId="0" borderId="0" applyNumberFormat="0" applyFill="0" applyBorder="0" applyAlignment="0" applyProtection="0"/>
  </cellStyleXfs>
  <cellXfs count="59">
    <xf numFmtId="0" fontId="0" fillId="0" borderId="0" xfId="0"/>
    <xf numFmtId="0" fontId="3" fillId="0" borderId="0" xfId="0" applyFont="1"/>
    <xf numFmtId="0" fontId="0" fillId="2" borderId="0" xfId="0" applyFill="1"/>
    <xf numFmtId="2" fontId="0" fillId="0" borderId="0" xfId="0" applyNumberFormat="1"/>
    <xf numFmtId="2" fontId="0" fillId="0" borderId="0" xfId="0" applyNumberFormat="1" applyAlignment="1">
      <alignment horizontal="right"/>
    </xf>
    <xf numFmtId="164" fontId="0" fillId="0" borderId="0" xfId="1" applyNumberFormat="1" applyFont="1"/>
    <xf numFmtId="11" fontId="0" fillId="0" borderId="0" xfId="0" applyNumberFormat="1"/>
    <xf numFmtId="0" fontId="0" fillId="3" borderId="0" xfId="0" applyFill="1"/>
    <xf numFmtId="165" fontId="0" fillId="0" borderId="0" xfId="0" applyNumberFormat="1"/>
    <xf numFmtId="0" fontId="3" fillId="4" borderId="0" xfId="0" applyFont="1" applyFill="1"/>
    <xf numFmtId="0" fontId="0" fillId="4" borderId="0" xfId="0" applyFill="1"/>
    <xf numFmtId="2" fontId="0" fillId="4" borderId="0" xfId="0" applyNumberFormat="1" applyFill="1"/>
    <xf numFmtId="0" fontId="0" fillId="5" borderId="0" xfId="0" applyFill="1"/>
    <xf numFmtId="0" fontId="5" fillId="0" borderId="0" xfId="0" applyFont="1"/>
    <xf numFmtId="1" fontId="0" fillId="0" borderId="0" xfId="0" applyNumberFormat="1"/>
    <xf numFmtId="0" fontId="0" fillId="0" borderId="1" xfId="0" applyBorder="1"/>
    <xf numFmtId="0" fontId="0" fillId="0" borderId="1" xfId="0" applyBorder="1" applyAlignment="1">
      <alignment wrapText="1"/>
    </xf>
    <xf numFmtId="0" fontId="6" fillId="0" borderId="1" xfId="0" applyFont="1" applyBorder="1"/>
    <xf numFmtId="0" fontId="7" fillId="0" borderId="1" xfId="0" applyFont="1" applyBorder="1" applyAlignment="1">
      <alignment horizontal="center"/>
    </xf>
    <xf numFmtId="0" fontId="7" fillId="0" borderId="1" xfId="0" applyFont="1" applyBorder="1" applyAlignment="1">
      <alignment horizontal="center" wrapText="1"/>
    </xf>
    <xf numFmtId="0" fontId="7" fillId="0" borderId="0" xfId="0" applyFont="1" applyAlignment="1">
      <alignment horizontal="center"/>
    </xf>
    <xf numFmtId="0" fontId="0" fillId="6" borderId="1" xfId="0" applyFill="1" applyBorder="1" applyAlignment="1">
      <alignment horizontal="center" vertical="center"/>
    </xf>
    <xf numFmtId="0" fontId="0" fillId="6" borderId="1" xfId="0" applyFill="1" applyBorder="1" applyAlignment="1">
      <alignment wrapText="1"/>
    </xf>
    <xf numFmtId="0" fontId="0" fillId="6"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wrapText="1"/>
    </xf>
    <xf numFmtId="0" fontId="8" fillId="0" borderId="0" xfId="0" applyFont="1"/>
    <xf numFmtId="0" fontId="0" fillId="2" borderId="1" xfId="0" applyFill="1" applyBorder="1"/>
    <xf numFmtId="0" fontId="0" fillId="2" borderId="1" xfId="0" applyFill="1" applyBorder="1" applyAlignment="1">
      <alignment wrapText="1"/>
    </xf>
    <xf numFmtId="0" fontId="0" fillId="7" borderId="1" xfId="0" applyFill="1" applyBorder="1"/>
    <xf numFmtId="0" fontId="0" fillId="2" borderId="1" xfId="0" applyFill="1" applyBorder="1" applyAlignment="1">
      <alignment horizontal="left" vertical="center"/>
    </xf>
    <xf numFmtId="0" fontId="0" fillId="2" borderId="1" xfId="0" applyFill="1" applyBorder="1" applyAlignment="1">
      <alignment horizontal="left" vertical="center" wrapText="1"/>
    </xf>
    <xf numFmtId="0" fontId="8" fillId="0" borderId="1" xfId="0" applyFont="1" applyBorder="1"/>
    <xf numFmtId="0" fontId="8" fillId="0" borderId="1" xfId="0" applyFont="1" applyBorder="1" applyAlignment="1">
      <alignment wrapText="1"/>
    </xf>
    <xf numFmtId="0" fontId="0" fillId="8" borderId="1" xfId="0" applyFill="1" applyBorder="1"/>
    <xf numFmtId="0" fontId="9" fillId="0" borderId="0" xfId="0" applyFont="1"/>
    <xf numFmtId="0" fontId="0" fillId="7" borderId="0" xfId="0" applyFill="1"/>
    <xf numFmtId="0" fontId="10" fillId="0" borderId="0" xfId="2"/>
    <xf numFmtId="166" fontId="0" fillId="0" borderId="0" xfId="0" applyNumberFormat="1"/>
    <xf numFmtId="167" fontId="0" fillId="0" borderId="0" xfId="0" applyNumberFormat="1"/>
    <xf numFmtId="0" fontId="12" fillId="9" borderId="0" xfId="0" applyFont="1" applyFill="1"/>
    <xf numFmtId="9" fontId="0" fillId="0" borderId="0" xfId="0" applyNumberFormat="1"/>
    <xf numFmtId="10" fontId="0" fillId="0" borderId="0" xfId="0" applyNumberFormat="1"/>
    <xf numFmtId="10" fontId="10" fillId="0" borderId="0" xfId="2" applyNumberFormat="1"/>
    <xf numFmtId="9" fontId="10" fillId="0" borderId="0" xfId="2" applyNumberFormat="1"/>
    <xf numFmtId="0" fontId="2" fillId="0" borderId="0" xfId="0" applyFont="1"/>
    <xf numFmtId="2" fontId="5" fillId="4" borderId="0" xfId="0" applyNumberFormat="1" applyFont="1" applyFill="1"/>
    <xf numFmtId="2" fontId="5" fillId="4" borderId="0" xfId="0" applyNumberFormat="1" applyFont="1" applyFill="1" applyAlignment="1">
      <alignment horizontal="right"/>
    </xf>
    <xf numFmtId="0" fontId="3" fillId="2" borderId="0" xfId="0" applyFont="1" applyFill="1"/>
    <xf numFmtId="0" fontId="5" fillId="2" borderId="0" xfId="0" applyFont="1" applyFill="1"/>
    <xf numFmtId="0" fontId="5" fillId="0" borderId="1" xfId="0" applyFont="1" applyBorder="1"/>
    <xf numFmtId="0" fontId="13" fillId="0" borderId="1" xfId="0" applyFont="1" applyBorder="1"/>
    <xf numFmtId="0" fontId="12" fillId="0" borderId="1" xfId="0" applyFont="1" applyBorder="1"/>
    <xf numFmtId="0" fontId="3" fillId="0" borderId="1" xfId="0" applyFont="1" applyBorder="1"/>
    <xf numFmtId="0" fontId="10" fillId="0" borderId="0" xfId="2" applyAlignment="1"/>
    <xf numFmtId="0" fontId="1" fillId="0" borderId="0" xfId="0" applyFont="1"/>
    <xf numFmtId="43" fontId="0" fillId="0" borderId="0" xfId="0" applyNumberFormat="1"/>
    <xf numFmtId="168" fontId="0" fillId="0" borderId="0" xfId="0" applyNumberForma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iea.org/reports/outlook-for-biogas-and-biomethane-prospects-for-organic-growth/an-introduction-to-biogas-and-biomethan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netzeroamerica.princeton.edu/img/NZA%20Annex%20F%20-%20HV%20Transmission.pdf"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nrel.gov/docs/fy20osti/77198.pdf" TargetMode="External"/><Relationship Id="rId2" Type="http://schemas.openxmlformats.org/officeDocument/2006/relationships/hyperlink" Target="https://www.nrel.gov/docs/fy20osti/77198.pdf" TargetMode="External"/><Relationship Id="rId1" Type="http://schemas.openxmlformats.org/officeDocument/2006/relationships/hyperlink" Target="https://netl.doe.gov/projects/files/ComparisonofCommercialStateofArtFossilBasedHydrogenProductionTechnologies_041222.pdf" TargetMode="External"/><Relationship Id="rId6" Type="http://schemas.openxmlformats.org/officeDocument/2006/relationships/printerSettings" Target="../printerSettings/printerSettings1.bin"/><Relationship Id="rId5" Type="http://schemas.openxmlformats.org/officeDocument/2006/relationships/hyperlink" Target="https://www.nrel.gov/docs/fy20osti/77198.pdf" TargetMode="External"/><Relationship Id="rId4" Type="http://schemas.openxmlformats.org/officeDocument/2006/relationships/hyperlink" Target="https://www.nrel.gov/docs/fy20osti/77198.pdf"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www.pcienergysolutions.com/2023/04/17/power-plant-efficiency-coal-natural-gas-nuclear-and-more/" TargetMode="External"/><Relationship Id="rId1" Type="http://schemas.openxmlformats.org/officeDocument/2006/relationships/hyperlink" Target="https://www.iea.org/reports/outlook-for-biogas-and-biomethane-prospects-for-organic-growth/an-introduction-to-biogas-and-biometha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51DB9-2485-024A-9940-AED9C0912620}">
  <dimension ref="A1:K19"/>
  <sheetViews>
    <sheetView zoomScaleNormal="100" workbookViewId="0">
      <selection activeCell="D23" sqref="D23"/>
    </sheetView>
  </sheetViews>
  <sheetFormatPr defaultColWidth="11" defaultRowHeight="15.5" x14ac:dyDescent="0.35"/>
  <cols>
    <col min="1" max="1" width="15.25" customWidth="1"/>
    <col min="2" max="2" width="12.75" customWidth="1"/>
    <col min="3" max="3" width="14.83203125" customWidth="1"/>
    <col min="4" max="4" width="26" customWidth="1"/>
    <col min="5" max="5" width="11.5" customWidth="1"/>
    <col min="6" max="6" width="11.25" customWidth="1"/>
    <col min="7" max="7" width="8.25" customWidth="1"/>
    <col min="8" max="9" width="24.08203125" customWidth="1"/>
  </cols>
  <sheetData>
    <row r="1" spans="1:11" x14ac:dyDescent="0.35">
      <c r="A1" s="1" t="s">
        <v>0</v>
      </c>
      <c r="B1" s="1" t="s">
        <v>1</v>
      </c>
      <c r="C1" t="s">
        <v>2</v>
      </c>
      <c r="D1" t="s">
        <v>3</v>
      </c>
      <c r="E1" t="s">
        <v>4</v>
      </c>
      <c r="F1" t="s">
        <v>5</v>
      </c>
      <c r="G1" t="s">
        <v>6</v>
      </c>
      <c r="H1" t="s">
        <v>7</v>
      </c>
      <c r="I1" t="s">
        <v>8</v>
      </c>
      <c r="J1" t="s">
        <v>9</v>
      </c>
      <c r="K1" t="s">
        <v>10</v>
      </c>
    </row>
    <row r="2" spans="1:11" x14ac:dyDescent="0.35">
      <c r="A2" s="1" t="s">
        <v>11</v>
      </c>
      <c r="B2" s="1" t="s">
        <v>12</v>
      </c>
      <c r="C2" t="s">
        <v>13</v>
      </c>
      <c r="D2" t="s">
        <v>14</v>
      </c>
      <c r="E2" t="s">
        <v>15</v>
      </c>
      <c r="F2" t="s">
        <v>16</v>
      </c>
      <c r="G2" s="3">
        <f>G5/0.8</f>
        <v>4.375</v>
      </c>
      <c r="H2" t="s">
        <v>17</v>
      </c>
      <c r="I2" s="3">
        <f>I5/0.8</f>
        <v>4.375</v>
      </c>
      <c r="J2" t="s">
        <v>18</v>
      </c>
    </row>
    <row r="3" spans="1:11" x14ac:dyDescent="0.35">
      <c r="A3" s="1" t="s">
        <v>11</v>
      </c>
      <c r="B3" s="1" t="s">
        <v>19</v>
      </c>
      <c r="C3" t="s">
        <v>13</v>
      </c>
      <c r="D3" t="s">
        <v>14</v>
      </c>
      <c r="E3" t="s">
        <v>15</v>
      </c>
      <c r="F3" t="s">
        <v>16</v>
      </c>
      <c r="G3" s="3">
        <f>G6/0.8</f>
        <v>8.5374999999999993E-2</v>
      </c>
      <c r="H3" t="s">
        <v>17</v>
      </c>
      <c r="I3" s="3">
        <f>I6/0.8</f>
        <v>4.375</v>
      </c>
      <c r="J3" t="s">
        <v>20</v>
      </c>
      <c r="K3" s="3" t="s">
        <v>21</v>
      </c>
    </row>
    <row r="4" spans="1:11" x14ac:dyDescent="0.35">
      <c r="A4" s="1" t="s">
        <v>22</v>
      </c>
      <c r="B4" s="1" t="s">
        <v>12</v>
      </c>
      <c r="C4" t="s">
        <v>13</v>
      </c>
      <c r="D4" t="s">
        <v>14</v>
      </c>
      <c r="E4" t="s">
        <v>15</v>
      </c>
      <c r="F4" t="s">
        <v>16</v>
      </c>
      <c r="G4" s="3">
        <v>82</v>
      </c>
      <c r="H4" t="s">
        <v>17</v>
      </c>
      <c r="I4">
        <v>82</v>
      </c>
    </row>
    <row r="5" spans="1:11" x14ac:dyDescent="0.35">
      <c r="A5" s="1" t="s">
        <v>11</v>
      </c>
      <c r="B5" s="1" t="s">
        <v>12</v>
      </c>
      <c r="C5" t="s">
        <v>13</v>
      </c>
      <c r="D5" t="s">
        <v>23</v>
      </c>
      <c r="E5" t="s">
        <v>15</v>
      </c>
      <c r="F5" t="s">
        <v>16</v>
      </c>
      <c r="G5" s="3">
        <v>3.5</v>
      </c>
      <c r="H5" t="s">
        <v>17</v>
      </c>
      <c r="I5">
        <v>3.5</v>
      </c>
    </row>
    <row r="6" spans="1:11" x14ac:dyDescent="0.35">
      <c r="A6" s="1" t="s">
        <v>11</v>
      </c>
      <c r="B6" s="1" t="s">
        <v>19</v>
      </c>
      <c r="C6" t="s">
        <v>13</v>
      </c>
      <c r="D6" t="s">
        <v>23</v>
      </c>
      <c r="E6" t="s">
        <v>15</v>
      </c>
      <c r="F6" t="s">
        <v>16</v>
      </c>
      <c r="G6" s="4">
        <v>6.83E-2</v>
      </c>
      <c r="H6" t="s">
        <v>17</v>
      </c>
      <c r="I6">
        <v>3.5</v>
      </c>
    </row>
    <row r="7" spans="1:11" x14ac:dyDescent="0.35">
      <c r="A7" s="1" t="s">
        <v>22</v>
      </c>
      <c r="B7" s="1" t="s">
        <v>12</v>
      </c>
      <c r="C7" t="s">
        <v>13</v>
      </c>
      <c r="D7" t="s">
        <v>23</v>
      </c>
      <c r="E7" t="s">
        <v>15</v>
      </c>
      <c r="F7" t="s">
        <v>16</v>
      </c>
      <c r="G7" s="3">
        <v>2.5</v>
      </c>
      <c r="H7" t="s">
        <v>17</v>
      </c>
      <c r="I7">
        <v>2.5</v>
      </c>
    </row>
    <row r="8" spans="1:11" s="10" customFormat="1" x14ac:dyDescent="0.35">
      <c r="A8" s="9" t="s">
        <v>11</v>
      </c>
      <c r="B8" s="9" t="s">
        <v>12</v>
      </c>
      <c r="C8" s="10" t="s">
        <v>13</v>
      </c>
      <c r="D8" s="10" t="s">
        <v>14</v>
      </c>
      <c r="E8" s="10" t="s">
        <v>24</v>
      </c>
      <c r="F8" s="10" t="s">
        <v>16</v>
      </c>
      <c r="G8" s="47">
        <f>G11/0.8</f>
        <v>3.4999999999999996</v>
      </c>
      <c r="H8" s="10" t="s">
        <v>17</v>
      </c>
      <c r="I8" s="11">
        <f>I11/0.8</f>
        <v>3.4999999999999996</v>
      </c>
      <c r="J8" s="10" t="s">
        <v>18</v>
      </c>
    </row>
    <row r="9" spans="1:11" s="10" customFormat="1" x14ac:dyDescent="0.35">
      <c r="A9" s="9" t="s">
        <v>11</v>
      </c>
      <c r="B9" s="9" t="s">
        <v>19</v>
      </c>
      <c r="C9" s="10" t="s">
        <v>13</v>
      </c>
      <c r="D9" s="10" t="s">
        <v>14</v>
      </c>
      <c r="E9" s="10" t="s">
        <v>24</v>
      </c>
      <c r="F9" s="10" t="s">
        <v>16</v>
      </c>
      <c r="G9" s="47">
        <f>G12/0.8</f>
        <v>6.83E-2</v>
      </c>
      <c r="H9" s="10" t="s">
        <v>17</v>
      </c>
      <c r="I9" s="11">
        <f>I12/0.8</f>
        <v>3.4999999999999996</v>
      </c>
      <c r="J9" s="10" t="s">
        <v>20</v>
      </c>
      <c r="K9" s="11" t="s">
        <v>21</v>
      </c>
    </row>
    <row r="10" spans="1:11" s="10" customFormat="1" x14ac:dyDescent="0.35">
      <c r="A10" s="9" t="s">
        <v>22</v>
      </c>
      <c r="B10" s="9" t="s">
        <v>12</v>
      </c>
      <c r="C10" s="10" t="s">
        <v>13</v>
      </c>
      <c r="D10" s="10" t="s">
        <v>14</v>
      </c>
      <c r="E10" s="10" t="s">
        <v>24</v>
      </c>
      <c r="F10" s="10" t="s">
        <v>16</v>
      </c>
      <c r="G10" s="47">
        <v>24</v>
      </c>
      <c r="H10" s="10" t="s">
        <v>17</v>
      </c>
      <c r="I10" s="10">
        <v>82</v>
      </c>
    </row>
    <row r="11" spans="1:11" s="10" customFormat="1" x14ac:dyDescent="0.35">
      <c r="A11" s="9" t="s">
        <v>11</v>
      </c>
      <c r="B11" s="9" t="s">
        <v>12</v>
      </c>
      <c r="C11" s="10" t="s">
        <v>13</v>
      </c>
      <c r="D11" s="10" t="s">
        <v>23</v>
      </c>
      <c r="E11" s="10" t="s">
        <v>24</v>
      </c>
      <c r="F11" s="10" t="s">
        <v>16</v>
      </c>
      <c r="G11" s="47">
        <v>2.8</v>
      </c>
      <c r="H11" s="10" t="s">
        <v>17</v>
      </c>
      <c r="I11" s="10">
        <v>2.8</v>
      </c>
      <c r="J11" s="10" t="s">
        <v>25</v>
      </c>
    </row>
    <row r="12" spans="1:11" s="10" customFormat="1" x14ac:dyDescent="0.35">
      <c r="A12" s="9" t="s">
        <v>11</v>
      </c>
      <c r="B12" s="9" t="s">
        <v>19</v>
      </c>
      <c r="C12" s="10" t="s">
        <v>13</v>
      </c>
      <c r="D12" s="10" t="s">
        <v>23</v>
      </c>
      <c r="E12" s="10" t="s">
        <v>24</v>
      </c>
      <c r="F12" s="10" t="s">
        <v>16</v>
      </c>
      <c r="G12" s="48">
        <f>G6*G11/G5</f>
        <v>5.4640000000000001E-2</v>
      </c>
      <c r="H12" s="10" t="s">
        <v>17</v>
      </c>
      <c r="I12" s="10">
        <f>I11</f>
        <v>2.8</v>
      </c>
      <c r="J12" s="10" t="s">
        <v>25</v>
      </c>
    </row>
    <row r="13" spans="1:11" s="10" customFormat="1" x14ac:dyDescent="0.35">
      <c r="A13" s="9" t="s">
        <v>22</v>
      </c>
      <c r="B13" s="9" t="s">
        <v>12</v>
      </c>
      <c r="C13" s="10" t="s">
        <v>13</v>
      </c>
      <c r="D13" s="10" t="s">
        <v>23</v>
      </c>
      <c r="E13" s="10" t="s">
        <v>24</v>
      </c>
      <c r="F13" s="10" t="s">
        <v>16</v>
      </c>
      <c r="G13" s="47">
        <v>0.8</v>
      </c>
      <c r="H13" s="10" t="s">
        <v>17</v>
      </c>
      <c r="I13" s="11">
        <v>0.8</v>
      </c>
    </row>
    <row r="14" spans="1:11" s="10" customFormat="1" x14ac:dyDescent="0.35">
      <c r="A14" s="9" t="s">
        <v>11</v>
      </c>
      <c r="B14" s="9" t="s">
        <v>12</v>
      </c>
      <c r="C14" s="10" t="s">
        <v>13</v>
      </c>
      <c r="D14" s="10" t="s">
        <v>14</v>
      </c>
      <c r="E14" s="10" t="s">
        <v>26</v>
      </c>
      <c r="F14" s="10" t="s">
        <v>16</v>
      </c>
      <c r="G14" s="47">
        <f>G17/0.8</f>
        <v>5.25</v>
      </c>
      <c r="H14" s="10" t="s">
        <v>17</v>
      </c>
      <c r="I14" s="11">
        <f>I17/0.8</f>
        <v>5.25</v>
      </c>
      <c r="J14" s="10" t="s">
        <v>18</v>
      </c>
    </row>
    <row r="15" spans="1:11" s="10" customFormat="1" x14ac:dyDescent="0.35">
      <c r="A15" s="9" t="s">
        <v>11</v>
      </c>
      <c r="B15" s="9" t="s">
        <v>19</v>
      </c>
      <c r="C15" s="10" t="s">
        <v>13</v>
      </c>
      <c r="D15" s="10" t="s">
        <v>14</v>
      </c>
      <c r="E15" s="10" t="s">
        <v>26</v>
      </c>
      <c r="F15" s="10" t="s">
        <v>16</v>
      </c>
      <c r="G15" s="47">
        <f>G18/0.8</f>
        <v>0.10245</v>
      </c>
      <c r="H15" s="10" t="s">
        <v>17</v>
      </c>
      <c r="I15" s="11">
        <f>I18/0.8</f>
        <v>5.25</v>
      </c>
      <c r="J15" s="10" t="s">
        <v>20</v>
      </c>
      <c r="K15" s="11" t="s">
        <v>21</v>
      </c>
    </row>
    <row r="16" spans="1:11" s="10" customFormat="1" x14ac:dyDescent="0.35">
      <c r="A16" s="9" t="s">
        <v>22</v>
      </c>
      <c r="B16" s="9" t="s">
        <v>12</v>
      </c>
      <c r="C16" s="10" t="s">
        <v>13</v>
      </c>
      <c r="D16" s="10" t="s">
        <v>14</v>
      </c>
      <c r="E16" s="10" t="s">
        <v>26</v>
      </c>
      <c r="F16" s="10" t="s">
        <v>16</v>
      </c>
      <c r="G16" s="47">
        <v>123</v>
      </c>
      <c r="H16" s="10" t="s">
        <v>17</v>
      </c>
      <c r="I16" s="11">
        <f>G16</f>
        <v>123</v>
      </c>
    </row>
    <row r="17" spans="1:10" s="10" customFormat="1" x14ac:dyDescent="0.35">
      <c r="A17" s="9" t="s">
        <v>11</v>
      </c>
      <c r="B17" s="9" t="s">
        <v>12</v>
      </c>
      <c r="C17" s="10" t="s">
        <v>13</v>
      </c>
      <c r="D17" s="10" t="s">
        <v>23</v>
      </c>
      <c r="E17" s="10" t="s">
        <v>26</v>
      </c>
      <c r="F17" s="10" t="s">
        <v>16</v>
      </c>
      <c r="G17" s="47">
        <v>4.2</v>
      </c>
      <c r="H17" s="10" t="s">
        <v>17</v>
      </c>
      <c r="I17" s="10">
        <v>4.2</v>
      </c>
      <c r="J17" s="10" t="s">
        <v>27</v>
      </c>
    </row>
    <row r="18" spans="1:10" s="10" customFormat="1" x14ac:dyDescent="0.35">
      <c r="A18" s="9" t="s">
        <v>11</v>
      </c>
      <c r="B18" s="9" t="s">
        <v>19</v>
      </c>
      <c r="C18" s="10" t="s">
        <v>13</v>
      </c>
      <c r="D18" s="10" t="s">
        <v>23</v>
      </c>
      <c r="E18" s="10" t="s">
        <v>26</v>
      </c>
      <c r="F18" s="10" t="s">
        <v>16</v>
      </c>
      <c r="G18" s="48">
        <f>G6*G17/G5</f>
        <v>8.1960000000000005E-2</v>
      </c>
      <c r="H18" s="10" t="s">
        <v>17</v>
      </c>
      <c r="I18" s="10">
        <v>4.2</v>
      </c>
      <c r="J18" s="10" t="s">
        <v>27</v>
      </c>
    </row>
    <row r="19" spans="1:10" s="10" customFormat="1" x14ac:dyDescent="0.35">
      <c r="A19" s="9" t="s">
        <v>22</v>
      </c>
      <c r="B19" s="9" t="s">
        <v>12</v>
      </c>
      <c r="C19" s="10" t="s">
        <v>13</v>
      </c>
      <c r="D19" s="10" t="s">
        <v>23</v>
      </c>
      <c r="E19" s="10" t="s">
        <v>26</v>
      </c>
      <c r="F19" s="10" t="s">
        <v>16</v>
      </c>
      <c r="G19" s="47">
        <v>4.2</v>
      </c>
      <c r="H19" s="10" t="s">
        <v>17</v>
      </c>
      <c r="I19" s="10">
        <v>4.2</v>
      </c>
    </row>
  </sheetData>
  <autoFilter ref="A1:K19" xr:uid="{E8F51DB9-2485-024A-9940-AED9C091262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657-2DF7-8944-A332-1622EE581035}">
  <dimension ref="A1:Z19"/>
  <sheetViews>
    <sheetView workbookViewId="0">
      <selection activeCell="C8" sqref="C8"/>
    </sheetView>
  </sheetViews>
  <sheetFormatPr defaultColWidth="11" defaultRowHeight="15.5" x14ac:dyDescent="0.35"/>
  <cols>
    <col min="1" max="1" width="22.08203125" customWidth="1"/>
    <col min="2" max="2" width="31.83203125" bestFit="1" customWidth="1"/>
    <col min="3" max="3" width="21.58203125" bestFit="1" customWidth="1"/>
    <col min="4" max="4" width="22.5" customWidth="1"/>
    <col min="5" max="5" width="8.83203125" bestFit="1" customWidth="1"/>
  </cols>
  <sheetData>
    <row r="1" spans="1:26" x14ac:dyDescent="0.35">
      <c r="A1" t="s">
        <v>0</v>
      </c>
      <c r="B1" t="s">
        <v>150</v>
      </c>
      <c r="C1" t="s">
        <v>1</v>
      </c>
      <c r="D1" t="s">
        <v>104</v>
      </c>
      <c r="E1" t="s">
        <v>105</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row>
    <row r="2" spans="1:26" x14ac:dyDescent="0.35">
      <c r="A2" t="s">
        <v>11</v>
      </c>
      <c r="B2" s="13" t="s">
        <v>151</v>
      </c>
      <c r="C2" t="s">
        <v>12</v>
      </c>
      <c r="D2" t="s">
        <v>114</v>
      </c>
      <c r="E2" t="s">
        <v>115</v>
      </c>
      <c r="F2" s="2"/>
      <c r="G2" s="2"/>
      <c r="H2" s="2"/>
      <c r="I2" s="2"/>
      <c r="J2" s="2"/>
      <c r="K2" s="2"/>
      <c r="L2" s="2"/>
      <c r="M2" s="2"/>
      <c r="N2" s="2"/>
      <c r="O2" s="2"/>
      <c r="P2" s="2"/>
      <c r="Q2" s="2"/>
      <c r="R2" s="2"/>
      <c r="S2" s="2"/>
      <c r="T2" s="2"/>
      <c r="U2" s="2"/>
      <c r="V2" s="2"/>
      <c r="W2" s="2"/>
      <c r="X2" s="2"/>
      <c r="Y2" s="2"/>
      <c r="Z2" s="2"/>
    </row>
    <row r="3" spans="1:26" x14ac:dyDescent="0.35">
      <c r="A3" t="s">
        <v>22</v>
      </c>
      <c r="B3" s="13" t="s">
        <v>152</v>
      </c>
      <c r="C3" t="s">
        <v>12</v>
      </c>
      <c r="D3" t="s">
        <v>114</v>
      </c>
      <c r="E3" t="s">
        <v>115</v>
      </c>
      <c r="F3" s="2"/>
      <c r="G3" s="2"/>
      <c r="H3" s="2"/>
      <c r="I3" s="2"/>
      <c r="J3" s="2"/>
      <c r="K3" s="2"/>
      <c r="L3" s="2"/>
      <c r="M3" s="2"/>
      <c r="N3" s="2"/>
      <c r="O3" s="2"/>
      <c r="P3" s="2"/>
      <c r="Q3" s="2"/>
      <c r="R3" s="2"/>
      <c r="S3" s="2"/>
      <c r="T3" s="2"/>
      <c r="U3" s="2"/>
      <c r="V3" s="2"/>
      <c r="W3" s="2"/>
      <c r="X3" s="2"/>
      <c r="Y3" s="2"/>
      <c r="Z3" s="2"/>
    </row>
    <row r="4" spans="1:26" x14ac:dyDescent="0.35">
      <c r="A4" t="s">
        <v>34</v>
      </c>
      <c r="B4" s="13" t="s">
        <v>153</v>
      </c>
      <c r="C4" t="s">
        <v>12</v>
      </c>
      <c r="D4" t="s">
        <v>114</v>
      </c>
      <c r="E4" t="s">
        <v>115</v>
      </c>
      <c r="F4" s="2"/>
      <c r="G4" s="2"/>
      <c r="H4" s="2"/>
      <c r="I4" s="2"/>
      <c r="J4" s="2"/>
      <c r="K4" s="2"/>
      <c r="L4" s="2"/>
      <c r="M4" s="2"/>
      <c r="N4" s="2"/>
      <c r="O4" s="2"/>
      <c r="P4" s="2"/>
      <c r="Q4" s="2"/>
      <c r="R4" s="2"/>
      <c r="S4" s="2"/>
      <c r="T4" s="2"/>
      <c r="U4" s="2"/>
      <c r="V4" s="2"/>
      <c r="W4" s="2"/>
      <c r="X4" s="2"/>
      <c r="Y4" s="2"/>
      <c r="Z4" s="2"/>
    </row>
    <row r="5" spans="1:26" x14ac:dyDescent="0.35">
      <c r="A5" t="s">
        <v>35</v>
      </c>
      <c r="B5" s="13" t="s">
        <v>154</v>
      </c>
      <c r="C5" t="s">
        <v>12</v>
      </c>
      <c r="D5" t="s">
        <v>114</v>
      </c>
      <c r="E5" t="s">
        <v>115</v>
      </c>
      <c r="F5" s="2"/>
      <c r="G5" s="2"/>
      <c r="H5" s="2"/>
      <c r="I5" s="2"/>
      <c r="J5" s="2"/>
      <c r="K5" s="2"/>
      <c r="L5" s="2"/>
      <c r="M5" s="2"/>
      <c r="N5" s="2"/>
      <c r="O5" s="2"/>
      <c r="P5" s="2"/>
      <c r="Q5" s="2"/>
      <c r="R5" s="2"/>
      <c r="S5" s="2"/>
      <c r="T5" s="2"/>
      <c r="U5" s="2"/>
      <c r="V5" s="2"/>
      <c r="W5" s="2"/>
      <c r="X5" s="2"/>
      <c r="Y5" s="2"/>
      <c r="Z5" s="2"/>
    </row>
    <row r="6" spans="1:26" x14ac:dyDescent="0.35">
      <c r="A6" t="s">
        <v>36</v>
      </c>
      <c r="B6" s="13" t="s">
        <v>155</v>
      </c>
      <c r="C6" t="s">
        <v>12</v>
      </c>
      <c r="D6" t="s">
        <v>114</v>
      </c>
      <c r="E6" t="s">
        <v>115</v>
      </c>
      <c r="F6" s="2"/>
      <c r="G6" s="2"/>
      <c r="H6" s="2"/>
      <c r="I6" s="2"/>
      <c r="J6" s="2"/>
      <c r="K6" s="2"/>
      <c r="L6" s="2"/>
      <c r="M6" s="2"/>
      <c r="N6" s="2"/>
      <c r="O6" s="2"/>
      <c r="P6" s="2"/>
      <c r="Q6" s="2"/>
      <c r="R6" s="2"/>
      <c r="S6" s="2"/>
      <c r="T6" s="2"/>
      <c r="U6" s="2"/>
      <c r="V6" s="2"/>
      <c r="W6" s="2"/>
      <c r="X6" s="2"/>
      <c r="Y6" s="2"/>
      <c r="Z6" s="2"/>
    </row>
    <row r="7" spans="1:26" x14ac:dyDescent="0.35">
      <c r="A7" t="s">
        <v>37</v>
      </c>
      <c r="B7" s="13" t="s">
        <v>155</v>
      </c>
      <c r="C7" t="s">
        <v>12</v>
      </c>
      <c r="D7" t="s">
        <v>114</v>
      </c>
      <c r="E7" t="s">
        <v>115</v>
      </c>
      <c r="F7" s="2"/>
      <c r="G7" s="2"/>
      <c r="H7" s="2"/>
      <c r="I7" s="2"/>
      <c r="J7" s="2"/>
      <c r="K7" s="2"/>
      <c r="L7" s="2"/>
      <c r="M7" s="2"/>
      <c r="N7" s="2"/>
      <c r="O7" s="2"/>
      <c r="P7" s="2"/>
      <c r="Q7" s="2"/>
      <c r="R7" s="2"/>
      <c r="S7" s="2"/>
      <c r="T7" s="2"/>
      <c r="U7" s="2"/>
      <c r="V7" s="2"/>
      <c r="W7" s="2"/>
      <c r="X7" s="2"/>
      <c r="Y7" s="2"/>
      <c r="Z7" s="2"/>
    </row>
    <row r="8" spans="1:26" x14ac:dyDescent="0.35">
      <c r="A8" t="s">
        <v>38</v>
      </c>
      <c r="B8" s="13" t="s">
        <v>156</v>
      </c>
      <c r="C8" t="s">
        <v>12</v>
      </c>
      <c r="D8" t="s">
        <v>114</v>
      </c>
      <c r="E8" t="s">
        <v>115</v>
      </c>
      <c r="F8" s="2"/>
      <c r="G8" s="2"/>
      <c r="H8" s="2"/>
      <c r="I8" s="2"/>
      <c r="J8" s="2"/>
      <c r="K8" s="2"/>
      <c r="L8" s="2"/>
      <c r="M8" s="2"/>
      <c r="N8" s="2"/>
      <c r="O8" s="2"/>
      <c r="P8" s="2"/>
      <c r="Q8" s="2"/>
      <c r="R8" s="2"/>
      <c r="S8" s="2"/>
      <c r="T8" s="2"/>
      <c r="U8" s="2"/>
      <c r="V8" s="2"/>
      <c r="W8" s="2"/>
      <c r="X8" s="2"/>
      <c r="Y8" s="2"/>
      <c r="Z8" s="2"/>
    </row>
    <row r="9" spans="1:26" x14ac:dyDescent="0.35">
      <c r="A9" t="s">
        <v>11</v>
      </c>
      <c r="B9" s="13" t="s">
        <v>157</v>
      </c>
      <c r="C9" t="s">
        <v>19</v>
      </c>
      <c r="D9" t="s">
        <v>119</v>
      </c>
      <c r="E9" t="s">
        <v>120</v>
      </c>
      <c r="F9" s="2"/>
      <c r="G9" s="2"/>
      <c r="H9" s="2"/>
      <c r="I9" s="2"/>
      <c r="J9" s="2"/>
      <c r="K9" s="2"/>
      <c r="L9" s="2"/>
      <c r="M9" s="2"/>
      <c r="N9" s="2"/>
      <c r="O9" s="2"/>
      <c r="P9" s="2"/>
      <c r="Q9" s="2"/>
      <c r="R9" s="2"/>
      <c r="S9" s="2"/>
      <c r="T9" s="2"/>
      <c r="U9" s="2"/>
      <c r="V9" s="2"/>
      <c r="W9" s="2"/>
      <c r="X9" s="2"/>
      <c r="Y9" s="2"/>
      <c r="Z9" s="2"/>
    </row>
    <row r="10" spans="1:26" x14ac:dyDescent="0.35">
      <c r="A10" t="s">
        <v>40</v>
      </c>
      <c r="B10" s="13" t="s">
        <v>158</v>
      </c>
      <c r="C10" t="s">
        <v>19</v>
      </c>
      <c r="D10" t="s">
        <v>119</v>
      </c>
      <c r="E10" t="s">
        <v>120</v>
      </c>
      <c r="F10" s="2"/>
      <c r="G10" s="2"/>
      <c r="H10" s="2"/>
      <c r="I10" s="2"/>
      <c r="J10" s="2"/>
      <c r="K10" s="2"/>
      <c r="L10" s="2"/>
      <c r="M10" s="2"/>
      <c r="N10" s="2"/>
      <c r="O10" s="2"/>
      <c r="P10" s="2"/>
      <c r="Q10" s="2"/>
      <c r="R10" s="2"/>
      <c r="S10" s="2"/>
      <c r="T10" s="2"/>
      <c r="U10" s="2"/>
      <c r="V10" s="2"/>
      <c r="W10" s="2"/>
      <c r="X10" s="2"/>
      <c r="Y10" s="2"/>
      <c r="Z10" s="2"/>
    </row>
    <row r="11" spans="1:26" x14ac:dyDescent="0.35">
      <c r="A11" t="s">
        <v>37</v>
      </c>
      <c r="B11" s="13" t="s">
        <v>159</v>
      </c>
      <c r="C11" t="s">
        <v>19</v>
      </c>
      <c r="D11" t="s">
        <v>119</v>
      </c>
      <c r="E11" t="s">
        <v>120</v>
      </c>
      <c r="F11" s="2"/>
      <c r="G11" s="2"/>
      <c r="H11" s="2"/>
      <c r="I11" s="2"/>
      <c r="J11" s="2"/>
      <c r="K11" s="2"/>
      <c r="L11" s="2"/>
      <c r="M11" s="2"/>
      <c r="N11" s="2"/>
      <c r="O11" s="2"/>
      <c r="P11" s="2"/>
      <c r="Q11" s="2"/>
      <c r="R11" s="2"/>
      <c r="S11" s="2"/>
      <c r="T11" s="2"/>
      <c r="U11" s="2"/>
      <c r="V11" s="2"/>
      <c r="W11" s="2"/>
      <c r="X11" s="2"/>
      <c r="Y11" s="2"/>
      <c r="Z11" s="2"/>
    </row>
    <row r="12" spans="1:26" x14ac:dyDescent="0.35">
      <c r="A12" t="s">
        <v>36</v>
      </c>
      <c r="B12" s="13" t="s">
        <v>159</v>
      </c>
      <c r="C12" t="s">
        <v>19</v>
      </c>
      <c r="D12" t="s">
        <v>119</v>
      </c>
      <c r="E12" t="s">
        <v>120</v>
      </c>
      <c r="F12" s="2"/>
      <c r="G12" s="2"/>
      <c r="H12" s="2"/>
      <c r="I12" s="2"/>
      <c r="J12" s="2"/>
      <c r="K12" s="2"/>
      <c r="L12" s="2"/>
      <c r="M12" s="2"/>
      <c r="N12" s="2"/>
      <c r="O12" s="2"/>
      <c r="P12" s="2"/>
      <c r="Q12" s="2"/>
      <c r="R12" s="2"/>
      <c r="S12" s="2"/>
      <c r="T12" s="2"/>
      <c r="U12" s="2"/>
      <c r="V12" s="2"/>
      <c r="W12" s="2"/>
      <c r="X12" s="2"/>
      <c r="Y12" s="2"/>
      <c r="Z12" s="2"/>
    </row>
    <row r="13" spans="1:26" x14ac:dyDescent="0.35">
      <c r="A13" t="s">
        <v>38</v>
      </c>
      <c r="B13" s="13" t="s">
        <v>160</v>
      </c>
      <c r="C13" t="s">
        <v>19</v>
      </c>
      <c r="D13" t="s">
        <v>119</v>
      </c>
      <c r="E13" t="s">
        <v>120</v>
      </c>
      <c r="F13" s="2"/>
      <c r="G13" s="2"/>
      <c r="H13" s="2"/>
      <c r="I13" s="2"/>
      <c r="J13" s="2"/>
      <c r="K13" s="2"/>
      <c r="L13" s="2"/>
      <c r="M13" s="2"/>
      <c r="N13" s="2"/>
      <c r="O13" s="2"/>
      <c r="P13" s="2"/>
      <c r="Q13" s="2"/>
      <c r="R13" s="2"/>
      <c r="S13" s="2"/>
      <c r="T13" s="2"/>
      <c r="U13" s="2"/>
      <c r="V13" s="2"/>
      <c r="W13" s="2"/>
      <c r="X13" s="2"/>
      <c r="Y13" s="2"/>
      <c r="Z13" s="2"/>
    </row>
    <row r="14" spans="1:26" x14ac:dyDescent="0.35">
      <c r="A14" t="s">
        <v>45</v>
      </c>
      <c r="B14" s="13" t="s">
        <v>161</v>
      </c>
      <c r="C14" t="s">
        <v>38</v>
      </c>
      <c r="D14" t="s">
        <v>133</v>
      </c>
      <c r="E14" t="s">
        <v>59</v>
      </c>
      <c r="F14" s="2"/>
      <c r="G14" s="2"/>
      <c r="H14" s="2"/>
      <c r="I14" s="2"/>
      <c r="J14" s="2"/>
      <c r="K14" s="2"/>
      <c r="L14" s="2"/>
      <c r="M14" s="2"/>
      <c r="N14" s="2"/>
      <c r="O14" s="2"/>
      <c r="P14" s="2"/>
      <c r="Q14" s="2"/>
      <c r="R14" s="2"/>
      <c r="S14" s="2"/>
      <c r="T14" s="2"/>
      <c r="U14" s="2"/>
      <c r="V14" s="2"/>
      <c r="W14" s="2"/>
      <c r="X14" s="2"/>
      <c r="Y14" s="2"/>
      <c r="Z14" s="2"/>
    </row>
    <row r="15" spans="1:26" x14ac:dyDescent="0.35">
      <c r="A15" t="s">
        <v>44</v>
      </c>
      <c r="B15" s="13" t="s">
        <v>161</v>
      </c>
      <c r="C15" t="s">
        <v>38</v>
      </c>
      <c r="D15" t="s">
        <v>133</v>
      </c>
      <c r="E15" t="s">
        <v>59</v>
      </c>
      <c r="F15" s="2"/>
      <c r="G15" s="2"/>
      <c r="H15" s="2"/>
      <c r="I15" s="2"/>
      <c r="J15" s="2"/>
      <c r="K15" s="2"/>
      <c r="L15" s="2"/>
      <c r="M15" s="2"/>
      <c r="N15" s="2"/>
      <c r="O15" s="2"/>
      <c r="P15" s="2"/>
      <c r="Q15" s="2"/>
      <c r="R15" s="2"/>
      <c r="S15" s="2"/>
      <c r="T15" s="2"/>
      <c r="U15" s="2"/>
      <c r="V15" s="2"/>
      <c r="W15" s="2"/>
      <c r="X15" s="2"/>
      <c r="Y15" s="2"/>
      <c r="Z15" s="2"/>
    </row>
    <row r="16" spans="1:26" x14ac:dyDescent="0.35">
      <c r="A16" t="s">
        <v>162</v>
      </c>
      <c r="B16" s="13" t="s">
        <v>163</v>
      </c>
      <c r="C16" s="1" t="s">
        <v>48</v>
      </c>
      <c r="D16" t="s">
        <v>137</v>
      </c>
      <c r="E16" t="s">
        <v>138</v>
      </c>
      <c r="F16" s="2"/>
      <c r="G16" s="2"/>
      <c r="H16" s="2"/>
      <c r="I16" s="2"/>
      <c r="J16" s="2"/>
      <c r="K16" s="2"/>
      <c r="L16" s="2"/>
      <c r="M16" s="2"/>
      <c r="N16" s="2"/>
      <c r="O16" s="2"/>
      <c r="P16" s="2"/>
      <c r="Q16" s="2"/>
      <c r="R16" s="2"/>
      <c r="S16" s="2"/>
      <c r="T16" s="2"/>
      <c r="U16" s="2"/>
      <c r="V16" s="2"/>
      <c r="W16" s="2"/>
      <c r="X16" s="2"/>
      <c r="Y16" s="2"/>
      <c r="Z16" s="2"/>
    </row>
    <row r="17" spans="1:26" x14ac:dyDescent="0.35">
      <c r="A17" t="s">
        <v>50</v>
      </c>
      <c r="B17" s="13" t="s">
        <v>163</v>
      </c>
      <c r="C17" s="1" t="s">
        <v>48</v>
      </c>
      <c r="D17" t="s">
        <v>137</v>
      </c>
      <c r="E17" t="s">
        <v>138</v>
      </c>
      <c r="F17" s="2"/>
      <c r="G17" s="2"/>
      <c r="H17" s="2"/>
      <c r="I17" s="2"/>
      <c r="J17" s="2"/>
      <c r="K17" s="2"/>
      <c r="L17" s="2"/>
      <c r="M17" s="2"/>
      <c r="N17" s="2"/>
      <c r="O17" s="2"/>
      <c r="P17" s="2"/>
      <c r="Q17" s="2"/>
      <c r="R17" s="2"/>
      <c r="S17" s="2"/>
      <c r="T17" s="2"/>
      <c r="U17" s="2"/>
      <c r="V17" s="2"/>
      <c r="W17" s="2"/>
      <c r="X17" s="2"/>
      <c r="Y17" s="2"/>
      <c r="Z17" s="2"/>
    </row>
    <row r="18" spans="1:26" x14ac:dyDescent="0.35">
      <c r="A18" t="s">
        <v>37</v>
      </c>
      <c r="B18" s="13" t="s">
        <v>164</v>
      </c>
      <c r="C18" s="1" t="s">
        <v>48</v>
      </c>
      <c r="D18" t="s">
        <v>137</v>
      </c>
      <c r="E18" t="s">
        <v>138</v>
      </c>
      <c r="F18" s="2"/>
      <c r="G18" s="2"/>
      <c r="H18" s="2"/>
      <c r="I18" s="2"/>
      <c r="J18" s="2"/>
      <c r="K18" s="2"/>
      <c r="L18" s="2"/>
      <c r="M18" s="2"/>
      <c r="N18" s="2"/>
      <c r="O18" s="2"/>
      <c r="P18" s="2"/>
      <c r="Q18" s="2"/>
      <c r="R18" s="2"/>
      <c r="S18" s="2"/>
      <c r="T18" s="2"/>
      <c r="U18" s="2"/>
      <c r="V18" s="2"/>
      <c r="W18" s="2"/>
      <c r="X18" s="2"/>
      <c r="Y18" s="2"/>
      <c r="Z18" s="2"/>
    </row>
    <row r="19" spans="1:26" x14ac:dyDescent="0.35">
      <c r="A19" t="s">
        <v>36</v>
      </c>
      <c r="B19" s="13" t="s">
        <v>164</v>
      </c>
      <c r="C19" s="1" t="s">
        <v>48</v>
      </c>
      <c r="D19" t="s">
        <v>137</v>
      </c>
      <c r="E19" t="s">
        <v>138</v>
      </c>
      <c r="F19" s="2"/>
      <c r="G19" s="2"/>
      <c r="H19" s="2"/>
      <c r="I19" s="2"/>
      <c r="J19" s="2"/>
      <c r="K19" s="2"/>
      <c r="L19" s="2"/>
      <c r="M19" s="2"/>
      <c r="N19" s="2"/>
      <c r="O19" s="2"/>
      <c r="P19" s="2"/>
      <c r="Q19" s="2"/>
      <c r="R19" s="2"/>
      <c r="S19" s="2"/>
      <c r="T19" s="2"/>
      <c r="U19" s="2"/>
      <c r="V19" s="2"/>
      <c r="W19" s="2"/>
      <c r="X19" s="2"/>
      <c r="Y19" s="2"/>
      <c r="Z19" s="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F942D-1725-B745-A61F-46451943A74C}">
  <dimension ref="A1:W8"/>
  <sheetViews>
    <sheetView tabSelected="1" zoomScale="85" zoomScaleNormal="85" workbookViewId="0">
      <selection activeCell="C13" sqref="C13"/>
    </sheetView>
  </sheetViews>
  <sheetFormatPr defaultColWidth="11" defaultRowHeight="15.5" x14ac:dyDescent="0.35"/>
  <cols>
    <col min="1" max="1" width="21.75" bestFit="1" customWidth="1"/>
    <col min="2" max="2" width="21.08203125" customWidth="1"/>
  </cols>
  <sheetData>
    <row r="1" spans="1:23" x14ac:dyDescent="0.35">
      <c r="A1" t="s">
        <v>1</v>
      </c>
      <c r="B1" t="s">
        <v>169</v>
      </c>
      <c r="C1">
        <v>2025</v>
      </c>
      <c r="D1">
        <v>2026</v>
      </c>
      <c r="E1">
        <v>2027</v>
      </c>
      <c r="F1">
        <v>2028</v>
      </c>
      <c r="G1">
        <v>2029</v>
      </c>
      <c r="H1">
        <v>2030</v>
      </c>
      <c r="I1">
        <v>2031</v>
      </c>
      <c r="J1">
        <v>2032</v>
      </c>
      <c r="K1">
        <v>2033</v>
      </c>
      <c r="L1">
        <v>2034</v>
      </c>
      <c r="M1">
        <v>2035</v>
      </c>
      <c r="N1">
        <v>2036</v>
      </c>
      <c r="O1">
        <v>2037</v>
      </c>
      <c r="P1">
        <v>2038</v>
      </c>
      <c r="Q1">
        <v>2039</v>
      </c>
      <c r="R1">
        <v>2040</v>
      </c>
      <c r="S1">
        <v>2041</v>
      </c>
      <c r="T1">
        <v>2042</v>
      </c>
      <c r="U1">
        <v>2043</v>
      </c>
      <c r="V1">
        <v>2044</v>
      </c>
      <c r="W1">
        <v>2045</v>
      </c>
    </row>
    <row r="2" spans="1:23" x14ac:dyDescent="0.35">
      <c r="A2" t="s">
        <v>12</v>
      </c>
      <c r="B2" t="s">
        <v>63</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row>
    <row r="3" spans="1:23" x14ac:dyDescent="0.35">
      <c r="A3" t="s">
        <v>19</v>
      </c>
      <c r="B3" t="s">
        <v>64</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row>
    <row r="4" spans="1:23" x14ac:dyDescent="0.35">
      <c r="A4" t="s">
        <v>19</v>
      </c>
      <c r="B4" t="s">
        <v>294</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row>
    <row r="5" spans="1:23" x14ac:dyDescent="0.35">
      <c r="A5" t="s">
        <v>38</v>
      </c>
      <c r="B5" t="s">
        <v>12</v>
      </c>
      <c r="C5" s="2">
        <v>0</v>
      </c>
      <c r="D5" s="2">
        <v>0</v>
      </c>
      <c r="E5" s="2">
        <v>0</v>
      </c>
      <c r="F5" s="2">
        <v>0</v>
      </c>
      <c r="G5" s="2">
        <v>0</v>
      </c>
      <c r="H5" s="2">
        <v>0</v>
      </c>
      <c r="I5" s="2">
        <v>0</v>
      </c>
      <c r="J5" s="2">
        <v>0</v>
      </c>
      <c r="K5" s="2">
        <v>0</v>
      </c>
      <c r="L5" s="2">
        <v>0</v>
      </c>
      <c r="M5" s="2">
        <v>0</v>
      </c>
      <c r="N5" s="2">
        <v>0</v>
      </c>
      <c r="O5" s="2">
        <v>0</v>
      </c>
      <c r="P5" s="2">
        <v>0</v>
      </c>
      <c r="Q5" s="2">
        <v>0</v>
      </c>
      <c r="R5" s="2">
        <v>0</v>
      </c>
      <c r="S5" s="2">
        <v>0</v>
      </c>
      <c r="T5" s="2">
        <v>0</v>
      </c>
      <c r="U5" s="2">
        <v>0</v>
      </c>
      <c r="V5" s="2">
        <v>0</v>
      </c>
      <c r="W5" s="2">
        <v>0</v>
      </c>
    </row>
    <row r="6" spans="1:23" x14ac:dyDescent="0.35">
      <c r="A6" t="s">
        <v>38</v>
      </c>
      <c r="B6" t="s">
        <v>19</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row>
    <row r="7" spans="1:23" x14ac:dyDescent="0.35">
      <c r="A7" t="s">
        <v>38</v>
      </c>
      <c r="B7" t="s">
        <v>57</v>
      </c>
      <c r="C7" s="2">
        <v>1</v>
      </c>
      <c r="D7" s="2">
        <v>1</v>
      </c>
      <c r="E7" s="2">
        <v>1</v>
      </c>
      <c r="F7" s="2">
        <v>1</v>
      </c>
      <c r="G7" s="2">
        <v>1</v>
      </c>
      <c r="H7" s="2">
        <v>1</v>
      </c>
      <c r="I7" s="2">
        <v>1</v>
      </c>
      <c r="J7" s="2">
        <v>1</v>
      </c>
      <c r="K7" s="2">
        <v>1</v>
      </c>
      <c r="L7" s="2">
        <v>1</v>
      </c>
      <c r="M7" s="2">
        <v>1</v>
      </c>
      <c r="N7" s="2">
        <v>1</v>
      </c>
      <c r="O7" s="2">
        <v>1</v>
      </c>
      <c r="P7" s="2">
        <v>1</v>
      </c>
      <c r="Q7" s="2">
        <v>1</v>
      </c>
      <c r="R7" s="2">
        <v>1</v>
      </c>
      <c r="S7" s="2">
        <v>1</v>
      </c>
      <c r="T7" s="2">
        <v>1</v>
      </c>
      <c r="U7" s="2">
        <v>1</v>
      </c>
      <c r="V7" s="2">
        <v>1</v>
      </c>
      <c r="W7" s="2">
        <v>1</v>
      </c>
    </row>
    <row r="8" spans="1:23" x14ac:dyDescent="0.35">
      <c r="A8" s="1" t="s">
        <v>48</v>
      </c>
      <c r="B8" t="s">
        <v>70</v>
      </c>
      <c r="C8" s="2">
        <v>1</v>
      </c>
      <c r="D8" s="2">
        <v>1</v>
      </c>
      <c r="E8" s="2">
        <v>1</v>
      </c>
      <c r="F8" s="2">
        <v>1</v>
      </c>
      <c r="G8" s="2">
        <v>1</v>
      </c>
      <c r="H8" s="2">
        <v>1</v>
      </c>
      <c r="I8" s="2">
        <v>1</v>
      </c>
      <c r="J8" s="2">
        <v>1</v>
      </c>
      <c r="K8" s="2">
        <v>1</v>
      </c>
      <c r="L8" s="2">
        <v>1</v>
      </c>
      <c r="M8" s="2">
        <v>1</v>
      </c>
      <c r="N8" s="2">
        <v>1</v>
      </c>
      <c r="O8" s="2">
        <v>1</v>
      </c>
      <c r="P8" s="2">
        <v>1</v>
      </c>
      <c r="Q8" s="2">
        <v>1</v>
      </c>
      <c r="R8" s="2">
        <v>1</v>
      </c>
      <c r="S8" s="2">
        <v>1</v>
      </c>
      <c r="T8" s="2">
        <v>1</v>
      </c>
      <c r="U8" s="2">
        <v>1</v>
      </c>
      <c r="V8" s="2">
        <v>1</v>
      </c>
      <c r="W8" s="2">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DA0F3-A3DE-4AB4-98AB-8BE3425A27E0}">
  <dimension ref="A1:G30"/>
  <sheetViews>
    <sheetView workbookViewId="0">
      <selection activeCell="E20" sqref="E20"/>
    </sheetView>
  </sheetViews>
  <sheetFormatPr defaultRowHeight="15.5" x14ac:dyDescent="0.35"/>
  <cols>
    <col min="1" max="1" width="25.75" customWidth="1"/>
    <col min="2" max="2" width="20.75" customWidth="1"/>
    <col min="3" max="3" width="20.58203125" bestFit="1" customWidth="1"/>
    <col min="4" max="4" width="46.83203125" bestFit="1" customWidth="1"/>
    <col min="5" max="5" width="20.33203125" customWidth="1"/>
    <col min="6" max="6" width="15.33203125" customWidth="1"/>
  </cols>
  <sheetData>
    <row r="1" spans="1:7" x14ac:dyDescent="0.35">
      <c r="A1" s="33" t="s">
        <v>165</v>
      </c>
      <c r="B1" s="33" t="s">
        <v>166</v>
      </c>
      <c r="C1" s="52" t="s">
        <v>0</v>
      </c>
      <c r="D1" s="52" t="s">
        <v>150</v>
      </c>
      <c r="E1" s="52" t="s">
        <v>167</v>
      </c>
      <c r="F1" t="s">
        <v>104</v>
      </c>
      <c r="G1" t="s">
        <v>105</v>
      </c>
    </row>
    <row r="2" spans="1:7" x14ac:dyDescent="0.35">
      <c r="A2" s="15" t="s">
        <v>11</v>
      </c>
      <c r="B2" s="51"/>
      <c r="C2" s="53" t="s">
        <v>11</v>
      </c>
      <c r="D2" s="53" t="s">
        <v>151</v>
      </c>
      <c r="E2" s="53" t="s">
        <v>12</v>
      </c>
      <c r="F2" t="s">
        <v>114</v>
      </c>
      <c r="G2" t="s">
        <v>115</v>
      </c>
    </row>
    <row r="3" spans="1:7" x14ac:dyDescent="0.35">
      <c r="A3" s="15" t="s">
        <v>22</v>
      </c>
      <c r="B3" s="51"/>
      <c r="C3" s="53" t="s">
        <v>22</v>
      </c>
      <c r="D3" s="53" t="s">
        <v>152</v>
      </c>
      <c r="E3" s="53" t="s">
        <v>12</v>
      </c>
      <c r="F3" t="s">
        <v>114</v>
      </c>
      <c r="G3" t="s">
        <v>115</v>
      </c>
    </row>
    <row r="4" spans="1:7" x14ac:dyDescent="0.35">
      <c r="A4" s="15" t="s">
        <v>34</v>
      </c>
      <c r="B4" s="51"/>
      <c r="C4" s="53" t="s">
        <v>34</v>
      </c>
      <c r="D4" s="53" t="s">
        <v>153</v>
      </c>
      <c r="E4" s="53" t="s">
        <v>12</v>
      </c>
      <c r="F4" t="s">
        <v>114</v>
      </c>
      <c r="G4" t="s">
        <v>115</v>
      </c>
    </row>
    <row r="5" spans="1:7" x14ac:dyDescent="0.35">
      <c r="A5" s="15" t="s">
        <v>35</v>
      </c>
      <c r="B5" s="51"/>
      <c r="C5" s="53" t="s">
        <v>35</v>
      </c>
      <c r="D5" s="53" t="s">
        <v>154</v>
      </c>
      <c r="E5" s="53" t="s">
        <v>12</v>
      </c>
      <c r="F5" t="s">
        <v>114</v>
      </c>
      <c r="G5" t="s">
        <v>115</v>
      </c>
    </row>
    <row r="6" spans="1:7" x14ac:dyDescent="0.35">
      <c r="A6" s="15" t="s">
        <v>145</v>
      </c>
      <c r="B6" s="15"/>
      <c r="C6" s="53" t="s">
        <v>36</v>
      </c>
      <c r="D6" s="53" t="s">
        <v>155</v>
      </c>
      <c r="E6" s="53" t="s">
        <v>12</v>
      </c>
      <c r="F6" t="s">
        <v>114</v>
      </c>
      <c r="G6" t="s">
        <v>115</v>
      </c>
    </row>
    <row r="7" spans="1:7" x14ac:dyDescent="0.35">
      <c r="A7" s="15" t="s">
        <v>145</v>
      </c>
      <c r="B7" s="15"/>
      <c r="C7" s="53" t="s">
        <v>37</v>
      </c>
      <c r="D7" s="53" t="s">
        <v>155</v>
      </c>
      <c r="E7" s="53" t="s">
        <v>12</v>
      </c>
      <c r="F7" t="s">
        <v>114</v>
      </c>
      <c r="G7" t="s">
        <v>115</v>
      </c>
    </row>
    <row r="8" spans="1:7" x14ac:dyDescent="0.35">
      <c r="A8" s="15" t="s">
        <v>38</v>
      </c>
      <c r="B8" s="17"/>
      <c r="C8" s="53" t="s">
        <v>38</v>
      </c>
      <c r="D8" s="53" t="s">
        <v>156</v>
      </c>
      <c r="E8" s="53" t="s">
        <v>12</v>
      </c>
      <c r="F8" t="s">
        <v>114</v>
      </c>
      <c r="G8" t="s">
        <v>115</v>
      </c>
    </row>
    <row r="9" spans="1:7" x14ac:dyDescent="0.35">
      <c r="A9" s="15" t="s">
        <v>11</v>
      </c>
      <c r="B9" s="15"/>
      <c r="C9" s="53" t="s">
        <v>11</v>
      </c>
      <c r="D9" s="53" t="s">
        <v>157</v>
      </c>
      <c r="E9" s="53" t="s">
        <v>19</v>
      </c>
      <c r="F9" t="s">
        <v>119</v>
      </c>
      <c r="G9" t="s">
        <v>120</v>
      </c>
    </row>
    <row r="10" spans="1:7" x14ac:dyDescent="0.35">
      <c r="A10" s="15" t="s">
        <v>58</v>
      </c>
      <c r="B10" s="15"/>
      <c r="C10" s="53" t="s">
        <v>40</v>
      </c>
      <c r="D10" s="53" t="s">
        <v>158</v>
      </c>
      <c r="E10" s="53" t="s">
        <v>19</v>
      </c>
      <c r="F10" t="s">
        <v>119</v>
      </c>
      <c r="G10" t="s">
        <v>120</v>
      </c>
    </row>
    <row r="11" spans="1:7" x14ac:dyDescent="0.35">
      <c r="A11" s="15" t="s">
        <v>145</v>
      </c>
      <c r="B11" s="15"/>
      <c r="C11" s="53" t="s">
        <v>37</v>
      </c>
      <c r="D11" s="53" t="s">
        <v>159</v>
      </c>
      <c r="E11" s="53" t="s">
        <v>19</v>
      </c>
      <c r="F11" t="s">
        <v>119</v>
      </c>
      <c r="G11" t="s">
        <v>120</v>
      </c>
    </row>
    <row r="12" spans="1:7" x14ac:dyDescent="0.35">
      <c r="A12" s="15" t="s">
        <v>145</v>
      </c>
      <c r="B12" s="15"/>
      <c r="C12" s="53" t="s">
        <v>36</v>
      </c>
      <c r="D12" s="53" t="s">
        <v>159</v>
      </c>
      <c r="E12" s="53" t="s">
        <v>19</v>
      </c>
      <c r="F12" t="s">
        <v>119</v>
      </c>
      <c r="G12" t="s">
        <v>120</v>
      </c>
    </row>
    <row r="13" spans="1:7" x14ac:dyDescent="0.35">
      <c r="A13" s="15" t="s">
        <v>38</v>
      </c>
      <c r="B13" s="15"/>
      <c r="C13" s="53" t="s">
        <v>38</v>
      </c>
      <c r="D13" s="53" t="s">
        <v>160</v>
      </c>
      <c r="E13" s="53" t="s">
        <v>19</v>
      </c>
      <c r="F13" t="s">
        <v>119</v>
      </c>
      <c r="G13" t="s">
        <v>120</v>
      </c>
    </row>
    <row r="14" spans="1:7" x14ac:dyDescent="0.35">
      <c r="A14" s="15" t="s">
        <v>145</v>
      </c>
      <c r="B14" s="15"/>
      <c r="C14" s="53" t="s">
        <v>45</v>
      </c>
      <c r="D14" s="53" t="s">
        <v>161</v>
      </c>
      <c r="E14" s="53" t="s">
        <v>38</v>
      </c>
      <c r="F14" t="s">
        <v>133</v>
      </c>
      <c r="G14" t="s">
        <v>59</v>
      </c>
    </row>
    <row r="15" spans="1:7" x14ac:dyDescent="0.35">
      <c r="A15" s="15" t="s">
        <v>145</v>
      </c>
      <c r="B15" s="15"/>
      <c r="C15" s="53" t="s">
        <v>44</v>
      </c>
      <c r="D15" s="53" t="s">
        <v>161</v>
      </c>
      <c r="E15" s="53" t="s">
        <v>38</v>
      </c>
      <c r="F15" t="s">
        <v>133</v>
      </c>
      <c r="G15" t="s">
        <v>59</v>
      </c>
    </row>
    <row r="16" spans="1:7" x14ac:dyDescent="0.35">
      <c r="A16" s="15" t="s">
        <v>168</v>
      </c>
      <c r="B16" s="15"/>
      <c r="C16" s="53" t="s">
        <v>162</v>
      </c>
      <c r="D16" s="53" t="s">
        <v>163</v>
      </c>
      <c r="E16" s="54" t="s">
        <v>48</v>
      </c>
      <c r="F16" t="s">
        <v>137</v>
      </c>
      <c r="G16" t="s">
        <v>138</v>
      </c>
    </row>
    <row r="17" spans="1:7" x14ac:dyDescent="0.35">
      <c r="A17" s="15" t="s">
        <v>168</v>
      </c>
      <c r="B17" s="15"/>
      <c r="C17" s="53" t="s">
        <v>50</v>
      </c>
      <c r="D17" s="53" t="s">
        <v>163</v>
      </c>
      <c r="E17" s="54" t="s">
        <v>48</v>
      </c>
      <c r="F17" t="s">
        <v>137</v>
      </c>
      <c r="G17" t="s">
        <v>138</v>
      </c>
    </row>
    <row r="18" spans="1:7" x14ac:dyDescent="0.35">
      <c r="A18" s="15" t="s">
        <v>145</v>
      </c>
      <c r="B18" s="15"/>
      <c r="C18" s="53" t="s">
        <v>37</v>
      </c>
      <c r="D18" s="53" t="s">
        <v>164</v>
      </c>
      <c r="E18" s="54" t="s">
        <v>48</v>
      </c>
      <c r="F18" t="s">
        <v>137</v>
      </c>
      <c r="G18" t="s">
        <v>138</v>
      </c>
    </row>
    <row r="19" spans="1:7" x14ac:dyDescent="0.35">
      <c r="A19" s="15" t="s">
        <v>145</v>
      </c>
      <c r="B19" s="15"/>
      <c r="C19" s="53" t="s">
        <v>36</v>
      </c>
      <c r="D19" s="53" t="s">
        <v>164</v>
      </c>
      <c r="E19" s="54" t="s">
        <v>48</v>
      </c>
      <c r="F19" t="s">
        <v>137</v>
      </c>
      <c r="G19" t="s">
        <v>138</v>
      </c>
    </row>
    <row r="23" spans="1:7" x14ac:dyDescent="0.35">
      <c r="A23" s="52" t="s">
        <v>167</v>
      </c>
      <c r="B23" s="33" t="s">
        <v>52</v>
      </c>
    </row>
    <row r="24" spans="1:7" x14ac:dyDescent="0.35">
      <c r="A24" s="53" t="s">
        <v>12</v>
      </c>
      <c r="B24" s="15" t="s">
        <v>63</v>
      </c>
    </row>
    <row r="25" spans="1:7" x14ac:dyDescent="0.35">
      <c r="A25" s="53" t="s">
        <v>19</v>
      </c>
      <c r="B25" s="15" t="s">
        <v>64</v>
      </c>
    </row>
    <row r="26" spans="1:7" x14ac:dyDescent="0.35">
      <c r="A26" s="53" t="s">
        <v>19</v>
      </c>
      <c r="B26" s="15" t="s">
        <v>68</v>
      </c>
    </row>
    <row r="27" spans="1:7" x14ac:dyDescent="0.35">
      <c r="A27" s="53" t="s">
        <v>38</v>
      </c>
      <c r="B27" s="15" t="s">
        <v>12</v>
      </c>
    </row>
    <row r="28" spans="1:7" x14ac:dyDescent="0.35">
      <c r="A28" s="53" t="s">
        <v>38</v>
      </c>
      <c r="B28" s="15" t="s">
        <v>19</v>
      </c>
    </row>
    <row r="29" spans="1:7" x14ac:dyDescent="0.35">
      <c r="A29" s="53" t="s">
        <v>38</v>
      </c>
      <c r="B29" s="15" t="s">
        <v>57</v>
      </c>
    </row>
    <row r="30" spans="1:7" x14ac:dyDescent="0.35">
      <c r="A30" s="53" t="s">
        <v>71</v>
      </c>
      <c r="B30" s="15" t="s">
        <v>70</v>
      </c>
    </row>
  </sheetData>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85204-D4C6-FC4C-98EB-2FC1A2E0E66E}">
  <dimension ref="A1:I6"/>
  <sheetViews>
    <sheetView zoomScaleNormal="100" workbookViewId="0">
      <selection activeCell="A5" sqref="A5"/>
    </sheetView>
  </sheetViews>
  <sheetFormatPr defaultColWidth="11" defaultRowHeight="15.5" x14ac:dyDescent="0.35"/>
  <cols>
    <col min="1" max="1" width="23.33203125" customWidth="1"/>
    <col min="2" max="2" width="20" customWidth="1"/>
    <col min="3" max="3" width="18" customWidth="1"/>
    <col min="4" max="4" width="16.58203125" customWidth="1"/>
    <col min="6" max="6" width="14.5" customWidth="1"/>
    <col min="7" max="7" width="14" customWidth="1"/>
  </cols>
  <sheetData>
    <row r="1" spans="1:9" x14ac:dyDescent="0.35">
      <c r="A1" t="s">
        <v>1</v>
      </c>
      <c r="B1" t="s">
        <v>170</v>
      </c>
      <c r="C1" t="s">
        <v>171</v>
      </c>
      <c r="D1" t="s">
        <v>68</v>
      </c>
      <c r="E1" t="s">
        <v>172</v>
      </c>
      <c r="F1" t="s">
        <v>173</v>
      </c>
      <c r="G1" t="s">
        <v>174</v>
      </c>
      <c r="H1" t="s">
        <v>175</v>
      </c>
      <c r="I1" t="s">
        <v>74</v>
      </c>
    </row>
    <row r="2" spans="1:9" x14ac:dyDescent="0.35">
      <c r="A2" t="s">
        <v>58</v>
      </c>
      <c r="B2">
        <v>1</v>
      </c>
      <c r="I2" s="2">
        <v>1</v>
      </c>
    </row>
    <row r="3" spans="1:9" x14ac:dyDescent="0.35">
      <c r="A3" t="s">
        <v>12</v>
      </c>
      <c r="B3">
        <v>1</v>
      </c>
      <c r="H3" s="2">
        <v>1</v>
      </c>
    </row>
    <row r="4" spans="1:9" x14ac:dyDescent="0.35">
      <c r="A4" t="s">
        <v>19</v>
      </c>
      <c r="B4" s="2">
        <v>1</v>
      </c>
      <c r="D4">
        <v>1</v>
      </c>
      <c r="E4">
        <v>1</v>
      </c>
      <c r="F4">
        <v>1</v>
      </c>
    </row>
    <row r="5" spans="1:9" x14ac:dyDescent="0.35">
      <c r="A5" t="s">
        <v>71</v>
      </c>
      <c r="C5" s="2">
        <v>1</v>
      </c>
    </row>
    <row r="6" spans="1:9" x14ac:dyDescent="0.35">
      <c r="A6" t="s">
        <v>176</v>
      </c>
      <c r="G6">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7B0DD-C673-4DCD-83AE-47E17C286F51}">
  <dimension ref="A1:K68"/>
  <sheetViews>
    <sheetView topLeftCell="A17" workbookViewId="0">
      <selection activeCell="B20" sqref="B20"/>
    </sheetView>
  </sheetViews>
  <sheetFormatPr defaultRowHeight="15.5" x14ac:dyDescent="0.35"/>
  <cols>
    <col min="1" max="1" width="47.83203125" customWidth="1"/>
    <col min="2" max="2" width="30.08203125" bestFit="1" customWidth="1"/>
    <col min="3" max="3" width="27" customWidth="1"/>
    <col min="4" max="4" width="40.83203125" customWidth="1"/>
    <col min="5" max="5" width="30.58203125" customWidth="1"/>
    <col min="6" max="6" width="9" customWidth="1"/>
  </cols>
  <sheetData>
    <row r="1" spans="1:11" x14ac:dyDescent="0.35">
      <c r="A1" s="15" t="s">
        <v>0</v>
      </c>
      <c r="B1" s="15" t="s">
        <v>1</v>
      </c>
      <c r="C1" s="15" t="s">
        <v>167</v>
      </c>
      <c r="D1" s="16" t="s">
        <v>169</v>
      </c>
      <c r="F1" s="15" t="s">
        <v>0</v>
      </c>
      <c r="G1" s="15" t="s">
        <v>1</v>
      </c>
      <c r="I1" t="s">
        <v>1</v>
      </c>
      <c r="J1" t="s">
        <v>169</v>
      </c>
      <c r="K1" t="s">
        <v>177</v>
      </c>
    </row>
    <row r="2" spans="1:11" x14ac:dyDescent="0.35">
      <c r="A2" s="15" t="s">
        <v>58</v>
      </c>
      <c r="B2" s="15" t="s">
        <v>19</v>
      </c>
      <c r="C2" s="15" t="s">
        <v>178</v>
      </c>
      <c r="D2" s="16"/>
      <c r="F2" s="15" t="s">
        <v>179</v>
      </c>
      <c r="G2" s="15" t="s">
        <v>180</v>
      </c>
      <c r="I2" s="7" t="s">
        <v>58</v>
      </c>
      <c r="J2" s="7" t="s">
        <v>181</v>
      </c>
      <c r="K2" s="7" t="s">
        <v>182</v>
      </c>
    </row>
    <row r="3" spans="1:11" x14ac:dyDescent="0.35">
      <c r="A3" s="15" t="s">
        <v>162</v>
      </c>
      <c r="B3" s="15" t="s">
        <v>71</v>
      </c>
      <c r="C3" s="15" t="s">
        <v>183</v>
      </c>
      <c r="D3" s="16"/>
      <c r="F3" s="15" t="s">
        <v>184</v>
      </c>
      <c r="G3" s="15" t="s">
        <v>180</v>
      </c>
      <c r="I3" s="7" t="s">
        <v>58</v>
      </c>
      <c r="J3" s="7" t="s">
        <v>185</v>
      </c>
      <c r="K3" s="7" t="s">
        <v>182</v>
      </c>
    </row>
    <row r="4" spans="1:11" x14ac:dyDescent="0.35">
      <c r="A4" s="15" t="s">
        <v>11</v>
      </c>
      <c r="B4" s="15" t="s">
        <v>12</v>
      </c>
      <c r="C4" s="15" t="s">
        <v>186</v>
      </c>
      <c r="D4" s="16"/>
      <c r="F4" s="15" t="s">
        <v>187</v>
      </c>
      <c r="G4" s="15" t="s">
        <v>180</v>
      </c>
      <c r="I4" t="s">
        <v>58</v>
      </c>
      <c r="J4" t="s">
        <v>188</v>
      </c>
      <c r="K4" t="s">
        <v>189</v>
      </c>
    </row>
    <row r="5" spans="1:11" x14ac:dyDescent="0.35">
      <c r="A5" s="15" t="s">
        <v>11</v>
      </c>
      <c r="B5" s="15" t="s">
        <v>19</v>
      </c>
      <c r="C5" s="15" t="s">
        <v>190</v>
      </c>
      <c r="D5" s="16"/>
      <c r="F5" s="15" t="s">
        <v>191</v>
      </c>
      <c r="G5" s="15" t="s">
        <v>180</v>
      </c>
      <c r="I5" s="7" t="s">
        <v>58</v>
      </c>
      <c r="J5" s="7" t="s">
        <v>74</v>
      </c>
      <c r="K5" s="7" t="s">
        <v>182</v>
      </c>
    </row>
    <row r="6" spans="1:11" x14ac:dyDescent="0.35">
      <c r="A6" s="15" t="s">
        <v>22</v>
      </c>
      <c r="B6" s="15" t="s">
        <v>12</v>
      </c>
      <c r="C6" s="15" t="s">
        <v>186</v>
      </c>
      <c r="D6" s="16"/>
      <c r="F6" s="17" t="s">
        <v>192</v>
      </c>
      <c r="G6" s="17" t="s">
        <v>193</v>
      </c>
      <c r="I6" s="7" t="s">
        <v>58</v>
      </c>
      <c r="J6" s="7" t="s">
        <v>194</v>
      </c>
      <c r="K6" s="7" t="s">
        <v>182</v>
      </c>
    </row>
    <row r="7" spans="1:11" x14ac:dyDescent="0.35">
      <c r="A7" s="15" t="s">
        <v>37</v>
      </c>
      <c r="B7" s="15"/>
      <c r="C7" s="15"/>
      <c r="D7" s="16"/>
      <c r="F7" s="15" t="s">
        <v>192</v>
      </c>
      <c r="G7" s="15" t="s">
        <v>19</v>
      </c>
      <c r="I7" t="s">
        <v>58</v>
      </c>
      <c r="J7" t="s">
        <v>35</v>
      </c>
      <c r="K7" t="s">
        <v>189</v>
      </c>
    </row>
    <row r="8" spans="1:11" x14ac:dyDescent="0.35">
      <c r="A8" s="15" t="s">
        <v>36</v>
      </c>
      <c r="B8" s="15"/>
      <c r="C8" s="15"/>
      <c r="D8" s="16"/>
      <c r="F8" s="17" t="s">
        <v>37</v>
      </c>
      <c r="G8" s="17" t="s">
        <v>193</v>
      </c>
      <c r="I8" t="s">
        <v>193</v>
      </c>
      <c r="J8" t="s">
        <v>181</v>
      </c>
      <c r="K8" t="s">
        <v>189</v>
      </c>
    </row>
    <row r="9" spans="1:11" x14ac:dyDescent="0.35">
      <c r="A9" s="15" t="s">
        <v>187</v>
      </c>
      <c r="B9" s="15" t="s">
        <v>180</v>
      </c>
      <c r="C9" s="15"/>
      <c r="D9" s="16"/>
      <c r="F9" s="15" t="s">
        <v>37</v>
      </c>
      <c r="G9" s="15" t="s">
        <v>19</v>
      </c>
      <c r="I9" t="s">
        <v>193</v>
      </c>
      <c r="J9" t="s">
        <v>185</v>
      </c>
      <c r="K9" t="s">
        <v>189</v>
      </c>
    </row>
    <row r="10" spans="1:11" x14ac:dyDescent="0.35">
      <c r="A10" s="15" t="s">
        <v>187</v>
      </c>
      <c r="B10" s="15" t="s">
        <v>195</v>
      </c>
      <c r="C10" s="15"/>
      <c r="D10" s="16"/>
      <c r="F10" s="17" t="s">
        <v>36</v>
      </c>
      <c r="G10" s="17" t="s">
        <v>193</v>
      </c>
      <c r="I10" t="s">
        <v>193</v>
      </c>
      <c r="J10" t="s">
        <v>188</v>
      </c>
      <c r="K10" t="s">
        <v>189</v>
      </c>
    </row>
    <row r="11" spans="1:11" x14ac:dyDescent="0.35">
      <c r="A11" s="15" t="s">
        <v>191</v>
      </c>
      <c r="B11" s="15" t="s">
        <v>180</v>
      </c>
      <c r="C11" s="15"/>
      <c r="D11" s="16"/>
      <c r="F11" s="15" t="s">
        <v>36</v>
      </c>
      <c r="G11" s="15" t="s">
        <v>19</v>
      </c>
      <c r="I11" t="s">
        <v>193</v>
      </c>
      <c r="J11" t="s">
        <v>74</v>
      </c>
      <c r="K11" t="s">
        <v>189</v>
      </c>
    </row>
    <row r="12" spans="1:11" x14ac:dyDescent="0.35">
      <c r="A12" s="15" t="s">
        <v>191</v>
      </c>
      <c r="B12" s="15" t="s">
        <v>195</v>
      </c>
      <c r="C12" s="15"/>
      <c r="D12" s="16"/>
      <c r="I12" t="s">
        <v>193</v>
      </c>
      <c r="J12" t="s">
        <v>194</v>
      </c>
      <c r="K12" t="s">
        <v>182</v>
      </c>
    </row>
    <row r="13" spans="1:11" x14ac:dyDescent="0.35">
      <c r="A13" s="15"/>
      <c r="B13" s="15"/>
      <c r="C13" s="15"/>
      <c r="D13" s="16"/>
      <c r="I13" t="s">
        <v>193</v>
      </c>
      <c r="J13" t="s">
        <v>35</v>
      </c>
      <c r="K13" t="s">
        <v>189</v>
      </c>
    </row>
    <row r="14" spans="1:11" x14ac:dyDescent="0.35">
      <c r="A14" s="15"/>
      <c r="B14" s="15"/>
      <c r="C14" s="15"/>
      <c r="D14" s="16"/>
      <c r="I14" s="7" t="s">
        <v>19</v>
      </c>
      <c r="J14" s="7" t="s">
        <v>181</v>
      </c>
      <c r="K14" s="7" t="s">
        <v>182</v>
      </c>
    </row>
    <row r="15" spans="1:11" x14ac:dyDescent="0.35">
      <c r="A15" s="18" t="s">
        <v>196</v>
      </c>
      <c r="B15" s="18" t="s">
        <v>197</v>
      </c>
      <c r="C15" s="18" t="s">
        <v>198</v>
      </c>
      <c r="D15" s="19" t="s">
        <v>199</v>
      </c>
      <c r="E15" s="20"/>
      <c r="F15" s="20"/>
      <c r="G15" s="20"/>
      <c r="H15" s="20"/>
      <c r="I15" t="s">
        <v>19</v>
      </c>
      <c r="J15" t="s">
        <v>188</v>
      </c>
      <c r="K15" t="s">
        <v>189</v>
      </c>
    </row>
    <row r="16" spans="1:11" ht="46.5" x14ac:dyDescent="0.35">
      <c r="A16" s="21" t="s">
        <v>179</v>
      </c>
      <c r="B16" s="21" t="s">
        <v>200</v>
      </c>
      <c r="C16" s="21" t="s">
        <v>38</v>
      </c>
      <c r="D16" s="22" t="s">
        <v>201</v>
      </c>
      <c r="I16" s="7" t="s">
        <v>19</v>
      </c>
      <c r="J16" s="7" t="s">
        <v>74</v>
      </c>
      <c r="K16" s="7" t="s">
        <v>202</v>
      </c>
    </row>
    <row r="17" spans="1:11" ht="62" x14ac:dyDescent="0.35">
      <c r="A17" s="21" t="s">
        <v>184</v>
      </c>
      <c r="B17" s="23" t="s">
        <v>203</v>
      </c>
      <c r="C17" s="23" t="s">
        <v>204</v>
      </c>
      <c r="D17" s="22" t="s">
        <v>205</v>
      </c>
      <c r="I17" s="7" t="s">
        <v>19</v>
      </c>
      <c r="J17" s="7" t="s">
        <v>194</v>
      </c>
      <c r="K17" s="7" t="s">
        <v>206</v>
      </c>
    </row>
    <row r="18" spans="1:11" ht="62" x14ac:dyDescent="0.35">
      <c r="A18" s="21" t="s">
        <v>187</v>
      </c>
      <c r="B18" s="23" t="s">
        <v>203</v>
      </c>
      <c r="C18" s="23" t="s">
        <v>204</v>
      </c>
      <c r="D18" s="22" t="s">
        <v>205</v>
      </c>
      <c r="I18" t="s">
        <v>19</v>
      </c>
      <c r="J18" t="s">
        <v>35</v>
      </c>
      <c r="K18" t="s">
        <v>207</v>
      </c>
    </row>
    <row r="19" spans="1:11" ht="62" x14ac:dyDescent="0.35">
      <c r="A19" s="21" t="s">
        <v>191</v>
      </c>
      <c r="B19" s="23" t="s">
        <v>203</v>
      </c>
      <c r="C19" s="23" t="s">
        <v>204</v>
      </c>
      <c r="D19" s="22" t="s">
        <v>205</v>
      </c>
    </row>
    <row r="20" spans="1:11" ht="77.5" x14ac:dyDescent="0.35">
      <c r="A20" s="24" t="s">
        <v>192</v>
      </c>
      <c r="B20" s="25" t="s">
        <v>208</v>
      </c>
      <c r="C20" s="25" t="s">
        <v>209</v>
      </c>
      <c r="D20" s="26" t="s">
        <v>210</v>
      </c>
    </row>
    <row r="21" spans="1:11" ht="77.5" x14ac:dyDescent="0.35">
      <c r="A21" s="24" t="s">
        <v>37</v>
      </c>
      <c r="B21" s="25" t="s">
        <v>208</v>
      </c>
      <c r="C21" s="25" t="s">
        <v>209</v>
      </c>
      <c r="D21" s="26" t="s">
        <v>210</v>
      </c>
    </row>
    <row r="22" spans="1:11" ht="77.5" x14ac:dyDescent="0.35">
      <c r="A22" s="24" t="s">
        <v>36</v>
      </c>
      <c r="B22" s="25" t="s">
        <v>208</v>
      </c>
      <c r="C22" s="25" t="s">
        <v>209</v>
      </c>
      <c r="D22" s="26" t="s">
        <v>210</v>
      </c>
    </row>
    <row r="30" spans="1:11" x14ac:dyDescent="0.35">
      <c r="A30" s="27" t="s">
        <v>211</v>
      </c>
    </row>
    <row r="31" spans="1:11" x14ac:dyDescent="0.35">
      <c r="A31" s="33" t="s">
        <v>0</v>
      </c>
      <c r="B31" s="33" t="s">
        <v>212</v>
      </c>
      <c r="C31" s="33" t="s">
        <v>213</v>
      </c>
      <c r="D31" t="s">
        <v>214</v>
      </c>
      <c r="E31" t="s">
        <v>215</v>
      </c>
    </row>
    <row r="32" spans="1:11" x14ac:dyDescent="0.35">
      <c r="A32" s="15" t="s">
        <v>58</v>
      </c>
      <c r="B32" s="15" t="s">
        <v>19</v>
      </c>
      <c r="C32" s="15"/>
    </row>
    <row r="33" spans="1:5" x14ac:dyDescent="0.35">
      <c r="A33" s="15" t="s">
        <v>162</v>
      </c>
      <c r="B33" s="15" t="s">
        <v>71</v>
      </c>
      <c r="C33" s="15"/>
    </row>
    <row r="34" spans="1:5" x14ac:dyDescent="0.35">
      <c r="A34" s="15" t="s">
        <v>50</v>
      </c>
      <c r="B34" s="15" t="s">
        <v>71</v>
      </c>
      <c r="C34" s="15"/>
    </row>
    <row r="35" spans="1:5" x14ac:dyDescent="0.35">
      <c r="A35" s="15" t="s">
        <v>11</v>
      </c>
      <c r="B35" s="15" t="s">
        <v>12</v>
      </c>
      <c r="C35" s="15" t="s">
        <v>216</v>
      </c>
    </row>
    <row r="36" spans="1:5" x14ac:dyDescent="0.35">
      <c r="A36" s="15" t="s">
        <v>22</v>
      </c>
      <c r="B36" s="15" t="s">
        <v>12</v>
      </c>
      <c r="C36" s="15"/>
    </row>
    <row r="37" spans="1:5" x14ac:dyDescent="0.35">
      <c r="A37" s="15" t="s">
        <v>217</v>
      </c>
      <c r="B37" s="15" t="s">
        <v>218</v>
      </c>
      <c r="C37" s="15"/>
    </row>
    <row r="38" spans="1:5" x14ac:dyDescent="0.35">
      <c r="A38" s="15" t="s">
        <v>35</v>
      </c>
      <c r="B38" s="15" t="s">
        <v>218</v>
      </c>
      <c r="C38" s="15"/>
    </row>
    <row r="39" spans="1:5" x14ac:dyDescent="0.35">
      <c r="A39" s="28" t="s">
        <v>37</v>
      </c>
      <c r="B39" s="28" t="s">
        <v>12</v>
      </c>
      <c r="C39" s="28" t="s">
        <v>19</v>
      </c>
      <c r="D39" t="s">
        <v>26</v>
      </c>
    </row>
    <row r="40" spans="1:5" x14ac:dyDescent="0.35">
      <c r="A40" s="28" t="s">
        <v>36</v>
      </c>
      <c r="B40" s="15" t="s">
        <v>12</v>
      </c>
      <c r="C40" s="28" t="s">
        <v>19</v>
      </c>
      <c r="D40" t="s">
        <v>26</v>
      </c>
    </row>
    <row r="41" spans="1:5" x14ac:dyDescent="0.35">
      <c r="A41" s="15" t="s">
        <v>187</v>
      </c>
      <c r="B41" s="15" t="s">
        <v>58</v>
      </c>
      <c r="C41" s="28" t="s">
        <v>219</v>
      </c>
      <c r="D41" t="s">
        <v>220</v>
      </c>
      <c r="E41" t="s">
        <v>221</v>
      </c>
    </row>
    <row r="42" spans="1:5" x14ac:dyDescent="0.35">
      <c r="A42" s="15" t="s">
        <v>191</v>
      </c>
      <c r="B42" s="15" t="s">
        <v>58</v>
      </c>
      <c r="C42" s="28" t="s">
        <v>219</v>
      </c>
      <c r="D42" t="s">
        <v>220</v>
      </c>
      <c r="E42" t="s">
        <v>221</v>
      </c>
    </row>
    <row r="45" spans="1:5" x14ac:dyDescent="0.35">
      <c r="A45" s="27" t="s">
        <v>222</v>
      </c>
    </row>
    <row r="46" spans="1:5" x14ac:dyDescent="0.35">
      <c r="A46" s="33" t="s">
        <v>1</v>
      </c>
      <c r="B46" s="34" t="s">
        <v>169</v>
      </c>
      <c r="C46" s="33" t="s">
        <v>223</v>
      </c>
    </row>
    <row r="47" spans="1:5" x14ac:dyDescent="0.35">
      <c r="A47" s="15" t="s">
        <v>19</v>
      </c>
      <c r="B47" s="16" t="s">
        <v>181</v>
      </c>
      <c r="C47" s="35" t="s">
        <v>224</v>
      </c>
    </row>
    <row r="48" spans="1:5" x14ac:dyDescent="0.35">
      <c r="A48" s="31" t="s">
        <v>19</v>
      </c>
      <c r="B48" s="32" t="s">
        <v>225</v>
      </c>
      <c r="C48" s="29" t="s">
        <v>226</v>
      </c>
      <c r="D48" t="s">
        <v>24</v>
      </c>
      <c r="E48" t="s">
        <v>227</v>
      </c>
    </row>
    <row r="49" spans="1:6" x14ac:dyDescent="0.35">
      <c r="A49" s="31" t="s">
        <v>19</v>
      </c>
      <c r="B49" s="32" t="s">
        <v>173</v>
      </c>
      <c r="C49" s="29" t="s">
        <v>58</v>
      </c>
      <c r="D49" t="s">
        <v>228</v>
      </c>
      <c r="E49" t="s">
        <v>229</v>
      </c>
    </row>
    <row r="50" spans="1:6" x14ac:dyDescent="0.35">
      <c r="A50" s="31" t="s">
        <v>19</v>
      </c>
      <c r="B50" s="32" t="s">
        <v>68</v>
      </c>
      <c r="C50" s="29" t="s">
        <v>230</v>
      </c>
      <c r="D50" t="s">
        <v>231</v>
      </c>
      <c r="E50" t="s">
        <v>232</v>
      </c>
      <c r="F50" s="36" t="s">
        <v>233</v>
      </c>
    </row>
    <row r="51" spans="1:6" x14ac:dyDescent="0.35">
      <c r="A51" s="28" t="s">
        <v>19</v>
      </c>
      <c r="B51" s="29" t="s">
        <v>194</v>
      </c>
      <c r="C51" s="28" t="s">
        <v>234</v>
      </c>
      <c r="D51" t="s">
        <v>24</v>
      </c>
      <c r="E51" t="s">
        <v>235</v>
      </c>
    </row>
    <row r="52" spans="1:6" x14ac:dyDescent="0.35">
      <c r="A52" s="28" t="s">
        <v>58</v>
      </c>
      <c r="B52" s="29" t="s">
        <v>181</v>
      </c>
      <c r="C52" s="28" t="s">
        <v>224</v>
      </c>
      <c r="D52" t="s">
        <v>26</v>
      </c>
      <c r="E52" t="s">
        <v>236</v>
      </c>
    </row>
    <row r="53" spans="1:6" x14ac:dyDescent="0.35">
      <c r="A53" s="15" t="s">
        <v>58</v>
      </c>
      <c r="B53" s="16" t="s">
        <v>74</v>
      </c>
      <c r="C53" s="35" t="s">
        <v>58</v>
      </c>
    </row>
    <row r="54" spans="1:6" x14ac:dyDescent="0.35">
      <c r="A54" s="28" t="s">
        <v>58</v>
      </c>
      <c r="B54" s="29" t="s">
        <v>194</v>
      </c>
      <c r="C54" s="28" t="s">
        <v>58</v>
      </c>
      <c r="D54" t="s">
        <v>26</v>
      </c>
      <c r="E54" t="s">
        <v>237</v>
      </c>
    </row>
    <row r="55" spans="1:6" x14ac:dyDescent="0.35">
      <c r="A55" s="28" t="s">
        <v>12</v>
      </c>
      <c r="B55" s="29" t="s">
        <v>181</v>
      </c>
      <c r="C55" s="28" t="s">
        <v>224</v>
      </c>
      <c r="D55" t="s">
        <v>24</v>
      </c>
      <c r="E55" t="s">
        <v>238</v>
      </c>
    </row>
    <row r="56" spans="1:6" x14ac:dyDescent="0.35">
      <c r="A56" s="15" t="s">
        <v>12</v>
      </c>
      <c r="B56" s="16" t="s">
        <v>239</v>
      </c>
      <c r="C56" s="35" t="s">
        <v>234</v>
      </c>
    </row>
    <row r="60" spans="1:6" x14ac:dyDescent="0.35">
      <c r="A60" s="27" t="s">
        <v>240</v>
      </c>
    </row>
    <row r="61" spans="1:6" x14ac:dyDescent="0.35">
      <c r="A61" s="28" t="s">
        <v>241</v>
      </c>
      <c r="D61" t="s">
        <v>24</v>
      </c>
      <c r="E61" t="s">
        <v>242</v>
      </c>
    </row>
    <row r="62" spans="1:6" x14ac:dyDescent="0.35">
      <c r="A62" s="30" t="s">
        <v>243</v>
      </c>
      <c r="D62" t="s">
        <v>26</v>
      </c>
    </row>
    <row r="63" spans="1:6" x14ac:dyDescent="0.35">
      <c r="A63" s="28" t="s">
        <v>244</v>
      </c>
      <c r="D63" t="s">
        <v>24</v>
      </c>
    </row>
    <row r="66" spans="1:4" x14ac:dyDescent="0.35">
      <c r="A66" s="27" t="s">
        <v>245</v>
      </c>
    </row>
    <row r="67" spans="1:4" x14ac:dyDescent="0.35">
      <c r="A67" s="28" t="s">
        <v>246</v>
      </c>
      <c r="D67" t="s">
        <v>228</v>
      </c>
    </row>
    <row r="68" spans="1:4" x14ac:dyDescent="0.35">
      <c r="A68" s="28" t="s">
        <v>247</v>
      </c>
      <c r="D68" t="s">
        <v>248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7DE39-83AB-8346-8AC1-EC99E6C87D8C}">
  <dimension ref="A1:F12"/>
  <sheetViews>
    <sheetView zoomScale="156" workbookViewId="0">
      <selection activeCell="A11" sqref="A11"/>
    </sheetView>
  </sheetViews>
  <sheetFormatPr defaultColWidth="11" defaultRowHeight="15.5" x14ac:dyDescent="0.35"/>
  <cols>
    <col min="1" max="1" width="25.58203125" customWidth="1"/>
    <col min="2" max="5" width="15.58203125" customWidth="1"/>
  </cols>
  <sheetData>
    <row r="1" spans="1:6" x14ac:dyDescent="0.35">
      <c r="A1" t="s">
        <v>249</v>
      </c>
      <c r="B1" t="s">
        <v>58</v>
      </c>
      <c r="C1" t="s">
        <v>12</v>
      </c>
      <c r="D1" t="s">
        <v>19</v>
      </c>
      <c r="E1" t="s">
        <v>71</v>
      </c>
      <c r="F1" t="s">
        <v>176</v>
      </c>
    </row>
    <row r="2" spans="1:6" x14ac:dyDescent="0.35">
      <c r="A2" t="s">
        <v>250</v>
      </c>
      <c r="C2" s="2">
        <v>1</v>
      </c>
      <c r="D2" s="2">
        <v>1</v>
      </c>
    </row>
    <row r="3" spans="1:6" x14ac:dyDescent="0.35">
      <c r="A3" t="s">
        <v>22</v>
      </c>
      <c r="C3" s="2">
        <v>1</v>
      </c>
    </row>
    <row r="4" spans="1:6" x14ac:dyDescent="0.35">
      <c r="A4" t="s">
        <v>58</v>
      </c>
      <c r="D4" s="2">
        <v>1</v>
      </c>
    </row>
    <row r="5" spans="1:6" x14ac:dyDescent="0.35">
      <c r="A5" t="s">
        <v>45</v>
      </c>
      <c r="B5" s="2">
        <v>1</v>
      </c>
      <c r="C5">
        <v>1</v>
      </c>
      <c r="D5">
        <v>1</v>
      </c>
    </row>
    <row r="6" spans="1:6" x14ac:dyDescent="0.35">
      <c r="A6" t="s">
        <v>148</v>
      </c>
      <c r="B6" s="2">
        <v>1</v>
      </c>
      <c r="C6">
        <v>1</v>
      </c>
      <c r="D6">
        <v>1</v>
      </c>
    </row>
    <row r="7" spans="1:6" x14ac:dyDescent="0.35">
      <c r="A7" t="s">
        <v>251</v>
      </c>
      <c r="B7" s="2">
        <v>1</v>
      </c>
      <c r="C7">
        <v>1</v>
      </c>
      <c r="D7">
        <v>1</v>
      </c>
    </row>
    <row r="8" spans="1:6" x14ac:dyDescent="0.35">
      <c r="A8" t="s">
        <v>252</v>
      </c>
      <c r="C8">
        <v>1</v>
      </c>
      <c r="F8">
        <v>1</v>
      </c>
    </row>
    <row r="9" spans="1:6" x14ac:dyDescent="0.35">
      <c r="A9" t="s">
        <v>253</v>
      </c>
      <c r="C9">
        <v>1</v>
      </c>
      <c r="F9">
        <v>1</v>
      </c>
    </row>
    <row r="10" spans="1:6" x14ac:dyDescent="0.35">
      <c r="A10" t="s">
        <v>254</v>
      </c>
      <c r="C10">
        <v>1</v>
      </c>
      <c r="F10">
        <v>1</v>
      </c>
    </row>
    <row r="11" spans="1:6" x14ac:dyDescent="0.35">
      <c r="A11" t="s">
        <v>47</v>
      </c>
      <c r="E11" s="2">
        <v>1</v>
      </c>
    </row>
    <row r="12" spans="1:6" x14ac:dyDescent="0.35">
      <c r="A12" t="s">
        <v>50</v>
      </c>
      <c r="E12" s="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9AEE-59CF-9744-8E33-A83B08C738C6}">
  <dimension ref="A1:J55"/>
  <sheetViews>
    <sheetView workbookViewId="0">
      <selection activeCell="B14" sqref="B14"/>
    </sheetView>
  </sheetViews>
  <sheetFormatPr defaultColWidth="11" defaultRowHeight="15.5" x14ac:dyDescent="0.35"/>
  <cols>
    <col min="1" max="1" width="21.83203125" customWidth="1"/>
    <col min="2" max="2" width="24.33203125" customWidth="1"/>
    <col min="3" max="3" width="21" customWidth="1"/>
    <col min="4" max="5" width="26" customWidth="1"/>
    <col min="6" max="7" width="24.08203125" customWidth="1"/>
    <col min="8" max="8" width="31.5" customWidth="1"/>
    <col min="9" max="9" width="36.83203125" customWidth="1"/>
  </cols>
  <sheetData>
    <row r="1" spans="1:10" x14ac:dyDescent="0.35">
      <c r="A1" s="1" t="s">
        <v>0</v>
      </c>
      <c r="B1" s="1" t="s">
        <v>1</v>
      </c>
      <c r="C1" t="s">
        <v>2</v>
      </c>
      <c r="D1" t="s">
        <v>3</v>
      </c>
      <c r="E1" t="s">
        <v>4</v>
      </c>
      <c r="F1" t="s">
        <v>28</v>
      </c>
      <c r="G1" t="s">
        <v>29</v>
      </c>
      <c r="H1" t="s">
        <v>9</v>
      </c>
      <c r="I1" t="s">
        <v>10</v>
      </c>
    </row>
    <row r="2" spans="1:10" x14ac:dyDescent="0.35">
      <c r="A2" s="1" t="s">
        <v>11</v>
      </c>
      <c r="B2" s="1" t="s">
        <v>12</v>
      </c>
      <c r="C2" t="s">
        <v>30</v>
      </c>
      <c r="D2" t="s">
        <v>31</v>
      </c>
      <c r="E2" t="s">
        <v>15</v>
      </c>
      <c r="F2" t="s">
        <v>32</v>
      </c>
      <c r="G2">
        <v>0</v>
      </c>
    </row>
    <row r="3" spans="1:10" x14ac:dyDescent="0.35">
      <c r="A3" s="1" t="s">
        <v>11</v>
      </c>
      <c r="B3" s="1" t="s">
        <v>19</v>
      </c>
      <c r="C3" t="s">
        <v>30</v>
      </c>
      <c r="D3" t="s">
        <v>31</v>
      </c>
      <c r="E3" t="s">
        <v>15</v>
      </c>
      <c r="F3" t="s">
        <v>32</v>
      </c>
      <c r="G3" s="40">
        <v>10.51</v>
      </c>
      <c r="H3" t="s">
        <v>33</v>
      </c>
      <c r="I3" s="3" t="s">
        <v>21</v>
      </c>
    </row>
    <row r="4" spans="1:10" x14ac:dyDescent="0.35">
      <c r="A4" s="1" t="s">
        <v>22</v>
      </c>
      <c r="B4" s="1" t="s">
        <v>12</v>
      </c>
      <c r="C4" t="s">
        <v>30</v>
      </c>
      <c r="D4" t="s">
        <v>31</v>
      </c>
      <c r="E4" t="s">
        <v>15</v>
      </c>
      <c r="F4" t="s">
        <v>32</v>
      </c>
      <c r="G4">
        <v>0</v>
      </c>
    </row>
    <row r="5" spans="1:10" x14ac:dyDescent="0.35">
      <c r="A5" s="1" t="s">
        <v>34</v>
      </c>
      <c r="B5" s="1" t="s">
        <v>12</v>
      </c>
      <c r="C5" t="s">
        <v>30</v>
      </c>
      <c r="D5" t="s">
        <v>31</v>
      </c>
      <c r="E5" t="s">
        <v>15</v>
      </c>
      <c r="F5" t="s">
        <v>32</v>
      </c>
      <c r="G5">
        <v>0</v>
      </c>
    </row>
    <row r="6" spans="1:10" x14ac:dyDescent="0.35">
      <c r="A6" s="1" t="s">
        <v>35</v>
      </c>
      <c r="B6" s="1" t="s">
        <v>12</v>
      </c>
      <c r="C6" t="s">
        <v>293</v>
      </c>
      <c r="D6" t="s">
        <v>31</v>
      </c>
      <c r="E6" t="s">
        <v>15</v>
      </c>
      <c r="F6" t="s">
        <v>32</v>
      </c>
      <c r="G6">
        <v>0</v>
      </c>
    </row>
    <row r="7" spans="1:10" x14ac:dyDescent="0.35">
      <c r="A7" s="37" t="s">
        <v>36</v>
      </c>
      <c r="B7" s="1" t="s">
        <v>12</v>
      </c>
      <c r="C7" t="s">
        <v>30</v>
      </c>
      <c r="D7" t="s">
        <v>31</v>
      </c>
      <c r="E7" t="s">
        <v>15</v>
      </c>
      <c r="F7" t="s">
        <v>32</v>
      </c>
      <c r="G7">
        <v>0</v>
      </c>
    </row>
    <row r="8" spans="1:10" x14ac:dyDescent="0.35">
      <c r="A8" s="37" t="s">
        <v>37</v>
      </c>
      <c r="B8" s="1" t="s">
        <v>12</v>
      </c>
      <c r="C8" t="s">
        <v>30</v>
      </c>
      <c r="D8" t="s">
        <v>31</v>
      </c>
      <c r="E8" t="s">
        <v>15</v>
      </c>
      <c r="F8" t="s">
        <v>32</v>
      </c>
      <c r="G8">
        <v>0</v>
      </c>
    </row>
    <row r="9" spans="1:10" x14ac:dyDescent="0.35">
      <c r="A9" s="37" t="s">
        <v>38</v>
      </c>
      <c r="B9" s="1" t="s">
        <v>12</v>
      </c>
      <c r="C9" t="s">
        <v>30</v>
      </c>
      <c r="D9" s="50" t="s">
        <v>39</v>
      </c>
      <c r="E9" t="s">
        <v>15</v>
      </c>
      <c r="F9" t="s">
        <v>32</v>
      </c>
      <c r="G9" s="50">
        <v>0</v>
      </c>
    </row>
    <row r="10" spans="1:10" x14ac:dyDescent="0.35">
      <c r="A10" s="1" t="s">
        <v>40</v>
      </c>
      <c r="B10" s="1" t="s">
        <v>19</v>
      </c>
      <c r="C10" t="s">
        <v>30</v>
      </c>
      <c r="D10" t="s">
        <v>31</v>
      </c>
      <c r="E10" t="s">
        <v>15</v>
      </c>
      <c r="F10" t="s">
        <v>32</v>
      </c>
      <c r="G10">
        <v>73.400000000000006</v>
      </c>
      <c r="H10" t="s">
        <v>41</v>
      </c>
      <c r="I10" s="3" t="s">
        <v>21</v>
      </c>
    </row>
    <row r="11" spans="1:10" x14ac:dyDescent="0.35">
      <c r="A11" t="s">
        <v>37</v>
      </c>
      <c r="B11" t="s">
        <v>19</v>
      </c>
      <c r="C11" t="s">
        <v>30</v>
      </c>
      <c r="D11" t="s">
        <v>31</v>
      </c>
      <c r="E11" t="s">
        <v>15</v>
      </c>
      <c r="F11" t="s">
        <v>32</v>
      </c>
      <c r="G11">
        <v>10.5</v>
      </c>
      <c r="H11" t="s">
        <v>42</v>
      </c>
      <c r="I11" s="3" t="s">
        <v>21</v>
      </c>
      <c r="J11" t="s">
        <v>43</v>
      </c>
    </row>
    <row r="12" spans="1:10" x14ac:dyDescent="0.35">
      <c r="A12" t="s">
        <v>36</v>
      </c>
      <c r="B12" t="s">
        <v>19</v>
      </c>
      <c r="C12" t="s">
        <v>30</v>
      </c>
      <c r="D12" t="s">
        <v>31</v>
      </c>
      <c r="E12" t="s">
        <v>15</v>
      </c>
      <c r="F12" t="s">
        <v>32</v>
      </c>
      <c r="G12">
        <v>10.5</v>
      </c>
      <c r="H12" t="s">
        <v>42</v>
      </c>
      <c r="I12" s="3" t="s">
        <v>21</v>
      </c>
      <c r="J12" t="s">
        <v>43</v>
      </c>
    </row>
    <row r="13" spans="1:10" x14ac:dyDescent="0.35">
      <c r="A13" s="37" t="s">
        <v>38</v>
      </c>
      <c r="B13" t="s">
        <v>19</v>
      </c>
      <c r="C13" t="s">
        <v>30</v>
      </c>
      <c r="D13" s="50" t="s">
        <v>39</v>
      </c>
      <c r="E13" t="s">
        <v>15</v>
      </c>
      <c r="F13" t="s">
        <v>32</v>
      </c>
      <c r="G13">
        <v>99.48</v>
      </c>
      <c r="I13" s="3"/>
    </row>
    <row r="14" spans="1:10" x14ac:dyDescent="0.35">
      <c r="A14" s="37" t="s">
        <v>44</v>
      </c>
      <c r="B14" s="1" t="s">
        <v>38</v>
      </c>
      <c r="C14" t="s">
        <v>30</v>
      </c>
      <c r="D14" t="s">
        <v>31</v>
      </c>
      <c r="E14" t="s">
        <v>15</v>
      </c>
      <c r="F14" t="s">
        <v>32</v>
      </c>
      <c r="G14">
        <v>45</v>
      </c>
      <c r="I14" s="3"/>
    </row>
    <row r="15" spans="1:10" x14ac:dyDescent="0.35">
      <c r="A15" s="1" t="s">
        <v>45</v>
      </c>
      <c r="B15" s="1" t="s">
        <v>38</v>
      </c>
      <c r="C15" t="s">
        <v>30</v>
      </c>
      <c r="D15" t="s">
        <v>31</v>
      </c>
      <c r="E15" t="s">
        <v>15</v>
      </c>
      <c r="F15" t="s">
        <v>32</v>
      </c>
      <c r="G15">
        <v>-150</v>
      </c>
      <c r="H15" s="6" t="s">
        <v>46</v>
      </c>
    </row>
    <row r="16" spans="1:10" x14ac:dyDescent="0.35">
      <c r="A16" s="1" t="s">
        <v>47</v>
      </c>
      <c r="B16" s="1" t="s">
        <v>48</v>
      </c>
      <c r="C16" t="s">
        <v>30</v>
      </c>
      <c r="D16" t="s">
        <v>31</v>
      </c>
      <c r="E16" t="s">
        <v>15</v>
      </c>
      <c r="F16" t="s">
        <v>32</v>
      </c>
      <c r="G16">
        <v>70</v>
      </c>
      <c r="H16" t="s">
        <v>49</v>
      </c>
    </row>
    <row r="17" spans="1:9" x14ac:dyDescent="0.35">
      <c r="A17" s="1" t="s">
        <v>50</v>
      </c>
      <c r="B17" s="1" t="s">
        <v>48</v>
      </c>
      <c r="C17" t="s">
        <v>30</v>
      </c>
      <c r="D17" t="s">
        <v>31</v>
      </c>
      <c r="E17" t="s">
        <v>15</v>
      </c>
      <c r="F17" t="s">
        <v>32</v>
      </c>
      <c r="G17">
        <v>50</v>
      </c>
      <c r="H17" t="s">
        <v>49</v>
      </c>
    </row>
    <row r="18" spans="1:9" x14ac:dyDescent="0.35">
      <c r="A18" t="s">
        <v>37</v>
      </c>
      <c r="B18" s="1" t="s">
        <v>48</v>
      </c>
      <c r="C18" t="s">
        <v>30</v>
      </c>
      <c r="D18" t="s">
        <v>31</v>
      </c>
      <c r="E18" t="s">
        <v>15</v>
      </c>
      <c r="F18" t="s">
        <v>32</v>
      </c>
      <c r="G18">
        <v>7.7</v>
      </c>
      <c r="H18" t="s">
        <v>49</v>
      </c>
      <c r="I18" t="s">
        <v>51</v>
      </c>
    </row>
    <row r="19" spans="1:9" x14ac:dyDescent="0.35">
      <c r="A19" t="s">
        <v>36</v>
      </c>
      <c r="B19" s="1" t="s">
        <v>48</v>
      </c>
      <c r="C19" t="s">
        <v>30</v>
      </c>
      <c r="D19" t="s">
        <v>31</v>
      </c>
      <c r="E19" t="s">
        <v>15</v>
      </c>
      <c r="F19" t="s">
        <v>32</v>
      </c>
      <c r="G19">
        <v>8.3000000000000007</v>
      </c>
      <c r="H19" t="s">
        <v>49</v>
      </c>
      <c r="I19" t="s">
        <v>51</v>
      </c>
    </row>
    <row r="20" spans="1:9" x14ac:dyDescent="0.35">
      <c r="A20" t="s">
        <v>11</v>
      </c>
      <c r="B20" t="s">
        <v>12</v>
      </c>
      <c r="C20" t="s">
        <v>30</v>
      </c>
      <c r="D20" t="s">
        <v>31</v>
      </c>
      <c r="E20" t="s">
        <v>24</v>
      </c>
      <c r="F20" t="s">
        <v>32</v>
      </c>
      <c r="G20">
        <v>0</v>
      </c>
    </row>
    <row r="21" spans="1:9" x14ac:dyDescent="0.35">
      <c r="A21" t="s">
        <v>11</v>
      </c>
      <c r="B21" t="s">
        <v>19</v>
      </c>
      <c r="C21" t="s">
        <v>30</v>
      </c>
      <c r="D21" t="s">
        <v>31</v>
      </c>
      <c r="E21" t="s">
        <v>24</v>
      </c>
      <c r="F21" t="s">
        <v>32</v>
      </c>
      <c r="G21">
        <v>10.51</v>
      </c>
      <c r="H21" t="s">
        <v>33</v>
      </c>
      <c r="I21" s="3" t="s">
        <v>21</v>
      </c>
    </row>
    <row r="22" spans="1:9" x14ac:dyDescent="0.35">
      <c r="A22" t="s">
        <v>22</v>
      </c>
      <c r="B22" t="s">
        <v>12</v>
      </c>
      <c r="C22" t="s">
        <v>30</v>
      </c>
      <c r="D22" t="s">
        <v>31</v>
      </c>
      <c r="E22" t="s">
        <v>24</v>
      </c>
      <c r="F22" t="s">
        <v>32</v>
      </c>
      <c r="G22">
        <v>0</v>
      </c>
    </row>
    <row r="23" spans="1:9" x14ac:dyDescent="0.35">
      <c r="A23" s="1" t="s">
        <v>34</v>
      </c>
      <c r="B23" s="1" t="s">
        <v>12</v>
      </c>
      <c r="C23" t="s">
        <v>30</v>
      </c>
      <c r="D23" t="s">
        <v>31</v>
      </c>
      <c r="E23" t="s">
        <v>24</v>
      </c>
      <c r="F23" t="s">
        <v>32</v>
      </c>
      <c r="G23">
        <v>0</v>
      </c>
    </row>
    <row r="24" spans="1:9" x14ac:dyDescent="0.35">
      <c r="A24" s="1" t="s">
        <v>35</v>
      </c>
      <c r="B24" s="1" t="s">
        <v>12</v>
      </c>
      <c r="C24" t="s">
        <v>30</v>
      </c>
      <c r="D24" t="s">
        <v>31</v>
      </c>
      <c r="E24" t="s">
        <v>24</v>
      </c>
      <c r="F24" t="s">
        <v>32</v>
      </c>
      <c r="G24">
        <v>0</v>
      </c>
    </row>
    <row r="25" spans="1:9" x14ac:dyDescent="0.35">
      <c r="A25" s="37" t="s">
        <v>36</v>
      </c>
      <c r="B25" s="1" t="s">
        <v>12</v>
      </c>
      <c r="C25" t="s">
        <v>30</v>
      </c>
      <c r="D25" t="s">
        <v>31</v>
      </c>
      <c r="E25" t="s">
        <v>24</v>
      </c>
      <c r="F25" t="s">
        <v>32</v>
      </c>
      <c r="G25">
        <v>0</v>
      </c>
    </row>
    <row r="26" spans="1:9" x14ac:dyDescent="0.35">
      <c r="A26" s="37" t="s">
        <v>37</v>
      </c>
      <c r="B26" s="1" t="s">
        <v>12</v>
      </c>
      <c r="C26" t="s">
        <v>30</v>
      </c>
      <c r="D26" t="s">
        <v>31</v>
      </c>
      <c r="E26" t="s">
        <v>24</v>
      </c>
      <c r="F26" t="s">
        <v>32</v>
      </c>
    </row>
    <row r="27" spans="1:9" x14ac:dyDescent="0.35">
      <c r="A27" s="37" t="s">
        <v>38</v>
      </c>
      <c r="B27" s="1" t="s">
        <v>12</v>
      </c>
      <c r="C27" t="s">
        <v>30</v>
      </c>
      <c r="D27" s="50" t="s">
        <v>39</v>
      </c>
      <c r="E27" t="s">
        <v>24</v>
      </c>
      <c r="F27" t="s">
        <v>32</v>
      </c>
    </row>
    <row r="28" spans="1:9" x14ac:dyDescent="0.35">
      <c r="A28" s="1" t="s">
        <v>40</v>
      </c>
      <c r="B28" t="s">
        <v>19</v>
      </c>
      <c r="C28" t="s">
        <v>30</v>
      </c>
      <c r="D28" t="s">
        <v>31</v>
      </c>
      <c r="E28" t="s">
        <v>24</v>
      </c>
      <c r="F28" t="s">
        <v>32</v>
      </c>
      <c r="G28">
        <v>73.400000000000006</v>
      </c>
      <c r="H28" t="s">
        <v>41</v>
      </c>
      <c r="I28" s="3" t="s">
        <v>21</v>
      </c>
    </row>
    <row r="29" spans="1:9" x14ac:dyDescent="0.35">
      <c r="A29" t="s">
        <v>37</v>
      </c>
      <c r="B29" t="s">
        <v>19</v>
      </c>
      <c r="C29" t="s">
        <v>30</v>
      </c>
      <c r="D29" t="s">
        <v>31</v>
      </c>
      <c r="E29" t="s">
        <v>24</v>
      </c>
      <c r="F29" t="s">
        <v>32</v>
      </c>
      <c r="I29" s="3"/>
    </row>
    <row r="30" spans="1:9" x14ac:dyDescent="0.35">
      <c r="A30" s="37" t="s">
        <v>38</v>
      </c>
      <c r="B30" t="s">
        <v>19</v>
      </c>
      <c r="C30" t="s">
        <v>30</v>
      </c>
      <c r="D30" s="50" t="s">
        <v>39</v>
      </c>
      <c r="E30" t="s">
        <v>24</v>
      </c>
      <c r="F30" t="s">
        <v>32</v>
      </c>
      <c r="I30" s="3"/>
    </row>
    <row r="31" spans="1:9" x14ac:dyDescent="0.35">
      <c r="A31" t="s">
        <v>36</v>
      </c>
      <c r="B31" t="s">
        <v>19</v>
      </c>
      <c r="C31" t="s">
        <v>30</v>
      </c>
      <c r="D31" t="s">
        <v>31</v>
      </c>
      <c r="E31" t="s">
        <v>24</v>
      </c>
      <c r="F31" t="s">
        <v>32</v>
      </c>
      <c r="I31" s="3"/>
    </row>
    <row r="32" spans="1:9" x14ac:dyDescent="0.35">
      <c r="A32" s="37" t="s">
        <v>44</v>
      </c>
      <c r="B32" s="1" t="s">
        <v>38</v>
      </c>
      <c r="C32" t="s">
        <v>30</v>
      </c>
      <c r="D32" t="s">
        <v>31</v>
      </c>
      <c r="E32" t="s">
        <v>24</v>
      </c>
      <c r="F32" t="s">
        <v>32</v>
      </c>
      <c r="G32">
        <v>45</v>
      </c>
      <c r="H32" s="6" t="s">
        <v>46</v>
      </c>
      <c r="I32" s="3"/>
    </row>
    <row r="33" spans="1:9" x14ac:dyDescent="0.35">
      <c r="A33" t="s">
        <v>45</v>
      </c>
      <c r="B33" s="1" t="s">
        <v>38</v>
      </c>
      <c r="C33" t="s">
        <v>30</v>
      </c>
      <c r="D33" t="s">
        <v>31</v>
      </c>
      <c r="E33" t="s">
        <v>24</v>
      </c>
      <c r="F33" t="s">
        <v>32</v>
      </c>
      <c r="G33">
        <v>-132.5</v>
      </c>
      <c r="H33" s="6" t="s">
        <v>46</v>
      </c>
    </row>
    <row r="34" spans="1:9" x14ac:dyDescent="0.35">
      <c r="A34" t="s">
        <v>47</v>
      </c>
      <c r="B34" s="1" t="s">
        <v>48</v>
      </c>
      <c r="C34" t="s">
        <v>30</v>
      </c>
      <c r="D34" t="s">
        <v>31</v>
      </c>
      <c r="E34" t="s">
        <v>24</v>
      </c>
      <c r="F34" t="s">
        <v>32</v>
      </c>
      <c r="G34">
        <v>70</v>
      </c>
      <c r="H34" t="s">
        <v>49</v>
      </c>
    </row>
    <row r="35" spans="1:9" x14ac:dyDescent="0.35">
      <c r="A35" t="s">
        <v>50</v>
      </c>
      <c r="B35" s="1" t="s">
        <v>48</v>
      </c>
      <c r="C35" t="s">
        <v>30</v>
      </c>
      <c r="D35" t="s">
        <v>31</v>
      </c>
      <c r="E35" t="s">
        <v>24</v>
      </c>
      <c r="F35" t="s">
        <v>32</v>
      </c>
      <c r="G35">
        <v>50</v>
      </c>
      <c r="H35" t="s">
        <v>49</v>
      </c>
    </row>
    <row r="36" spans="1:9" x14ac:dyDescent="0.35">
      <c r="A36" t="s">
        <v>37</v>
      </c>
      <c r="B36" s="1" t="s">
        <v>48</v>
      </c>
      <c r="C36" t="s">
        <v>30</v>
      </c>
      <c r="D36" t="s">
        <v>31</v>
      </c>
      <c r="E36" t="s">
        <v>24</v>
      </c>
      <c r="F36" t="s">
        <v>32</v>
      </c>
    </row>
    <row r="37" spans="1:9" x14ac:dyDescent="0.35">
      <c r="A37" t="s">
        <v>36</v>
      </c>
      <c r="B37" s="1" t="s">
        <v>48</v>
      </c>
      <c r="C37" t="s">
        <v>30</v>
      </c>
      <c r="D37" t="s">
        <v>31</v>
      </c>
      <c r="E37" t="s">
        <v>24</v>
      </c>
      <c r="F37" t="s">
        <v>32</v>
      </c>
    </row>
    <row r="38" spans="1:9" x14ac:dyDescent="0.35">
      <c r="A38" t="s">
        <v>11</v>
      </c>
      <c r="B38" t="s">
        <v>12</v>
      </c>
      <c r="C38" t="s">
        <v>30</v>
      </c>
      <c r="D38" t="s">
        <v>31</v>
      </c>
      <c r="E38" t="s">
        <v>26</v>
      </c>
      <c r="F38" t="s">
        <v>32</v>
      </c>
      <c r="G38">
        <v>0</v>
      </c>
    </row>
    <row r="39" spans="1:9" x14ac:dyDescent="0.35">
      <c r="A39" t="s">
        <v>11</v>
      </c>
      <c r="B39" t="s">
        <v>19</v>
      </c>
      <c r="C39" t="s">
        <v>30</v>
      </c>
      <c r="D39" t="s">
        <v>31</v>
      </c>
      <c r="E39" t="s">
        <v>26</v>
      </c>
      <c r="F39" t="s">
        <v>32</v>
      </c>
      <c r="G39">
        <v>10.51</v>
      </c>
      <c r="H39" t="s">
        <v>33</v>
      </c>
      <c r="I39" s="3" t="s">
        <v>21</v>
      </c>
    </row>
    <row r="40" spans="1:9" x14ac:dyDescent="0.35">
      <c r="A40" t="s">
        <v>22</v>
      </c>
      <c r="B40" t="s">
        <v>12</v>
      </c>
      <c r="C40" t="s">
        <v>30</v>
      </c>
      <c r="D40" t="s">
        <v>31</v>
      </c>
      <c r="E40" t="s">
        <v>26</v>
      </c>
      <c r="F40" t="s">
        <v>32</v>
      </c>
      <c r="G40">
        <v>0</v>
      </c>
    </row>
    <row r="41" spans="1:9" x14ac:dyDescent="0.35">
      <c r="A41" s="1" t="s">
        <v>34</v>
      </c>
      <c r="B41" s="1" t="s">
        <v>12</v>
      </c>
      <c r="C41" t="s">
        <v>30</v>
      </c>
      <c r="D41" t="s">
        <v>31</v>
      </c>
      <c r="E41" t="s">
        <v>26</v>
      </c>
      <c r="F41" t="s">
        <v>32</v>
      </c>
      <c r="G41">
        <v>0</v>
      </c>
    </row>
    <row r="42" spans="1:9" x14ac:dyDescent="0.35">
      <c r="A42" s="1" t="s">
        <v>35</v>
      </c>
      <c r="B42" s="1" t="s">
        <v>12</v>
      </c>
      <c r="C42" t="s">
        <v>30</v>
      </c>
      <c r="D42" t="s">
        <v>31</v>
      </c>
      <c r="E42" t="s">
        <v>26</v>
      </c>
      <c r="F42" t="s">
        <v>32</v>
      </c>
      <c r="G42">
        <v>0</v>
      </c>
    </row>
    <row r="43" spans="1:9" x14ac:dyDescent="0.35">
      <c r="A43" s="37" t="s">
        <v>36</v>
      </c>
      <c r="B43" s="1" t="s">
        <v>12</v>
      </c>
      <c r="C43" t="s">
        <v>30</v>
      </c>
      <c r="D43" t="s">
        <v>31</v>
      </c>
      <c r="E43" t="s">
        <v>26</v>
      </c>
      <c r="F43" t="s">
        <v>32</v>
      </c>
      <c r="G43">
        <v>0</v>
      </c>
    </row>
    <row r="44" spans="1:9" x14ac:dyDescent="0.35">
      <c r="A44" s="37" t="s">
        <v>37</v>
      </c>
      <c r="B44" s="1" t="s">
        <v>12</v>
      </c>
      <c r="C44" t="s">
        <v>30</v>
      </c>
      <c r="D44" t="s">
        <v>31</v>
      </c>
      <c r="E44" t="s">
        <v>26</v>
      </c>
      <c r="F44" t="s">
        <v>32</v>
      </c>
    </row>
    <row r="45" spans="1:9" x14ac:dyDescent="0.35">
      <c r="A45" s="37" t="s">
        <v>38</v>
      </c>
      <c r="B45" s="1" t="s">
        <v>12</v>
      </c>
      <c r="C45" t="s">
        <v>30</v>
      </c>
      <c r="D45" s="50" t="s">
        <v>39</v>
      </c>
      <c r="E45" t="s">
        <v>26</v>
      </c>
      <c r="F45" t="s">
        <v>32</v>
      </c>
    </row>
    <row r="46" spans="1:9" x14ac:dyDescent="0.35">
      <c r="A46" s="1" t="s">
        <v>40</v>
      </c>
      <c r="B46" t="s">
        <v>19</v>
      </c>
      <c r="C46" t="s">
        <v>30</v>
      </c>
      <c r="D46" t="s">
        <v>31</v>
      </c>
      <c r="E46" t="s">
        <v>26</v>
      </c>
      <c r="F46" t="s">
        <v>32</v>
      </c>
      <c r="G46">
        <v>73.400000000000006</v>
      </c>
      <c r="H46" t="s">
        <v>41</v>
      </c>
      <c r="I46" s="3" t="s">
        <v>21</v>
      </c>
    </row>
    <row r="47" spans="1:9" x14ac:dyDescent="0.35">
      <c r="A47" t="s">
        <v>37</v>
      </c>
      <c r="B47" t="s">
        <v>19</v>
      </c>
      <c r="C47" t="s">
        <v>30</v>
      </c>
      <c r="D47" t="s">
        <v>31</v>
      </c>
      <c r="E47" t="s">
        <v>26</v>
      </c>
      <c r="F47" t="s">
        <v>32</v>
      </c>
      <c r="I47" s="3"/>
    </row>
    <row r="48" spans="1:9" x14ac:dyDescent="0.35">
      <c r="A48" s="37" t="s">
        <v>38</v>
      </c>
      <c r="B48" t="s">
        <v>19</v>
      </c>
      <c r="C48" t="s">
        <v>30</v>
      </c>
      <c r="D48" s="50" t="s">
        <v>39</v>
      </c>
      <c r="E48" t="s">
        <v>26</v>
      </c>
      <c r="F48" t="s">
        <v>32</v>
      </c>
      <c r="I48" s="3"/>
    </row>
    <row r="49" spans="1:9" x14ac:dyDescent="0.35">
      <c r="A49" t="s">
        <v>36</v>
      </c>
      <c r="B49" t="s">
        <v>19</v>
      </c>
      <c r="C49" t="s">
        <v>30</v>
      </c>
      <c r="D49" t="s">
        <v>31</v>
      </c>
      <c r="E49" t="s">
        <v>26</v>
      </c>
      <c r="F49" t="s">
        <v>32</v>
      </c>
      <c r="I49" s="3"/>
    </row>
    <row r="50" spans="1:9" x14ac:dyDescent="0.35">
      <c r="A50" s="37" t="s">
        <v>44</v>
      </c>
      <c r="B50" s="1" t="s">
        <v>38</v>
      </c>
      <c r="C50" t="s">
        <v>30</v>
      </c>
      <c r="D50" t="s">
        <v>31</v>
      </c>
      <c r="E50" t="s">
        <v>26</v>
      </c>
      <c r="F50" t="s">
        <v>32</v>
      </c>
      <c r="G50">
        <v>45</v>
      </c>
      <c r="H50" s="6" t="s">
        <v>46</v>
      </c>
      <c r="I50" s="3"/>
    </row>
    <row r="51" spans="1:9" x14ac:dyDescent="0.35">
      <c r="A51" t="s">
        <v>45</v>
      </c>
      <c r="B51" s="1" t="s">
        <v>38</v>
      </c>
      <c r="C51" t="s">
        <v>30</v>
      </c>
      <c r="D51" t="s">
        <v>31</v>
      </c>
      <c r="E51" t="s">
        <v>26</v>
      </c>
      <c r="F51" t="s">
        <v>32</v>
      </c>
      <c r="G51">
        <v>-328.8</v>
      </c>
      <c r="H51" s="6" t="s">
        <v>46</v>
      </c>
    </row>
    <row r="52" spans="1:9" x14ac:dyDescent="0.35">
      <c r="A52" t="s">
        <v>47</v>
      </c>
      <c r="B52" s="1" t="s">
        <v>48</v>
      </c>
      <c r="C52" t="s">
        <v>30</v>
      </c>
      <c r="D52" t="s">
        <v>31</v>
      </c>
      <c r="E52" t="s">
        <v>26</v>
      </c>
      <c r="F52" t="s">
        <v>32</v>
      </c>
      <c r="G52">
        <v>47.5</v>
      </c>
      <c r="H52" t="s">
        <v>49</v>
      </c>
    </row>
    <row r="53" spans="1:9" x14ac:dyDescent="0.35">
      <c r="A53" t="s">
        <v>50</v>
      </c>
      <c r="B53" s="1" t="s">
        <v>48</v>
      </c>
      <c r="C53" t="s">
        <v>30</v>
      </c>
      <c r="D53" t="s">
        <v>31</v>
      </c>
      <c r="E53" t="s">
        <v>26</v>
      </c>
      <c r="F53" t="s">
        <v>32</v>
      </c>
      <c r="G53">
        <v>32.799999999999997</v>
      </c>
      <c r="H53" t="s">
        <v>49</v>
      </c>
    </row>
    <row r="54" spans="1:9" x14ac:dyDescent="0.35">
      <c r="A54" t="s">
        <v>37</v>
      </c>
      <c r="B54" s="1" t="s">
        <v>48</v>
      </c>
      <c r="C54" t="s">
        <v>30</v>
      </c>
      <c r="D54" t="s">
        <v>31</v>
      </c>
      <c r="E54" t="s">
        <v>26</v>
      </c>
      <c r="F54" t="s">
        <v>32</v>
      </c>
    </row>
    <row r="55" spans="1:9" x14ac:dyDescent="0.35">
      <c r="A55" t="s">
        <v>36</v>
      </c>
      <c r="B55" s="1" t="s">
        <v>48</v>
      </c>
      <c r="C55" t="s">
        <v>30</v>
      </c>
      <c r="D55" t="s">
        <v>31</v>
      </c>
      <c r="E55" t="s">
        <v>26</v>
      </c>
      <c r="F55" t="s">
        <v>32</v>
      </c>
    </row>
  </sheetData>
  <autoFilter ref="A1:I55" xr:uid="{732D9AEE-59CF-9744-8E33-A83B08C738C6}"/>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C9CF8-69D9-4059-BEAC-4E8C34B2FEBB}">
  <dimension ref="A1:F8"/>
  <sheetViews>
    <sheetView workbookViewId="0">
      <selection activeCell="B11" sqref="B11"/>
    </sheetView>
  </sheetViews>
  <sheetFormatPr defaultRowHeight="15.5" x14ac:dyDescent="0.35"/>
  <cols>
    <col min="1" max="1" width="21.83203125" bestFit="1" customWidth="1"/>
    <col min="2" max="2" width="19.33203125" bestFit="1" customWidth="1"/>
    <col min="3" max="3" width="20" bestFit="1" customWidth="1"/>
    <col min="4" max="4" width="16.25" bestFit="1" customWidth="1"/>
    <col min="5" max="5" width="16" bestFit="1" customWidth="1"/>
    <col min="6" max="6" width="173.08203125" bestFit="1" customWidth="1"/>
  </cols>
  <sheetData>
    <row r="1" spans="1:6" x14ac:dyDescent="0.35">
      <c r="A1" t="s">
        <v>1</v>
      </c>
      <c r="B1" t="s">
        <v>52</v>
      </c>
      <c r="C1" t="s">
        <v>53</v>
      </c>
      <c r="D1" t="s">
        <v>54</v>
      </c>
      <c r="E1" t="s">
        <v>55</v>
      </c>
      <c r="F1" t="s">
        <v>56</v>
      </c>
    </row>
    <row r="2" spans="1:6" x14ac:dyDescent="0.35">
      <c r="A2" t="s">
        <v>38</v>
      </c>
      <c r="B2" t="s">
        <v>57</v>
      </c>
      <c r="C2" t="s">
        <v>58</v>
      </c>
      <c r="D2" t="s">
        <v>59</v>
      </c>
      <c r="E2" s="2">
        <v>1</v>
      </c>
    </row>
    <row r="3" spans="1:6" x14ac:dyDescent="0.35">
      <c r="A3" t="s">
        <v>38</v>
      </c>
      <c r="B3" t="s">
        <v>12</v>
      </c>
      <c r="C3" t="s">
        <v>272</v>
      </c>
      <c r="D3" t="s">
        <v>61</v>
      </c>
      <c r="E3" s="2">
        <v>0.35</v>
      </c>
      <c r="F3" s="38" t="s">
        <v>271</v>
      </c>
    </row>
    <row r="4" spans="1:6" x14ac:dyDescent="0.35">
      <c r="A4" t="s">
        <v>38</v>
      </c>
      <c r="B4" t="s">
        <v>19</v>
      </c>
      <c r="C4" t="s">
        <v>272</v>
      </c>
      <c r="D4" t="s">
        <v>62</v>
      </c>
      <c r="E4" s="2">
        <v>1</v>
      </c>
      <c r="F4" s="56" t="s">
        <v>273</v>
      </c>
    </row>
    <row r="5" spans="1:6" x14ac:dyDescent="0.35">
      <c r="A5" t="s">
        <v>12</v>
      </c>
      <c r="B5" t="s">
        <v>63</v>
      </c>
      <c r="C5" t="s">
        <v>60</v>
      </c>
      <c r="D5" t="s">
        <v>61</v>
      </c>
      <c r="E5">
        <v>1</v>
      </c>
    </row>
    <row r="6" spans="1:6" x14ac:dyDescent="0.35">
      <c r="A6" t="s">
        <v>19</v>
      </c>
      <c r="B6" t="s">
        <v>170</v>
      </c>
      <c r="C6" t="s">
        <v>65</v>
      </c>
      <c r="D6" t="s">
        <v>66</v>
      </c>
      <c r="E6">
        <v>2.5</v>
      </c>
      <c r="F6" s="46" t="s">
        <v>67</v>
      </c>
    </row>
    <row r="7" spans="1:6" x14ac:dyDescent="0.35">
      <c r="A7" t="s">
        <v>19</v>
      </c>
      <c r="B7" t="s">
        <v>294</v>
      </c>
      <c r="C7" t="s">
        <v>68</v>
      </c>
      <c r="D7" t="s">
        <v>69</v>
      </c>
      <c r="E7">
        <v>1</v>
      </c>
    </row>
    <row r="8" spans="1:6" x14ac:dyDescent="0.35">
      <c r="A8" s="1" t="s">
        <v>48</v>
      </c>
      <c r="B8" t="s">
        <v>70</v>
      </c>
      <c r="C8" t="s">
        <v>71</v>
      </c>
      <c r="D8" t="s">
        <v>72</v>
      </c>
      <c r="E8">
        <v>1</v>
      </c>
    </row>
  </sheetData>
  <hyperlinks>
    <hyperlink ref="F3" r:id="rId1" display="https://www.iea.org/reports/outlook-for-biogas-and-biomethane-prospects-for-organic-growth/an-introduction-to-biogas-and-biomethane" xr:uid="{728C3169-0340-4DBC-8504-A42DC2D4870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EFDD9-D46C-E64E-8B04-7DDDC1C1B0F3}">
  <dimension ref="A1:AA8"/>
  <sheetViews>
    <sheetView workbookViewId="0">
      <selection activeCell="B12" sqref="B12"/>
    </sheetView>
  </sheetViews>
  <sheetFormatPr defaultColWidth="11" defaultRowHeight="15.5" x14ac:dyDescent="0.35"/>
  <cols>
    <col min="1" max="1" width="17.58203125" customWidth="1"/>
    <col min="2" max="2" width="19.08203125" customWidth="1"/>
    <col min="3" max="3" width="28" customWidth="1"/>
    <col min="4" max="4" width="26" customWidth="1"/>
    <col min="5" max="5" width="25.75" customWidth="1"/>
    <col min="6" max="6" width="19.08203125" customWidth="1"/>
  </cols>
  <sheetData>
    <row r="1" spans="1:27" x14ac:dyDescent="0.35">
      <c r="A1" t="s">
        <v>1</v>
      </c>
      <c r="B1" t="s">
        <v>52</v>
      </c>
      <c r="C1" t="s">
        <v>73</v>
      </c>
      <c r="D1" t="s">
        <v>3</v>
      </c>
      <c r="E1" t="s">
        <v>4</v>
      </c>
      <c r="F1" t="s">
        <v>28</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35">
      <c r="A2" t="s">
        <v>38</v>
      </c>
      <c r="B2" t="s">
        <v>57</v>
      </c>
      <c r="C2" t="s">
        <v>74</v>
      </c>
      <c r="D2" t="s">
        <v>75</v>
      </c>
      <c r="E2" t="s">
        <v>15</v>
      </c>
      <c r="F2" t="s">
        <v>32</v>
      </c>
      <c r="G2">
        <v>81</v>
      </c>
      <c r="H2">
        <v>81</v>
      </c>
      <c r="I2">
        <v>81</v>
      </c>
      <c r="J2">
        <v>81</v>
      </c>
      <c r="K2">
        <v>81</v>
      </c>
      <c r="L2">
        <v>81</v>
      </c>
      <c r="M2">
        <v>81</v>
      </c>
      <c r="N2">
        <v>81</v>
      </c>
      <c r="O2">
        <v>81</v>
      </c>
      <c r="P2">
        <v>81</v>
      </c>
      <c r="Q2">
        <v>81</v>
      </c>
      <c r="R2">
        <v>81</v>
      </c>
      <c r="S2">
        <v>81</v>
      </c>
      <c r="T2">
        <v>81</v>
      </c>
      <c r="U2">
        <v>81</v>
      </c>
      <c r="V2">
        <v>81</v>
      </c>
      <c r="W2">
        <v>81</v>
      </c>
      <c r="X2">
        <v>81</v>
      </c>
      <c r="Y2">
        <v>81</v>
      </c>
      <c r="Z2">
        <v>81</v>
      </c>
      <c r="AA2">
        <v>81</v>
      </c>
    </row>
    <row r="3" spans="1:27" x14ac:dyDescent="0.35">
      <c r="A3" t="s">
        <v>38</v>
      </c>
      <c r="B3" t="s">
        <v>12</v>
      </c>
      <c r="C3" t="s">
        <v>76</v>
      </c>
      <c r="D3" t="s">
        <v>75</v>
      </c>
      <c r="E3" t="s">
        <v>15</v>
      </c>
      <c r="F3" t="s">
        <v>32</v>
      </c>
      <c r="G3">
        <v>40.010411424398107</v>
      </c>
      <c r="H3">
        <v>38.837041315114696</v>
      </c>
      <c r="I3">
        <v>37.663671205831278</v>
      </c>
      <c r="J3">
        <v>36.490301096547867</v>
      </c>
      <c r="K3">
        <v>35.316930987264449</v>
      </c>
      <c r="L3">
        <v>34.143560877981038</v>
      </c>
      <c r="M3">
        <v>32.97019076869762</v>
      </c>
      <c r="N3">
        <v>31.796820659414209</v>
      </c>
      <c r="O3">
        <v>30.623450550130794</v>
      </c>
      <c r="P3">
        <v>29.45008044084738</v>
      </c>
      <c r="Q3">
        <v>28.276710331563965</v>
      </c>
      <c r="R3">
        <v>27.103340222280551</v>
      </c>
      <c r="S3">
        <v>25.92997011299714</v>
      </c>
      <c r="T3">
        <v>24.756600003713725</v>
      </c>
      <c r="U3">
        <v>23.58322989443031</v>
      </c>
      <c r="V3">
        <v>22.409859785146896</v>
      </c>
      <c r="W3">
        <v>21.236489675863481</v>
      </c>
      <c r="X3">
        <v>20.063119566580067</v>
      </c>
      <c r="Y3">
        <v>18.889749457296652</v>
      </c>
      <c r="Z3">
        <v>17.716379348013238</v>
      </c>
      <c r="AA3">
        <v>16.543009238729827</v>
      </c>
    </row>
    <row r="4" spans="1:27" x14ac:dyDescent="0.35">
      <c r="A4" s="13" t="s">
        <v>38</v>
      </c>
      <c r="B4" s="13" t="s">
        <v>19</v>
      </c>
      <c r="C4" t="s">
        <v>74</v>
      </c>
      <c r="D4" t="s">
        <v>75</v>
      </c>
      <c r="E4" t="s">
        <v>15</v>
      </c>
      <c r="F4" t="s">
        <v>32</v>
      </c>
      <c r="G4" s="2">
        <v>81</v>
      </c>
      <c r="H4" s="2">
        <v>81</v>
      </c>
      <c r="I4" s="2">
        <v>81</v>
      </c>
      <c r="J4" s="2">
        <v>81</v>
      </c>
      <c r="K4" s="2">
        <v>81</v>
      </c>
      <c r="L4" s="2">
        <v>81</v>
      </c>
      <c r="M4" s="2">
        <v>81</v>
      </c>
      <c r="N4" s="2">
        <v>81</v>
      </c>
      <c r="O4" s="2">
        <v>81</v>
      </c>
      <c r="P4" s="2">
        <v>81</v>
      </c>
      <c r="Q4" s="2">
        <v>81</v>
      </c>
      <c r="R4" s="2">
        <v>81</v>
      </c>
      <c r="S4" s="2">
        <v>81</v>
      </c>
      <c r="T4" s="2">
        <v>81</v>
      </c>
      <c r="U4" s="2">
        <v>81</v>
      </c>
      <c r="V4" s="2">
        <v>81</v>
      </c>
      <c r="W4" s="2">
        <v>81</v>
      </c>
      <c r="X4" s="2">
        <v>81</v>
      </c>
      <c r="Y4" s="2">
        <v>81</v>
      </c>
      <c r="Z4" s="2">
        <v>81</v>
      </c>
      <c r="AA4" s="2">
        <v>81</v>
      </c>
    </row>
    <row r="5" spans="1:27" x14ac:dyDescent="0.35">
      <c r="A5" t="s">
        <v>12</v>
      </c>
      <c r="B5" t="s">
        <v>63</v>
      </c>
      <c r="C5" t="s">
        <v>76</v>
      </c>
      <c r="D5" t="s">
        <v>75</v>
      </c>
      <c r="E5" t="s">
        <v>15</v>
      </c>
      <c r="F5" t="s">
        <v>32</v>
      </c>
      <c r="G5">
        <v>40.010411424398107</v>
      </c>
      <c r="H5">
        <v>38.837041315114696</v>
      </c>
      <c r="I5">
        <v>37.663671205831278</v>
      </c>
      <c r="J5">
        <v>36.490301096547867</v>
      </c>
      <c r="K5">
        <v>35.316930987264449</v>
      </c>
      <c r="L5">
        <v>34.143560877981038</v>
      </c>
      <c r="M5">
        <v>32.97019076869762</v>
      </c>
      <c r="N5">
        <v>31.796820659414209</v>
      </c>
      <c r="O5">
        <v>30.623450550130794</v>
      </c>
      <c r="P5">
        <v>29.45008044084738</v>
      </c>
      <c r="Q5">
        <v>28.276710331563965</v>
      </c>
      <c r="R5">
        <v>27.103340222280551</v>
      </c>
      <c r="S5">
        <v>25.92997011299714</v>
      </c>
      <c r="T5">
        <v>24.756600003713725</v>
      </c>
      <c r="U5">
        <v>23.58322989443031</v>
      </c>
      <c r="V5">
        <v>22.409859785146896</v>
      </c>
      <c r="W5">
        <v>21.236489675863481</v>
      </c>
      <c r="X5">
        <v>20.063119566580067</v>
      </c>
      <c r="Y5">
        <v>18.889749457296652</v>
      </c>
      <c r="Z5">
        <v>17.716379348013238</v>
      </c>
      <c r="AA5">
        <v>16.543009238729827</v>
      </c>
    </row>
    <row r="6" spans="1:27" x14ac:dyDescent="0.35">
      <c r="A6" t="s">
        <v>19</v>
      </c>
      <c r="B6" s="13" t="s">
        <v>170</v>
      </c>
      <c r="C6" t="s">
        <v>77</v>
      </c>
      <c r="D6" t="s">
        <v>75</v>
      </c>
      <c r="E6" t="s">
        <v>15</v>
      </c>
      <c r="F6" t="s">
        <v>32</v>
      </c>
      <c r="G6">
        <v>86.638125000000002</v>
      </c>
      <c r="H6">
        <v>85.382499999999993</v>
      </c>
      <c r="I6">
        <v>84.126874999999998</v>
      </c>
      <c r="J6">
        <v>82.871250000000003</v>
      </c>
      <c r="K6">
        <v>81.615625000000009</v>
      </c>
      <c r="L6">
        <v>80.360000000000014</v>
      </c>
      <c r="M6">
        <v>80.360000000000014</v>
      </c>
      <c r="N6">
        <v>80.360000000000014</v>
      </c>
      <c r="O6">
        <v>80.360000000000014</v>
      </c>
      <c r="P6">
        <v>80.360000000000014</v>
      </c>
      <c r="Q6">
        <v>80.360000000000014</v>
      </c>
      <c r="R6">
        <v>80.360000000000014</v>
      </c>
      <c r="S6">
        <v>80.360000000000014</v>
      </c>
      <c r="T6">
        <v>80.360000000000014</v>
      </c>
      <c r="U6">
        <v>80.360000000000014</v>
      </c>
      <c r="V6">
        <v>80.360000000000014</v>
      </c>
      <c r="W6">
        <v>80.360000000000014</v>
      </c>
      <c r="X6">
        <v>80.360000000000014</v>
      </c>
      <c r="Y6">
        <v>80.360000000000014</v>
      </c>
      <c r="Z6">
        <v>80.360000000000014</v>
      </c>
      <c r="AA6">
        <v>80.360000000000014</v>
      </c>
    </row>
    <row r="7" spans="1:27" x14ac:dyDescent="0.35">
      <c r="A7" t="s">
        <v>19</v>
      </c>
      <c r="B7" s="13" t="s">
        <v>294</v>
      </c>
      <c r="C7" t="s">
        <v>78</v>
      </c>
      <c r="D7" t="s">
        <v>75</v>
      </c>
      <c r="E7" t="s">
        <v>15</v>
      </c>
      <c r="F7" t="s">
        <v>32</v>
      </c>
      <c r="G7">
        <f>117.67</f>
        <v>117.67</v>
      </c>
      <c r="H7">
        <f t="shared" ref="H7:AA7" si="0">117.67</f>
        <v>117.67</v>
      </c>
      <c r="I7">
        <f t="shared" si="0"/>
        <v>117.67</v>
      </c>
      <c r="J7">
        <f t="shared" si="0"/>
        <v>117.67</v>
      </c>
      <c r="K7">
        <f t="shared" si="0"/>
        <v>117.67</v>
      </c>
      <c r="L7">
        <f t="shared" si="0"/>
        <v>117.67</v>
      </c>
      <c r="M7">
        <f t="shared" si="0"/>
        <v>117.67</v>
      </c>
      <c r="N7">
        <f t="shared" si="0"/>
        <v>117.67</v>
      </c>
      <c r="O7">
        <f t="shared" si="0"/>
        <v>117.67</v>
      </c>
      <c r="P7">
        <f t="shared" si="0"/>
        <v>117.67</v>
      </c>
      <c r="Q7">
        <f t="shared" si="0"/>
        <v>117.67</v>
      </c>
      <c r="R7">
        <f t="shared" si="0"/>
        <v>117.67</v>
      </c>
      <c r="S7">
        <f t="shared" si="0"/>
        <v>117.67</v>
      </c>
      <c r="T7">
        <f t="shared" si="0"/>
        <v>117.67</v>
      </c>
      <c r="U7">
        <f t="shared" si="0"/>
        <v>117.67</v>
      </c>
      <c r="V7">
        <f t="shared" si="0"/>
        <v>117.67</v>
      </c>
      <c r="W7">
        <f t="shared" si="0"/>
        <v>117.67</v>
      </c>
      <c r="X7">
        <f t="shared" si="0"/>
        <v>117.67</v>
      </c>
      <c r="Y7">
        <f t="shared" si="0"/>
        <v>117.67</v>
      </c>
      <c r="Z7">
        <f t="shared" si="0"/>
        <v>117.67</v>
      </c>
      <c r="AA7">
        <f t="shared" si="0"/>
        <v>117.67</v>
      </c>
    </row>
    <row r="8" spans="1:27" x14ac:dyDescent="0.35">
      <c r="A8" s="1" t="s">
        <v>48</v>
      </c>
      <c r="B8" t="s">
        <v>70</v>
      </c>
      <c r="C8" t="s">
        <v>79</v>
      </c>
      <c r="D8" t="s">
        <v>75</v>
      </c>
      <c r="E8" t="s">
        <v>15</v>
      </c>
      <c r="F8" t="s">
        <v>32</v>
      </c>
      <c r="G8">
        <v>0</v>
      </c>
      <c r="H8">
        <v>0</v>
      </c>
      <c r="I8">
        <v>0</v>
      </c>
      <c r="J8">
        <v>0</v>
      </c>
      <c r="K8">
        <v>0</v>
      </c>
      <c r="L8">
        <v>0</v>
      </c>
      <c r="M8">
        <v>0</v>
      </c>
      <c r="N8">
        <v>0</v>
      </c>
      <c r="O8">
        <v>0</v>
      </c>
      <c r="P8">
        <v>0</v>
      </c>
      <c r="Q8">
        <v>0</v>
      </c>
      <c r="R8">
        <v>0</v>
      </c>
      <c r="S8">
        <v>0</v>
      </c>
      <c r="T8">
        <v>0</v>
      </c>
      <c r="U8">
        <v>0</v>
      </c>
      <c r="V8">
        <v>0</v>
      </c>
      <c r="W8">
        <v>0</v>
      </c>
      <c r="X8">
        <v>0</v>
      </c>
      <c r="Y8">
        <v>0</v>
      </c>
      <c r="Z8">
        <v>0</v>
      </c>
      <c r="AA8">
        <v>0</v>
      </c>
    </row>
  </sheetData>
  <autoFilter ref="A1:AA8" xr:uid="{68FEFDD9-D46C-E64E-8B04-7DDDC1C1B0F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C4D02-922E-2849-99A2-B5A24807FA42}">
  <dimension ref="A1:L48"/>
  <sheetViews>
    <sheetView workbookViewId="0">
      <selection activeCell="B12" sqref="B12"/>
    </sheetView>
  </sheetViews>
  <sheetFormatPr defaultColWidth="11" defaultRowHeight="15.5" x14ac:dyDescent="0.35"/>
  <cols>
    <col min="1" max="1" width="21.83203125" customWidth="1"/>
    <col min="2" max="2" width="24.33203125" customWidth="1"/>
    <col min="3" max="3" width="21" customWidth="1"/>
    <col min="4" max="4" width="26" customWidth="1"/>
    <col min="5" max="5" width="22.83203125" customWidth="1"/>
    <col min="6" max="6" width="25" customWidth="1"/>
    <col min="7" max="8" width="24.08203125" customWidth="1"/>
  </cols>
  <sheetData>
    <row r="1" spans="1:12" x14ac:dyDescent="0.35">
      <c r="A1" s="1" t="s">
        <v>0</v>
      </c>
      <c r="B1" s="1" t="s">
        <v>1</v>
      </c>
      <c r="C1" t="s">
        <v>2</v>
      </c>
      <c r="D1" t="s">
        <v>3</v>
      </c>
      <c r="E1" t="s">
        <v>5</v>
      </c>
      <c r="F1" t="s">
        <v>6</v>
      </c>
      <c r="G1" t="s">
        <v>7</v>
      </c>
      <c r="H1" t="s">
        <v>8</v>
      </c>
      <c r="I1" t="s">
        <v>9</v>
      </c>
      <c r="J1" t="s">
        <v>10</v>
      </c>
      <c r="K1" t="s">
        <v>80</v>
      </c>
      <c r="L1" t="s">
        <v>81</v>
      </c>
    </row>
    <row r="2" spans="1:12" ht="14.25" customHeight="1" x14ac:dyDescent="0.35">
      <c r="A2" s="1" t="s">
        <v>11</v>
      </c>
      <c r="B2" s="1" t="s">
        <v>12</v>
      </c>
      <c r="C2" t="s">
        <v>82</v>
      </c>
      <c r="D2" t="s">
        <v>83</v>
      </c>
      <c r="E2" t="s">
        <v>84</v>
      </c>
    </row>
    <row r="3" spans="1:12" x14ac:dyDescent="0.35">
      <c r="A3" s="1" t="s">
        <v>11</v>
      </c>
      <c r="B3" s="1" t="s">
        <v>19</v>
      </c>
      <c r="C3" t="s">
        <v>82</v>
      </c>
      <c r="D3" t="s">
        <v>83</v>
      </c>
      <c r="E3" t="s">
        <v>84</v>
      </c>
      <c r="F3" s="8">
        <f>H3*1000/325851</f>
        <v>1.2582437985459612E-2</v>
      </c>
      <c r="G3" t="s">
        <v>85</v>
      </c>
      <c r="H3">
        <v>4.0999999999999996</v>
      </c>
      <c r="I3" t="s">
        <v>86</v>
      </c>
    </row>
    <row r="4" spans="1:12" x14ac:dyDescent="0.35">
      <c r="A4" s="1" t="s">
        <v>22</v>
      </c>
      <c r="B4" s="1" t="s">
        <v>12</v>
      </c>
      <c r="C4" t="s">
        <v>82</v>
      </c>
      <c r="D4" t="s">
        <v>83</v>
      </c>
      <c r="E4" t="s">
        <v>84</v>
      </c>
      <c r="F4" s="8"/>
    </row>
    <row r="5" spans="1:12" x14ac:dyDescent="0.35">
      <c r="A5" s="1" t="s">
        <v>34</v>
      </c>
      <c r="B5" s="1" t="s">
        <v>12</v>
      </c>
      <c r="C5" t="s">
        <v>82</v>
      </c>
      <c r="D5" t="s">
        <v>83</v>
      </c>
      <c r="E5" t="s">
        <v>84</v>
      </c>
      <c r="F5" s="8"/>
    </row>
    <row r="6" spans="1:12" x14ac:dyDescent="0.35">
      <c r="A6" s="1" t="s">
        <v>35</v>
      </c>
      <c r="B6" s="1" t="s">
        <v>12</v>
      </c>
      <c r="C6" t="s">
        <v>82</v>
      </c>
      <c r="D6" t="s">
        <v>83</v>
      </c>
      <c r="E6" t="s">
        <v>84</v>
      </c>
      <c r="F6" s="8"/>
    </row>
    <row r="7" spans="1:12" x14ac:dyDescent="0.35">
      <c r="A7" s="13" t="s">
        <v>36</v>
      </c>
      <c r="B7" s="1" t="s">
        <v>12</v>
      </c>
      <c r="C7" t="s">
        <v>82</v>
      </c>
      <c r="D7" t="s">
        <v>83</v>
      </c>
      <c r="E7" t="s">
        <v>84</v>
      </c>
      <c r="F7" s="8"/>
    </row>
    <row r="8" spans="1:12" x14ac:dyDescent="0.35">
      <c r="A8" s="13" t="s">
        <v>37</v>
      </c>
      <c r="B8" s="13" t="s">
        <v>12</v>
      </c>
      <c r="C8" t="s">
        <v>82</v>
      </c>
      <c r="D8" t="s">
        <v>83</v>
      </c>
      <c r="E8" t="s">
        <v>84</v>
      </c>
      <c r="F8" s="8"/>
    </row>
    <row r="9" spans="1:12" x14ac:dyDescent="0.35">
      <c r="A9" s="13" t="s">
        <v>38</v>
      </c>
      <c r="B9" s="13" t="s">
        <v>12</v>
      </c>
      <c r="C9" t="s">
        <v>82</v>
      </c>
      <c r="D9" t="s">
        <v>83</v>
      </c>
      <c r="E9" t="s">
        <v>84</v>
      </c>
      <c r="F9" s="8"/>
    </row>
    <row r="10" spans="1:12" x14ac:dyDescent="0.35">
      <c r="A10" s="1" t="s">
        <v>40</v>
      </c>
      <c r="B10" s="1" t="s">
        <v>19</v>
      </c>
      <c r="C10" t="s">
        <v>82</v>
      </c>
      <c r="D10" t="s">
        <v>83</v>
      </c>
      <c r="E10" t="s">
        <v>84</v>
      </c>
      <c r="F10" s="8">
        <f>H10*1000/325851</f>
        <v>8.5928844778748563E-3</v>
      </c>
      <c r="G10" t="s">
        <v>85</v>
      </c>
      <c r="H10">
        <v>2.8</v>
      </c>
      <c r="I10" t="s">
        <v>86</v>
      </c>
    </row>
    <row r="11" spans="1:12" x14ac:dyDescent="0.35">
      <c r="A11" t="s">
        <v>37</v>
      </c>
      <c r="B11" t="s">
        <v>19</v>
      </c>
      <c r="C11" t="s">
        <v>82</v>
      </c>
      <c r="D11" t="s">
        <v>83</v>
      </c>
      <c r="E11" t="s">
        <v>84</v>
      </c>
      <c r="F11" s="8">
        <f>H11*1000/325851</f>
        <v>1.2459682492918541E-2</v>
      </c>
      <c r="G11" t="s">
        <v>85</v>
      </c>
      <c r="H11">
        <v>4.0599999999999996</v>
      </c>
      <c r="I11" t="s">
        <v>86</v>
      </c>
    </row>
    <row r="12" spans="1:12" x14ac:dyDescent="0.35">
      <c r="A12" t="s">
        <v>36</v>
      </c>
      <c r="B12" t="s">
        <v>19</v>
      </c>
      <c r="C12" t="s">
        <v>82</v>
      </c>
      <c r="D12" t="s">
        <v>83</v>
      </c>
      <c r="E12" t="s">
        <v>84</v>
      </c>
      <c r="F12" s="8">
        <f>F11</f>
        <v>1.2459682492918541E-2</v>
      </c>
      <c r="G12" t="s">
        <v>85</v>
      </c>
      <c r="H12">
        <f>H11</f>
        <v>4.0599999999999996</v>
      </c>
      <c r="I12" t="s">
        <v>86</v>
      </c>
    </row>
    <row r="13" spans="1:12" x14ac:dyDescent="0.35">
      <c r="A13" s="13" t="s">
        <v>38</v>
      </c>
      <c r="B13" s="13" t="s">
        <v>19</v>
      </c>
      <c r="C13" t="s">
        <v>82</v>
      </c>
      <c r="D13" t="s">
        <v>83</v>
      </c>
      <c r="E13" t="s">
        <v>84</v>
      </c>
      <c r="F13" s="8"/>
    </row>
    <row r="14" spans="1:12" x14ac:dyDescent="0.35">
      <c r="A14" t="s">
        <v>45</v>
      </c>
      <c r="B14" t="s">
        <v>40</v>
      </c>
      <c r="C14" t="s">
        <v>82</v>
      </c>
      <c r="D14" t="s">
        <v>83</v>
      </c>
      <c r="E14" t="s">
        <v>84</v>
      </c>
    </row>
    <row r="15" spans="1:12" x14ac:dyDescent="0.35">
      <c r="A15" t="s">
        <v>44</v>
      </c>
      <c r="B15" t="s">
        <v>40</v>
      </c>
      <c r="C15" t="s">
        <v>82</v>
      </c>
      <c r="D15" t="s">
        <v>83</v>
      </c>
      <c r="E15" t="s">
        <v>84</v>
      </c>
    </row>
    <row r="16" spans="1:12" x14ac:dyDescent="0.35">
      <c r="A16" s="1" t="s">
        <v>47</v>
      </c>
      <c r="B16" s="1" t="s">
        <v>48</v>
      </c>
      <c r="C16" t="s">
        <v>82</v>
      </c>
      <c r="D16" t="s">
        <v>83</v>
      </c>
      <c r="E16" t="s">
        <v>84</v>
      </c>
    </row>
    <row r="17" spans="1:12" x14ac:dyDescent="0.35">
      <c r="A17" s="1" t="s">
        <v>50</v>
      </c>
      <c r="B17" s="1" t="s">
        <v>48</v>
      </c>
      <c r="C17" t="s">
        <v>82</v>
      </c>
      <c r="D17" t="s">
        <v>83</v>
      </c>
      <c r="E17" t="s">
        <v>84</v>
      </c>
    </row>
    <row r="18" spans="1:12" x14ac:dyDescent="0.35">
      <c r="A18" t="s">
        <v>37</v>
      </c>
      <c r="B18" s="1" t="s">
        <v>48</v>
      </c>
      <c r="C18" t="s">
        <v>82</v>
      </c>
      <c r="D18" t="s">
        <v>83</v>
      </c>
      <c r="E18" t="s">
        <v>84</v>
      </c>
    </row>
    <row r="19" spans="1:12" x14ac:dyDescent="0.35">
      <c r="A19" t="s">
        <v>36</v>
      </c>
      <c r="B19" s="1" t="s">
        <v>48</v>
      </c>
      <c r="C19" t="s">
        <v>82</v>
      </c>
      <c r="D19" t="s">
        <v>83</v>
      </c>
      <c r="E19" t="s">
        <v>84</v>
      </c>
    </row>
    <row r="20" spans="1:12" x14ac:dyDescent="0.35">
      <c r="A20" s="1" t="s">
        <v>11</v>
      </c>
      <c r="B20" s="1" t="s">
        <v>12</v>
      </c>
      <c r="C20" t="s">
        <v>82</v>
      </c>
      <c r="D20" t="s">
        <v>87</v>
      </c>
      <c r="E20" t="s">
        <v>84</v>
      </c>
      <c r="G20" t="s">
        <v>88</v>
      </c>
    </row>
    <row r="21" spans="1:12" x14ac:dyDescent="0.35">
      <c r="A21" s="1" t="s">
        <v>11</v>
      </c>
      <c r="B21" s="1" t="s">
        <v>19</v>
      </c>
      <c r="C21" t="s">
        <v>82</v>
      </c>
      <c r="D21" t="s">
        <v>87</v>
      </c>
      <c r="E21" t="s">
        <v>84</v>
      </c>
      <c r="F21" s="8">
        <f>H21*1000/325851</f>
        <v>1.8496183838625627E-2</v>
      </c>
      <c r="G21" t="s">
        <v>85</v>
      </c>
      <c r="H21">
        <f>H3*1.47</f>
        <v>6.0269999999999992</v>
      </c>
      <c r="I21" t="s">
        <v>86</v>
      </c>
      <c r="K21">
        <v>1.47</v>
      </c>
      <c r="L21" t="s">
        <v>89</v>
      </c>
    </row>
    <row r="22" spans="1:12" x14ac:dyDescent="0.35">
      <c r="A22" s="1" t="s">
        <v>22</v>
      </c>
      <c r="B22" s="1" t="s">
        <v>12</v>
      </c>
      <c r="C22" t="s">
        <v>82</v>
      </c>
      <c r="D22" t="s">
        <v>87</v>
      </c>
      <c r="E22" t="s">
        <v>84</v>
      </c>
      <c r="F22" s="8"/>
      <c r="G22" t="s">
        <v>88</v>
      </c>
    </row>
    <row r="23" spans="1:12" x14ac:dyDescent="0.35">
      <c r="A23" s="1" t="s">
        <v>34</v>
      </c>
      <c r="B23" s="1" t="s">
        <v>12</v>
      </c>
      <c r="C23" t="s">
        <v>82</v>
      </c>
      <c r="D23" t="s">
        <v>87</v>
      </c>
      <c r="E23" t="s">
        <v>84</v>
      </c>
      <c r="F23" s="8"/>
    </row>
    <row r="24" spans="1:12" x14ac:dyDescent="0.35">
      <c r="A24" s="1" t="s">
        <v>35</v>
      </c>
      <c r="B24" s="1" t="s">
        <v>12</v>
      </c>
      <c r="C24" t="s">
        <v>82</v>
      </c>
      <c r="D24" t="s">
        <v>87</v>
      </c>
      <c r="E24" t="s">
        <v>84</v>
      </c>
      <c r="F24" s="8"/>
    </row>
    <row r="25" spans="1:12" x14ac:dyDescent="0.35">
      <c r="A25" s="13" t="s">
        <v>36</v>
      </c>
      <c r="B25" s="1" t="s">
        <v>12</v>
      </c>
      <c r="C25" t="s">
        <v>82</v>
      </c>
      <c r="D25" t="s">
        <v>87</v>
      </c>
      <c r="E25" t="s">
        <v>84</v>
      </c>
      <c r="F25" s="8"/>
    </row>
    <row r="26" spans="1:12" x14ac:dyDescent="0.35">
      <c r="A26" s="13" t="s">
        <v>37</v>
      </c>
      <c r="B26" s="13" t="s">
        <v>12</v>
      </c>
      <c r="C26" t="s">
        <v>82</v>
      </c>
      <c r="D26" t="s">
        <v>87</v>
      </c>
      <c r="E26" t="s">
        <v>84</v>
      </c>
      <c r="F26" s="8"/>
    </row>
    <row r="27" spans="1:12" x14ac:dyDescent="0.35">
      <c r="A27" s="13" t="s">
        <v>38</v>
      </c>
      <c r="B27" s="13" t="s">
        <v>12</v>
      </c>
      <c r="C27" t="s">
        <v>82</v>
      </c>
      <c r="D27" t="s">
        <v>87</v>
      </c>
      <c r="E27" t="s">
        <v>84</v>
      </c>
      <c r="F27" s="8"/>
    </row>
    <row r="28" spans="1:12" x14ac:dyDescent="0.35">
      <c r="A28" s="1" t="s">
        <v>40</v>
      </c>
      <c r="B28" s="1" t="s">
        <v>19</v>
      </c>
      <c r="C28" t="s">
        <v>82</v>
      </c>
      <c r="D28" t="s">
        <v>87</v>
      </c>
      <c r="E28" t="s">
        <v>84</v>
      </c>
      <c r="F28" s="8">
        <f>H28*1000/325851</f>
        <v>9.7958883047773362E-3</v>
      </c>
      <c r="G28" t="s">
        <v>85</v>
      </c>
      <c r="H28">
        <f>H10*1.14</f>
        <v>3.1919999999999997</v>
      </c>
      <c r="I28" t="s">
        <v>86</v>
      </c>
      <c r="K28">
        <v>1.1399999999999999</v>
      </c>
      <c r="L28" t="s">
        <v>90</v>
      </c>
    </row>
    <row r="29" spans="1:12" x14ac:dyDescent="0.35">
      <c r="A29" t="s">
        <v>37</v>
      </c>
      <c r="B29" t="s">
        <v>19</v>
      </c>
      <c r="C29" t="s">
        <v>82</v>
      </c>
      <c r="D29" t="s">
        <v>87</v>
      </c>
      <c r="E29" t="s">
        <v>84</v>
      </c>
      <c r="F29" s="8">
        <f>H29*1000/325851</f>
        <v>1.9935491988669667E-2</v>
      </c>
      <c r="G29" t="s">
        <v>85</v>
      </c>
      <c r="H29">
        <f>H11*1.6</f>
        <v>6.4959999999999996</v>
      </c>
      <c r="I29" t="s">
        <v>86</v>
      </c>
      <c r="K29">
        <v>1.6</v>
      </c>
      <c r="L29" t="s">
        <v>91</v>
      </c>
    </row>
    <row r="30" spans="1:12" x14ac:dyDescent="0.35">
      <c r="A30" t="s">
        <v>36</v>
      </c>
      <c r="B30" t="s">
        <v>19</v>
      </c>
      <c r="C30" t="s">
        <v>82</v>
      </c>
      <c r="D30" t="s">
        <v>87</v>
      </c>
      <c r="E30" t="s">
        <v>84</v>
      </c>
      <c r="F30" s="8">
        <f>F29</f>
        <v>1.9935491988669667E-2</v>
      </c>
      <c r="G30" t="s">
        <v>85</v>
      </c>
      <c r="H30">
        <f>H29</f>
        <v>6.4959999999999996</v>
      </c>
      <c r="I30" t="s">
        <v>86</v>
      </c>
    </row>
    <row r="31" spans="1:12" x14ac:dyDescent="0.35">
      <c r="A31" s="13" t="s">
        <v>38</v>
      </c>
      <c r="B31" s="13" t="s">
        <v>19</v>
      </c>
      <c r="C31" t="s">
        <v>82</v>
      </c>
      <c r="D31" t="s">
        <v>87</v>
      </c>
      <c r="E31" t="s">
        <v>84</v>
      </c>
      <c r="F31" s="8"/>
    </row>
    <row r="32" spans="1:12" x14ac:dyDescent="0.35">
      <c r="A32" t="s">
        <v>45</v>
      </c>
      <c r="B32" t="s">
        <v>38</v>
      </c>
      <c r="C32" t="s">
        <v>82</v>
      </c>
      <c r="D32" t="s">
        <v>87</v>
      </c>
      <c r="E32" t="s">
        <v>84</v>
      </c>
      <c r="G32" t="s">
        <v>88</v>
      </c>
    </row>
    <row r="33" spans="1:7" x14ac:dyDescent="0.35">
      <c r="A33" t="s">
        <v>44</v>
      </c>
      <c r="B33" t="s">
        <v>38</v>
      </c>
      <c r="C33" t="s">
        <v>82</v>
      </c>
      <c r="D33" t="s">
        <v>87</v>
      </c>
      <c r="E33" t="s">
        <v>84</v>
      </c>
      <c r="G33" t="s">
        <v>88</v>
      </c>
    </row>
    <row r="34" spans="1:7" x14ac:dyDescent="0.35">
      <c r="A34" s="1" t="s">
        <v>47</v>
      </c>
      <c r="B34" s="1" t="s">
        <v>48</v>
      </c>
      <c r="C34" t="s">
        <v>82</v>
      </c>
      <c r="D34" t="s">
        <v>87</v>
      </c>
      <c r="E34" t="s">
        <v>84</v>
      </c>
      <c r="G34" t="s">
        <v>88</v>
      </c>
    </row>
    <row r="35" spans="1:7" x14ac:dyDescent="0.35">
      <c r="A35" s="1" t="s">
        <v>50</v>
      </c>
      <c r="B35" s="1" t="s">
        <v>48</v>
      </c>
      <c r="C35" t="s">
        <v>82</v>
      </c>
      <c r="D35" t="s">
        <v>87</v>
      </c>
      <c r="E35" t="s">
        <v>84</v>
      </c>
      <c r="G35" t="s">
        <v>88</v>
      </c>
    </row>
    <row r="36" spans="1:7" x14ac:dyDescent="0.35">
      <c r="A36" t="s">
        <v>37</v>
      </c>
      <c r="B36" s="1" t="s">
        <v>48</v>
      </c>
      <c r="C36" t="s">
        <v>82</v>
      </c>
      <c r="D36" t="s">
        <v>87</v>
      </c>
      <c r="E36" t="s">
        <v>84</v>
      </c>
    </row>
    <row r="37" spans="1:7" x14ac:dyDescent="0.35">
      <c r="A37" t="s">
        <v>36</v>
      </c>
      <c r="B37" s="1" t="s">
        <v>48</v>
      </c>
      <c r="C37" t="s">
        <v>82</v>
      </c>
      <c r="D37" t="s">
        <v>87</v>
      </c>
      <c r="E37" t="s">
        <v>84</v>
      </c>
    </row>
    <row r="41" spans="1:7" x14ac:dyDescent="0.35">
      <c r="A41" s="1"/>
      <c r="B41" s="1"/>
    </row>
    <row r="42" spans="1:7" x14ac:dyDescent="0.35">
      <c r="A42" s="1"/>
      <c r="B42" s="1"/>
    </row>
    <row r="43" spans="1:7" x14ac:dyDescent="0.35">
      <c r="A43" s="1"/>
      <c r="B43" s="1"/>
    </row>
    <row r="44" spans="1:7" x14ac:dyDescent="0.35">
      <c r="A44" s="1"/>
      <c r="B44" s="1"/>
    </row>
    <row r="45" spans="1:7" x14ac:dyDescent="0.35">
      <c r="A45" s="1"/>
      <c r="B45" s="1"/>
    </row>
    <row r="46" spans="1:7" x14ac:dyDescent="0.35">
      <c r="A46" s="1"/>
      <c r="B46" s="1"/>
    </row>
    <row r="47" spans="1:7" x14ac:dyDescent="0.35">
      <c r="A47" s="1"/>
      <c r="B47" s="1"/>
    </row>
    <row r="48" spans="1:7" x14ac:dyDescent="0.35">
      <c r="A48" s="1"/>
      <c r="B48" s="1"/>
    </row>
  </sheetData>
  <autoFilter ref="A1:L35" xr:uid="{C58C4D02-922E-2849-99A2-B5A24807FA4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E6374-45B2-3044-B48D-E84DB83BCE11}">
  <dimension ref="A1:J13"/>
  <sheetViews>
    <sheetView workbookViewId="0">
      <selection activeCell="A14" sqref="A14"/>
    </sheetView>
  </sheetViews>
  <sheetFormatPr defaultColWidth="11" defaultRowHeight="15.5" x14ac:dyDescent="0.35"/>
  <cols>
    <col min="1" max="1" width="21.83203125" customWidth="1"/>
    <col min="2" max="2" width="24.33203125" customWidth="1"/>
    <col min="3" max="4" width="21" customWidth="1"/>
    <col min="5" max="5" width="22.83203125" customWidth="1"/>
    <col min="7" max="8" width="24.08203125" customWidth="1"/>
  </cols>
  <sheetData>
    <row r="1" spans="1:10" x14ac:dyDescent="0.35">
      <c r="A1" s="1" t="s">
        <v>0</v>
      </c>
      <c r="B1" s="1" t="s">
        <v>1</v>
      </c>
      <c r="C1" t="s">
        <v>2</v>
      </c>
      <c r="D1" t="s">
        <v>3</v>
      </c>
      <c r="E1" t="s">
        <v>5</v>
      </c>
      <c r="F1" t="s">
        <v>6</v>
      </c>
      <c r="G1" t="s">
        <v>7</v>
      </c>
      <c r="H1" t="s">
        <v>8</v>
      </c>
      <c r="I1" t="s">
        <v>9</v>
      </c>
      <c r="J1" t="s">
        <v>10</v>
      </c>
    </row>
    <row r="2" spans="1:10" x14ac:dyDescent="0.35">
      <c r="A2" s="1" t="s">
        <v>11</v>
      </c>
      <c r="B2" s="1" t="s">
        <v>12</v>
      </c>
      <c r="C2" t="s">
        <v>92</v>
      </c>
      <c r="D2" t="s">
        <v>93</v>
      </c>
      <c r="E2" t="s">
        <v>94</v>
      </c>
      <c r="F2">
        <v>3.4599999999999999E-2</v>
      </c>
    </row>
    <row r="3" spans="1:10" x14ac:dyDescent="0.35">
      <c r="A3" s="49" t="s">
        <v>11</v>
      </c>
      <c r="B3" s="49" t="s">
        <v>19</v>
      </c>
      <c r="C3" t="s">
        <v>92</v>
      </c>
      <c r="D3" t="s">
        <v>93</v>
      </c>
      <c r="E3" t="s">
        <v>94</v>
      </c>
      <c r="F3">
        <v>3.4599999999999999E-2</v>
      </c>
      <c r="G3" s="13"/>
      <c r="I3" s="13" t="s">
        <v>95</v>
      </c>
    </row>
    <row r="4" spans="1:10" x14ac:dyDescent="0.35">
      <c r="A4" s="1" t="s">
        <v>22</v>
      </c>
      <c r="B4" s="1" t="s">
        <v>12</v>
      </c>
      <c r="C4" t="s">
        <v>92</v>
      </c>
      <c r="D4" t="s">
        <v>93</v>
      </c>
      <c r="E4" t="s">
        <v>94</v>
      </c>
      <c r="F4">
        <v>2.3599999999999999E-2</v>
      </c>
    </row>
    <row r="5" spans="1:10" x14ac:dyDescent="0.35">
      <c r="A5" s="1" t="s">
        <v>11</v>
      </c>
      <c r="B5" s="1" t="s">
        <v>12</v>
      </c>
      <c r="C5" t="s">
        <v>92</v>
      </c>
      <c r="D5" t="s">
        <v>96</v>
      </c>
      <c r="E5" t="s">
        <v>94</v>
      </c>
      <c r="F5">
        <v>2.8199999999999999E-2</v>
      </c>
    </row>
    <row r="6" spans="1:10" x14ac:dyDescent="0.35">
      <c r="A6" s="1" t="s">
        <v>11</v>
      </c>
      <c r="B6" s="1" t="s">
        <v>19</v>
      </c>
      <c r="C6" t="s">
        <v>92</v>
      </c>
      <c r="D6" t="s">
        <v>96</v>
      </c>
      <c r="E6" t="s">
        <v>94</v>
      </c>
      <c r="F6">
        <v>2.8199999999999999E-2</v>
      </c>
    </row>
    <row r="7" spans="1:10" x14ac:dyDescent="0.35">
      <c r="A7" s="1" t="s">
        <v>22</v>
      </c>
      <c r="B7" s="1" t="s">
        <v>12</v>
      </c>
      <c r="C7" t="s">
        <v>92</v>
      </c>
      <c r="D7" t="s">
        <v>96</v>
      </c>
      <c r="E7" t="s">
        <v>94</v>
      </c>
      <c r="F7">
        <v>4.0899999999999999E-2</v>
      </c>
    </row>
    <row r="8" spans="1:10" x14ac:dyDescent="0.35">
      <c r="A8" s="1" t="s">
        <v>11</v>
      </c>
      <c r="B8" s="1" t="s">
        <v>12</v>
      </c>
      <c r="C8" t="s">
        <v>92</v>
      </c>
      <c r="D8" t="s">
        <v>97</v>
      </c>
      <c r="E8" t="s">
        <v>94</v>
      </c>
      <c r="F8">
        <v>3.3399999999999999E-2</v>
      </c>
    </row>
    <row r="9" spans="1:10" x14ac:dyDescent="0.35">
      <c r="A9" s="1" t="s">
        <v>11</v>
      </c>
      <c r="B9" s="1" t="s">
        <v>19</v>
      </c>
      <c r="C9" t="s">
        <v>92</v>
      </c>
      <c r="D9" t="s">
        <v>97</v>
      </c>
      <c r="E9" t="s">
        <v>94</v>
      </c>
      <c r="F9">
        <v>3.3399999999999999E-2</v>
      </c>
    </row>
    <row r="10" spans="1:10" x14ac:dyDescent="0.35">
      <c r="A10" s="1" t="s">
        <v>22</v>
      </c>
      <c r="B10" s="1" t="s">
        <v>12</v>
      </c>
      <c r="C10" t="s">
        <v>92</v>
      </c>
      <c r="D10" t="s">
        <v>97</v>
      </c>
      <c r="E10" t="s">
        <v>94</v>
      </c>
      <c r="F10">
        <v>0.02</v>
      </c>
    </row>
    <row r="11" spans="1:10" x14ac:dyDescent="0.35">
      <c r="A11" s="1" t="s">
        <v>11</v>
      </c>
      <c r="B11" s="1" t="s">
        <v>12</v>
      </c>
      <c r="C11" t="s">
        <v>92</v>
      </c>
      <c r="D11" t="s">
        <v>98</v>
      </c>
      <c r="E11" t="s">
        <v>94</v>
      </c>
      <c r="F11">
        <v>5.62E-3</v>
      </c>
    </row>
    <row r="12" spans="1:10" x14ac:dyDescent="0.35">
      <c r="A12" s="1" t="s">
        <v>11</v>
      </c>
      <c r="B12" s="1" t="s">
        <v>19</v>
      </c>
      <c r="C12" t="s">
        <v>92</v>
      </c>
      <c r="D12" t="s">
        <v>98</v>
      </c>
      <c r="E12" t="s">
        <v>94</v>
      </c>
      <c r="F12">
        <v>5.62E-3</v>
      </c>
    </row>
    <row r="13" spans="1:10" x14ac:dyDescent="0.35">
      <c r="A13" s="1" t="s">
        <v>22</v>
      </c>
      <c r="B13" s="1" t="s">
        <v>12</v>
      </c>
      <c r="C13" t="s">
        <v>92</v>
      </c>
      <c r="D13" t="s">
        <v>98</v>
      </c>
      <c r="E13" t="s">
        <v>94</v>
      </c>
      <c r="F13">
        <v>1.1299999999999999E-3</v>
      </c>
    </row>
  </sheetData>
  <autoFilter ref="A1:J13" xr:uid="{86CE6374-45B2-3044-B48D-E84DB83BCE1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D7D08-7196-4DD6-A58C-02D5A271324B}">
  <dimension ref="A1:E3"/>
  <sheetViews>
    <sheetView workbookViewId="0">
      <selection activeCell="D6" sqref="D6"/>
    </sheetView>
  </sheetViews>
  <sheetFormatPr defaultRowHeight="15.5" x14ac:dyDescent="0.35"/>
  <cols>
    <col min="1" max="1" width="13" customWidth="1"/>
    <col min="2" max="2" width="11.83203125" bestFit="1" customWidth="1"/>
    <col min="3" max="3" width="22.5" customWidth="1"/>
    <col min="4" max="4" width="29.5" customWidth="1"/>
  </cols>
  <sheetData>
    <row r="1" spans="1:5" x14ac:dyDescent="0.35">
      <c r="A1" t="s">
        <v>1</v>
      </c>
      <c r="B1" t="s">
        <v>99</v>
      </c>
      <c r="C1" t="s">
        <v>100</v>
      </c>
      <c r="D1" t="s">
        <v>56</v>
      </c>
      <c r="E1" t="s">
        <v>9</v>
      </c>
    </row>
    <row r="2" spans="1:5" x14ac:dyDescent="0.35">
      <c r="A2" t="s">
        <v>12</v>
      </c>
      <c r="B2">
        <v>83.81</v>
      </c>
      <c r="C2" t="s">
        <v>101</v>
      </c>
      <c r="D2" s="38" t="s">
        <v>102</v>
      </c>
      <c r="E2" s="13" t="s">
        <v>103</v>
      </c>
    </row>
    <row r="3" spans="1:5" x14ac:dyDescent="0.35">
      <c r="A3" t="s">
        <v>19</v>
      </c>
    </row>
  </sheetData>
  <hyperlinks>
    <hyperlink ref="D2" r:id="rId1" display="https://netzeroamerica.princeton.edu/img/NZA%20Annex%20F%20-%20HV%20Transmission.pdf" xr:uid="{104B4864-4DDD-469C-B108-01D18B28A22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5616B-DF07-465E-AEEB-CCA6D05FE697}">
  <dimension ref="A1:AK23"/>
  <sheetViews>
    <sheetView workbookViewId="0">
      <pane xSplit="1" topLeftCell="B1" activePane="topRight" state="frozen"/>
      <selection pane="topRight" activeCell="B26" sqref="B26"/>
    </sheetView>
  </sheetViews>
  <sheetFormatPr defaultRowHeight="15.5" x14ac:dyDescent="0.35"/>
  <cols>
    <col min="1" max="1" width="20.58203125" bestFit="1" customWidth="1"/>
    <col min="2" max="2" width="22" bestFit="1" customWidth="1"/>
    <col min="3" max="3" width="23.75" customWidth="1"/>
    <col min="4" max="4" width="9" customWidth="1"/>
    <col min="5" max="5" width="15.25" customWidth="1"/>
    <col min="6" max="6" width="11.08203125" customWidth="1"/>
    <col min="7" max="7" width="17.75" customWidth="1"/>
    <col min="8" max="8" width="10.5" customWidth="1"/>
    <col min="9" max="9" width="14.33203125" customWidth="1"/>
    <col min="10" max="10" width="20" customWidth="1"/>
    <col min="11" max="11" width="43.5" customWidth="1"/>
    <col min="12" max="12" width="14.33203125" customWidth="1"/>
    <col min="13" max="13" width="19.08203125" bestFit="1" customWidth="1"/>
    <col min="14" max="15" width="10.5" customWidth="1"/>
    <col min="16" max="16" width="31.5" bestFit="1" customWidth="1"/>
  </cols>
  <sheetData>
    <row r="1" spans="1:37" x14ac:dyDescent="0.35">
      <c r="A1" t="s">
        <v>0</v>
      </c>
      <c r="B1" t="s">
        <v>1</v>
      </c>
      <c r="C1" t="s">
        <v>104</v>
      </c>
      <c r="D1" t="s">
        <v>105</v>
      </c>
      <c r="E1" t="s">
        <v>106</v>
      </c>
      <c r="F1" t="s">
        <v>107</v>
      </c>
      <c r="G1" t="s">
        <v>108</v>
      </c>
      <c r="H1" t="s">
        <v>100</v>
      </c>
      <c r="I1" t="s">
        <v>109</v>
      </c>
      <c r="J1" t="s">
        <v>110</v>
      </c>
      <c r="K1" t="s">
        <v>111</v>
      </c>
      <c r="L1" t="s">
        <v>112</v>
      </c>
      <c r="M1" t="s">
        <v>263</v>
      </c>
      <c r="N1" t="s">
        <v>264</v>
      </c>
      <c r="O1" t="s">
        <v>112</v>
      </c>
      <c r="P1" t="s">
        <v>113</v>
      </c>
      <c r="Q1">
        <v>2025</v>
      </c>
      <c r="R1">
        <v>2026</v>
      </c>
      <c r="S1">
        <v>2027</v>
      </c>
      <c r="T1">
        <v>2028</v>
      </c>
      <c r="U1">
        <v>2029</v>
      </c>
      <c r="V1">
        <v>2030</v>
      </c>
      <c r="W1">
        <v>2031</v>
      </c>
      <c r="X1">
        <v>2032</v>
      </c>
      <c r="Y1">
        <v>2033</v>
      </c>
      <c r="Z1">
        <v>2034</v>
      </c>
      <c r="AA1">
        <v>2035</v>
      </c>
      <c r="AB1">
        <v>2036</v>
      </c>
      <c r="AC1">
        <v>2037</v>
      </c>
      <c r="AD1">
        <v>2038</v>
      </c>
      <c r="AE1">
        <v>2039</v>
      </c>
      <c r="AF1">
        <v>2040</v>
      </c>
      <c r="AG1">
        <v>2041</v>
      </c>
      <c r="AH1">
        <v>2042</v>
      </c>
      <c r="AI1">
        <v>2043</v>
      </c>
      <c r="AJ1">
        <v>2044</v>
      </c>
      <c r="AK1">
        <v>2045</v>
      </c>
    </row>
    <row r="2" spans="1:37" x14ac:dyDescent="0.35">
      <c r="A2" t="s">
        <v>11</v>
      </c>
      <c r="B2" t="s">
        <v>12</v>
      </c>
      <c r="C2" t="s">
        <v>114</v>
      </c>
      <c r="D2" t="s">
        <v>115</v>
      </c>
      <c r="E2" s="5">
        <f>G2*1000000000000</f>
        <v>3599.8225679871703</v>
      </c>
      <c r="F2" t="s">
        <v>116</v>
      </c>
      <c r="G2" s="39">
        <v>3.5998225679871703E-9</v>
      </c>
      <c r="H2" t="s">
        <v>117</v>
      </c>
      <c r="P2" s="41" t="s">
        <v>118</v>
      </c>
      <c r="Q2" s="5">
        <v>2294.03577178978</v>
      </c>
      <c r="R2" s="5">
        <v>2240.1604058664384</v>
      </c>
      <c r="S2" s="5">
        <v>2186.2850399430968</v>
      </c>
      <c r="T2" s="5">
        <v>2132.4096740197551</v>
      </c>
      <c r="U2" s="5">
        <v>2078.5343080964135</v>
      </c>
      <c r="V2" s="5">
        <v>2024.6589421730721</v>
      </c>
      <c r="W2" s="5">
        <v>1970.7835762497307</v>
      </c>
      <c r="X2" s="5">
        <v>1916.9082103263893</v>
      </c>
      <c r="Y2" s="5">
        <v>1863.0328444030479</v>
      </c>
      <c r="Z2" s="5">
        <v>1809.1574784797065</v>
      </c>
      <c r="AA2" s="5">
        <v>1755.2821125563651</v>
      </c>
      <c r="AB2" s="5">
        <v>1701.4067466330237</v>
      </c>
      <c r="AC2" s="5">
        <v>1647.5313807096823</v>
      </c>
      <c r="AD2" s="5">
        <v>1593.6560147863408</v>
      </c>
      <c r="AE2" s="5">
        <v>1539.7806488629994</v>
      </c>
      <c r="AF2" s="5">
        <v>1485.905282939658</v>
      </c>
      <c r="AG2" s="5">
        <v>1432.0299170163166</v>
      </c>
      <c r="AH2" s="5">
        <v>1378.1545510929752</v>
      </c>
      <c r="AI2" s="5">
        <v>1324.2791851696338</v>
      </c>
      <c r="AJ2" s="5">
        <v>1270.4038192462924</v>
      </c>
      <c r="AK2" s="5">
        <v>1216.528453322951</v>
      </c>
    </row>
    <row r="3" spans="1:37" x14ac:dyDescent="0.35">
      <c r="A3" t="s">
        <v>11</v>
      </c>
      <c r="B3" t="s">
        <v>19</v>
      </c>
      <c r="C3" t="s">
        <v>119</v>
      </c>
      <c r="D3" t="s">
        <v>120</v>
      </c>
      <c r="E3" s="5">
        <f t="shared" ref="E3:E17" si="0">G3*1000000000000</f>
        <v>119999.99999999999</v>
      </c>
      <c r="F3" t="s">
        <v>121</v>
      </c>
      <c r="G3" s="7">
        <v>1.1999999999999999E-7</v>
      </c>
      <c r="H3" t="s">
        <v>122</v>
      </c>
      <c r="I3" s="43">
        <v>0.64900000000000002</v>
      </c>
      <c r="J3">
        <v>51.3</v>
      </c>
      <c r="K3" s="43" t="s">
        <v>123</v>
      </c>
      <c r="L3" s="44" t="s">
        <v>124</v>
      </c>
      <c r="O3" t="s">
        <v>125</v>
      </c>
    </row>
    <row r="4" spans="1:37" x14ac:dyDescent="0.35">
      <c r="A4" t="s">
        <v>22</v>
      </c>
      <c r="B4" t="s">
        <v>12</v>
      </c>
      <c r="C4" t="s">
        <v>114</v>
      </c>
      <c r="D4" t="s">
        <v>115</v>
      </c>
      <c r="E4" s="5">
        <f t="shared" si="0"/>
        <v>3599.8225679871703</v>
      </c>
      <c r="F4" t="s">
        <v>116</v>
      </c>
      <c r="G4" s="39">
        <v>3.5998225679871703E-9</v>
      </c>
      <c r="H4" t="s">
        <v>117</v>
      </c>
      <c r="P4" s="41" t="s">
        <v>118</v>
      </c>
      <c r="Q4" s="5">
        <v>2502.8086901013899</v>
      </c>
      <c r="R4" s="5">
        <v>2482.7671254296229</v>
      </c>
      <c r="S4" s="5">
        <v>2462.7255607578559</v>
      </c>
      <c r="T4" s="5">
        <v>2442.6839960860889</v>
      </c>
      <c r="U4" s="5">
        <v>2422.6424314143219</v>
      </c>
      <c r="V4" s="5">
        <v>2402.6008667425549</v>
      </c>
      <c r="W4" s="5">
        <v>2382.5593020707879</v>
      </c>
      <c r="X4" s="5">
        <v>2362.5177373990209</v>
      </c>
      <c r="Y4" s="5">
        <v>2342.4761727272539</v>
      </c>
      <c r="Z4" s="5">
        <v>2322.4346080554869</v>
      </c>
      <c r="AA4" s="5">
        <v>2302.3930433837199</v>
      </c>
      <c r="AB4" s="5">
        <v>2282.351478711953</v>
      </c>
      <c r="AC4" s="5">
        <v>2262.309914040186</v>
      </c>
      <c r="AD4" s="5">
        <v>2242.268349368419</v>
      </c>
      <c r="AE4" s="5">
        <v>2222.226784696652</v>
      </c>
      <c r="AF4" s="5">
        <v>2202.185220024885</v>
      </c>
      <c r="AG4" s="5">
        <v>2182.143655353118</v>
      </c>
      <c r="AH4" s="5">
        <v>2162.102090681351</v>
      </c>
      <c r="AI4" s="5">
        <v>2142.060526009584</v>
      </c>
      <c r="AJ4" s="5">
        <v>2122.018961337817</v>
      </c>
      <c r="AK4" s="5">
        <v>2101.97739666605</v>
      </c>
    </row>
    <row r="5" spans="1:37" x14ac:dyDescent="0.35">
      <c r="A5" t="s">
        <v>34</v>
      </c>
      <c r="B5" t="s">
        <v>12</v>
      </c>
      <c r="C5" t="s">
        <v>114</v>
      </c>
      <c r="D5" t="s">
        <v>115</v>
      </c>
      <c r="E5" s="5">
        <f t="shared" si="0"/>
        <v>3599.8225679871703</v>
      </c>
      <c r="F5" t="s">
        <v>116</v>
      </c>
      <c r="G5" s="39">
        <v>3.5998225679871703E-9</v>
      </c>
      <c r="H5" t="s">
        <v>117</v>
      </c>
      <c r="P5" s="41" t="s">
        <v>118</v>
      </c>
      <c r="Q5" s="5">
        <v>1171.0983188067505</v>
      </c>
      <c r="R5" s="5">
        <v>1171.0983188067505</v>
      </c>
      <c r="S5" s="5">
        <v>1171.0983188067505</v>
      </c>
      <c r="T5" s="5">
        <v>1171.0983188067505</v>
      </c>
      <c r="U5" s="5">
        <v>1171.0983188067505</v>
      </c>
      <c r="V5" s="5">
        <v>1171.0983188067505</v>
      </c>
      <c r="W5" s="5">
        <v>1171.0983188067505</v>
      </c>
      <c r="X5" s="5">
        <v>1171.0983188067505</v>
      </c>
      <c r="Y5" s="5">
        <v>1171.0983188067505</v>
      </c>
      <c r="Z5" s="5">
        <v>1171.0983188067505</v>
      </c>
      <c r="AA5" s="5">
        <v>1171.0983188067505</v>
      </c>
      <c r="AB5" s="5">
        <v>1171.0983188067505</v>
      </c>
      <c r="AC5" s="5">
        <v>1171.0983188067505</v>
      </c>
      <c r="AD5" s="5">
        <v>1171.0983188067505</v>
      </c>
      <c r="AE5" s="5">
        <v>1171.0983188067505</v>
      </c>
      <c r="AF5" s="5">
        <v>1171.0983188067505</v>
      </c>
      <c r="AG5" s="5">
        <v>1171.0983188067505</v>
      </c>
      <c r="AH5" s="5">
        <v>1171.0983188067505</v>
      </c>
      <c r="AI5" s="5">
        <v>1171.0983188067505</v>
      </c>
      <c r="AJ5" s="5">
        <v>1171.0983188067505</v>
      </c>
      <c r="AK5" s="5">
        <v>1171.0983188067505</v>
      </c>
    </row>
    <row r="6" spans="1:37" x14ac:dyDescent="0.35">
      <c r="A6" t="s">
        <v>35</v>
      </c>
      <c r="B6" t="s">
        <v>12</v>
      </c>
      <c r="C6" t="s">
        <v>114</v>
      </c>
      <c r="D6" t="s">
        <v>115</v>
      </c>
      <c r="E6" s="5">
        <f t="shared" si="0"/>
        <v>3599.8225679871703</v>
      </c>
      <c r="F6" t="s">
        <v>116</v>
      </c>
      <c r="G6" s="39">
        <v>3.5998225679871703E-9</v>
      </c>
      <c r="H6" t="s">
        <v>117</v>
      </c>
      <c r="P6" s="41" t="s">
        <v>118</v>
      </c>
      <c r="Q6" s="5">
        <v>1670.82114582243</v>
      </c>
      <c r="R6" s="5">
        <v>1698.006304040191</v>
      </c>
      <c r="S6" s="5">
        <v>1725.191462257952</v>
      </c>
      <c r="T6" s="5">
        <v>1752.376620475713</v>
      </c>
      <c r="U6" s="5">
        <v>1779.561778693474</v>
      </c>
      <c r="V6" s="5">
        <v>1806.746936911235</v>
      </c>
      <c r="W6" s="5">
        <v>1833.932095128996</v>
      </c>
      <c r="X6" s="5">
        <v>1861.117253346757</v>
      </c>
      <c r="Y6" s="5">
        <v>1888.302411564518</v>
      </c>
      <c r="Z6" s="5">
        <v>1915.487569782279</v>
      </c>
      <c r="AA6" s="5">
        <v>1942.67272800004</v>
      </c>
      <c r="AB6" s="5">
        <v>1969.857886217801</v>
      </c>
      <c r="AC6" s="5">
        <v>1997.043044435562</v>
      </c>
      <c r="AD6" s="5">
        <v>2024.228202653323</v>
      </c>
      <c r="AE6" s="5">
        <v>2051.413360871084</v>
      </c>
      <c r="AF6" s="5">
        <v>2078.598519088845</v>
      </c>
      <c r="AG6" s="5">
        <v>2105.783677306606</v>
      </c>
      <c r="AH6" s="5">
        <v>2132.968835524367</v>
      </c>
      <c r="AI6" s="5">
        <v>2160.153993742128</v>
      </c>
      <c r="AJ6" s="5">
        <v>2187.339151959889</v>
      </c>
      <c r="AK6" s="5">
        <v>2214.52431017765</v>
      </c>
    </row>
    <row r="7" spans="1:37" x14ac:dyDescent="0.35">
      <c r="A7" t="s">
        <v>36</v>
      </c>
      <c r="B7" t="s">
        <v>12</v>
      </c>
      <c r="C7" t="s">
        <v>114</v>
      </c>
      <c r="D7" t="s">
        <v>115</v>
      </c>
      <c r="E7" s="5">
        <f>G7*1000000000000</f>
        <v>3599.8225679871703</v>
      </c>
      <c r="F7" t="s">
        <v>116</v>
      </c>
      <c r="G7" s="39">
        <v>3.5998225679871703E-9</v>
      </c>
      <c r="H7" t="s">
        <v>117</v>
      </c>
      <c r="I7" s="42">
        <v>0.25</v>
      </c>
      <c r="J7" s="12"/>
      <c r="K7" s="42"/>
      <c r="L7" s="42"/>
      <c r="M7">
        <v>19800</v>
      </c>
      <c r="N7" t="s">
        <v>126</v>
      </c>
      <c r="O7" t="s">
        <v>127</v>
      </c>
      <c r="P7" s="41" t="s">
        <v>118</v>
      </c>
      <c r="Q7" s="5">
        <v>6035.0858307307299</v>
      </c>
      <c r="R7" s="5">
        <v>5991.4369513857655</v>
      </c>
      <c r="S7" s="5">
        <v>5947.7880720408011</v>
      </c>
      <c r="T7" s="5">
        <v>5904.1391926958368</v>
      </c>
      <c r="U7" s="5">
        <v>5860.4903133508724</v>
      </c>
      <c r="V7" s="5">
        <v>5816.841434005908</v>
      </c>
      <c r="W7" s="5">
        <v>5773.1925546609436</v>
      </c>
      <c r="X7" s="5">
        <v>5729.5436753159793</v>
      </c>
      <c r="Y7" s="5">
        <v>5685.8947959710149</v>
      </c>
      <c r="Z7" s="5">
        <v>5642.2459166260505</v>
      </c>
      <c r="AA7" s="5">
        <v>5598.5970372810862</v>
      </c>
      <c r="AB7" s="5">
        <v>5554.9481579361218</v>
      </c>
      <c r="AC7" s="5">
        <v>5511.2992785911574</v>
      </c>
      <c r="AD7" s="5">
        <v>5467.650399246193</v>
      </c>
      <c r="AE7" s="5">
        <v>5424.0015199012287</v>
      </c>
      <c r="AF7" s="5">
        <v>5380.3526405562643</v>
      </c>
      <c r="AG7" s="5">
        <v>5336.7037612112999</v>
      </c>
      <c r="AH7" s="5">
        <v>5293.0548818663356</v>
      </c>
      <c r="AI7" s="5">
        <v>5249.4060025213712</v>
      </c>
      <c r="AJ7" s="5">
        <v>5205.7571231764068</v>
      </c>
      <c r="AK7" s="5">
        <v>5162.1082438314425</v>
      </c>
    </row>
    <row r="8" spans="1:37" x14ac:dyDescent="0.35">
      <c r="A8" t="s">
        <v>37</v>
      </c>
      <c r="B8" t="s">
        <v>12</v>
      </c>
      <c r="C8" t="s">
        <v>114</v>
      </c>
      <c r="D8" t="s">
        <v>115</v>
      </c>
      <c r="E8" s="5">
        <f t="shared" ref="E8:E9" si="1">G8*1000000000000</f>
        <v>3599.8225679871703</v>
      </c>
      <c r="F8" t="s">
        <v>116</v>
      </c>
      <c r="G8" s="39">
        <v>3.5998225679871703E-9</v>
      </c>
      <c r="H8" t="s">
        <v>117</v>
      </c>
      <c r="I8" s="42"/>
      <c r="J8" s="12"/>
      <c r="K8" s="42"/>
      <c r="L8" s="42"/>
      <c r="P8" s="41"/>
      <c r="Q8" s="5"/>
      <c r="R8" s="5"/>
      <c r="S8" s="5"/>
      <c r="T8" s="5"/>
      <c r="U8" s="5"/>
      <c r="V8" s="5"/>
      <c r="W8" s="5"/>
      <c r="X8" s="5"/>
      <c r="Y8" s="5"/>
      <c r="Z8" s="5"/>
      <c r="AA8" s="5"/>
      <c r="AB8" s="5"/>
      <c r="AC8" s="5"/>
      <c r="AD8" s="5"/>
      <c r="AE8" s="5"/>
      <c r="AF8" s="5"/>
      <c r="AG8" s="5"/>
      <c r="AH8" s="5"/>
      <c r="AI8" s="5"/>
      <c r="AJ8" s="5"/>
      <c r="AK8" s="5"/>
    </row>
    <row r="9" spans="1:37" x14ac:dyDescent="0.35">
      <c r="A9" t="s">
        <v>38</v>
      </c>
      <c r="B9" t="s">
        <v>12</v>
      </c>
      <c r="C9" t="s">
        <v>114</v>
      </c>
      <c r="D9" t="s">
        <v>115</v>
      </c>
      <c r="E9" s="5">
        <f t="shared" si="1"/>
        <v>3599.8225679871703</v>
      </c>
      <c r="F9" t="s">
        <v>116</v>
      </c>
      <c r="G9" s="39">
        <v>3.5998225679871703E-9</v>
      </c>
      <c r="H9" t="s">
        <v>117</v>
      </c>
      <c r="I9" s="42"/>
      <c r="J9" s="12">
        <v>2.5000000000000001E-2</v>
      </c>
      <c r="K9" s="42" t="s">
        <v>292</v>
      </c>
      <c r="L9" s="42"/>
      <c r="P9" s="41"/>
      <c r="Q9" s="5"/>
      <c r="R9" s="5"/>
      <c r="S9" s="5"/>
      <c r="T9" s="5"/>
      <c r="U9" s="5"/>
      <c r="V9" s="5"/>
      <c r="W9" s="5"/>
      <c r="X9" s="5"/>
      <c r="Y9" s="5"/>
      <c r="Z9" s="5"/>
      <c r="AA9" s="5"/>
      <c r="AB9" s="5"/>
      <c r="AC9" s="5"/>
      <c r="AD9" s="5"/>
      <c r="AE9" s="5"/>
      <c r="AF9" s="5"/>
      <c r="AG9" s="5"/>
      <c r="AH9" s="5"/>
      <c r="AI9" s="5"/>
      <c r="AJ9" s="5"/>
      <c r="AK9" s="5"/>
    </row>
    <row r="10" spans="1:37" x14ac:dyDescent="0.35">
      <c r="A10" t="s">
        <v>40</v>
      </c>
      <c r="B10" t="s">
        <v>19</v>
      </c>
      <c r="C10" t="s">
        <v>119</v>
      </c>
      <c r="D10" t="s">
        <v>120</v>
      </c>
      <c r="E10" s="5">
        <f t="shared" si="0"/>
        <v>119999.99999999999</v>
      </c>
      <c r="F10" t="s">
        <v>121</v>
      </c>
      <c r="G10">
        <v>1.1999999999999999E-7</v>
      </c>
      <c r="H10" t="s">
        <v>122</v>
      </c>
      <c r="I10" s="42">
        <v>0.72</v>
      </c>
      <c r="J10">
        <v>0.16700000000000001</v>
      </c>
      <c r="K10" s="42" t="s">
        <v>128</v>
      </c>
      <c r="L10" s="45" t="s">
        <v>267</v>
      </c>
      <c r="O10" s="38" t="s">
        <v>130</v>
      </c>
    </row>
    <row r="11" spans="1:37" x14ac:dyDescent="0.35">
      <c r="A11" t="s">
        <v>38</v>
      </c>
      <c r="B11" t="s">
        <v>19</v>
      </c>
      <c r="C11" t="s">
        <v>119</v>
      </c>
      <c r="D11" t="s">
        <v>120</v>
      </c>
      <c r="E11" s="5">
        <f t="shared" ref="E11" si="2">G11*1000000000000</f>
        <v>119999.99999999999</v>
      </c>
      <c r="F11" t="s">
        <v>121</v>
      </c>
      <c r="G11">
        <v>1.1999999999999999E-7</v>
      </c>
      <c r="H11" t="s">
        <v>122</v>
      </c>
      <c r="I11" s="42"/>
      <c r="J11" s="12">
        <v>0.16700000000000001</v>
      </c>
      <c r="K11" s="42" t="s">
        <v>128</v>
      </c>
      <c r="L11" s="45"/>
      <c r="O11" s="38"/>
    </row>
    <row r="12" spans="1:37" x14ac:dyDescent="0.35">
      <c r="A12" t="s">
        <v>37</v>
      </c>
      <c r="B12" t="s">
        <v>19</v>
      </c>
      <c r="C12" t="s">
        <v>119</v>
      </c>
      <c r="D12" t="s">
        <v>120</v>
      </c>
      <c r="E12" s="5">
        <f t="shared" si="0"/>
        <v>119999.99999999999</v>
      </c>
      <c r="F12" t="s">
        <v>121</v>
      </c>
      <c r="G12">
        <v>1.1999999999999999E-7</v>
      </c>
      <c r="H12" t="s">
        <v>122</v>
      </c>
      <c r="I12" s="42">
        <v>0.44</v>
      </c>
      <c r="J12">
        <v>13</v>
      </c>
      <c r="K12" s="42" t="s">
        <v>131</v>
      </c>
      <c r="L12" s="45" t="s">
        <v>129</v>
      </c>
      <c r="M12">
        <v>19800</v>
      </c>
      <c r="N12" t="s">
        <v>126</v>
      </c>
      <c r="O12" t="s">
        <v>132</v>
      </c>
    </row>
    <row r="13" spans="1:37" x14ac:dyDescent="0.35">
      <c r="A13" t="s">
        <v>36</v>
      </c>
      <c r="B13" t="s">
        <v>19</v>
      </c>
      <c r="C13" t="s">
        <v>119</v>
      </c>
      <c r="D13" t="s">
        <v>120</v>
      </c>
      <c r="E13" s="5">
        <f t="shared" si="0"/>
        <v>119999.99999999999</v>
      </c>
      <c r="F13" t="s">
        <v>121</v>
      </c>
      <c r="G13">
        <v>1.1999999999999999E-7</v>
      </c>
      <c r="H13" t="s">
        <v>122</v>
      </c>
      <c r="I13" s="42">
        <v>0.44</v>
      </c>
      <c r="J13">
        <v>13</v>
      </c>
      <c r="K13" s="42" t="s">
        <v>131</v>
      </c>
      <c r="L13" s="45" t="s">
        <v>129</v>
      </c>
      <c r="M13">
        <v>19800</v>
      </c>
      <c r="N13" t="s">
        <v>126</v>
      </c>
      <c r="O13" t="s">
        <v>132</v>
      </c>
    </row>
    <row r="14" spans="1:37" x14ac:dyDescent="0.35">
      <c r="A14" t="s">
        <v>45</v>
      </c>
      <c r="B14" t="s">
        <v>38</v>
      </c>
      <c r="C14" t="s">
        <v>133</v>
      </c>
      <c r="D14" t="s">
        <v>59</v>
      </c>
      <c r="E14" s="5">
        <f t="shared" si="0"/>
        <v>1093000</v>
      </c>
      <c r="F14" t="s">
        <v>134</v>
      </c>
      <c r="G14">
        <v>1.093E-6</v>
      </c>
      <c r="H14" t="s">
        <v>135</v>
      </c>
      <c r="J14" s="12">
        <v>50</v>
      </c>
      <c r="K14" s="42" t="s">
        <v>270</v>
      </c>
      <c r="M14">
        <v>19800</v>
      </c>
      <c r="N14" t="s">
        <v>126</v>
      </c>
    </row>
    <row r="15" spans="1:37" x14ac:dyDescent="0.35">
      <c r="A15" t="s">
        <v>44</v>
      </c>
      <c r="B15" t="s">
        <v>38</v>
      </c>
      <c r="C15" t="s">
        <v>133</v>
      </c>
      <c r="D15" t="s">
        <v>59</v>
      </c>
      <c r="E15" s="5">
        <f t="shared" si="0"/>
        <v>1093000</v>
      </c>
      <c r="F15" t="s">
        <v>134</v>
      </c>
      <c r="G15">
        <v>1.093E-6</v>
      </c>
      <c r="H15" t="s">
        <v>135</v>
      </c>
      <c r="J15" s="12">
        <v>20000</v>
      </c>
      <c r="K15" s="42" t="s">
        <v>136</v>
      </c>
      <c r="M15">
        <v>19800</v>
      </c>
      <c r="N15" t="s">
        <v>126</v>
      </c>
    </row>
    <row r="16" spans="1:37" x14ac:dyDescent="0.35">
      <c r="A16" t="s">
        <v>47</v>
      </c>
      <c r="B16" s="1" t="s">
        <v>48</v>
      </c>
      <c r="C16" t="s">
        <v>137</v>
      </c>
      <c r="D16" t="s">
        <v>138</v>
      </c>
      <c r="E16" s="5">
        <f t="shared" si="0"/>
        <v>142432539.75000003</v>
      </c>
      <c r="F16" t="s">
        <v>139</v>
      </c>
      <c r="G16">
        <v>1.4243253975000002E-4</v>
      </c>
      <c r="H16" t="s">
        <v>140</v>
      </c>
      <c r="J16" s="12">
        <v>1</v>
      </c>
      <c r="K16" s="42" t="s">
        <v>262</v>
      </c>
      <c r="L16" t="s">
        <v>260</v>
      </c>
    </row>
    <row r="17" spans="1:15" x14ac:dyDescent="0.35">
      <c r="A17" t="s">
        <v>50</v>
      </c>
      <c r="B17" s="1" t="s">
        <v>48</v>
      </c>
      <c r="C17" t="s">
        <v>137</v>
      </c>
      <c r="D17" t="s">
        <v>138</v>
      </c>
      <c r="E17" s="5">
        <f t="shared" si="0"/>
        <v>142432539.75000003</v>
      </c>
      <c r="F17" t="s">
        <v>139</v>
      </c>
      <c r="G17">
        <v>1.4243253975000002E-4</v>
      </c>
      <c r="H17" t="s">
        <v>140</v>
      </c>
      <c r="J17" s="12">
        <v>1</v>
      </c>
      <c r="K17" s="42" t="s">
        <v>262</v>
      </c>
      <c r="L17" t="s">
        <v>260</v>
      </c>
    </row>
    <row r="18" spans="1:15" x14ac:dyDescent="0.35">
      <c r="A18" t="s">
        <v>37</v>
      </c>
      <c r="B18" s="1" t="s">
        <v>48</v>
      </c>
      <c r="C18" t="s">
        <v>137</v>
      </c>
      <c r="D18" t="s">
        <v>138</v>
      </c>
      <c r="E18" s="5">
        <f t="shared" ref="E18:E19" si="3">G18*1000000000000</f>
        <v>142432539.75000003</v>
      </c>
      <c r="F18" t="s">
        <v>139</v>
      </c>
      <c r="G18">
        <v>1.4243253975000002E-4</v>
      </c>
      <c r="H18" t="s">
        <v>140</v>
      </c>
      <c r="J18" s="5">
        <v>16181.229773462785</v>
      </c>
      <c r="K18" s="42" t="s">
        <v>261</v>
      </c>
      <c r="L18" t="s">
        <v>265</v>
      </c>
      <c r="O18" s="55"/>
    </row>
    <row r="19" spans="1:15" x14ac:dyDescent="0.35">
      <c r="A19" t="s">
        <v>36</v>
      </c>
      <c r="B19" s="1" t="s">
        <v>48</v>
      </c>
      <c r="C19" t="s">
        <v>137</v>
      </c>
      <c r="D19" t="s">
        <v>138</v>
      </c>
      <c r="E19" s="5">
        <f t="shared" si="3"/>
        <v>142432539.75000003</v>
      </c>
      <c r="F19" t="s">
        <v>139</v>
      </c>
      <c r="G19">
        <v>1.4243253975000002E-4</v>
      </c>
      <c r="H19" t="s">
        <v>140</v>
      </c>
      <c r="J19" s="5">
        <v>14492.753623188406</v>
      </c>
      <c r="K19" s="42" t="s">
        <v>261</v>
      </c>
      <c r="L19" t="s">
        <v>266</v>
      </c>
      <c r="O19" s="55"/>
    </row>
    <row r="23" spans="1:15" x14ac:dyDescent="0.35">
      <c r="L23">
        <v>1000</v>
      </c>
      <c r="M23" t="s">
        <v>268</v>
      </c>
      <c r="N23" t="s">
        <v>269</v>
      </c>
    </row>
  </sheetData>
  <autoFilter ref="A1:AK19" xr:uid="{5FA5616B-DF07-465E-AEEB-CCA6D05FE697}"/>
  <phoneticPr fontId="11" type="noConversion"/>
  <hyperlinks>
    <hyperlink ref="O10" r:id="rId1" display="https://netl.doe.gov/projects/files/ComparisonofCommercialStateofArtFossilBasedHydrogenProductionTechnologies_041222.pdf" xr:uid="{E7CB3D97-93CD-4126-9FFC-6A55103A1392}"/>
    <hyperlink ref="L3" r:id="rId2" display="https://www.nrel.gov/docs/fy20osti/77198.pdf" xr:uid="{531AFCC0-D1CD-457F-9290-C08242A339AF}"/>
    <hyperlink ref="L10" r:id="rId3" display="https://www.nrel.gov/docs/fy20osti/77198.pdf" xr:uid="{979EC4C4-9A4A-47DB-9CBE-1F560C4CD153}"/>
    <hyperlink ref="L12" r:id="rId4" xr:uid="{C8959CBC-501D-4F10-AA88-D7CD003A447E}"/>
    <hyperlink ref="L13" r:id="rId5" xr:uid="{A5DBCFA7-F634-44A5-B62E-436D59BDA540}"/>
  </hyperlinks>
  <pageMargins left="0.7" right="0.7" top="0.75" bottom="0.75" header="0.3" footer="0.3"/>
  <pageSetup orientation="portrait" horizontalDpi="300" verticalDpi="300"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7BF8B-8E54-426F-864A-9E457E959B26}">
  <dimension ref="A1:Z37"/>
  <sheetViews>
    <sheetView workbookViewId="0">
      <selection activeCell="D12" sqref="D12"/>
    </sheetView>
  </sheetViews>
  <sheetFormatPr defaultRowHeight="15.5" x14ac:dyDescent="0.35"/>
  <cols>
    <col min="1" max="1" width="14.58203125" customWidth="1"/>
    <col min="2" max="2" width="30.33203125" customWidth="1"/>
    <col min="3" max="3" width="8.33203125" customWidth="1"/>
    <col min="4" max="4" width="23.83203125" customWidth="1"/>
    <col min="5" max="5" width="31.5" bestFit="1" customWidth="1"/>
  </cols>
  <sheetData>
    <row r="1" spans="1:26" x14ac:dyDescent="0.35">
      <c r="A1" t="s">
        <v>0</v>
      </c>
      <c r="B1" t="s">
        <v>1</v>
      </c>
      <c r="C1" t="s">
        <v>143</v>
      </c>
      <c r="D1" t="s">
        <v>104</v>
      </c>
      <c r="E1" t="s">
        <v>113</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row>
    <row r="2" spans="1:26" x14ac:dyDescent="0.35">
      <c r="A2" t="s">
        <v>40</v>
      </c>
      <c r="B2" t="s">
        <v>19</v>
      </c>
      <c r="C2">
        <v>1.1999999999999999E-7</v>
      </c>
      <c r="D2" t="s">
        <v>144</v>
      </c>
    </row>
    <row r="3" spans="1:26" x14ac:dyDescent="0.35">
      <c r="A3" t="s">
        <v>11</v>
      </c>
      <c r="B3" t="s">
        <v>19</v>
      </c>
      <c r="C3">
        <v>1.1999999999999999E-7</v>
      </c>
      <c r="D3" t="s">
        <v>144</v>
      </c>
    </row>
    <row r="4" spans="1:26" x14ac:dyDescent="0.35">
      <c r="A4" s="12" t="s">
        <v>11</v>
      </c>
      <c r="B4" s="12" t="s">
        <v>12</v>
      </c>
      <c r="C4" s="12">
        <v>3.5998225679871703E-9</v>
      </c>
      <c r="D4" s="12" t="s">
        <v>117</v>
      </c>
      <c r="E4" t="s">
        <v>118</v>
      </c>
      <c r="F4" s="5">
        <v>2294.03577178978</v>
      </c>
      <c r="G4" s="5">
        <v>2240.1604058664384</v>
      </c>
      <c r="H4" s="5">
        <v>2186.2850399430968</v>
      </c>
      <c r="I4" s="5">
        <v>2132.4096740197551</v>
      </c>
      <c r="J4" s="5">
        <v>2078.5343080964135</v>
      </c>
      <c r="K4" s="5">
        <v>2024.6589421730721</v>
      </c>
      <c r="L4" s="5">
        <v>1970.7835762497307</v>
      </c>
      <c r="M4" s="5">
        <v>1916.9082103263893</v>
      </c>
      <c r="N4" s="5">
        <v>1863.0328444030479</v>
      </c>
      <c r="O4" s="5">
        <v>1809.1574784797065</v>
      </c>
      <c r="P4" s="5">
        <v>1755.2821125563651</v>
      </c>
      <c r="Q4" s="5">
        <v>1701.4067466330237</v>
      </c>
      <c r="R4" s="5">
        <v>1647.5313807096823</v>
      </c>
      <c r="S4" s="5">
        <v>1593.6560147863408</v>
      </c>
      <c r="T4" s="5">
        <v>1539.7806488629994</v>
      </c>
      <c r="U4" s="5">
        <v>1485.905282939658</v>
      </c>
      <c r="V4" s="5">
        <v>1432.0299170163166</v>
      </c>
      <c r="W4" s="5">
        <v>1378.1545510929752</v>
      </c>
      <c r="X4" s="5">
        <v>1324.2791851696338</v>
      </c>
      <c r="Y4" s="5">
        <v>1270.4038192462924</v>
      </c>
      <c r="Z4" s="5">
        <v>1216.528453322951</v>
      </c>
    </row>
    <row r="5" spans="1:26" x14ac:dyDescent="0.35">
      <c r="A5" s="12" t="s">
        <v>22</v>
      </c>
      <c r="B5" s="12" t="s">
        <v>12</v>
      </c>
      <c r="C5" s="12">
        <v>3.5998225679871703E-9</v>
      </c>
      <c r="D5" s="12" t="s">
        <v>117</v>
      </c>
      <c r="E5" t="s">
        <v>118</v>
      </c>
      <c r="F5" s="5">
        <v>2502.8086901013899</v>
      </c>
      <c r="G5" s="5">
        <v>2482.7671254296229</v>
      </c>
      <c r="H5" s="5">
        <v>2462.7255607578559</v>
      </c>
      <c r="I5" s="5">
        <v>2442.6839960860889</v>
      </c>
      <c r="J5" s="5">
        <v>2422.6424314143219</v>
      </c>
      <c r="K5" s="5">
        <v>2402.6008667425549</v>
      </c>
      <c r="L5" s="5">
        <v>2382.5593020707879</v>
      </c>
      <c r="M5" s="5">
        <v>2362.5177373990209</v>
      </c>
      <c r="N5" s="5">
        <v>2342.4761727272539</v>
      </c>
      <c r="O5" s="5">
        <v>2322.4346080554869</v>
      </c>
      <c r="P5" s="5">
        <v>2302.3930433837199</v>
      </c>
      <c r="Q5" s="5">
        <v>2282.351478711953</v>
      </c>
      <c r="R5" s="5">
        <v>2262.309914040186</v>
      </c>
      <c r="S5" s="5">
        <v>2242.268349368419</v>
      </c>
      <c r="T5" s="5">
        <v>2222.226784696652</v>
      </c>
      <c r="U5" s="5">
        <v>2202.185220024885</v>
      </c>
      <c r="V5" s="5">
        <v>2182.143655353118</v>
      </c>
      <c r="W5" s="5">
        <v>2162.102090681351</v>
      </c>
      <c r="X5" s="5">
        <v>2142.060526009584</v>
      </c>
      <c r="Y5" s="5">
        <v>2122.018961337817</v>
      </c>
      <c r="Z5" s="5">
        <v>2101.97739666605</v>
      </c>
    </row>
    <row r="6" spans="1:26" x14ac:dyDescent="0.35">
      <c r="A6" s="12" t="s">
        <v>145</v>
      </c>
      <c r="B6" s="12" t="s">
        <v>12</v>
      </c>
      <c r="C6" s="12">
        <v>3.5998225679871703E-9</v>
      </c>
      <c r="D6" s="12" t="s">
        <v>117</v>
      </c>
      <c r="E6" t="s">
        <v>118</v>
      </c>
      <c r="F6" s="5">
        <v>6035.0858307307299</v>
      </c>
      <c r="G6" s="5">
        <v>5991.4369513857655</v>
      </c>
      <c r="H6" s="5">
        <v>5947.7880720408011</v>
      </c>
      <c r="I6" s="5">
        <v>5904.1391926958368</v>
      </c>
      <c r="J6" s="5">
        <v>5860.4903133508724</v>
      </c>
      <c r="K6" s="5">
        <v>5816.841434005908</v>
      </c>
      <c r="L6" s="5">
        <v>5773.1925546609436</v>
      </c>
      <c r="M6" s="5">
        <v>5729.5436753159793</v>
      </c>
      <c r="N6" s="5">
        <v>5685.8947959710149</v>
      </c>
      <c r="O6" s="5">
        <v>5642.2459166260505</v>
      </c>
      <c r="P6" s="5">
        <v>5598.5970372810862</v>
      </c>
      <c r="Q6" s="5">
        <v>5554.9481579361218</v>
      </c>
      <c r="R6" s="5">
        <v>5511.2992785911574</v>
      </c>
      <c r="S6" s="5">
        <v>5467.650399246193</v>
      </c>
      <c r="T6" s="5">
        <v>5424.0015199012287</v>
      </c>
      <c r="U6" s="5">
        <v>5380.3526405562643</v>
      </c>
      <c r="V6" s="5">
        <v>5336.7037612112999</v>
      </c>
      <c r="W6" s="5">
        <v>5293.0548818663356</v>
      </c>
      <c r="X6" s="5">
        <v>5249.4060025213712</v>
      </c>
      <c r="Y6" s="5">
        <v>5205.7571231764068</v>
      </c>
      <c r="Z6" s="5">
        <v>5162.1082438314425</v>
      </c>
    </row>
    <row r="7" spans="1:26" x14ac:dyDescent="0.35">
      <c r="A7" s="12" t="s">
        <v>146</v>
      </c>
      <c r="B7" s="12" t="s">
        <v>12</v>
      </c>
      <c r="C7" s="12">
        <v>3.5998225679871703E-9</v>
      </c>
      <c r="D7" s="12" t="s">
        <v>117</v>
      </c>
      <c r="E7" t="s">
        <v>118</v>
      </c>
      <c r="F7" s="5">
        <v>1171.0983188067505</v>
      </c>
      <c r="G7" s="5">
        <v>1171.0983188067505</v>
      </c>
      <c r="H7" s="5">
        <v>1171.0983188067505</v>
      </c>
      <c r="I7" s="5">
        <v>1171.0983188067505</v>
      </c>
      <c r="J7" s="5">
        <v>1171.0983188067505</v>
      </c>
      <c r="K7" s="5">
        <v>1171.0983188067505</v>
      </c>
      <c r="L7" s="5">
        <v>1171.0983188067505</v>
      </c>
      <c r="M7" s="5">
        <v>1171.0983188067505</v>
      </c>
      <c r="N7" s="5">
        <v>1171.0983188067505</v>
      </c>
      <c r="O7" s="5">
        <v>1171.0983188067505</v>
      </c>
      <c r="P7" s="5">
        <v>1171.0983188067505</v>
      </c>
      <c r="Q7" s="5">
        <v>1171.0983188067505</v>
      </c>
      <c r="R7" s="5">
        <v>1171.0983188067505</v>
      </c>
      <c r="S7" s="5">
        <v>1171.0983188067505</v>
      </c>
      <c r="T7" s="5">
        <v>1171.0983188067505</v>
      </c>
      <c r="U7" s="5">
        <v>1171.0983188067505</v>
      </c>
      <c r="V7" s="5">
        <v>1171.0983188067505</v>
      </c>
      <c r="W7" s="5">
        <v>1171.0983188067505</v>
      </c>
      <c r="X7" s="5">
        <v>1171.0983188067505</v>
      </c>
      <c r="Y7" s="5">
        <v>1171.0983188067505</v>
      </c>
      <c r="Z7" s="5">
        <v>1171.0983188067505</v>
      </c>
    </row>
    <row r="8" spans="1:26" x14ac:dyDescent="0.35">
      <c r="A8" s="12" t="s">
        <v>35</v>
      </c>
      <c r="B8" s="12" t="s">
        <v>12</v>
      </c>
      <c r="C8" s="12">
        <v>3.5998225679871703E-9</v>
      </c>
      <c r="D8" s="12" t="s">
        <v>117</v>
      </c>
      <c r="E8" t="s">
        <v>118</v>
      </c>
      <c r="F8" s="5">
        <v>1670.82114582243</v>
      </c>
      <c r="G8" s="5">
        <v>1698.006304040191</v>
      </c>
      <c r="H8" s="5">
        <v>1725.191462257952</v>
      </c>
      <c r="I8" s="5">
        <v>1752.376620475713</v>
      </c>
      <c r="J8" s="5">
        <v>1779.561778693474</v>
      </c>
      <c r="K8" s="5">
        <v>1806.746936911235</v>
      </c>
      <c r="L8" s="5">
        <v>1833.932095128996</v>
      </c>
      <c r="M8" s="5">
        <v>1861.117253346757</v>
      </c>
      <c r="N8" s="5">
        <v>1888.302411564518</v>
      </c>
      <c r="O8" s="5">
        <v>1915.487569782279</v>
      </c>
      <c r="P8" s="5">
        <v>1942.67272800004</v>
      </c>
      <c r="Q8" s="5">
        <v>1969.857886217801</v>
      </c>
      <c r="R8" s="5">
        <v>1997.043044435562</v>
      </c>
      <c r="S8" s="5">
        <v>2024.228202653323</v>
      </c>
      <c r="T8" s="5">
        <v>2051.413360871084</v>
      </c>
      <c r="U8" s="5">
        <v>2078.598519088845</v>
      </c>
      <c r="V8" s="5">
        <v>2105.783677306606</v>
      </c>
      <c r="W8" s="5">
        <v>2132.968835524367</v>
      </c>
      <c r="X8" s="5">
        <v>2160.153993742128</v>
      </c>
      <c r="Y8" s="5">
        <v>2187.339151959889</v>
      </c>
      <c r="Z8" s="5">
        <v>2214.52431017765</v>
      </c>
    </row>
    <row r="9" spans="1:26" x14ac:dyDescent="0.35">
      <c r="A9" t="s">
        <v>45</v>
      </c>
      <c r="B9" t="s">
        <v>58</v>
      </c>
      <c r="C9">
        <v>1.093E-6</v>
      </c>
      <c r="D9" t="s">
        <v>147</v>
      </c>
    </row>
    <row r="10" spans="1:26" x14ac:dyDescent="0.35">
      <c r="A10" t="s">
        <v>148</v>
      </c>
      <c r="B10" t="s">
        <v>58</v>
      </c>
      <c r="C10">
        <v>1.093E-6</v>
      </c>
      <c r="D10" t="s">
        <v>147</v>
      </c>
    </row>
    <row r="11" spans="1:26" x14ac:dyDescent="0.35">
      <c r="A11" t="s">
        <v>47</v>
      </c>
      <c r="B11" s="1" t="s">
        <v>48</v>
      </c>
      <c r="C11">
        <v>1.4243253975000002E-4</v>
      </c>
      <c r="D11" t="s">
        <v>149</v>
      </c>
    </row>
    <row r="12" spans="1:26" x14ac:dyDescent="0.35">
      <c r="A12" t="s">
        <v>50</v>
      </c>
      <c r="B12" s="1" t="s">
        <v>48</v>
      </c>
      <c r="C12">
        <v>1.4243253975000002E-4</v>
      </c>
      <c r="D12" t="s">
        <v>149</v>
      </c>
    </row>
    <row r="14" spans="1:26" x14ac:dyDescent="0.35">
      <c r="A14">
        <v>0.8</v>
      </c>
      <c r="B14" t="s">
        <v>256</v>
      </c>
    </row>
    <row r="15" spans="1:26" x14ac:dyDescent="0.35">
      <c r="A15">
        <v>330.25</v>
      </c>
      <c r="B15" t="s">
        <v>255</v>
      </c>
    </row>
    <row r="16" spans="1:26" x14ac:dyDescent="0.35">
      <c r="A16">
        <f>A15*1.1</f>
        <v>363.27500000000003</v>
      </c>
      <c r="B16" t="s">
        <v>258</v>
      </c>
    </row>
    <row r="17" spans="1:7" x14ac:dyDescent="0.35">
      <c r="A17">
        <v>1250</v>
      </c>
      <c r="B17" t="s">
        <v>257</v>
      </c>
    </row>
    <row r="18" spans="1:7" x14ac:dyDescent="0.35">
      <c r="C18" s="14"/>
      <c r="G18" s="3"/>
    </row>
    <row r="19" spans="1:7" x14ac:dyDescent="0.35">
      <c r="A19" t="s">
        <v>141</v>
      </c>
      <c r="G19" s="3"/>
    </row>
    <row r="20" spans="1:7" x14ac:dyDescent="0.35">
      <c r="A20" t="s">
        <v>142</v>
      </c>
    </row>
    <row r="22" spans="1:7" x14ac:dyDescent="0.35">
      <c r="A22">
        <f>0.17*A16</f>
        <v>61.756750000000011</v>
      </c>
      <c r="B22" t="s">
        <v>259</v>
      </c>
    </row>
    <row r="23" spans="1:7" x14ac:dyDescent="0.35">
      <c r="A23">
        <f>0.19*A16</f>
        <v>69.022250000000014</v>
      </c>
      <c r="B23" t="s">
        <v>259</v>
      </c>
    </row>
    <row r="27" spans="1:7" x14ac:dyDescent="0.35">
      <c r="A27" t="s">
        <v>274</v>
      </c>
    </row>
    <row r="28" spans="1:7" x14ac:dyDescent="0.35">
      <c r="A28">
        <v>1.093</v>
      </c>
      <c r="B28" t="s">
        <v>275</v>
      </c>
      <c r="C28" t="s">
        <v>276</v>
      </c>
    </row>
    <row r="29" spans="1:7" x14ac:dyDescent="0.35">
      <c r="A29" t="s">
        <v>288</v>
      </c>
    </row>
    <row r="30" spans="1:7" x14ac:dyDescent="0.35">
      <c r="A30" t="s">
        <v>283</v>
      </c>
      <c r="B30" t="s">
        <v>282</v>
      </c>
      <c r="C30" t="s">
        <v>281</v>
      </c>
    </row>
    <row r="31" spans="1:7" x14ac:dyDescent="0.35">
      <c r="A31">
        <v>1000000</v>
      </c>
      <c r="B31" t="s">
        <v>277</v>
      </c>
    </row>
    <row r="32" spans="1:7" x14ac:dyDescent="0.35">
      <c r="A32">
        <f>A31*A28</f>
        <v>1093000</v>
      </c>
      <c r="B32" t="s">
        <v>278</v>
      </c>
      <c r="C32" t="s">
        <v>279</v>
      </c>
    </row>
    <row r="33" spans="1:6" x14ac:dyDescent="0.35">
      <c r="A33">
        <f>A32*0.5</f>
        <v>546500</v>
      </c>
      <c r="B33" t="s">
        <v>286</v>
      </c>
      <c r="C33" t="s">
        <v>290</v>
      </c>
      <c r="E33" s="38" t="s">
        <v>291</v>
      </c>
      <c r="F33" s="38" t="s">
        <v>280</v>
      </c>
    </row>
    <row r="34" spans="1:6" x14ac:dyDescent="0.35">
      <c r="A34" s="57">
        <f>A33/C34</f>
        <v>151.81303791469193</v>
      </c>
      <c r="B34" t="s">
        <v>287</v>
      </c>
      <c r="C34" s="5">
        <v>3599.8225679871703</v>
      </c>
      <c r="D34" t="s">
        <v>116</v>
      </c>
    </row>
    <row r="35" spans="1:6" x14ac:dyDescent="0.35">
      <c r="A35" s="58">
        <f>A34/8760/C35</f>
        <v>2.7078524171427643E-2</v>
      </c>
      <c r="B35" t="s">
        <v>285</v>
      </c>
      <c r="C35" s="42">
        <v>0.64</v>
      </c>
      <c r="D35" t="s">
        <v>284</v>
      </c>
    </row>
    <row r="37" spans="1:6" x14ac:dyDescent="0.35">
      <c r="A37" s="58">
        <v>2.5000000000000001E-2</v>
      </c>
      <c r="B37" t="s">
        <v>289</v>
      </c>
    </row>
  </sheetData>
  <hyperlinks>
    <hyperlink ref="F33" r:id="rId1" xr:uid="{B2AA90EC-65DC-42B8-B7B5-135E5DE91F55}"/>
    <hyperlink ref="E33" r:id="rId2" location=":~:text=A%20simple%20cycle%20natural%20gas,turbine%2C%20which%20generates%20more%20electricity." xr:uid="{CD686FF2-13D5-4E74-BB9A-BF2B386695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F2C Land</vt:lpstr>
      <vt:lpstr>F2C CI</vt:lpstr>
      <vt:lpstr>C2U UO Adjustment</vt:lpstr>
      <vt:lpstr>C2U CI</vt:lpstr>
      <vt:lpstr>F2C Water</vt:lpstr>
      <vt:lpstr>F2C Jobs</vt:lpstr>
      <vt:lpstr>Infrastructure</vt:lpstr>
      <vt:lpstr>Unit Conversion</vt:lpstr>
      <vt:lpstr>Conversion</vt:lpstr>
      <vt:lpstr>Feedstock to Commodity Buildout</vt:lpstr>
      <vt:lpstr>Commodity to Use Buildout</vt:lpstr>
      <vt:lpstr>F2C_ver2</vt:lpstr>
      <vt:lpstr>Commodity To Use Matrix</vt:lpstr>
      <vt:lpstr>table from Julia (to be deleted</vt:lpstr>
      <vt:lpstr>Feedstock to Commodity 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Nidhi Kalra</dc:creator>
  <cp:keywords/>
  <dc:description/>
  <cp:lastModifiedBy>Javier Rojas Aguilera</cp:lastModifiedBy>
  <cp:revision/>
  <dcterms:created xsi:type="dcterms:W3CDTF">2023-12-14T21:11:30Z</dcterms:created>
  <dcterms:modified xsi:type="dcterms:W3CDTF">2024-01-30T00:10:54Z</dcterms:modified>
  <cp:category/>
  <cp:contentStatus/>
</cp:coreProperties>
</file>