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02D6178C-2529-4545-8B57-113DAA49994B}" xr6:coauthVersionLast="47" xr6:coauthVersionMax="47" xr10:uidLastSave="{00000000-0000-0000-0000-000000000000}"/>
  <bookViews>
    <workbookView xWindow="560" yWindow="880" windowWidth="34000" windowHeight="1798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3" l="1"/>
  <c r="S13" i="3"/>
  <c r="T13" i="3"/>
  <c r="U13" i="3"/>
  <c r="V13" i="3"/>
  <c r="W13" i="3"/>
  <c r="X13" i="3"/>
  <c r="Y13" i="3"/>
  <c r="Z13" i="3"/>
  <c r="R14" i="3"/>
  <c r="S14" i="3"/>
  <c r="T14" i="3"/>
  <c r="U14" i="3"/>
  <c r="V14" i="3"/>
  <c r="W14" i="3"/>
  <c r="X14" i="3"/>
  <c r="Y14" i="3"/>
  <c r="Z14" i="3"/>
  <c r="R15" i="3"/>
  <c r="S15" i="3"/>
  <c r="T15" i="3"/>
  <c r="U15" i="3"/>
  <c r="V15" i="3"/>
  <c r="W15" i="3"/>
  <c r="X15" i="3"/>
  <c r="Y15" i="3"/>
  <c r="Z15" i="3"/>
  <c r="Q14" i="3"/>
  <c r="Q15" i="3"/>
  <c r="H13" i="3"/>
  <c r="I13" i="3" s="1"/>
  <c r="J13" i="3" s="1"/>
  <c r="K13" i="3" s="1"/>
  <c r="L13" i="3" s="1"/>
  <c r="M13" i="3" s="1"/>
  <c r="N13" i="3" s="1"/>
  <c r="O13" i="3" s="1"/>
  <c r="H14" i="3"/>
  <c r="I14" i="3" s="1"/>
  <c r="J14" i="3" s="1"/>
  <c r="K14" i="3" s="1"/>
  <c r="L14" i="3" s="1"/>
  <c r="M14" i="3" s="1"/>
  <c r="N14" i="3" s="1"/>
  <c r="O14" i="3" s="1"/>
  <c r="H15" i="3"/>
  <c r="I15" i="3" s="1"/>
  <c r="J15" i="3" s="1"/>
  <c r="K15" i="3" s="1"/>
  <c r="L15" i="3" s="1"/>
  <c r="M15" i="3" s="1"/>
  <c r="N15" i="3" s="1"/>
  <c r="O15" i="3" s="1"/>
  <c r="G14" i="3"/>
  <c r="G15" i="3"/>
  <c r="F14" i="3"/>
  <c r="F15" i="3"/>
  <c r="P11" i="3"/>
  <c r="P12" i="3"/>
  <c r="P13" i="3"/>
  <c r="P14" i="3"/>
  <c r="P15" i="3"/>
  <c r="P10" i="3"/>
  <c r="R8" i="3"/>
  <c r="S8" i="3"/>
  <c r="T8" i="3"/>
  <c r="U8" i="3"/>
  <c r="V8" i="3"/>
  <c r="W8" i="3"/>
  <c r="X8" i="3"/>
  <c r="Y8" i="3"/>
  <c r="Z8" i="3"/>
  <c r="R9" i="3"/>
  <c r="S9" i="3"/>
  <c r="T9" i="3"/>
  <c r="U9" i="3"/>
  <c r="V9" i="3"/>
  <c r="W9" i="3"/>
  <c r="X9" i="3"/>
  <c r="Y9" i="3"/>
  <c r="Z9" i="3"/>
  <c r="Q8" i="3"/>
  <c r="Q9" i="3"/>
  <c r="H8" i="3"/>
  <c r="I8" i="3" s="1"/>
  <c r="J8" i="3" s="1"/>
  <c r="K8" i="3" s="1"/>
  <c r="L8" i="3" s="1"/>
  <c r="M8" i="3" s="1"/>
  <c r="N8" i="3" s="1"/>
  <c r="O8" i="3" s="1"/>
  <c r="H9" i="3"/>
  <c r="I9" i="3" s="1"/>
  <c r="J9" i="3" s="1"/>
  <c r="K9" i="3" s="1"/>
  <c r="L9" i="3" s="1"/>
  <c r="M9" i="3" s="1"/>
  <c r="N9" i="3" s="1"/>
  <c r="O9" i="3" s="1"/>
  <c r="G8" i="3"/>
  <c r="G9" i="3"/>
  <c r="F8" i="3"/>
  <c r="F9" i="3"/>
  <c r="P3" i="3"/>
  <c r="P4" i="3"/>
  <c r="P5" i="3"/>
  <c r="P6" i="3"/>
  <c r="P7" i="3"/>
  <c r="P8" i="3"/>
  <c r="P9" i="3"/>
  <c r="B16" i="2"/>
  <c r="D16" i="2"/>
  <c r="E16" i="2"/>
  <c r="F16" i="2"/>
  <c r="C16" i="2"/>
  <c r="C16" i="1"/>
  <c r="D15" i="2" l="1"/>
  <c r="E15" i="2"/>
  <c r="F15" i="2"/>
  <c r="C15" i="2"/>
  <c r="H2" i="2"/>
  <c r="F3" i="2" s="1"/>
  <c r="C12" i="2"/>
  <c r="B5" i="6"/>
  <c r="B3" i="6"/>
  <c r="B2" i="6"/>
  <c r="Y3" i="3"/>
  <c r="X4" i="3"/>
  <c r="W5" i="3"/>
  <c r="V7" i="3"/>
  <c r="U6" i="3"/>
  <c r="P2" i="3"/>
  <c r="R2" i="3" s="1"/>
  <c r="R11" i="3"/>
  <c r="S11" i="3"/>
  <c r="T11" i="3"/>
  <c r="U11" i="3"/>
  <c r="V11" i="3"/>
  <c r="W11" i="3"/>
  <c r="X11" i="3"/>
  <c r="Y11" i="3"/>
  <c r="Z11" i="3"/>
  <c r="R12" i="3"/>
  <c r="S12" i="3"/>
  <c r="T12" i="3"/>
  <c r="U12" i="3"/>
  <c r="V12" i="3"/>
  <c r="W12" i="3"/>
  <c r="X12" i="3"/>
  <c r="Y12" i="3"/>
  <c r="Z12" i="3"/>
  <c r="Q11" i="3"/>
  <c r="Q12" i="3"/>
  <c r="Q13" i="3"/>
  <c r="F11" i="3"/>
  <c r="G11" i="3" s="1"/>
  <c r="H11" i="3" s="1"/>
  <c r="I11" i="3" s="1"/>
  <c r="J11" i="3" s="1"/>
  <c r="K11" i="3" s="1"/>
  <c r="L11" i="3" s="1"/>
  <c r="M11" i="3" s="1"/>
  <c r="N11" i="3" s="1"/>
  <c r="O11" i="3" s="1"/>
  <c r="F12" i="3"/>
  <c r="G12" i="3" s="1"/>
  <c r="H12" i="3" s="1"/>
  <c r="I12" i="3" s="1"/>
  <c r="J12" i="3" s="1"/>
  <c r="K12" i="3" s="1"/>
  <c r="L12" i="3" s="1"/>
  <c r="M12" i="3" s="1"/>
  <c r="N12" i="3" s="1"/>
  <c r="O12" i="3" s="1"/>
  <c r="F13" i="3"/>
  <c r="G13" i="3" s="1"/>
  <c r="S10" i="3"/>
  <c r="G9" i="2"/>
  <c r="D9" i="2"/>
  <c r="H10" i="2"/>
  <c r="F11" i="2" s="1"/>
  <c r="C9" i="2"/>
  <c r="H9" i="2" s="1"/>
  <c r="D29" i="2"/>
  <c r="F7" i="2"/>
  <c r="E7" i="2"/>
  <c r="H7" i="2" s="1"/>
  <c r="B33" i="1"/>
  <c r="D3" i="2" l="1"/>
  <c r="E3" i="2"/>
  <c r="C3" i="2"/>
  <c r="C4" i="2"/>
  <c r="D12" i="2"/>
  <c r="Q3" i="3"/>
  <c r="S5" i="3"/>
  <c r="X7" i="3"/>
  <c r="T7" i="3"/>
  <c r="T5" i="3"/>
  <c r="Z4" i="3"/>
  <c r="S4" i="3"/>
  <c r="S7" i="3"/>
  <c r="R4" i="3"/>
  <c r="U7" i="3"/>
  <c r="X3" i="3"/>
  <c r="Z10" i="3"/>
  <c r="R7" i="3"/>
  <c r="W4" i="3"/>
  <c r="U3" i="3"/>
  <c r="V3" i="3"/>
  <c r="Y2" i="3"/>
  <c r="Q2" i="3"/>
  <c r="Q7" i="3"/>
  <c r="Z7" i="3"/>
  <c r="V5" i="3"/>
  <c r="U4" i="3"/>
  <c r="W2" i="3"/>
  <c r="R5" i="3"/>
  <c r="F7" i="3"/>
  <c r="G7" i="3" s="1"/>
  <c r="H7" i="3" s="1"/>
  <c r="I7" i="3" s="1"/>
  <c r="J7" i="3" s="1"/>
  <c r="K7" i="3" s="1"/>
  <c r="L7" i="3" s="1"/>
  <c r="M7" i="3" s="1"/>
  <c r="N7" i="3" s="1"/>
  <c r="O7" i="3" s="1"/>
  <c r="R10" i="3"/>
  <c r="Z5" i="3"/>
  <c r="V4" i="3"/>
  <c r="Q5" i="3"/>
  <c r="Q4" i="3"/>
  <c r="Y7" i="3"/>
  <c r="U5" i="3"/>
  <c r="T4" i="3"/>
  <c r="V2" i="3"/>
  <c r="F10" i="3"/>
  <c r="G10" i="3" s="1"/>
  <c r="H10" i="3" s="1"/>
  <c r="I10" i="3" s="1"/>
  <c r="J10" i="3" s="1"/>
  <c r="K10" i="3" s="1"/>
  <c r="L10" i="3" s="1"/>
  <c r="M10" i="3" s="1"/>
  <c r="N10" i="3" s="1"/>
  <c r="O10" i="3" s="1"/>
  <c r="Y10" i="3"/>
  <c r="S6" i="3"/>
  <c r="W3" i="3"/>
  <c r="X2" i="3"/>
  <c r="Y6" i="3"/>
  <c r="U2" i="3"/>
  <c r="X10" i="3"/>
  <c r="Z6" i="3"/>
  <c r="R6" i="3"/>
  <c r="S3" i="3"/>
  <c r="T2" i="3"/>
  <c r="F6" i="3"/>
  <c r="G6" i="3" s="1"/>
  <c r="H6" i="3" s="1"/>
  <c r="I6" i="3" s="1"/>
  <c r="J6" i="3" s="1"/>
  <c r="K6" i="3" s="1"/>
  <c r="L6" i="3" s="1"/>
  <c r="M6" i="3" s="1"/>
  <c r="N6" i="3" s="1"/>
  <c r="O6" i="3" s="1"/>
  <c r="W10" i="3"/>
  <c r="T10" i="3"/>
  <c r="V6" i="3"/>
  <c r="W7" i="3"/>
  <c r="X5" i="3"/>
  <c r="Y4" i="3"/>
  <c r="Z3" i="3"/>
  <c r="R3" i="3"/>
  <c r="S2" i="3"/>
  <c r="T6" i="3"/>
  <c r="F2" i="3"/>
  <c r="G2" i="3" s="1"/>
  <c r="H2" i="3" s="1"/>
  <c r="I2" i="3" s="1"/>
  <c r="J2" i="3" s="1"/>
  <c r="K2" i="3" s="1"/>
  <c r="L2" i="3" s="1"/>
  <c r="M2" i="3" s="1"/>
  <c r="N2" i="3" s="1"/>
  <c r="O2" i="3" s="1"/>
  <c r="V10" i="3"/>
  <c r="X6" i="3"/>
  <c r="T3" i="3"/>
  <c r="F5" i="3"/>
  <c r="G5" i="3" s="1"/>
  <c r="H5" i="3" s="1"/>
  <c r="I5" i="3" s="1"/>
  <c r="J5" i="3" s="1"/>
  <c r="K5" i="3" s="1"/>
  <c r="L5" i="3" s="1"/>
  <c r="M5" i="3" s="1"/>
  <c r="N5" i="3" s="1"/>
  <c r="O5" i="3" s="1"/>
  <c r="Q10" i="3"/>
  <c r="U10" i="3"/>
  <c r="W6" i="3"/>
  <c r="Y5" i="3"/>
  <c r="F4" i="3"/>
  <c r="G4" i="3" s="1"/>
  <c r="H4" i="3" s="1"/>
  <c r="I4" i="3" s="1"/>
  <c r="J4" i="3" s="1"/>
  <c r="K4" i="3" s="1"/>
  <c r="L4" i="3" s="1"/>
  <c r="M4" i="3" s="1"/>
  <c r="N4" i="3" s="1"/>
  <c r="O4" i="3" s="1"/>
  <c r="F3" i="3"/>
  <c r="G3" i="3" s="1"/>
  <c r="H3" i="3" s="1"/>
  <c r="I3" i="3" s="1"/>
  <c r="J3" i="3" s="1"/>
  <c r="K3" i="3" s="1"/>
  <c r="L3" i="3" s="1"/>
  <c r="M3" i="3" s="1"/>
  <c r="N3" i="3" s="1"/>
  <c r="O3" i="3" s="1"/>
  <c r="Q6" i="3"/>
  <c r="Z2" i="3"/>
  <c r="H3" i="2"/>
  <c r="C11" i="2"/>
  <c r="E11" i="2"/>
  <c r="D11" i="2"/>
  <c r="H11" i="2"/>
  <c r="C17" i="2" l="1"/>
  <c r="D4" i="2"/>
  <c r="D17" i="2" s="1"/>
</calcChain>
</file>

<file path=xl/sharedStrings.xml><?xml version="1.0" encoding="utf-8"?>
<sst xmlns="http://schemas.openxmlformats.org/spreadsheetml/2006/main" count="226" uniqueCount="97">
  <si>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</si>
  <si>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</si>
  <si>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</si>
  <si>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</si>
  <si>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</si>
  <si>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</si>
  <si>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</si>
  <si>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</si>
  <si>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</si>
  <si>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</si>
  <si>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</si>
  <si>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</si>
  <si>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</si>
  <si>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</si>
  <si>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</si>
  <si>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</si>
  <si>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Animal Fat</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</si>
  <si>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</si>
  <si>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</si>
  <si>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</si>
  <si>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</si>
  <si>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</si>
  <si>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</si>
  <si>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</si>
  <si>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</si>
  <si>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</si>
  <si>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</si>
  <si>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</si>
  <si>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</si>
  <si>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</si>
  <si>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</si>
  <si>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</si>
  <si>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</si>
  <si>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</si>
  <si>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</si>
  <si>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</si>
  <si>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</si>
  <si>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</si>
  <si>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</si>
  <si>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</si>
  <si>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</si>
  <si>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</si>
  <si>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</si>
  <si>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</si>
  <si>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</si>
  <si>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</si>
  <si>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</si>
  <si>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</si>
  <si>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</si>
  <si>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Electricity (GW)e</t>
  </si>
  <si>
    <t>Agricultural Biomass</t>
  </si>
  <si>
    <t>Forest Biomass</t>
  </si>
  <si>
    <t xml:space="preserve"> Biogas from Dairy Manure</t>
  </si>
  <si>
    <t>Biogas from Diverted Organic Waste</t>
  </si>
  <si>
    <t>Fats, Oils, and Greases</t>
  </si>
  <si>
    <t>Hydrogen (Tons)</t>
  </si>
  <si>
    <t>Electricity (GW)</t>
  </si>
  <si>
    <t>Step 1: Name and Describe Your Portfolio</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</si>
  <si>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</si>
  <si>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</si>
  <si>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</si>
  <si>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</si>
  <si>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</si>
  <si>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</si>
  <si>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</si>
  <si>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</si>
  <si>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</si>
  <si>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</si>
  <si>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</si>
  <si>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</si>
  <si>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</si>
  <si>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</si>
  <si>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</si>
  <si>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</si>
  <si>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</si>
  <si>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</si>
  <si>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</si>
  <si>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</si>
  <si>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</si>
  <si>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</si>
  <si>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Use</t>
  </si>
  <si>
    <t>Power Grid</t>
  </si>
  <si>
    <t>Surface Transport Fuel</t>
  </si>
  <si>
    <t>Ammonia Production</t>
  </si>
  <si>
    <t>Gas Grid</t>
  </si>
  <si>
    <t>Aviation Fuel</t>
  </si>
  <si>
    <t>Anaerobic Digestion + SMR or ATR (Autothermal Reforming)</t>
  </si>
  <si>
    <t>Metadata</t>
  </si>
  <si>
    <t>Metadata Value</t>
  </si>
  <si>
    <t>Name</t>
  </si>
  <si>
    <t>Creator</t>
  </si>
  <si>
    <t>Date</t>
  </si>
  <si>
    <t>Description</t>
  </si>
  <si>
    <t>Current Projects Portfolio</t>
  </si>
  <si>
    <t>Nidhi Kalra (nidhi@rand.org)</t>
  </si>
  <si>
    <t>This portfolio describes The Current Projects portfolio reflects clean energy development projects that are being planned for or under way in the SJV. THIS PORTFOLIO ONLY USES BIOGAS TO PRODUCE BIOMETHANE FOR THE GAS GRID WHILE WE UPDATE THE MODEL.</t>
  </si>
  <si>
    <t>Anaerobic Digestion + Conditioning + Combustion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</si>
</sst>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0" fontId="0" fillId="0" borderId="1" xfId="0" applyBorder="1" applyAlignment="1">
      <alignment horizontal="center"/>
    </xf>
    <xf numFmtId="0" fontId="3" fillId="0" borderId="1" xfId="0" applyFont="1" applyBorder="1" applyAlignment="1">
      <alignment horizontal="center"/>
    </xf>
    <xf numFmtId="0" fontId="2" fillId="0" borderId="0" xfId="0" applyFont="1"/>
    <xf numFmtId="14" fontId="2" fillId="0" borderId="0" xfId="0" applyNumberFormat="1" applyFont="1"/>
    <xf numFmtId="0" fontId="0" fillId="5" borderId="0" xfId="0" applyFill="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G35"/>
  <sheetViews>
    <sheetView topLeftCell="A6" zoomScale="133" workbookViewId="0">
      <selection activeCell="C15" sqref="C15"/>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7" s="8" customFormat="1" ht="22" x14ac:dyDescent="0.3">
      <c r="A1" s="10" t="s">
        <v>35</v>
      </c>
      <c r="B1" s="9"/>
    </row>
    <row r="2" spans="1:7" ht="115" customHeight="1" x14ac:dyDescent="0.2">
      <c r="A2" s="31" t="s">
        <v>43</v>
      </c>
      <c r="B2" s="31"/>
      <c r="C2" s="31"/>
      <c r="D2" s="31" t="s">
        <v>42</v>
      </c>
      <c r="E2" s="31"/>
      <c r="F2" s="31"/>
    </row>
    <row r="3" spans="1:7" ht="84" customHeight="1" x14ac:dyDescent="0.2">
      <c r="A3" s="17" t="s">
        <v>57</v>
      </c>
      <c r="B3" s="32" t="s">
        <v>93</v>
      </c>
      <c r="C3" s="32"/>
      <c r="D3" s="33" t="s">
        <v>95</v>
      </c>
      <c r="E3" s="33"/>
      <c r="F3" s="33"/>
      <c r="G3" s="28" t="s">
        <v>94</v>
      </c>
    </row>
    <row r="4" spans="1:7" ht="14" customHeight="1" x14ac:dyDescent="0.2">
      <c r="A4" s="15"/>
      <c r="B4" s="15"/>
      <c r="C4" s="15"/>
      <c r="D4" s="15"/>
      <c r="E4" s="15"/>
      <c r="F4" s="15"/>
    </row>
    <row r="6" spans="1:7" s="2" customFormat="1" x14ac:dyDescent="0.2">
      <c r="A6" s="2" t="s">
        <v>34</v>
      </c>
    </row>
    <row r="7" spans="1:7" s="1" customFormat="1" x14ac:dyDescent="0.2">
      <c r="A7" s="1" t="s">
        <v>17</v>
      </c>
      <c r="B7" s="1" t="s">
        <v>22</v>
      </c>
      <c r="C7" s="4" t="s">
        <v>36</v>
      </c>
      <c r="D7" s="12" t="s">
        <v>24</v>
      </c>
      <c r="E7" s="1" t="s">
        <v>18</v>
      </c>
      <c r="F7" s="1" t="s">
        <v>25</v>
      </c>
    </row>
    <row r="8" spans="1:7" x14ac:dyDescent="0.2">
      <c r="A8" t="s">
        <v>1</v>
      </c>
      <c r="B8" t="s">
        <v>0</v>
      </c>
      <c r="C8" s="11">
        <v>13.3</v>
      </c>
      <c r="D8" s="13">
        <v>26.6</v>
      </c>
      <c r="E8" t="s">
        <v>26</v>
      </c>
      <c r="F8" t="s">
        <v>27</v>
      </c>
    </row>
    <row r="9" spans="1:7" x14ac:dyDescent="0.2">
      <c r="A9" t="s">
        <v>1</v>
      </c>
      <c r="B9" t="s">
        <v>2</v>
      </c>
      <c r="C9" s="11">
        <v>0.27</v>
      </c>
      <c r="D9" s="14">
        <v>0.55000000000000004</v>
      </c>
      <c r="E9" t="s">
        <v>26</v>
      </c>
      <c r="F9" t="s">
        <v>28</v>
      </c>
    </row>
    <row r="10" spans="1:7" x14ac:dyDescent="0.2">
      <c r="A10" t="s">
        <v>1</v>
      </c>
      <c r="B10" t="s">
        <v>3</v>
      </c>
      <c r="C10" s="11">
        <v>7.4</v>
      </c>
      <c r="D10" s="13">
        <v>14.8</v>
      </c>
      <c r="E10" t="s">
        <v>26</v>
      </c>
      <c r="F10" t="s">
        <v>29</v>
      </c>
    </row>
    <row r="11" spans="1:7" x14ac:dyDescent="0.2">
      <c r="A11" t="s">
        <v>1</v>
      </c>
      <c r="B11" t="s">
        <v>4</v>
      </c>
      <c r="C11" s="11">
        <v>1</v>
      </c>
      <c r="D11" s="14">
        <v>1</v>
      </c>
      <c r="E11" t="s">
        <v>26</v>
      </c>
      <c r="F11" t="s">
        <v>30</v>
      </c>
    </row>
    <row r="12" spans="1:7" x14ac:dyDescent="0.2">
      <c r="A12" t="s">
        <v>1</v>
      </c>
      <c r="B12" t="s">
        <v>6</v>
      </c>
      <c r="C12" s="29">
        <v>1.0559006211180125E-2</v>
      </c>
      <c r="D12" s="14">
        <v>0.02</v>
      </c>
      <c r="E12" t="s">
        <v>26</v>
      </c>
      <c r="F12" t="s">
        <v>39</v>
      </c>
    </row>
    <row r="13" spans="1:7" x14ac:dyDescent="0.2">
      <c r="A13" t="s">
        <v>1</v>
      </c>
      <c r="B13" t="s">
        <v>5</v>
      </c>
      <c r="C13" s="29">
        <v>1.739130434782609E-3</v>
      </c>
      <c r="D13" s="13">
        <v>0.02</v>
      </c>
      <c r="E13" t="s">
        <v>26</v>
      </c>
      <c r="F13" t="s">
        <v>39</v>
      </c>
    </row>
    <row r="14" spans="1:7" x14ac:dyDescent="0.2">
      <c r="A14" t="s">
        <v>1</v>
      </c>
      <c r="B14" t="s">
        <v>11</v>
      </c>
      <c r="C14" s="29">
        <v>7.4534161490683237E-3</v>
      </c>
      <c r="D14" s="13"/>
    </row>
    <row r="15" spans="1:7" x14ac:dyDescent="0.2">
      <c r="A15" t="s">
        <v>1</v>
      </c>
      <c r="B15" t="s">
        <v>13</v>
      </c>
      <c r="C15" s="29">
        <v>2.4844720496894411E-4</v>
      </c>
      <c r="D15" s="13"/>
    </row>
    <row r="16" spans="1:7" x14ac:dyDescent="0.2">
      <c r="A16" t="s">
        <v>8</v>
      </c>
      <c r="B16" t="s">
        <v>0</v>
      </c>
      <c r="C16" s="11">
        <f>215000*0.9</f>
        <v>193500</v>
      </c>
      <c r="D16" s="16">
        <v>310000</v>
      </c>
      <c r="E16" t="s">
        <v>9</v>
      </c>
      <c r="F16" t="s">
        <v>31</v>
      </c>
    </row>
    <row r="17" spans="1:6" x14ac:dyDescent="0.2">
      <c r="A17" t="s">
        <v>8</v>
      </c>
      <c r="B17" t="s">
        <v>10</v>
      </c>
      <c r="C17" s="21">
        <v>11000</v>
      </c>
      <c r="D17" s="16">
        <v>11000</v>
      </c>
      <c r="E17" t="s">
        <v>9</v>
      </c>
      <c r="F17" t="s">
        <v>33</v>
      </c>
    </row>
    <row r="18" spans="1:6" x14ac:dyDescent="0.2">
      <c r="A18" t="s">
        <v>8</v>
      </c>
      <c r="B18" t="s">
        <v>6</v>
      </c>
      <c r="C18" s="30">
        <v>12877.712094925999</v>
      </c>
      <c r="D18" s="16">
        <v>70000</v>
      </c>
      <c r="E18" t="s">
        <v>9</v>
      </c>
      <c r="F18" t="s">
        <v>32</v>
      </c>
    </row>
    <row r="19" spans="1:6" x14ac:dyDescent="0.2">
      <c r="A19" t="s">
        <v>8</v>
      </c>
      <c r="B19" t="s">
        <v>5</v>
      </c>
      <c r="C19" s="30">
        <v>2121.0349332819292</v>
      </c>
      <c r="D19" s="16">
        <v>70000</v>
      </c>
      <c r="E19" t="s">
        <v>9</v>
      </c>
      <c r="F19" t="s">
        <v>32</v>
      </c>
    </row>
    <row r="20" spans="1:6" x14ac:dyDescent="0.2">
      <c r="A20" t="s">
        <v>8</v>
      </c>
      <c r="B20" t="s">
        <v>11</v>
      </c>
      <c r="C20" s="30">
        <v>6106.1492000257012</v>
      </c>
      <c r="D20" s="16"/>
    </row>
    <row r="21" spans="1:6" x14ac:dyDescent="0.2">
      <c r="A21" t="s">
        <v>8</v>
      </c>
      <c r="B21" t="s">
        <v>13</v>
      </c>
      <c r="C21" s="30">
        <v>395.10377176636888</v>
      </c>
      <c r="D21" s="16"/>
    </row>
    <row r="22" spans="1:6" x14ac:dyDescent="0.2">
      <c r="A22" t="s">
        <v>7</v>
      </c>
      <c r="B22" t="s">
        <v>11</v>
      </c>
      <c r="C22" s="11"/>
      <c r="D22" s="13">
        <v>3</v>
      </c>
      <c r="E22" t="s">
        <v>12</v>
      </c>
      <c r="F22" t="s">
        <v>40</v>
      </c>
    </row>
    <row r="23" spans="1:6" x14ac:dyDescent="0.2">
      <c r="A23" t="s">
        <v>7</v>
      </c>
      <c r="B23" t="s">
        <v>13</v>
      </c>
      <c r="C23" s="11"/>
      <c r="D23" s="13">
        <v>3</v>
      </c>
      <c r="E23" t="s">
        <v>12</v>
      </c>
      <c r="F23" t="s">
        <v>40</v>
      </c>
    </row>
    <row r="24" spans="1:6" x14ac:dyDescent="0.2">
      <c r="A24" t="s">
        <v>14</v>
      </c>
      <c r="B24" t="s">
        <v>6</v>
      </c>
      <c r="C24" s="11"/>
      <c r="D24" s="13">
        <v>50</v>
      </c>
      <c r="E24" t="s">
        <v>15</v>
      </c>
      <c r="F24" t="s">
        <v>41</v>
      </c>
    </row>
    <row r="25" spans="1:6" x14ac:dyDescent="0.2">
      <c r="A25" t="s">
        <v>14</v>
      </c>
      <c r="B25" t="s">
        <v>5</v>
      </c>
      <c r="C25" s="11"/>
      <c r="D25" s="13">
        <v>50</v>
      </c>
      <c r="E25" t="s">
        <v>15</v>
      </c>
      <c r="F25" t="s">
        <v>41</v>
      </c>
    </row>
    <row r="26" spans="1:6" x14ac:dyDescent="0.2">
      <c r="A26" t="s">
        <v>14</v>
      </c>
      <c r="B26" t="s">
        <v>54</v>
      </c>
      <c r="C26" s="11"/>
      <c r="D26" s="13">
        <v>5</v>
      </c>
      <c r="E26" t="s">
        <v>15</v>
      </c>
      <c r="F26" t="s">
        <v>38</v>
      </c>
    </row>
    <row r="29" spans="1:6" x14ac:dyDescent="0.2">
      <c r="A29" s="2" t="s">
        <v>58</v>
      </c>
      <c r="B29" s="2"/>
      <c r="C29" s="2"/>
    </row>
    <row r="30" spans="1:6" x14ac:dyDescent="0.2">
      <c r="A30" s="1" t="s">
        <v>44</v>
      </c>
      <c r="B30" s="3" t="s">
        <v>37</v>
      </c>
    </row>
    <row r="31" spans="1:6" x14ac:dyDescent="0.2">
      <c r="A31" t="s">
        <v>20</v>
      </c>
      <c r="B31" s="6">
        <v>0.5</v>
      </c>
    </row>
    <row r="32" spans="1:6" x14ac:dyDescent="0.2">
      <c r="A32" t="s">
        <v>21</v>
      </c>
      <c r="B32" s="6">
        <v>0.5</v>
      </c>
    </row>
    <row r="33" spans="1:2" x14ac:dyDescent="0.2">
      <c r="A33" s="5" t="s">
        <v>19</v>
      </c>
      <c r="B33" s="7">
        <f>SUM(B31:B32)</f>
        <v>1</v>
      </c>
    </row>
    <row r="35" spans="1:2" x14ac:dyDescent="0.2">
      <c r="A35" s="5" t="s">
        <v>23</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CA78-19E5-1044-A930-DF4D7DAFD93C}">
  <dimension ref="A1:B5"/>
  <sheetViews>
    <sheetView workbookViewId="0">
      <selection activeCell="B6" sqref="B6"/>
    </sheetView>
  </sheetViews>
  <sheetFormatPr baseColWidth="10" defaultRowHeight="16" x14ac:dyDescent="0.2"/>
  <cols>
    <col min="2" max="2" width="27.33203125" customWidth="1"/>
  </cols>
  <sheetData>
    <row r="1" spans="1:2" x14ac:dyDescent="0.2">
      <c r="A1" s="26" t="s">
        <v>87</v>
      </c>
      <c r="B1" s="26" t="s">
        <v>88</v>
      </c>
    </row>
    <row r="2" spans="1:2" x14ac:dyDescent="0.2">
      <c r="A2" s="26" t="s">
        <v>89</v>
      </c>
      <c r="B2" s="26" t="str">
        <f>portfolio_input!B3</f>
        <v>Current Projects Portfolio</v>
      </c>
    </row>
    <row r="3" spans="1:2" x14ac:dyDescent="0.2">
      <c r="A3" s="26" t="s">
        <v>90</v>
      </c>
      <c r="B3" t="str">
        <f>portfolio_input!G3</f>
        <v>Nidhi Kalra (nidhi@rand.org)</v>
      </c>
    </row>
    <row r="4" spans="1:2" x14ac:dyDescent="0.2">
      <c r="A4" s="26" t="s">
        <v>91</v>
      </c>
      <c r="B4" s="27">
        <v>45322</v>
      </c>
    </row>
    <row r="5" spans="1:2" x14ac:dyDescent="0.2">
      <c r="A5" s="26" t="s">
        <v>92</v>
      </c>
      <c r="B5" s="26" t="str">
        <f>portfolio_input!D3</f>
        <v>This portfolio describes The Current Projects portfolio reflects clean energy development projects that are being planned for or under way in the SJV.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Z20"/>
  <sheetViews>
    <sheetView tabSelected="1" zoomScale="109" workbookViewId="0">
      <selection activeCell="B28" sqref="B28"/>
    </sheetView>
  </sheetViews>
  <sheetFormatPr baseColWidth="10" defaultRowHeight="16" x14ac:dyDescent="0.2"/>
  <cols>
    <col min="1" max="1" width="21" customWidth="1"/>
    <col min="2" max="2" width="26" customWidth="1"/>
    <col min="6" max="26" width="8.1640625" customWidth="1"/>
  </cols>
  <sheetData>
    <row r="1" spans="1:26" x14ac:dyDescent="0.2">
      <c r="A1" t="s">
        <v>59</v>
      </c>
      <c r="B1" t="s">
        <v>60</v>
      </c>
      <c r="C1" t="s">
        <v>61</v>
      </c>
      <c r="D1" t="s">
        <v>62</v>
      </c>
      <c r="E1" t="s">
        <v>63</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64</v>
      </c>
      <c r="C2" t="s">
        <v>1</v>
      </c>
      <c r="D2" t="s">
        <v>65</v>
      </c>
      <c r="E2" t="s">
        <v>66</v>
      </c>
      <c r="F2">
        <f t="shared" ref="F2:F7" si="0">$P2/11</f>
        <v>1209.090909090909</v>
      </c>
      <c r="G2">
        <f t="shared" ref="G2:G7" si="1">$P2/11+F2</f>
        <v>2418.181818181818</v>
      </c>
      <c r="H2">
        <f t="shared" ref="H2:O2" si="2">$P2/11+G2</f>
        <v>3627.272727272727</v>
      </c>
      <c r="I2">
        <f t="shared" si="2"/>
        <v>4836.363636363636</v>
      </c>
      <c r="J2">
        <f t="shared" si="2"/>
        <v>6045.454545454545</v>
      </c>
      <c r="K2">
        <f t="shared" si="2"/>
        <v>7254.545454545454</v>
      </c>
      <c r="L2">
        <f t="shared" si="2"/>
        <v>8463.636363636364</v>
      </c>
      <c r="M2">
        <f t="shared" si="2"/>
        <v>9672.7272727272721</v>
      </c>
      <c r="N2">
        <f t="shared" si="2"/>
        <v>10881.81818181818</v>
      </c>
      <c r="O2">
        <f t="shared" si="2"/>
        <v>12090.909090909088</v>
      </c>
      <c r="P2">
        <f>portfolio_input!C8*1000</f>
        <v>13300</v>
      </c>
      <c r="Q2">
        <f t="shared" ref="Q2:Q7" si="3">$P2</f>
        <v>13300</v>
      </c>
      <c r="R2">
        <f t="shared" ref="R2:Z2" si="4">$P2</f>
        <v>13300</v>
      </c>
      <c r="S2">
        <f t="shared" si="4"/>
        <v>13300</v>
      </c>
      <c r="T2">
        <f t="shared" si="4"/>
        <v>13300</v>
      </c>
      <c r="U2">
        <f t="shared" si="4"/>
        <v>13300</v>
      </c>
      <c r="V2">
        <f t="shared" si="4"/>
        <v>13300</v>
      </c>
      <c r="W2">
        <f t="shared" si="4"/>
        <v>13300</v>
      </c>
      <c r="X2">
        <f t="shared" si="4"/>
        <v>13300</v>
      </c>
      <c r="Y2">
        <f t="shared" si="4"/>
        <v>13300</v>
      </c>
      <c r="Z2">
        <f t="shared" si="4"/>
        <v>13300</v>
      </c>
    </row>
    <row r="3" spans="1:26" x14ac:dyDescent="0.2">
      <c r="A3" t="s">
        <v>2</v>
      </c>
      <c r="B3" t="s">
        <v>67</v>
      </c>
      <c r="C3" t="s">
        <v>1</v>
      </c>
      <c r="D3" t="s">
        <v>65</v>
      </c>
      <c r="E3" t="s">
        <v>66</v>
      </c>
      <c r="F3">
        <f t="shared" si="0"/>
        <v>24.545454545454547</v>
      </c>
      <c r="G3">
        <f t="shared" si="1"/>
        <v>49.090909090909093</v>
      </c>
      <c r="H3">
        <f t="shared" ref="H3:O7" si="5">$P3/11+G3</f>
        <v>73.63636363636364</v>
      </c>
      <c r="I3">
        <f t="shared" si="5"/>
        <v>98.181818181818187</v>
      </c>
      <c r="J3">
        <f t="shared" si="5"/>
        <v>122.72727272727273</v>
      </c>
      <c r="K3">
        <f t="shared" si="5"/>
        <v>147.27272727272728</v>
      </c>
      <c r="L3">
        <f t="shared" si="5"/>
        <v>171.81818181818181</v>
      </c>
      <c r="M3">
        <f t="shared" si="5"/>
        <v>196.36363636363637</v>
      </c>
      <c r="N3">
        <f t="shared" si="5"/>
        <v>220.90909090909093</v>
      </c>
      <c r="O3">
        <f t="shared" si="5"/>
        <v>245.4545454545455</v>
      </c>
      <c r="P3">
        <f>portfolio_input!C9*1000</f>
        <v>270</v>
      </c>
      <c r="Q3">
        <f t="shared" si="3"/>
        <v>270</v>
      </c>
      <c r="R3">
        <f t="shared" ref="R3:Z7" si="6">$P3</f>
        <v>270</v>
      </c>
      <c r="S3">
        <f t="shared" si="6"/>
        <v>270</v>
      </c>
      <c r="T3">
        <f t="shared" si="6"/>
        <v>270</v>
      </c>
      <c r="U3">
        <f t="shared" si="6"/>
        <v>270</v>
      </c>
      <c r="V3">
        <f t="shared" si="6"/>
        <v>270</v>
      </c>
      <c r="W3">
        <f t="shared" si="6"/>
        <v>270</v>
      </c>
      <c r="X3">
        <f t="shared" si="6"/>
        <v>270</v>
      </c>
      <c r="Y3">
        <f t="shared" si="6"/>
        <v>270</v>
      </c>
      <c r="Z3">
        <f t="shared" si="6"/>
        <v>270</v>
      </c>
    </row>
    <row r="4" spans="1:26" x14ac:dyDescent="0.2">
      <c r="A4" t="s">
        <v>3</v>
      </c>
      <c r="B4" t="s">
        <v>68</v>
      </c>
      <c r="C4" t="s">
        <v>1</v>
      </c>
      <c r="D4" t="s">
        <v>65</v>
      </c>
      <c r="E4" t="s">
        <v>66</v>
      </c>
      <c r="F4">
        <f t="shared" si="0"/>
        <v>672.72727272727275</v>
      </c>
      <c r="G4">
        <f t="shared" si="1"/>
        <v>1345.4545454545455</v>
      </c>
      <c r="H4">
        <f t="shared" si="5"/>
        <v>2018.1818181818182</v>
      </c>
      <c r="I4">
        <f t="shared" si="5"/>
        <v>2690.909090909091</v>
      </c>
      <c r="J4">
        <f t="shared" si="5"/>
        <v>3363.636363636364</v>
      </c>
      <c r="K4">
        <f t="shared" si="5"/>
        <v>4036.3636363636369</v>
      </c>
      <c r="L4">
        <f t="shared" si="5"/>
        <v>4709.0909090909099</v>
      </c>
      <c r="M4">
        <f t="shared" si="5"/>
        <v>5381.8181818181829</v>
      </c>
      <c r="N4">
        <f t="shared" si="5"/>
        <v>6054.5454545454559</v>
      </c>
      <c r="O4">
        <f t="shared" si="5"/>
        <v>6727.2727272727288</v>
      </c>
      <c r="P4">
        <f>portfolio_input!C10*1000</f>
        <v>7400</v>
      </c>
      <c r="Q4">
        <f t="shared" si="3"/>
        <v>7400</v>
      </c>
      <c r="R4">
        <f t="shared" si="6"/>
        <v>7400</v>
      </c>
      <c r="S4">
        <f t="shared" si="6"/>
        <v>7400</v>
      </c>
      <c r="T4">
        <f t="shared" si="6"/>
        <v>7400</v>
      </c>
      <c r="U4">
        <f t="shared" si="6"/>
        <v>7400</v>
      </c>
      <c r="V4">
        <f t="shared" si="6"/>
        <v>7400</v>
      </c>
      <c r="W4">
        <f t="shared" si="6"/>
        <v>7400</v>
      </c>
      <c r="X4">
        <f t="shared" si="6"/>
        <v>7400</v>
      </c>
      <c r="Y4">
        <f t="shared" si="6"/>
        <v>7400</v>
      </c>
      <c r="Z4">
        <f t="shared" si="6"/>
        <v>7400</v>
      </c>
    </row>
    <row r="5" spans="1:26" x14ac:dyDescent="0.2">
      <c r="A5" t="s">
        <v>4</v>
      </c>
      <c r="B5" t="s">
        <v>69</v>
      </c>
      <c r="C5" t="s">
        <v>1</v>
      </c>
      <c r="D5" t="s">
        <v>65</v>
      </c>
      <c r="E5" t="s">
        <v>66</v>
      </c>
      <c r="F5">
        <f t="shared" si="0"/>
        <v>90.909090909090907</v>
      </c>
      <c r="G5">
        <f t="shared" si="1"/>
        <v>181.81818181818181</v>
      </c>
      <c r="H5">
        <f t="shared" si="5"/>
        <v>272.72727272727275</v>
      </c>
      <c r="I5">
        <f t="shared" si="5"/>
        <v>363.63636363636363</v>
      </c>
      <c r="J5">
        <f t="shared" si="5"/>
        <v>454.5454545454545</v>
      </c>
      <c r="K5">
        <f t="shared" si="5"/>
        <v>545.45454545454538</v>
      </c>
      <c r="L5">
        <f t="shared" si="5"/>
        <v>636.36363636363626</v>
      </c>
      <c r="M5">
        <f t="shared" si="5"/>
        <v>727.27272727272714</v>
      </c>
      <c r="N5">
        <f t="shared" si="5"/>
        <v>818.18181818181802</v>
      </c>
      <c r="O5">
        <f t="shared" si="5"/>
        <v>909.09090909090889</v>
      </c>
      <c r="P5">
        <f>portfolio_input!C11*1000</f>
        <v>1000</v>
      </c>
      <c r="Q5">
        <f t="shared" si="3"/>
        <v>1000</v>
      </c>
      <c r="R5">
        <f t="shared" si="6"/>
        <v>1000</v>
      </c>
      <c r="S5">
        <f t="shared" si="6"/>
        <v>1000</v>
      </c>
      <c r="T5">
        <f t="shared" si="6"/>
        <v>1000</v>
      </c>
      <c r="U5">
        <f t="shared" si="6"/>
        <v>1000</v>
      </c>
      <c r="V5">
        <f t="shared" si="6"/>
        <v>1000</v>
      </c>
      <c r="W5">
        <f t="shared" si="6"/>
        <v>1000</v>
      </c>
      <c r="X5">
        <f t="shared" si="6"/>
        <v>1000</v>
      </c>
      <c r="Y5">
        <f t="shared" si="6"/>
        <v>1000</v>
      </c>
      <c r="Z5">
        <f t="shared" si="6"/>
        <v>1000</v>
      </c>
    </row>
    <row r="6" spans="1:26" x14ac:dyDescent="0.2">
      <c r="A6" t="s">
        <v>6</v>
      </c>
      <c r="B6" t="s">
        <v>70</v>
      </c>
      <c r="C6" t="s">
        <v>1</v>
      </c>
      <c r="D6" t="s">
        <v>65</v>
      </c>
      <c r="E6" t="s">
        <v>66</v>
      </c>
      <c r="F6">
        <f t="shared" si="0"/>
        <v>0.9599096555618295</v>
      </c>
      <c r="G6">
        <f t="shared" si="1"/>
        <v>1.919819311123659</v>
      </c>
      <c r="H6">
        <f t="shared" si="5"/>
        <v>2.8797289666854886</v>
      </c>
      <c r="I6">
        <f t="shared" si="5"/>
        <v>3.839638622247318</v>
      </c>
      <c r="J6">
        <f t="shared" si="5"/>
        <v>4.7995482778091478</v>
      </c>
      <c r="K6">
        <f t="shared" si="5"/>
        <v>5.7594579333709772</v>
      </c>
      <c r="L6">
        <f t="shared" si="5"/>
        <v>6.7193675889328066</v>
      </c>
      <c r="M6">
        <f t="shared" si="5"/>
        <v>7.679277244494636</v>
      </c>
      <c r="N6">
        <f t="shared" si="5"/>
        <v>8.6391869000564654</v>
      </c>
      <c r="O6">
        <f t="shared" si="5"/>
        <v>9.5990965556182957</v>
      </c>
      <c r="P6">
        <f>portfolio_input!C12*1000</f>
        <v>10.559006211180124</v>
      </c>
      <c r="Q6">
        <f t="shared" si="3"/>
        <v>10.559006211180124</v>
      </c>
      <c r="R6">
        <f t="shared" si="6"/>
        <v>10.559006211180124</v>
      </c>
      <c r="S6">
        <f t="shared" si="6"/>
        <v>10.559006211180124</v>
      </c>
      <c r="T6">
        <f t="shared" si="6"/>
        <v>10.559006211180124</v>
      </c>
      <c r="U6">
        <f t="shared" si="6"/>
        <v>10.559006211180124</v>
      </c>
      <c r="V6">
        <f t="shared" si="6"/>
        <v>10.559006211180124</v>
      </c>
      <c r="W6">
        <f t="shared" si="6"/>
        <v>10.559006211180124</v>
      </c>
      <c r="X6">
        <f t="shared" si="6"/>
        <v>10.559006211180124</v>
      </c>
      <c r="Y6">
        <f t="shared" si="6"/>
        <v>10.559006211180124</v>
      </c>
      <c r="Z6">
        <f t="shared" si="6"/>
        <v>10.559006211180124</v>
      </c>
    </row>
    <row r="7" spans="1:26" x14ac:dyDescent="0.2">
      <c r="A7" t="s">
        <v>5</v>
      </c>
      <c r="B7" t="s">
        <v>70</v>
      </c>
      <c r="C7" t="s">
        <v>1</v>
      </c>
      <c r="D7" t="s">
        <v>65</v>
      </c>
      <c r="E7" t="s">
        <v>66</v>
      </c>
      <c r="F7">
        <f t="shared" si="0"/>
        <v>0.15810276679841898</v>
      </c>
      <c r="G7">
        <f t="shared" si="1"/>
        <v>0.31620553359683795</v>
      </c>
      <c r="H7">
        <f t="shared" si="5"/>
        <v>0.47430830039525695</v>
      </c>
      <c r="I7">
        <f t="shared" si="5"/>
        <v>0.6324110671936759</v>
      </c>
      <c r="J7">
        <f t="shared" si="5"/>
        <v>0.79051383399209485</v>
      </c>
      <c r="K7">
        <f t="shared" si="5"/>
        <v>0.9486166007905138</v>
      </c>
      <c r="L7">
        <f t="shared" si="5"/>
        <v>1.1067193675889329</v>
      </c>
      <c r="M7">
        <f t="shared" si="5"/>
        <v>1.2648221343873518</v>
      </c>
      <c r="N7">
        <f t="shared" si="5"/>
        <v>1.4229249011857708</v>
      </c>
      <c r="O7">
        <f t="shared" si="5"/>
        <v>1.5810276679841897</v>
      </c>
      <c r="P7">
        <f>portfolio_input!C13*1000</f>
        <v>1.7391304347826089</v>
      </c>
      <c r="Q7">
        <f t="shared" si="3"/>
        <v>1.7391304347826089</v>
      </c>
      <c r="R7">
        <f t="shared" si="6"/>
        <v>1.7391304347826089</v>
      </c>
      <c r="S7">
        <f t="shared" si="6"/>
        <v>1.7391304347826089</v>
      </c>
      <c r="T7">
        <f t="shared" si="6"/>
        <v>1.7391304347826089</v>
      </c>
      <c r="U7">
        <f t="shared" si="6"/>
        <v>1.7391304347826089</v>
      </c>
      <c r="V7">
        <f t="shared" si="6"/>
        <v>1.7391304347826089</v>
      </c>
      <c r="W7">
        <f t="shared" si="6"/>
        <v>1.7391304347826089</v>
      </c>
      <c r="X7">
        <f t="shared" si="6"/>
        <v>1.7391304347826089</v>
      </c>
      <c r="Y7">
        <f t="shared" si="6"/>
        <v>1.7391304347826089</v>
      </c>
      <c r="Z7">
        <f t="shared" si="6"/>
        <v>1.7391304347826089</v>
      </c>
    </row>
    <row r="8" spans="1:26" x14ac:dyDescent="0.2">
      <c r="A8" t="s">
        <v>11</v>
      </c>
      <c r="B8" t="s">
        <v>96</v>
      </c>
      <c r="C8" t="s">
        <v>1</v>
      </c>
      <c r="D8" t="s">
        <v>65</v>
      </c>
      <c r="E8" t="s">
        <v>66</v>
      </c>
      <c r="F8">
        <f t="shared" ref="F8:F9" si="7">$P8/11</f>
        <v>0.67758328627893849</v>
      </c>
      <c r="G8">
        <f t="shared" ref="G8:O9" si="8">$P8/11+F8</f>
        <v>1.355166572557877</v>
      </c>
      <c r="H8">
        <f t="shared" si="8"/>
        <v>2.0327498588368154</v>
      </c>
      <c r="I8">
        <f t="shared" si="8"/>
        <v>2.710333145115754</v>
      </c>
      <c r="J8">
        <f t="shared" si="8"/>
        <v>3.3879164313946926</v>
      </c>
      <c r="K8">
        <f t="shared" si="8"/>
        <v>4.0654997176736307</v>
      </c>
      <c r="L8">
        <f t="shared" si="8"/>
        <v>4.7430830039525693</v>
      </c>
      <c r="M8">
        <f t="shared" si="8"/>
        <v>5.4206662902315079</v>
      </c>
      <c r="N8">
        <f t="shared" si="8"/>
        <v>6.0982495765104465</v>
      </c>
      <c r="O8">
        <f t="shared" si="8"/>
        <v>6.7758328627893851</v>
      </c>
      <c r="P8">
        <f>portfolio_input!C14*1000</f>
        <v>7.4534161490683237</v>
      </c>
      <c r="Q8">
        <f t="shared" ref="Q8:Z9" si="9">$P8</f>
        <v>7.4534161490683237</v>
      </c>
      <c r="R8">
        <f t="shared" si="9"/>
        <v>7.4534161490683237</v>
      </c>
      <c r="S8">
        <f t="shared" si="9"/>
        <v>7.4534161490683237</v>
      </c>
      <c r="T8">
        <f t="shared" si="9"/>
        <v>7.4534161490683237</v>
      </c>
      <c r="U8">
        <f t="shared" si="9"/>
        <v>7.4534161490683237</v>
      </c>
      <c r="V8">
        <f t="shared" si="9"/>
        <v>7.4534161490683237</v>
      </c>
      <c r="W8">
        <f t="shared" si="9"/>
        <v>7.4534161490683237</v>
      </c>
      <c r="X8">
        <f t="shared" si="9"/>
        <v>7.4534161490683237</v>
      </c>
      <c r="Y8">
        <f t="shared" si="9"/>
        <v>7.4534161490683237</v>
      </c>
      <c r="Z8">
        <f t="shared" si="9"/>
        <v>7.4534161490683237</v>
      </c>
    </row>
    <row r="9" spans="1:26" x14ac:dyDescent="0.2">
      <c r="A9" t="s">
        <v>13</v>
      </c>
      <c r="B9" t="s">
        <v>96</v>
      </c>
      <c r="C9" t="s">
        <v>1</v>
      </c>
      <c r="D9" t="s">
        <v>65</v>
      </c>
      <c r="E9" t="s">
        <v>66</v>
      </c>
      <c r="F9">
        <f t="shared" si="7"/>
        <v>2.258610954263128E-2</v>
      </c>
      <c r="G9">
        <f t="shared" si="8"/>
        <v>4.517221908526256E-2</v>
      </c>
      <c r="H9">
        <f t="shared" si="8"/>
        <v>6.7758328627893841E-2</v>
      </c>
      <c r="I9">
        <f t="shared" si="8"/>
        <v>9.0344438170525121E-2</v>
      </c>
      <c r="J9">
        <f t="shared" si="8"/>
        <v>0.1129305477131564</v>
      </c>
      <c r="K9">
        <f t="shared" si="8"/>
        <v>0.13551665725578768</v>
      </c>
      <c r="L9">
        <f t="shared" si="8"/>
        <v>0.15810276679841895</v>
      </c>
      <c r="M9">
        <f t="shared" si="8"/>
        <v>0.18068887634105024</v>
      </c>
      <c r="N9">
        <f t="shared" si="8"/>
        <v>0.20327498588368154</v>
      </c>
      <c r="O9">
        <f t="shared" si="8"/>
        <v>0.22586109542631283</v>
      </c>
      <c r="P9">
        <f>portfolio_input!C15*1000</f>
        <v>0.2484472049689441</v>
      </c>
      <c r="Q9">
        <f t="shared" si="9"/>
        <v>0.2484472049689441</v>
      </c>
      <c r="R9">
        <f t="shared" si="9"/>
        <v>0.2484472049689441</v>
      </c>
      <c r="S9">
        <f t="shared" si="9"/>
        <v>0.2484472049689441</v>
      </c>
      <c r="T9">
        <f t="shared" si="9"/>
        <v>0.2484472049689441</v>
      </c>
      <c r="U9">
        <f t="shared" si="9"/>
        <v>0.2484472049689441</v>
      </c>
      <c r="V9">
        <f t="shared" si="9"/>
        <v>0.2484472049689441</v>
      </c>
      <c r="W9">
        <f t="shared" si="9"/>
        <v>0.2484472049689441</v>
      </c>
      <c r="X9">
        <f t="shared" si="9"/>
        <v>0.2484472049689441</v>
      </c>
      <c r="Y9">
        <f t="shared" si="9"/>
        <v>0.2484472049689441</v>
      </c>
      <c r="Z9">
        <f t="shared" si="9"/>
        <v>0.2484472049689441</v>
      </c>
    </row>
    <row r="10" spans="1:26" x14ac:dyDescent="0.2">
      <c r="A10" t="s">
        <v>0</v>
      </c>
      <c r="B10" t="s">
        <v>71</v>
      </c>
      <c r="C10" t="s">
        <v>8</v>
      </c>
      <c r="D10" t="s">
        <v>9</v>
      </c>
      <c r="E10" t="s">
        <v>72</v>
      </c>
      <c r="F10">
        <f>$P10/11</f>
        <v>17590.909090909092</v>
      </c>
      <c r="G10">
        <f t="shared" ref="G10:O10" si="10">$P10/11+F10</f>
        <v>35181.818181818184</v>
      </c>
      <c r="H10">
        <f t="shared" si="10"/>
        <v>52772.727272727279</v>
      </c>
      <c r="I10">
        <f t="shared" si="10"/>
        <v>70363.636363636368</v>
      </c>
      <c r="J10">
        <f t="shared" si="10"/>
        <v>87954.545454545456</v>
      </c>
      <c r="K10">
        <f t="shared" si="10"/>
        <v>105545.45454545454</v>
      </c>
      <c r="L10">
        <f t="shared" si="10"/>
        <v>123136.36363636363</v>
      </c>
      <c r="M10">
        <f t="shared" si="10"/>
        <v>140727.27272727274</v>
      </c>
      <c r="N10">
        <f t="shared" si="10"/>
        <v>158318.18181818182</v>
      </c>
      <c r="O10">
        <f t="shared" si="10"/>
        <v>175909.09090909091</v>
      </c>
      <c r="P10" s="24">
        <f>portfolio_input!C16</f>
        <v>193500</v>
      </c>
      <c r="Q10">
        <f t="shared" ref="Q10:Z12" si="11">$P10</f>
        <v>193500</v>
      </c>
      <c r="R10">
        <f t="shared" si="11"/>
        <v>193500</v>
      </c>
      <c r="S10">
        <f t="shared" si="11"/>
        <v>193500</v>
      </c>
      <c r="T10">
        <f t="shared" si="11"/>
        <v>193500</v>
      </c>
      <c r="U10">
        <f t="shared" si="11"/>
        <v>193500</v>
      </c>
      <c r="V10">
        <f t="shared" si="11"/>
        <v>193500</v>
      </c>
      <c r="W10">
        <f t="shared" si="11"/>
        <v>193500</v>
      </c>
      <c r="X10">
        <f t="shared" si="11"/>
        <v>193500</v>
      </c>
      <c r="Y10">
        <f t="shared" si="11"/>
        <v>193500</v>
      </c>
      <c r="Z10">
        <f t="shared" si="11"/>
        <v>193500</v>
      </c>
    </row>
    <row r="11" spans="1:26" x14ac:dyDescent="0.2">
      <c r="A11" t="s">
        <v>10</v>
      </c>
      <c r="B11" t="s">
        <v>73</v>
      </c>
      <c r="C11" t="s">
        <v>8</v>
      </c>
      <c r="D11" t="s">
        <v>9</v>
      </c>
      <c r="E11" t="s">
        <v>72</v>
      </c>
      <c r="F11">
        <f>$P11/11</f>
        <v>1000</v>
      </c>
      <c r="G11">
        <f t="shared" ref="G11:O11" si="12">$P11/11+F11</f>
        <v>2000</v>
      </c>
      <c r="H11">
        <f t="shared" si="12"/>
        <v>3000</v>
      </c>
      <c r="I11">
        <f t="shared" si="12"/>
        <v>4000</v>
      </c>
      <c r="J11">
        <f t="shared" si="12"/>
        <v>5000</v>
      </c>
      <c r="K11">
        <f t="shared" si="12"/>
        <v>6000</v>
      </c>
      <c r="L11">
        <f t="shared" si="12"/>
        <v>7000</v>
      </c>
      <c r="M11">
        <f t="shared" si="12"/>
        <v>8000</v>
      </c>
      <c r="N11">
        <f t="shared" si="12"/>
        <v>9000</v>
      </c>
      <c r="O11">
        <f t="shared" si="12"/>
        <v>10000</v>
      </c>
      <c r="P11" s="24">
        <f>portfolio_input!C17</f>
        <v>11000</v>
      </c>
      <c r="Q11">
        <f t="shared" si="11"/>
        <v>11000</v>
      </c>
      <c r="R11">
        <f t="shared" si="11"/>
        <v>11000</v>
      </c>
      <c r="S11">
        <f t="shared" si="11"/>
        <v>11000</v>
      </c>
      <c r="T11">
        <f t="shared" si="11"/>
        <v>11000</v>
      </c>
      <c r="U11">
        <f t="shared" si="11"/>
        <v>11000</v>
      </c>
      <c r="V11">
        <f t="shared" si="11"/>
        <v>11000</v>
      </c>
      <c r="W11">
        <f t="shared" si="11"/>
        <v>11000</v>
      </c>
      <c r="X11">
        <f t="shared" si="11"/>
        <v>11000</v>
      </c>
      <c r="Y11">
        <f t="shared" si="11"/>
        <v>11000</v>
      </c>
      <c r="Z11">
        <f t="shared" si="11"/>
        <v>11000</v>
      </c>
    </row>
    <row r="12" spans="1:26" x14ac:dyDescent="0.2">
      <c r="A12" t="s">
        <v>6</v>
      </c>
      <c r="B12" t="s">
        <v>74</v>
      </c>
      <c r="C12" t="s">
        <v>8</v>
      </c>
      <c r="D12" t="s">
        <v>9</v>
      </c>
      <c r="E12" t="s">
        <v>72</v>
      </c>
      <c r="F12">
        <f>$P12/11</f>
        <v>1170.7010995387272</v>
      </c>
      <c r="G12">
        <f t="shared" ref="G12:O12" si="13">$P12/11+F12</f>
        <v>2341.4021990774545</v>
      </c>
      <c r="H12">
        <f t="shared" si="13"/>
        <v>3512.1032986161817</v>
      </c>
      <c r="I12">
        <f t="shared" si="13"/>
        <v>4682.804398154909</v>
      </c>
      <c r="J12">
        <f t="shared" si="13"/>
        <v>5853.5054976936362</v>
      </c>
      <c r="K12">
        <f t="shared" si="13"/>
        <v>7024.2065972323635</v>
      </c>
      <c r="L12">
        <f t="shared" si="13"/>
        <v>8194.9076967710898</v>
      </c>
      <c r="M12">
        <f t="shared" si="13"/>
        <v>9365.608796309818</v>
      </c>
      <c r="N12">
        <f t="shared" si="13"/>
        <v>10536.309895848546</v>
      </c>
      <c r="O12">
        <f t="shared" si="13"/>
        <v>11707.010995387274</v>
      </c>
      <c r="P12" s="24">
        <f>portfolio_input!C18</f>
        <v>12877.712094925999</v>
      </c>
      <c r="Q12">
        <f t="shared" si="11"/>
        <v>12877.712094925999</v>
      </c>
      <c r="R12">
        <f t="shared" si="11"/>
        <v>12877.712094925999</v>
      </c>
      <c r="S12">
        <f t="shared" si="11"/>
        <v>12877.712094925999</v>
      </c>
      <c r="T12">
        <f t="shared" si="11"/>
        <v>12877.712094925999</v>
      </c>
      <c r="U12">
        <f t="shared" si="11"/>
        <v>12877.712094925999</v>
      </c>
      <c r="V12">
        <f t="shared" si="11"/>
        <v>12877.712094925999</v>
      </c>
      <c r="W12">
        <f t="shared" si="11"/>
        <v>12877.712094925999</v>
      </c>
      <c r="X12">
        <f t="shared" si="11"/>
        <v>12877.712094925999</v>
      </c>
      <c r="Y12">
        <f t="shared" si="11"/>
        <v>12877.712094925999</v>
      </c>
      <c r="Z12">
        <f t="shared" si="11"/>
        <v>12877.712094925999</v>
      </c>
    </row>
    <row r="13" spans="1:26" x14ac:dyDescent="0.2">
      <c r="A13" t="s">
        <v>5</v>
      </c>
      <c r="B13" t="s">
        <v>74</v>
      </c>
      <c r="C13" t="s">
        <v>8</v>
      </c>
      <c r="D13" t="s">
        <v>9</v>
      </c>
      <c r="E13" t="s">
        <v>72</v>
      </c>
      <c r="F13">
        <f>$P13/11</f>
        <v>192.82135757108446</v>
      </c>
      <c r="G13">
        <f>$P13/11+F13</f>
        <v>385.64271514216892</v>
      </c>
      <c r="H13">
        <f t="shared" ref="H13:O13" si="14">$P13/11+G13</f>
        <v>578.46407271325336</v>
      </c>
      <c r="I13">
        <f t="shared" si="14"/>
        <v>771.28543028433785</v>
      </c>
      <c r="J13">
        <f t="shared" si="14"/>
        <v>964.10678785542234</v>
      </c>
      <c r="K13">
        <f t="shared" si="14"/>
        <v>1156.9281454265067</v>
      </c>
      <c r="L13">
        <f t="shared" si="14"/>
        <v>1349.7495029975912</v>
      </c>
      <c r="M13">
        <f t="shared" si="14"/>
        <v>1542.5708605686757</v>
      </c>
      <c r="N13">
        <f t="shared" si="14"/>
        <v>1735.3922181397602</v>
      </c>
      <c r="O13">
        <f t="shared" si="14"/>
        <v>1928.2135757108447</v>
      </c>
      <c r="P13" s="24">
        <f>portfolio_input!C19</f>
        <v>2121.0349332819292</v>
      </c>
      <c r="Q13">
        <f>$P13</f>
        <v>2121.0349332819292</v>
      </c>
      <c r="R13">
        <f t="shared" ref="R13:Z13" si="15">$P13</f>
        <v>2121.0349332819292</v>
      </c>
      <c r="S13">
        <f t="shared" si="15"/>
        <v>2121.0349332819292</v>
      </c>
      <c r="T13">
        <f t="shared" si="15"/>
        <v>2121.0349332819292</v>
      </c>
      <c r="U13">
        <f t="shared" si="15"/>
        <v>2121.0349332819292</v>
      </c>
      <c r="V13">
        <f t="shared" si="15"/>
        <v>2121.0349332819292</v>
      </c>
      <c r="W13">
        <f t="shared" si="15"/>
        <v>2121.0349332819292</v>
      </c>
      <c r="X13">
        <f t="shared" si="15"/>
        <v>2121.0349332819292</v>
      </c>
      <c r="Y13">
        <f t="shared" si="15"/>
        <v>2121.0349332819292</v>
      </c>
      <c r="Z13">
        <f t="shared" si="15"/>
        <v>2121.0349332819292</v>
      </c>
    </row>
    <row r="14" spans="1:26" x14ac:dyDescent="0.2">
      <c r="A14" t="s">
        <v>11</v>
      </c>
      <c r="B14" t="s">
        <v>86</v>
      </c>
      <c r="C14" t="s">
        <v>8</v>
      </c>
      <c r="D14" t="s">
        <v>9</v>
      </c>
      <c r="E14" t="s">
        <v>72</v>
      </c>
      <c r="F14">
        <f t="shared" ref="F14:F15" si="16">$P14/11</f>
        <v>555.10447272960926</v>
      </c>
      <c r="G14">
        <f t="shared" ref="G14:O15" si="17">$P14/11+F14</f>
        <v>1110.2089454592185</v>
      </c>
      <c r="H14">
        <f t="shared" si="17"/>
        <v>1665.3134181888277</v>
      </c>
      <c r="I14">
        <f t="shared" si="17"/>
        <v>2220.417890918437</v>
      </c>
      <c r="J14">
        <f t="shared" si="17"/>
        <v>2775.5223636480464</v>
      </c>
      <c r="K14">
        <f t="shared" si="17"/>
        <v>3330.6268363776558</v>
      </c>
      <c r="L14">
        <f t="shared" si="17"/>
        <v>3885.7313091072651</v>
      </c>
      <c r="M14">
        <f t="shared" si="17"/>
        <v>4440.835781836874</v>
      </c>
      <c r="N14">
        <f t="shared" si="17"/>
        <v>4995.9402545664834</v>
      </c>
      <c r="O14">
        <f t="shared" si="17"/>
        <v>5551.0447272960928</v>
      </c>
      <c r="P14" s="24">
        <f>portfolio_input!C20</f>
        <v>6106.1492000257012</v>
      </c>
      <c r="Q14">
        <f t="shared" ref="Q14:Z15" si="18">$P14</f>
        <v>6106.1492000257012</v>
      </c>
      <c r="R14">
        <f t="shared" si="18"/>
        <v>6106.1492000257012</v>
      </c>
      <c r="S14">
        <f t="shared" si="18"/>
        <v>6106.1492000257012</v>
      </c>
      <c r="T14">
        <f t="shared" si="18"/>
        <v>6106.1492000257012</v>
      </c>
      <c r="U14">
        <f t="shared" si="18"/>
        <v>6106.1492000257012</v>
      </c>
      <c r="V14">
        <f t="shared" si="18"/>
        <v>6106.1492000257012</v>
      </c>
      <c r="W14">
        <f t="shared" si="18"/>
        <v>6106.1492000257012</v>
      </c>
      <c r="X14">
        <f t="shared" si="18"/>
        <v>6106.1492000257012</v>
      </c>
      <c r="Y14">
        <f t="shared" si="18"/>
        <v>6106.1492000257012</v>
      </c>
      <c r="Z14">
        <f t="shared" si="18"/>
        <v>6106.1492000257012</v>
      </c>
    </row>
    <row r="15" spans="1:26" x14ac:dyDescent="0.2">
      <c r="A15" t="s">
        <v>13</v>
      </c>
      <c r="B15" t="s">
        <v>86</v>
      </c>
      <c r="C15" t="s">
        <v>8</v>
      </c>
      <c r="D15" t="s">
        <v>9</v>
      </c>
      <c r="E15" t="s">
        <v>72</v>
      </c>
      <c r="F15">
        <f t="shared" si="16"/>
        <v>35.918524706033537</v>
      </c>
      <c r="G15">
        <f t="shared" si="17"/>
        <v>71.837049412067074</v>
      </c>
      <c r="H15">
        <f t="shared" si="17"/>
        <v>107.75557411810061</v>
      </c>
      <c r="I15">
        <f t="shared" si="17"/>
        <v>143.67409882413415</v>
      </c>
      <c r="J15">
        <f t="shared" si="17"/>
        <v>179.59262353016769</v>
      </c>
      <c r="K15">
        <f t="shared" si="17"/>
        <v>215.51114823620122</v>
      </c>
      <c r="L15">
        <f t="shared" si="17"/>
        <v>251.42967294223476</v>
      </c>
      <c r="M15">
        <f t="shared" si="17"/>
        <v>287.3481976482683</v>
      </c>
      <c r="N15">
        <f t="shared" si="17"/>
        <v>323.26672235430181</v>
      </c>
      <c r="O15">
        <f t="shared" si="17"/>
        <v>359.18524706033531</v>
      </c>
      <c r="P15" s="24">
        <f>portfolio_input!C21</f>
        <v>395.10377176636888</v>
      </c>
      <c r="Q15">
        <f t="shared" si="18"/>
        <v>395.10377176636888</v>
      </c>
      <c r="R15">
        <f t="shared" si="18"/>
        <v>395.10377176636888</v>
      </c>
      <c r="S15">
        <f t="shared" si="18"/>
        <v>395.10377176636888</v>
      </c>
      <c r="T15">
        <f t="shared" si="18"/>
        <v>395.10377176636888</v>
      </c>
      <c r="U15">
        <f t="shared" si="18"/>
        <v>395.10377176636888</v>
      </c>
      <c r="V15">
        <f t="shared" si="18"/>
        <v>395.10377176636888</v>
      </c>
      <c r="W15">
        <f t="shared" si="18"/>
        <v>395.10377176636888</v>
      </c>
      <c r="X15">
        <f t="shared" si="18"/>
        <v>395.10377176636888</v>
      </c>
      <c r="Y15">
        <f t="shared" si="18"/>
        <v>395.10377176636888</v>
      </c>
      <c r="Z15">
        <f t="shared" si="18"/>
        <v>395.10377176636888</v>
      </c>
    </row>
    <row r="16" spans="1:26" x14ac:dyDescent="0.2">
      <c r="A16" t="s">
        <v>11</v>
      </c>
      <c r="B16" t="s">
        <v>75</v>
      </c>
      <c r="C16" t="s">
        <v>7</v>
      </c>
      <c r="D16" t="s">
        <v>12</v>
      </c>
      <c r="E16" t="s">
        <v>76</v>
      </c>
      <c r="P16" s="25"/>
    </row>
    <row r="17" spans="1:5" x14ac:dyDescent="0.2">
      <c r="A17" t="s">
        <v>13</v>
      </c>
      <c r="B17" t="s">
        <v>75</v>
      </c>
      <c r="C17" t="s">
        <v>7</v>
      </c>
      <c r="D17" t="s">
        <v>12</v>
      </c>
      <c r="E17" t="s">
        <v>76</v>
      </c>
    </row>
    <row r="18" spans="1:5" x14ac:dyDescent="0.2">
      <c r="A18" t="s">
        <v>6</v>
      </c>
      <c r="B18" t="s">
        <v>79</v>
      </c>
      <c r="C18" t="s">
        <v>14</v>
      </c>
      <c r="D18" t="s">
        <v>15</v>
      </c>
      <c r="E18" t="s">
        <v>78</v>
      </c>
    </row>
    <row r="19" spans="1:5" x14ac:dyDescent="0.2">
      <c r="A19" t="s">
        <v>5</v>
      </c>
      <c r="B19" t="s">
        <v>79</v>
      </c>
      <c r="C19" t="s">
        <v>14</v>
      </c>
      <c r="D19" t="s">
        <v>15</v>
      </c>
      <c r="E19" t="s">
        <v>78</v>
      </c>
    </row>
    <row r="20" spans="1:5" x14ac:dyDescent="0.2">
      <c r="A20" s="22" t="s">
        <v>16</v>
      </c>
      <c r="B20" t="s">
        <v>77</v>
      </c>
      <c r="C20" t="s">
        <v>14</v>
      </c>
      <c r="D20" t="s">
        <v>15</v>
      </c>
      <c r="E20"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H7" sqref="D7:H7"/>
    </sheetView>
  </sheetViews>
  <sheetFormatPr baseColWidth="10" defaultRowHeight="16" x14ac:dyDescent="0.2"/>
  <cols>
    <col min="1" max="1" width="39.83203125" customWidth="1"/>
    <col min="2" max="2" width="25.33203125" customWidth="1"/>
  </cols>
  <sheetData>
    <row r="1" spans="1:23" x14ac:dyDescent="0.2">
      <c r="A1" s="23" t="s">
        <v>61</v>
      </c>
      <c r="B1" s="23" t="s">
        <v>80</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81</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82</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83</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85</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84</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9"/>
  <sheetViews>
    <sheetView workbookViewId="0">
      <selection activeCell="C16" sqref="C16:F16"/>
    </sheetView>
  </sheetViews>
  <sheetFormatPr baseColWidth="10" defaultRowHeight="16" x14ac:dyDescent="0.2"/>
  <cols>
    <col min="1" max="2" width="28.1640625" customWidth="1"/>
    <col min="3" max="8" width="20.83203125" customWidth="1"/>
  </cols>
  <sheetData>
    <row r="1" spans="1:8" x14ac:dyDescent="0.2">
      <c r="C1" t="s">
        <v>50</v>
      </c>
      <c r="D1" t="s">
        <v>51</v>
      </c>
      <c r="E1" t="s">
        <v>52</v>
      </c>
      <c r="F1" t="s">
        <v>53</v>
      </c>
      <c r="G1" t="s">
        <v>54</v>
      </c>
    </row>
    <row r="2" spans="1:8" x14ac:dyDescent="0.2">
      <c r="A2" t="s">
        <v>46</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C5" s="19"/>
      <c r="D5" s="19"/>
      <c r="E5" s="19"/>
      <c r="F5" s="19"/>
      <c r="H5" s="19"/>
    </row>
    <row r="6" spans="1:8" x14ac:dyDescent="0.2">
      <c r="A6" t="s">
        <v>47</v>
      </c>
      <c r="C6" t="s">
        <v>45</v>
      </c>
      <c r="D6" t="s">
        <v>45</v>
      </c>
      <c r="E6">
        <v>30</v>
      </c>
      <c r="F6">
        <v>1.2</v>
      </c>
      <c r="H6">
        <v>31.2</v>
      </c>
    </row>
    <row r="7" spans="1:8" x14ac:dyDescent="0.2">
      <c r="E7" s="19">
        <f>E6/$H6</f>
        <v>0.96153846153846156</v>
      </c>
      <c r="F7" s="19">
        <f>F6/$H6</f>
        <v>3.8461538461538464E-2</v>
      </c>
      <c r="H7" s="19">
        <f>SUM(C7:F7)</f>
        <v>1</v>
      </c>
    </row>
    <row r="8" spans="1:8" x14ac:dyDescent="0.2">
      <c r="A8" t="s">
        <v>48</v>
      </c>
      <c r="C8">
        <v>480</v>
      </c>
      <c r="D8">
        <v>80</v>
      </c>
      <c r="E8" t="s">
        <v>45</v>
      </c>
      <c r="F8" t="s">
        <v>45</v>
      </c>
      <c r="G8">
        <v>13</v>
      </c>
      <c r="H8">
        <v>573</v>
      </c>
    </row>
    <row r="9" spans="1:8" x14ac:dyDescent="0.2">
      <c r="C9" s="19">
        <f>C8/$H8</f>
        <v>0.83769633507853403</v>
      </c>
      <c r="D9" s="19">
        <f>D8/$H8</f>
        <v>0.13961605584642234</v>
      </c>
      <c r="G9" s="19">
        <f>G8/$H8</f>
        <v>2.2687609075043629E-2</v>
      </c>
      <c r="H9" s="19">
        <f>SUM(C9:F9)</f>
        <v>0.97731239092495636</v>
      </c>
    </row>
    <row r="10" spans="1:8" x14ac:dyDescent="0.2">
      <c r="A10" t="s">
        <v>49</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C12" s="19">
        <f>C10/(C10+D10)</f>
        <v>0.85858585858585856</v>
      </c>
      <c r="D12" s="19">
        <f>1-C12</f>
        <v>0.14141414141414144</v>
      </c>
      <c r="E12" s="19"/>
      <c r="F12" s="19"/>
      <c r="H12" s="19"/>
    </row>
    <row r="13" spans="1:8" x14ac:dyDescent="0.2">
      <c r="C13" s="19"/>
      <c r="D13" s="19"/>
      <c r="E13" s="19"/>
      <c r="F13" s="19"/>
      <c r="H13" s="19"/>
    </row>
    <row r="14" spans="1:8" x14ac:dyDescent="0.2">
      <c r="A14" s="22"/>
      <c r="B14" s="22"/>
      <c r="C14" s="20"/>
      <c r="D14" s="19"/>
    </row>
    <row r="15" spans="1:8" x14ac:dyDescent="0.2">
      <c r="A15" t="s">
        <v>56</v>
      </c>
      <c r="B15">
        <v>0.02</v>
      </c>
      <c r="C15">
        <f>$B15*C11</f>
        <v>1.0559006211180125E-2</v>
      </c>
      <c r="D15">
        <f t="shared" ref="D15:F15" si="2">$B15*D11</f>
        <v>1.739130434782609E-3</v>
      </c>
      <c r="E15">
        <f t="shared" si="2"/>
        <v>7.4534161490683237E-3</v>
      </c>
      <c r="F15">
        <f t="shared" si="2"/>
        <v>2.4844720496894411E-4</v>
      </c>
    </row>
    <row r="16" spans="1:8" x14ac:dyDescent="0.2">
      <c r="A16" s="5" t="s">
        <v>55</v>
      </c>
      <c r="B16" s="5">
        <f>215000*0.1</f>
        <v>21500</v>
      </c>
      <c r="C16">
        <f>$B16*C3</f>
        <v>12877.712094925999</v>
      </c>
      <c r="D16">
        <f t="shared" ref="D16:F16" si="3">$B16*D3</f>
        <v>2121.0349332819292</v>
      </c>
      <c r="E16">
        <f t="shared" si="3"/>
        <v>6106.1492000257012</v>
      </c>
      <c r="F16">
        <f t="shared" si="3"/>
        <v>395.10377176636888</v>
      </c>
    </row>
    <row r="17" spans="3:4" x14ac:dyDescent="0.2">
      <c r="C17">
        <f>B16*C4</f>
        <v>18459.595959595958</v>
      </c>
      <c r="D17">
        <f>C16*D4</f>
        <v>1821.0905992824648</v>
      </c>
    </row>
    <row r="29" spans="3:4" x14ac:dyDescent="0.2">
      <c r="D29">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2024-02-06T02:39:15Z</dcterms:modified>
</cp:coreProperties>
</file>