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F50FBA73-EF2F-7A4F-96BA-40AF7678DA1A}" xr6:coauthVersionLast="47" xr6:coauthVersionMax="47" xr10:uidLastSave="{00000000-0000-0000-0000-000000000000}"/>
  <bookViews>
    <workbookView xWindow="560" yWindow="880" windowWidth="34000" windowHeight="20800" activeTab="2"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 i="3" l="1"/>
  <c r="Z13" i="3" s="1"/>
  <c r="D17" i="2"/>
  <c r="C17" i="2"/>
  <c r="D4" i="2"/>
  <c r="C4" i="2"/>
  <c r="C12" i="2"/>
  <c r="C15" i="2" s="1"/>
  <c r="B5" i="6"/>
  <c r="B3" i="6"/>
  <c r="B2" i="6"/>
  <c r="P8" i="3"/>
  <c r="T8" i="3" s="1"/>
  <c r="P3" i="3"/>
  <c r="Y3" i="3" s="1"/>
  <c r="P4" i="3"/>
  <c r="X4" i="3" s="1"/>
  <c r="P5" i="3"/>
  <c r="W5" i="3" s="1"/>
  <c r="P6" i="3"/>
  <c r="V6" i="3" s="1"/>
  <c r="P7" i="3"/>
  <c r="U7" i="3" s="1"/>
  <c r="P2" i="3"/>
  <c r="R2" i="3" s="1"/>
  <c r="R10" i="3"/>
  <c r="S10" i="3"/>
  <c r="T10" i="3"/>
  <c r="U10" i="3"/>
  <c r="V10" i="3"/>
  <c r="W10" i="3"/>
  <c r="X10" i="3"/>
  <c r="Y10" i="3"/>
  <c r="Z10" i="3"/>
  <c r="R11" i="3"/>
  <c r="S11" i="3"/>
  <c r="T11" i="3"/>
  <c r="U11" i="3"/>
  <c r="V11" i="3"/>
  <c r="W11" i="3"/>
  <c r="X11" i="3"/>
  <c r="Y11" i="3"/>
  <c r="Z11" i="3"/>
  <c r="R12" i="3"/>
  <c r="S12" i="3"/>
  <c r="T12" i="3"/>
  <c r="U12" i="3"/>
  <c r="V12" i="3"/>
  <c r="W12" i="3"/>
  <c r="X12" i="3"/>
  <c r="Y12" i="3"/>
  <c r="Z12" i="3"/>
  <c r="Q10" i="3"/>
  <c r="Q11" i="3"/>
  <c r="Q12" i="3"/>
  <c r="F10" i="3"/>
  <c r="G10" i="3" s="1"/>
  <c r="H10" i="3" s="1"/>
  <c r="I10" i="3" s="1"/>
  <c r="J10" i="3" s="1"/>
  <c r="K10" i="3" s="1"/>
  <c r="L10" i="3" s="1"/>
  <c r="M10" i="3" s="1"/>
  <c r="N10" i="3" s="1"/>
  <c r="O10" i="3" s="1"/>
  <c r="F11" i="3"/>
  <c r="G11" i="3" s="1"/>
  <c r="H11" i="3" s="1"/>
  <c r="I11" i="3" s="1"/>
  <c r="J11" i="3" s="1"/>
  <c r="K11" i="3" s="1"/>
  <c r="L11" i="3" s="1"/>
  <c r="M11" i="3" s="1"/>
  <c r="N11" i="3" s="1"/>
  <c r="O11" i="3" s="1"/>
  <c r="F12" i="3"/>
  <c r="G12" i="3" s="1"/>
  <c r="H12" i="3" s="1"/>
  <c r="I12" i="3" s="1"/>
  <c r="J12" i="3" s="1"/>
  <c r="K12" i="3" s="1"/>
  <c r="L12" i="3" s="1"/>
  <c r="M12" i="3" s="1"/>
  <c r="N12" i="3" s="1"/>
  <c r="O12" i="3" s="1"/>
  <c r="P9" i="3"/>
  <c r="S9" i="3" s="1"/>
  <c r="G9" i="2"/>
  <c r="D9" i="2"/>
  <c r="H10" i="2"/>
  <c r="F11" i="2" s="1"/>
  <c r="F15" i="2" s="1"/>
  <c r="C9" i="2"/>
  <c r="H9" i="2" s="1"/>
  <c r="D29" i="2"/>
  <c r="C15" i="1"/>
  <c r="F7" i="2"/>
  <c r="E7" i="2"/>
  <c r="H7" i="2" s="1"/>
  <c r="D3" i="2"/>
  <c r="E3" i="2"/>
  <c r="F3" i="2"/>
  <c r="C3" i="2"/>
  <c r="C16" i="2" s="1"/>
  <c r="D16" i="2" s="1"/>
  <c r="E16" i="2" s="1"/>
  <c r="F16" i="2" s="1"/>
  <c r="B32" i="1"/>
  <c r="S13" i="3" l="1"/>
  <c r="D12" i="2"/>
  <c r="D15" i="2" s="1"/>
  <c r="Q3" i="3"/>
  <c r="T13" i="3"/>
  <c r="U13" i="3"/>
  <c r="F13" i="3"/>
  <c r="G13" i="3" s="1"/>
  <c r="H13" i="3" s="1"/>
  <c r="I13" i="3" s="1"/>
  <c r="J13" i="3" s="1"/>
  <c r="K13" i="3" s="1"/>
  <c r="L13" i="3" s="1"/>
  <c r="M13" i="3" s="1"/>
  <c r="N13" i="3" s="1"/>
  <c r="O13" i="3" s="1"/>
  <c r="V13" i="3"/>
  <c r="W13" i="3"/>
  <c r="Y13" i="3"/>
  <c r="X13" i="3"/>
  <c r="Q13" i="3"/>
  <c r="R13" i="3"/>
  <c r="S5" i="3"/>
  <c r="X6" i="3"/>
  <c r="T6" i="3"/>
  <c r="T5" i="3"/>
  <c r="Z4" i="3"/>
  <c r="S4" i="3"/>
  <c r="S6" i="3"/>
  <c r="R4" i="3"/>
  <c r="U6" i="3"/>
  <c r="X3" i="3"/>
  <c r="Z9" i="3"/>
  <c r="R6" i="3"/>
  <c r="W4" i="3"/>
  <c r="U3" i="3"/>
  <c r="V3" i="3"/>
  <c r="Y2" i="3"/>
  <c r="Q2" i="3"/>
  <c r="Q6" i="3"/>
  <c r="Z6" i="3"/>
  <c r="V5" i="3"/>
  <c r="U4" i="3"/>
  <c r="W2" i="3"/>
  <c r="R5" i="3"/>
  <c r="F6" i="3"/>
  <c r="G6" i="3" s="1"/>
  <c r="H6" i="3" s="1"/>
  <c r="I6" i="3" s="1"/>
  <c r="J6" i="3" s="1"/>
  <c r="K6" i="3" s="1"/>
  <c r="L6" i="3" s="1"/>
  <c r="M6" i="3" s="1"/>
  <c r="N6" i="3" s="1"/>
  <c r="O6" i="3" s="1"/>
  <c r="R9" i="3"/>
  <c r="Z5" i="3"/>
  <c r="V4" i="3"/>
  <c r="Q5" i="3"/>
  <c r="Q4" i="3"/>
  <c r="Y6" i="3"/>
  <c r="U5" i="3"/>
  <c r="T4" i="3"/>
  <c r="V2" i="3"/>
  <c r="F9" i="3"/>
  <c r="G9" i="3" s="1"/>
  <c r="H9" i="3" s="1"/>
  <c r="I9" i="3" s="1"/>
  <c r="J9" i="3" s="1"/>
  <c r="K9" i="3" s="1"/>
  <c r="L9" i="3" s="1"/>
  <c r="M9" i="3" s="1"/>
  <c r="N9" i="3" s="1"/>
  <c r="O9" i="3" s="1"/>
  <c r="Y9" i="3"/>
  <c r="Z8" i="3"/>
  <c r="R8" i="3"/>
  <c r="S7" i="3"/>
  <c r="W3" i="3"/>
  <c r="X2" i="3"/>
  <c r="F8" i="3"/>
  <c r="G8" i="3" s="1"/>
  <c r="H8" i="3" s="1"/>
  <c r="I8" i="3" s="1"/>
  <c r="J8" i="3" s="1"/>
  <c r="K8" i="3" s="1"/>
  <c r="L8" i="3" s="1"/>
  <c r="M8" i="3" s="1"/>
  <c r="N8" i="3" s="1"/>
  <c r="O8" i="3" s="1"/>
  <c r="Y7" i="3"/>
  <c r="U2" i="3"/>
  <c r="S8" i="3"/>
  <c r="X9" i="3"/>
  <c r="Y8" i="3"/>
  <c r="Z7" i="3"/>
  <c r="R7" i="3"/>
  <c r="X8" i="3"/>
  <c r="S3" i="3"/>
  <c r="T2" i="3"/>
  <c r="F7" i="3"/>
  <c r="G7" i="3" s="1"/>
  <c r="H7" i="3" s="1"/>
  <c r="I7" i="3" s="1"/>
  <c r="J7" i="3" s="1"/>
  <c r="K7" i="3" s="1"/>
  <c r="L7" i="3" s="1"/>
  <c r="M7" i="3" s="1"/>
  <c r="N7" i="3" s="1"/>
  <c r="O7" i="3" s="1"/>
  <c r="W9" i="3"/>
  <c r="T9" i="3"/>
  <c r="U8" i="3"/>
  <c r="V7" i="3"/>
  <c r="W6" i="3"/>
  <c r="X5" i="3"/>
  <c r="Y4" i="3"/>
  <c r="Z3" i="3"/>
  <c r="R3" i="3"/>
  <c r="S2" i="3"/>
  <c r="T7" i="3"/>
  <c r="F2" i="3"/>
  <c r="G2" i="3" s="1"/>
  <c r="H2" i="3" s="1"/>
  <c r="I2" i="3" s="1"/>
  <c r="J2" i="3" s="1"/>
  <c r="K2" i="3" s="1"/>
  <c r="L2" i="3" s="1"/>
  <c r="M2" i="3" s="1"/>
  <c r="N2" i="3" s="1"/>
  <c r="O2" i="3" s="1"/>
  <c r="V9" i="3"/>
  <c r="W8" i="3"/>
  <c r="X7" i="3"/>
  <c r="T3" i="3"/>
  <c r="F5" i="3"/>
  <c r="G5" i="3" s="1"/>
  <c r="H5" i="3" s="1"/>
  <c r="I5" i="3" s="1"/>
  <c r="J5" i="3" s="1"/>
  <c r="K5" i="3" s="1"/>
  <c r="L5" i="3" s="1"/>
  <c r="M5" i="3" s="1"/>
  <c r="N5" i="3" s="1"/>
  <c r="O5" i="3" s="1"/>
  <c r="Q9" i="3"/>
  <c r="U9" i="3"/>
  <c r="V8" i="3"/>
  <c r="W7" i="3"/>
  <c r="Y5" i="3"/>
  <c r="F4" i="3"/>
  <c r="G4" i="3" s="1"/>
  <c r="H4" i="3" s="1"/>
  <c r="I4" i="3" s="1"/>
  <c r="J4" i="3" s="1"/>
  <c r="K4" i="3" s="1"/>
  <c r="L4" i="3" s="1"/>
  <c r="M4" i="3" s="1"/>
  <c r="N4" i="3" s="1"/>
  <c r="O4" i="3" s="1"/>
  <c r="Q8" i="3"/>
  <c r="F3" i="3"/>
  <c r="G3" i="3" s="1"/>
  <c r="H3" i="3" s="1"/>
  <c r="I3" i="3" s="1"/>
  <c r="J3" i="3" s="1"/>
  <c r="K3" i="3" s="1"/>
  <c r="L3" i="3" s="1"/>
  <c r="M3" i="3" s="1"/>
  <c r="N3" i="3" s="1"/>
  <c r="O3" i="3" s="1"/>
  <c r="Q7" i="3"/>
  <c r="Z2" i="3"/>
  <c r="H3" i="2"/>
  <c r="C11" i="2"/>
  <c r="E11" i="2"/>
  <c r="E15" i="2" s="1"/>
  <c r="D11" i="2"/>
  <c r="H11" i="2"/>
</calcChain>
</file>

<file path=xl/sharedStrings.xml><?xml version="1.0" encoding="utf-8"?>
<sst xmlns="http://schemas.openxmlformats.org/spreadsheetml/2006/main" count="216" uniqueCount="98">
  <si>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</si>
  <si>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</si>
  <si>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</si>
  <si>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</si>
  <si>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</si>
  <si>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</si>
  <si>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</si>
  <si>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</si>
  <si>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</si>
  <si>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</si>
  <si>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</si>
  <si>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</si>
  <si>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</si>
  <si>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</si>
  <si>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</si>
  <si>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</si>
  <si>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</si>
  <si>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</si>
  <si>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</si>
  <si>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</si>
  <si>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</si>
  <si>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</si>
  <si>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</si>
  <si>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</si>
  <si>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</si>
  <si>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</si>
  <si>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</si>
  <si>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</si>
  <si>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</si>
  <si>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</si>
  <si>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</si>
  <si>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</si>
  <si>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</si>
  <si>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</si>
  <si>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</si>
  <si>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</si>
  <si>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</si>
  <si>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</si>
  <si>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</si>
  <si>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</si>
  <si>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</si>
  <si>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</si>
  <si>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</si>
  <si>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</si>
  <si>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</si>
  <si>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</si>
  <si>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</si>
  <si>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</si>
  <si>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</si>
  <si>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</si>
  <si>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Electricity (GW)e</t>
  </si>
  <si>
    <t>Agricultural Biomass</t>
  </si>
  <si>
    <t>Forest Biomass</t>
  </si>
  <si>
    <t xml:space="preserve"> Biogas from Dairy Manure</t>
  </si>
  <si>
    <t>Biogas from Diverted Organic Waste</t>
  </si>
  <si>
    <t>Fats, Oils, and Greases</t>
  </si>
  <si>
    <t>Hydrogen (Tons)</t>
  </si>
  <si>
    <t>Electricity (GW)</t>
  </si>
  <si>
    <t>Step 1: Name and Describe Your Portfolio</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</si>
  <si>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</si>
  <si>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</si>
  <si>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</si>
  <si>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</si>
  <si>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</si>
  <si>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</si>
  <si>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</si>
  <si>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</si>
  <si>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</si>
  <si>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</si>
  <si>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</si>
  <si>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</si>
  <si>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</si>
  <si>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</si>
  <si>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</si>
  <si>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</si>
  <si>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</si>
  <si>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</si>
  <si>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</si>
  <si>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</si>
  <si>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</si>
  <si>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</si>
  <si>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Use</t>
  </si>
  <si>
    <t>Power Grid</t>
  </si>
  <si>
    <t>Surface Transport Fuel</t>
  </si>
  <si>
    <t>Ammonia Production</t>
  </si>
  <si>
    <t>Gas Grid</t>
  </si>
  <si>
    <t>Aviation Fuel</t>
  </si>
  <si>
    <t>Anaerobic Digestion + Conditioning + Gas Engine</t>
  </si>
  <si>
    <t>Anaerobic Digestion + SMR or ATR (Autothermal Reforming)</t>
  </si>
  <si>
    <t>Metadata</t>
  </si>
  <si>
    <t>Metadata Value</t>
  </si>
  <si>
    <t>Name</t>
  </si>
  <si>
    <t>Creator</t>
  </si>
  <si>
    <t>Date</t>
  </si>
  <si>
    <t>Description</t>
  </si>
  <si>
    <t>Current Projects Portfolio</t>
  </si>
  <si>
    <t>Nidhi Kalra (nidhi@rand.org)</t>
  </si>
  <si>
    <t>This portfolio describes The Current Projects portfolio reflects clean energy development projects that are being planned for or under way in the SJV. THIS PORTFOLIO ONLY USES BIOGAS TO PRODUCE BIOMETHANE FOR THE GAS GRID WHILE WE UPDATE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</si>
</sst>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3" fillId="3" borderId="1" xfId="0" applyFont="1" applyFill="1" applyBorder="1" applyAlignment="1">
      <alignment horizontal="center"/>
    </xf>
    <xf numFmtId="0" fontId="11" fillId="0" borderId="0" xfId="0" applyFont="1"/>
    <xf numFmtId="0" fontId="0" fillId="0" borderId="1" xfId="0" applyBorder="1" applyAlignment="1">
      <alignment horizontal="center"/>
    </xf>
    <xf numFmtId="3" fontId="0" fillId="0" borderId="1" xfId="0" applyNumberFormat="1" applyBorder="1" applyAlignment="1">
      <alignment horizontal="center"/>
    </xf>
    <xf numFmtId="0" fontId="3" fillId="0" borderId="1" xfId="0" applyFont="1" applyBorder="1" applyAlignment="1">
      <alignment horizontal="center"/>
    </xf>
    <xf numFmtId="0" fontId="10" fillId="0" borderId="1" xfId="0" applyFont="1" applyBorder="1" applyAlignment="1">
      <alignment horizontal="center"/>
    </xf>
    <xf numFmtId="0" fontId="2" fillId="0" borderId="0" xfId="0" applyFont="1"/>
    <xf numFmtId="14" fontId="2" fillId="0" borderId="0" xfId="0" applyNumberFormat="1" applyFont="1"/>
    <xf numFmtId="0" fontId="0" fillId="5" borderId="0" xfId="0" applyFill="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G34"/>
  <sheetViews>
    <sheetView topLeftCell="A2" zoomScale="133" workbookViewId="0">
      <selection activeCell="A20" sqref="A20:XFD20"/>
    </sheetView>
  </sheetViews>
  <sheetFormatPr baseColWidth="10" defaultRowHeight="16" x14ac:dyDescent="0.2"/>
  <cols>
    <col min="1" max="1" width="30" customWidth="1"/>
    <col min="2" max="2" width="35.33203125" customWidth="1"/>
    <col min="3" max="4" width="27" customWidth="1"/>
    <col min="5" max="5" width="30" customWidth="1"/>
    <col min="6" max="6" width="27" customWidth="1"/>
  </cols>
  <sheetData>
    <row r="1" spans="1:7" s="8" customFormat="1" ht="22" x14ac:dyDescent="0.3">
      <c r="A1" s="10" t="s">
        <v>36</v>
      </c>
      <c r="B1" s="9"/>
    </row>
    <row r="2" spans="1:7" ht="115" customHeight="1" x14ac:dyDescent="0.2">
      <c r="A2" s="34" t="s">
        <v>44</v>
      </c>
      <c r="B2" s="34"/>
      <c r="C2" s="34"/>
      <c r="D2" s="34" t="s">
        <v>43</v>
      </c>
      <c r="E2" s="34"/>
      <c r="F2" s="34"/>
    </row>
    <row r="3" spans="1:7" ht="84" customHeight="1" x14ac:dyDescent="0.2">
      <c r="A3" s="17" t="s">
        <v>58</v>
      </c>
      <c r="B3" s="35" t="s">
        <v>95</v>
      </c>
      <c r="C3" s="35"/>
      <c r="D3" s="36" t="s">
        <v>97</v>
      </c>
      <c r="E3" s="36"/>
      <c r="F3" s="36"/>
      <c r="G3" s="31" t="s">
        <v>96</v>
      </c>
    </row>
    <row r="4" spans="1:7" ht="14" customHeight="1" x14ac:dyDescent="0.2">
      <c r="A4" s="15"/>
      <c r="B4" s="15"/>
      <c r="C4" s="15"/>
      <c r="D4" s="15"/>
      <c r="E4" s="15"/>
      <c r="F4" s="15"/>
    </row>
    <row r="6" spans="1:7" s="2" customFormat="1" x14ac:dyDescent="0.2">
      <c r="A6" s="2" t="s">
        <v>35</v>
      </c>
    </row>
    <row r="7" spans="1:7" s="1" customFormat="1" x14ac:dyDescent="0.2">
      <c r="A7" s="1" t="s">
        <v>18</v>
      </c>
      <c r="B7" s="1" t="s">
        <v>23</v>
      </c>
      <c r="C7" s="4" t="s">
        <v>37</v>
      </c>
      <c r="D7" s="12" t="s">
        <v>25</v>
      </c>
      <c r="E7" s="1" t="s">
        <v>19</v>
      </c>
      <c r="F7" s="1" t="s">
        <v>26</v>
      </c>
    </row>
    <row r="8" spans="1:7" x14ac:dyDescent="0.2">
      <c r="A8" t="s">
        <v>1</v>
      </c>
      <c r="B8" t="s">
        <v>0</v>
      </c>
      <c r="C8" s="11">
        <v>13.3</v>
      </c>
      <c r="D8" s="13">
        <v>26.6</v>
      </c>
      <c r="E8" t="s">
        <v>27</v>
      </c>
      <c r="F8" t="s">
        <v>28</v>
      </c>
    </row>
    <row r="9" spans="1:7" x14ac:dyDescent="0.2">
      <c r="A9" t="s">
        <v>1</v>
      </c>
      <c r="B9" t="s">
        <v>2</v>
      </c>
      <c r="C9" s="11">
        <v>0.27</v>
      </c>
      <c r="D9" s="14">
        <v>0.55000000000000004</v>
      </c>
      <c r="E9" t="s">
        <v>27</v>
      </c>
      <c r="F9" t="s">
        <v>29</v>
      </c>
    </row>
    <row r="10" spans="1:7" x14ac:dyDescent="0.2">
      <c r="A10" t="s">
        <v>1</v>
      </c>
      <c r="B10" t="s">
        <v>3</v>
      </c>
      <c r="C10" s="11">
        <v>7.4</v>
      </c>
      <c r="D10" s="13">
        <v>14.8</v>
      </c>
      <c r="E10" t="s">
        <v>27</v>
      </c>
      <c r="F10" t="s">
        <v>30</v>
      </c>
    </row>
    <row r="11" spans="1:7" x14ac:dyDescent="0.2">
      <c r="A11" t="s">
        <v>1</v>
      </c>
      <c r="B11" t="s">
        <v>4</v>
      </c>
      <c r="C11" s="11">
        <v>1</v>
      </c>
      <c r="D11" s="14">
        <v>1</v>
      </c>
      <c r="E11" t="s">
        <v>27</v>
      </c>
      <c r="F11" t="s">
        <v>31</v>
      </c>
    </row>
    <row r="12" spans="1:7" x14ac:dyDescent="0.2">
      <c r="A12" t="s">
        <v>1</v>
      </c>
      <c r="B12" t="s">
        <v>6</v>
      </c>
      <c r="C12" s="32">
        <v>1.7171717171717171E-2</v>
      </c>
      <c r="D12" s="14">
        <v>0.02</v>
      </c>
      <c r="E12" t="s">
        <v>27</v>
      </c>
      <c r="F12" t="s">
        <v>40</v>
      </c>
    </row>
    <row r="13" spans="1:7" x14ac:dyDescent="0.2">
      <c r="A13" t="s">
        <v>1</v>
      </c>
      <c r="B13" t="s">
        <v>5</v>
      </c>
      <c r="C13" s="32">
        <v>2.8282828282828287E-3</v>
      </c>
      <c r="D13" s="13">
        <v>0.02</v>
      </c>
      <c r="E13" t="s">
        <v>27</v>
      </c>
      <c r="F13" t="s">
        <v>40</v>
      </c>
    </row>
    <row r="14" spans="1:7" x14ac:dyDescent="0.2">
      <c r="A14" t="s">
        <v>1</v>
      </c>
      <c r="B14" t="s">
        <v>7</v>
      </c>
      <c r="C14" s="33">
        <v>0</v>
      </c>
      <c r="D14" s="14"/>
    </row>
    <row r="15" spans="1:7" x14ac:dyDescent="0.2">
      <c r="A15" t="s">
        <v>8</v>
      </c>
      <c r="B15" t="s">
        <v>0</v>
      </c>
      <c r="C15" s="11">
        <f>215000*0.9</f>
        <v>193500</v>
      </c>
      <c r="D15" s="16">
        <v>310000</v>
      </c>
      <c r="E15" t="s">
        <v>9</v>
      </c>
      <c r="F15" t="s">
        <v>32</v>
      </c>
    </row>
    <row r="16" spans="1:7" x14ac:dyDescent="0.2">
      <c r="A16" t="s">
        <v>8</v>
      </c>
      <c r="B16" t="s">
        <v>10</v>
      </c>
      <c r="C16" s="21">
        <v>11000</v>
      </c>
      <c r="D16" s="16">
        <v>11000</v>
      </c>
      <c r="E16" t="s">
        <v>9</v>
      </c>
      <c r="F16" t="s">
        <v>34</v>
      </c>
    </row>
    <row r="17" spans="1:6" x14ac:dyDescent="0.2">
      <c r="A17" t="s">
        <v>8</v>
      </c>
      <c r="B17" t="s">
        <v>6</v>
      </c>
      <c r="C17" s="23">
        <v>18452.755905511811</v>
      </c>
      <c r="D17" s="16">
        <v>70000</v>
      </c>
      <c r="E17" t="s">
        <v>9</v>
      </c>
      <c r="F17" t="s">
        <v>33</v>
      </c>
    </row>
    <row r="18" spans="1:6" x14ac:dyDescent="0.2">
      <c r="A18" t="s">
        <v>8</v>
      </c>
      <c r="B18" t="s">
        <v>5</v>
      </c>
      <c r="C18" s="23">
        <v>1520.1354979368996</v>
      </c>
      <c r="D18" s="16">
        <v>70000</v>
      </c>
      <c r="E18" t="s">
        <v>9</v>
      </c>
      <c r="F18" t="s">
        <v>33</v>
      </c>
    </row>
    <row r="19" spans="1:6" x14ac:dyDescent="0.2">
      <c r="A19" t="s">
        <v>8</v>
      </c>
      <c r="B19" t="s">
        <v>7</v>
      </c>
      <c r="C19" s="23">
        <v>0</v>
      </c>
      <c r="D19" s="16"/>
    </row>
    <row r="20" spans="1:6" x14ac:dyDescent="0.2">
      <c r="A20" t="s">
        <v>7</v>
      </c>
      <c r="B20" t="s">
        <v>11</v>
      </c>
      <c r="C20" s="11"/>
      <c r="D20" s="13">
        <v>3</v>
      </c>
      <c r="E20" t="s">
        <v>12</v>
      </c>
      <c r="F20" t="s">
        <v>41</v>
      </c>
    </row>
    <row r="21" spans="1:6" x14ac:dyDescent="0.2">
      <c r="A21" t="s">
        <v>7</v>
      </c>
      <c r="B21" t="s">
        <v>13</v>
      </c>
      <c r="C21" s="11"/>
      <c r="D21" s="13">
        <v>3</v>
      </c>
      <c r="E21" t="s">
        <v>12</v>
      </c>
      <c r="F21" t="s">
        <v>41</v>
      </c>
    </row>
    <row r="22" spans="1:6" x14ac:dyDescent="0.2">
      <c r="A22" t="s">
        <v>15</v>
      </c>
      <c r="B22" t="s">
        <v>6</v>
      </c>
      <c r="C22" s="11"/>
      <c r="D22" s="13">
        <v>50</v>
      </c>
      <c r="E22" t="s">
        <v>16</v>
      </c>
      <c r="F22" t="s">
        <v>42</v>
      </c>
    </row>
    <row r="23" spans="1:6" x14ac:dyDescent="0.2">
      <c r="A23" t="s">
        <v>15</v>
      </c>
      <c r="B23" t="s">
        <v>5</v>
      </c>
      <c r="C23" s="11"/>
      <c r="D23" s="13">
        <v>50</v>
      </c>
      <c r="E23" t="s">
        <v>16</v>
      </c>
      <c r="F23" t="s">
        <v>42</v>
      </c>
    </row>
    <row r="24" spans="1:6" x14ac:dyDescent="0.2">
      <c r="A24" t="s">
        <v>15</v>
      </c>
      <c r="B24" t="s">
        <v>14</v>
      </c>
      <c r="C24" s="11"/>
      <c r="D24" s="13">
        <v>2.5</v>
      </c>
      <c r="E24" t="s">
        <v>16</v>
      </c>
      <c r="F24" t="s">
        <v>39</v>
      </c>
    </row>
    <row r="25" spans="1:6" x14ac:dyDescent="0.2">
      <c r="A25" t="s">
        <v>15</v>
      </c>
      <c r="B25" t="s">
        <v>17</v>
      </c>
      <c r="C25" s="11"/>
      <c r="D25" s="13">
        <v>2.5</v>
      </c>
      <c r="E25" t="s">
        <v>16</v>
      </c>
      <c r="F25" t="s">
        <v>39</v>
      </c>
    </row>
    <row r="28" spans="1:6" x14ac:dyDescent="0.2">
      <c r="A28" s="2" t="s">
        <v>59</v>
      </c>
      <c r="B28" s="2"/>
      <c r="C28" s="2"/>
    </row>
    <row r="29" spans="1:6" x14ac:dyDescent="0.2">
      <c r="A29" s="1" t="s">
        <v>45</v>
      </c>
      <c r="B29" s="3" t="s">
        <v>38</v>
      </c>
    </row>
    <row r="30" spans="1:6" x14ac:dyDescent="0.2">
      <c r="A30" t="s">
        <v>21</v>
      </c>
      <c r="B30" s="6">
        <v>0.5</v>
      </c>
    </row>
    <row r="31" spans="1:6" x14ac:dyDescent="0.2">
      <c r="A31" t="s">
        <v>22</v>
      </c>
      <c r="B31" s="6">
        <v>0.5</v>
      </c>
    </row>
    <row r="32" spans="1:6" x14ac:dyDescent="0.2">
      <c r="A32" s="5" t="s">
        <v>20</v>
      </c>
      <c r="B32" s="7">
        <f>SUM(B30:B31)</f>
        <v>1</v>
      </c>
    </row>
    <row r="34" spans="1:1" x14ac:dyDescent="0.2">
      <c r="A34" s="5" t="s">
        <v>24</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DCA78-19E5-1044-A930-DF4D7DAFD93C}">
  <dimension ref="A1:B5"/>
  <sheetViews>
    <sheetView workbookViewId="0">
      <selection activeCell="B6" sqref="B6"/>
    </sheetView>
  </sheetViews>
  <sheetFormatPr baseColWidth="10" defaultRowHeight="16" x14ac:dyDescent="0.2"/>
  <cols>
    <col min="2" max="2" width="27.33203125" customWidth="1"/>
  </cols>
  <sheetData>
    <row r="1" spans="1:2" x14ac:dyDescent="0.2">
      <c r="A1" s="29" t="s">
        <v>89</v>
      </c>
      <c r="B1" s="29" t="s">
        <v>90</v>
      </c>
    </row>
    <row r="2" spans="1:2" x14ac:dyDescent="0.2">
      <c r="A2" s="29" t="s">
        <v>91</v>
      </c>
      <c r="B2" s="29" t="str">
        <f>portfolio_input!B3</f>
        <v>Current Projects Portfolio</v>
      </c>
    </row>
    <row r="3" spans="1:2" x14ac:dyDescent="0.2">
      <c r="A3" s="29" t="s">
        <v>92</v>
      </c>
      <c r="B3" t="str">
        <f>portfolio_input!G3</f>
        <v>Nidhi Kalra (nidhi@rand.org)</v>
      </c>
    </row>
    <row r="4" spans="1:2" x14ac:dyDescent="0.2">
      <c r="A4" s="29" t="s">
        <v>93</v>
      </c>
      <c r="B4" s="30">
        <v>45322</v>
      </c>
    </row>
    <row r="5" spans="1:2" x14ac:dyDescent="0.2">
      <c r="A5" s="29" t="s">
        <v>94</v>
      </c>
      <c r="B5" s="29" t="str">
        <f>portfolio_input!D3</f>
        <v>This portfolio describes The Current Projects portfolio reflects clean energy development projects that are being planned for or under way in the SJV. THIS PORTFOLIO ONLY USES BIOGAS TO PRODUCE BIOMETHANE FOR THE GAS GRID WHILE WE UPDATE THE MODEL.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Z18"/>
  <sheetViews>
    <sheetView tabSelected="1" zoomScale="109" workbookViewId="0">
      <selection activeCell="P14" sqref="P14"/>
    </sheetView>
  </sheetViews>
  <sheetFormatPr baseColWidth="10" defaultRowHeight="16" x14ac:dyDescent="0.2"/>
  <cols>
    <col min="1" max="1" width="21" customWidth="1"/>
    <col min="2" max="2" width="26" customWidth="1"/>
    <col min="6" max="26" width="8.1640625" customWidth="1"/>
  </cols>
  <sheetData>
    <row r="1" spans="1:26" x14ac:dyDescent="0.2">
      <c r="A1" t="s">
        <v>60</v>
      </c>
      <c r="B1" t="s">
        <v>61</v>
      </c>
      <c r="C1" t="s">
        <v>62</v>
      </c>
      <c r="D1" t="s">
        <v>63</v>
      </c>
      <c r="E1" t="s">
        <v>64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65</v>
      </c>
      <c r="C2" t="s">
        <v>1</v>
      </c>
      <c r="D2" t="s">
        <v>66</v>
      </c>
      <c r="E2" t="s">
        <v>67</v>
      </c>
      <c r="F2">
        <f t="shared" ref="F2:F13" si="0">$P2/11</f>
        <v>1209.090909090909</v>
      </c>
      <c r="G2">
        <f t="shared" ref="G2:G13" si="1">$P2/11+F2</f>
        <v>2418.181818181818</v>
      </c>
      <c r="H2">
        <f t="shared" ref="H2:O2" si="2">$P2/11+G2</f>
        <v>3627.272727272727</v>
      </c>
      <c r="I2">
        <f t="shared" si="2"/>
        <v>4836.363636363636</v>
      </c>
      <c r="J2">
        <f t="shared" si="2"/>
        <v>6045.454545454545</v>
      </c>
      <c r="K2">
        <f t="shared" si="2"/>
        <v>7254.545454545454</v>
      </c>
      <c r="L2">
        <f t="shared" si="2"/>
        <v>8463.636363636364</v>
      </c>
      <c r="M2">
        <f t="shared" si="2"/>
        <v>9672.7272727272721</v>
      </c>
      <c r="N2">
        <f t="shared" si="2"/>
        <v>10881.81818181818</v>
      </c>
      <c r="O2">
        <f t="shared" si="2"/>
        <v>12090.909090909088</v>
      </c>
      <c r="P2">
        <f>portfolio_input!C8*1000</f>
        <v>13300</v>
      </c>
      <c r="Q2">
        <f t="shared" ref="Q2:Q13" si="3">$P2</f>
        <v>13300</v>
      </c>
      <c r="R2">
        <f t="shared" ref="R2:Z2" si="4">$P2</f>
        <v>13300</v>
      </c>
      <c r="S2">
        <f t="shared" si="4"/>
        <v>13300</v>
      </c>
      <c r="T2">
        <f t="shared" si="4"/>
        <v>13300</v>
      </c>
      <c r="U2">
        <f t="shared" si="4"/>
        <v>13300</v>
      </c>
      <c r="V2">
        <f t="shared" si="4"/>
        <v>13300</v>
      </c>
      <c r="W2">
        <f t="shared" si="4"/>
        <v>13300</v>
      </c>
      <c r="X2">
        <f t="shared" si="4"/>
        <v>13300</v>
      </c>
      <c r="Y2">
        <f t="shared" si="4"/>
        <v>13300</v>
      </c>
      <c r="Z2">
        <f t="shared" si="4"/>
        <v>13300</v>
      </c>
    </row>
    <row r="3" spans="1:26" x14ac:dyDescent="0.2">
      <c r="A3" t="s">
        <v>2</v>
      </c>
      <c r="B3" t="s">
        <v>68</v>
      </c>
      <c r="C3" t="s">
        <v>1</v>
      </c>
      <c r="D3" t="s">
        <v>66</v>
      </c>
      <c r="E3" t="s">
        <v>67</v>
      </c>
      <c r="F3">
        <f t="shared" si="0"/>
        <v>24.545454545454547</v>
      </c>
      <c r="G3">
        <f t="shared" si="1"/>
        <v>49.090909090909093</v>
      </c>
      <c r="H3">
        <f t="shared" ref="H3:O13" si="5">$P3/11+G3</f>
        <v>73.63636363636364</v>
      </c>
      <c r="I3">
        <f t="shared" si="5"/>
        <v>98.181818181818187</v>
      </c>
      <c r="J3">
        <f t="shared" si="5"/>
        <v>122.72727272727273</v>
      </c>
      <c r="K3">
        <f t="shared" si="5"/>
        <v>147.27272727272728</v>
      </c>
      <c r="L3">
        <f t="shared" si="5"/>
        <v>171.81818181818181</v>
      </c>
      <c r="M3">
        <f t="shared" si="5"/>
        <v>196.36363636363637</v>
      </c>
      <c r="N3">
        <f t="shared" si="5"/>
        <v>220.90909090909093</v>
      </c>
      <c r="O3">
        <f t="shared" si="5"/>
        <v>245.4545454545455</v>
      </c>
      <c r="P3">
        <f>portfolio_input!C9*1000</f>
        <v>270</v>
      </c>
      <c r="Q3">
        <f t="shared" si="3"/>
        <v>270</v>
      </c>
      <c r="R3">
        <f t="shared" ref="R3:Z13" si="6">$P3</f>
        <v>270</v>
      </c>
      <c r="S3">
        <f t="shared" si="6"/>
        <v>270</v>
      </c>
      <c r="T3">
        <f t="shared" si="6"/>
        <v>270</v>
      </c>
      <c r="U3">
        <f t="shared" si="6"/>
        <v>270</v>
      </c>
      <c r="V3">
        <f t="shared" si="6"/>
        <v>270</v>
      </c>
      <c r="W3">
        <f t="shared" si="6"/>
        <v>270</v>
      </c>
      <c r="X3">
        <f t="shared" si="6"/>
        <v>270</v>
      </c>
      <c r="Y3">
        <f t="shared" si="6"/>
        <v>270</v>
      </c>
      <c r="Z3">
        <f t="shared" si="6"/>
        <v>270</v>
      </c>
    </row>
    <row r="4" spans="1:26" x14ac:dyDescent="0.2">
      <c r="A4" t="s">
        <v>3</v>
      </c>
      <c r="B4" t="s">
        <v>69</v>
      </c>
      <c r="C4" t="s">
        <v>1</v>
      </c>
      <c r="D4" t="s">
        <v>66</v>
      </c>
      <c r="E4" t="s">
        <v>67</v>
      </c>
      <c r="F4">
        <f t="shared" si="0"/>
        <v>672.72727272727275</v>
      </c>
      <c r="G4">
        <f t="shared" si="1"/>
        <v>1345.4545454545455</v>
      </c>
      <c r="H4">
        <f t="shared" si="5"/>
        <v>2018.1818181818182</v>
      </c>
      <c r="I4">
        <f t="shared" si="5"/>
        <v>2690.909090909091</v>
      </c>
      <c r="J4">
        <f t="shared" si="5"/>
        <v>3363.636363636364</v>
      </c>
      <c r="K4">
        <f t="shared" si="5"/>
        <v>4036.3636363636369</v>
      </c>
      <c r="L4">
        <f t="shared" si="5"/>
        <v>4709.0909090909099</v>
      </c>
      <c r="M4">
        <f t="shared" si="5"/>
        <v>5381.8181818181829</v>
      </c>
      <c r="N4">
        <f t="shared" si="5"/>
        <v>6054.5454545454559</v>
      </c>
      <c r="O4">
        <f t="shared" si="5"/>
        <v>6727.2727272727288</v>
      </c>
      <c r="P4">
        <f>portfolio_input!C10*1000</f>
        <v>7400</v>
      </c>
      <c r="Q4">
        <f t="shared" si="3"/>
        <v>7400</v>
      </c>
      <c r="R4">
        <f t="shared" si="6"/>
        <v>7400</v>
      </c>
      <c r="S4">
        <f t="shared" si="6"/>
        <v>7400</v>
      </c>
      <c r="T4">
        <f t="shared" si="6"/>
        <v>7400</v>
      </c>
      <c r="U4">
        <f t="shared" si="6"/>
        <v>7400</v>
      </c>
      <c r="V4">
        <f t="shared" si="6"/>
        <v>7400</v>
      </c>
      <c r="W4">
        <f t="shared" si="6"/>
        <v>7400</v>
      </c>
      <c r="X4">
        <f t="shared" si="6"/>
        <v>7400</v>
      </c>
      <c r="Y4">
        <f t="shared" si="6"/>
        <v>7400</v>
      </c>
      <c r="Z4">
        <f t="shared" si="6"/>
        <v>7400</v>
      </c>
    </row>
    <row r="5" spans="1:26" x14ac:dyDescent="0.2">
      <c r="A5" t="s">
        <v>4</v>
      </c>
      <c r="B5" t="s">
        <v>70</v>
      </c>
      <c r="C5" t="s">
        <v>1</v>
      </c>
      <c r="D5" t="s">
        <v>66</v>
      </c>
      <c r="E5" t="s">
        <v>67</v>
      </c>
      <c r="F5">
        <f t="shared" si="0"/>
        <v>90.909090909090907</v>
      </c>
      <c r="G5">
        <f t="shared" si="1"/>
        <v>181.81818181818181</v>
      </c>
      <c r="H5">
        <f t="shared" si="5"/>
        <v>272.72727272727275</v>
      </c>
      <c r="I5">
        <f t="shared" si="5"/>
        <v>363.63636363636363</v>
      </c>
      <c r="J5">
        <f t="shared" si="5"/>
        <v>454.5454545454545</v>
      </c>
      <c r="K5">
        <f t="shared" si="5"/>
        <v>545.45454545454538</v>
      </c>
      <c r="L5">
        <f t="shared" si="5"/>
        <v>636.36363636363626</v>
      </c>
      <c r="M5">
        <f t="shared" si="5"/>
        <v>727.27272727272714</v>
      </c>
      <c r="N5">
        <f t="shared" si="5"/>
        <v>818.18181818181802</v>
      </c>
      <c r="O5">
        <f t="shared" si="5"/>
        <v>909.09090909090889</v>
      </c>
      <c r="P5">
        <f>portfolio_input!C11*1000</f>
        <v>1000</v>
      </c>
      <c r="Q5">
        <f t="shared" si="3"/>
        <v>1000</v>
      </c>
      <c r="R5">
        <f t="shared" si="6"/>
        <v>1000</v>
      </c>
      <c r="S5">
        <f t="shared" si="6"/>
        <v>1000</v>
      </c>
      <c r="T5">
        <f t="shared" si="6"/>
        <v>1000</v>
      </c>
      <c r="U5">
        <f t="shared" si="6"/>
        <v>1000</v>
      </c>
      <c r="V5">
        <f t="shared" si="6"/>
        <v>1000</v>
      </c>
      <c r="W5">
        <f t="shared" si="6"/>
        <v>1000</v>
      </c>
      <c r="X5">
        <f t="shared" si="6"/>
        <v>1000</v>
      </c>
      <c r="Y5">
        <f t="shared" si="6"/>
        <v>1000</v>
      </c>
      <c r="Z5">
        <f t="shared" si="6"/>
        <v>1000</v>
      </c>
    </row>
    <row r="6" spans="1:26" x14ac:dyDescent="0.2">
      <c r="A6" t="s">
        <v>5</v>
      </c>
      <c r="B6" t="s">
        <v>71</v>
      </c>
      <c r="C6" t="s">
        <v>1</v>
      </c>
      <c r="D6" t="s">
        <v>66</v>
      </c>
      <c r="E6" t="s">
        <v>67</v>
      </c>
      <c r="F6">
        <f t="shared" si="0"/>
        <v>1.5610651974288337</v>
      </c>
      <c r="G6">
        <f t="shared" si="1"/>
        <v>3.1221303948576673</v>
      </c>
      <c r="H6">
        <f t="shared" si="5"/>
        <v>4.6831955922865012</v>
      </c>
      <c r="I6">
        <f t="shared" si="5"/>
        <v>6.2442607897153346</v>
      </c>
      <c r="J6">
        <f t="shared" si="5"/>
        <v>7.805325987144168</v>
      </c>
      <c r="K6">
        <f t="shared" si="5"/>
        <v>9.3663911845730023</v>
      </c>
      <c r="L6">
        <f t="shared" si="5"/>
        <v>10.927456382001836</v>
      </c>
      <c r="M6">
        <f t="shared" si="5"/>
        <v>12.488521579430669</v>
      </c>
      <c r="N6">
        <f t="shared" si="5"/>
        <v>14.049586776859503</v>
      </c>
      <c r="O6">
        <f t="shared" si="5"/>
        <v>15.610651974288336</v>
      </c>
      <c r="P6">
        <f>portfolio_input!C12*1000</f>
        <v>17.171717171717169</v>
      </c>
      <c r="Q6">
        <f t="shared" si="3"/>
        <v>17.171717171717169</v>
      </c>
      <c r="R6">
        <f t="shared" si="6"/>
        <v>17.171717171717169</v>
      </c>
      <c r="S6">
        <f t="shared" si="6"/>
        <v>17.171717171717169</v>
      </c>
      <c r="T6">
        <f t="shared" si="6"/>
        <v>17.171717171717169</v>
      </c>
      <c r="U6">
        <f t="shared" si="6"/>
        <v>17.171717171717169</v>
      </c>
      <c r="V6">
        <f t="shared" si="6"/>
        <v>17.171717171717169</v>
      </c>
      <c r="W6">
        <f t="shared" si="6"/>
        <v>17.171717171717169</v>
      </c>
      <c r="X6">
        <f t="shared" si="6"/>
        <v>17.171717171717169</v>
      </c>
      <c r="Y6">
        <f t="shared" si="6"/>
        <v>17.171717171717169</v>
      </c>
      <c r="Z6">
        <f t="shared" si="6"/>
        <v>17.171717171717169</v>
      </c>
    </row>
    <row r="7" spans="1:26" x14ac:dyDescent="0.2">
      <c r="A7" t="s">
        <v>6</v>
      </c>
      <c r="B7" t="s">
        <v>71</v>
      </c>
      <c r="C7" t="s">
        <v>1</v>
      </c>
      <c r="D7" t="s">
        <v>66</v>
      </c>
      <c r="E7" t="s">
        <v>67</v>
      </c>
      <c r="F7">
        <f t="shared" si="0"/>
        <v>0.25711662075298441</v>
      </c>
      <c r="G7">
        <f t="shared" si="1"/>
        <v>0.51423324150596883</v>
      </c>
      <c r="H7">
        <f t="shared" si="5"/>
        <v>0.77134986225895319</v>
      </c>
      <c r="I7">
        <f t="shared" si="5"/>
        <v>1.0284664830119377</v>
      </c>
      <c r="J7">
        <f t="shared" si="5"/>
        <v>1.2855831037649221</v>
      </c>
      <c r="K7">
        <f t="shared" si="5"/>
        <v>1.5426997245179066</v>
      </c>
      <c r="L7">
        <f t="shared" si="5"/>
        <v>1.7998163452708911</v>
      </c>
      <c r="M7">
        <f t="shared" si="5"/>
        <v>2.0569329660238753</v>
      </c>
      <c r="N7">
        <f t="shared" si="5"/>
        <v>2.3140495867768598</v>
      </c>
      <c r="O7">
        <f t="shared" si="5"/>
        <v>2.5711662075298443</v>
      </c>
      <c r="P7">
        <f>portfolio_input!C13*1000</f>
        <v>2.8282828282828287</v>
      </c>
      <c r="Q7">
        <f t="shared" si="3"/>
        <v>2.8282828282828287</v>
      </c>
      <c r="R7">
        <f t="shared" si="6"/>
        <v>2.8282828282828287</v>
      </c>
      <c r="S7">
        <f t="shared" si="6"/>
        <v>2.8282828282828287</v>
      </c>
      <c r="T7">
        <f t="shared" si="6"/>
        <v>2.8282828282828287</v>
      </c>
      <c r="U7">
        <f t="shared" si="6"/>
        <v>2.8282828282828287</v>
      </c>
      <c r="V7">
        <f t="shared" si="6"/>
        <v>2.8282828282828287</v>
      </c>
      <c r="W7">
        <f t="shared" si="6"/>
        <v>2.8282828282828287</v>
      </c>
      <c r="X7">
        <f t="shared" si="6"/>
        <v>2.8282828282828287</v>
      </c>
      <c r="Y7">
        <f t="shared" si="6"/>
        <v>2.8282828282828287</v>
      </c>
      <c r="Z7">
        <f t="shared" si="6"/>
        <v>2.8282828282828287</v>
      </c>
    </row>
    <row r="8" spans="1:26" x14ac:dyDescent="0.2">
      <c r="A8" t="s">
        <v>7</v>
      </c>
      <c r="B8" t="s">
        <v>87</v>
      </c>
      <c r="C8" t="s">
        <v>1</v>
      </c>
      <c r="D8" t="s">
        <v>66</v>
      </c>
      <c r="E8" t="s">
        <v>67</v>
      </c>
      <c r="F8">
        <f t="shared" si="0"/>
        <v>0</v>
      </c>
      <c r="G8">
        <f t="shared" si="1"/>
        <v>0</v>
      </c>
      <c r="H8">
        <f t="shared" si="5"/>
        <v>0</v>
      </c>
      <c r="I8">
        <f t="shared" si="5"/>
        <v>0</v>
      </c>
      <c r="J8">
        <f t="shared" si="5"/>
        <v>0</v>
      </c>
      <c r="K8">
        <f t="shared" si="5"/>
        <v>0</v>
      </c>
      <c r="L8">
        <f t="shared" si="5"/>
        <v>0</v>
      </c>
      <c r="M8">
        <f t="shared" si="5"/>
        <v>0</v>
      </c>
      <c r="N8">
        <f t="shared" si="5"/>
        <v>0</v>
      </c>
      <c r="O8">
        <f t="shared" si="5"/>
        <v>0</v>
      </c>
      <c r="P8">
        <f>portfolio_input!C14*1000</f>
        <v>0</v>
      </c>
      <c r="Q8">
        <f t="shared" si="3"/>
        <v>0</v>
      </c>
      <c r="R8">
        <f t="shared" si="6"/>
        <v>0</v>
      </c>
      <c r="S8">
        <f t="shared" si="6"/>
        <v>0</v>
      </c>
      <c r="T8">
        <f t="shared" si="6"/>
        <v>0</v>
      </c>
      <c r="U8">
        <f t="shared" si="6"/>
        <v>0</v>
      </c>
      <c r="V8">
        <f t="shared" si="6"/>
        <v>0</v>
      </c>
      <c r="W8">
        <f t="shared" si="6"/>
        <v>0</v>
      </c>
      <c r="X8">
        <f t="shared" si="6"/>
        <v>0</v>
      </c>
      <c r="Y8">
        <f t="shared" si="6"/>
        <v>0</v>
      </c>
      <c r="Z8">
        <f t="shared" si="6"/>
        <v>0</v>
      </c>
    </row>
    <row r="9" spans="1:26" x14ac:dyDescent="0.2">
      <c r="A9" t="s">
        <v>0</v>
      </c>
      <c r="B9" t="s">
        <v>72</v>
      </c>
      <c r="C9" t="s">
        <v>8</v>
      </c>
      <c r="D9" t="s">
        <v>9</v>
      </c>
      <c r="E9" t="s">
        <v>73</v>
      </c>
      <c r="F9">
        <f t="shared" si="0"/>
        <v>17590.909090909092</v>
      </c>
      <c r="G9">
        <f t="shared" si="1"/>
        <v>35181.818181818184</v>
      </c>
      <c r="H9">
        <f t="shared" si="5"/>
        <v>52772.727272727279</v>
      </c>
      <c r="I9">
        <f t="shared" si="5"/>
        <v>70363.636363636368</v>
      </c>
      <c r="J9">
        <f t="shared" si="5"/>
        <v>87954.545454545456</v>
      </c>
      <c r="K9">
        <f t="shared" si="5"/>
        <v>105545.45454545454</v>
      </c>
      <c r="L9">
        <f t="shared" si="5"/>
        <v>123136.36363636363</v>
      </c>
      <c r="M9">
        <f t="shared" si="5"/>
        <v>140727.27272727274</v>
      </c>
      <c r="N9">
        <f t="shared" si="5"/>
        <v>158318.18181818182</v>
      </c>
      <c r="O9">
        <f t="shared" si="5"/>
        <v>175909.09090909091</v>
      </c>
      <c r="P9" s="25">
        <f>215000*0.9</f>
        <v>193500</v>
      </c>
      <c r="Q9">
        <f t="shared" si="3"/>
        <v>193500</v>
      </c>
      <c r="R9">
        <f t="shared" si="6"/>
        <v>193500</v>
      </c>
      <c r="S9">
        <f t="shared" si="6"/>
        <v>193500</v>
      </c>
      <c r="T9">
        <f t="shared" si="6"/>
        <v>193500</v>
      </c>
      <c r="U9">
        <f t="shared" si="6"/>
        <v>193500</v>
      </c>
      <c r="V9">
        <f t="shared" si="6"/>
        <v>193500</v>
      </c>
      <c r="W9">
        <f t="shared" si="6"/>
        <v>193500</v>
      </c>
      <c r="X9">
        <f t="shared" si="6"/>
        <v>193500</v>
      </c>
      <c r="Y9">
        <f t="shared" si="6"/>
        <v>193500</v>
      </c>
      <c r="Z9">
        <f t="shared" si="6"/>
        <v>193500</v>
      </c>
    </row>
    <row r="10" spans="1:26" x14ac:dyDescent="0.2">
      <c r="A10" t="s">
        <v>10</v>
      </c>
      <c r="B10" t="s">
        <v>74</v>
      </c>
      <c r="C10" t="s">
        <v>8</v>
      </c>
      <c r="D10" t="s">
        <v>9</v>
      </c>
      <c r="E10" t="s">
        <v>73</v>
      </c>
      <c r="F10">
        <f t="shared" si="0"/>
        <v>1000</v>
      </c>
      <c r="G10">
        <f t="shared" si="1"/>
        <v>2000</v>
      </c>
      <c r="H10">
        <f t="shared" si="5"/>
        <v>3000</v>
      </c>
      <c r="I10">
        <f t="shared" si="5"/>
        <v>4000</v>
      </c>
      <c r="J10">
        <f t="shared" si="5"/>
        <v>5000</v>
      </c>
      <c r="K10">
        <f t="shared" si="5"/>
        <v>6000</v>
      </c>
      <c r="L10">
        <f t="shared" si="5"/>
        <v>7000</v>
      </c>
      <c r="M10">
        <f t="shared" si="5"/>
        <v>8000</v>
      </c>
      <c r="N10">
        <f t="shared" si="5"/>
        <v>9000</v>
      </c>
      <c r="O10">
        <f t="shared" si="5"/>
        <v>10000</v>
      </c>
      <c r="P10" s="26">
        <v>11000</v>
      </c>
      <c r="Q10">
        <f t="shared" si="3"/>
        <v>11000</v>
      </c>
      <c r="R10">
        <f t="shared" si="6"/>
        <v>11000</v>
      </c>
      <c r="S10">
        <f t="shared" si="6"/>
        <v>11000</v>
      </c>
      <c r="T10">
        <f t="shared" si="6"/>
        <v>11000</v>
      </c>
      <c r="U10">
        <f t="shared" si="6"/>
        <v>11000</v>
      </c>
      <c r="V10">
        <f t="shared" si="6"/>
        <v>11000</v>
      </c>
      <c r="W10">
        <f t="shared" si="6"/>
        <v>11000</v>
      </c>
      <c r="X10">
        <f t="shared" si="6"/>
        <v>11000</v>
      </c>
      <c r="Y10">
        <f t="shared" si="6"/>
        <v>11000</v>
      </c>
      <c r="Z10">
        <f t="shared" si="6"/>
        <v>11000</v>
      </c>
    </row>
    <row r="11" spans="1:26" x14ac:dyDescent="0.2">
      <c r="A11" t="s">
        <v>6</v>
      </c>
      <c r="B11" t="s">
        <v>75</v>
      </c>
      <c r="C11" t="s">
        <v>8</v>
      </c>
      <c r="D11" t="s">
        <v>9</v>
      </c>
      <c r="E11" t="s">
        <v>73</v>
      </c>
      <c r="F11">
        <f t="shared" si="0"/>
        <v>975</v>
      </c>
      <c r="G11">
        <f t="shared" si="1"/>
        <v>1950</v>
      </c>
      <c r="H11">
        <f t="shared" si="5"/>
        <v>2925</v>
      </c>
      <c r="I11">
        <f t="shared" si="5"/>
        <v>3900</v>
      </c>
      <c r="J11">
        <f t="shared" si="5"/>
        <v>4875</v>
      </c>
      <c r="K11">
        <f t="shared" si="5"/>
        <v>5850</v>
      </c>
      <c r="L11">
        <f t="shared" si="5"/>
        <v>6825</v>
      </c>
      <c r="M11">
        <f t="shared" si="5"/>
        <v>7800</v>
      </c>
      <c r="N11">
        <f t="shared" si="5"/>
        <v>8775</v>
      </c>
      <c r="O11">
        <f t="shared" si="5"/>
        <v>9750</v>
      </c>
      <c r="P11" s="28">
        <v>10725</v>
      </c>
      <c r="Q11">
        <f t="shared" si="3"/>
        <v>10725</v>
      </c>
      <c r="R11">
        <f t="shared" si="6"/>
        <v>10725</v>
      </c>
      <c r="S11">
        <f t="shared" si="6"/>
        <v>10725</v>
      </c>
      <c r="T11">
        <f t="shared" si="6"/>
        <v>10725</v>
      </c>
      <c r="U11">
        <f t="shared" si="6"/>
        <v>10725</v>
      </c>
      <c r="V11">
        <f t="shared" si="6"/>
        <v>10725</v>
      </c>
      <c r="W11">
        <f t="shared" si="6"/>
        <v>10725</v>
      </c>
      <c r="X11">
        <f t="shared" si="6"/>
        <v>10725</v>
      </c>
      <c r="Y11">
        <f t="shared" si="6"/>
        <v>10725</v>
      </c>
      <c r="Z11">
        <f t="shared" si="6"/>
        <v>10725</v>
      </c>
    </row>
    <row r="12" spans="1:26" x14ac:dyDescent="0.2">
      <c r="A12" t="s">
        <v>5</v>
      </c>
      <c r="B12" t="s">
        <v>75</v>
      </c>
      <c r="C12" t="s">
        <v>8</v>
      </c>
      <c r="D12" t="s">
        <v>9</v>
      </c>
      <c r="E12" t="s">
        <v>73</v>
      </c>
      <c r="F12">
        <f t="shared" si="0"/>
        <v>161</v>
      </c>
      <c r="G12">
        <f t="shared" si="1"/>
        <v>322</v>
      </c>
      <c r="H12">
        <f t="shared" si="5"/>
        <v>483</v>
      </c>
      <c r="I12">
        <f t="shared" si="5"/>
        <v>644</v>
      </c>
      <c r="J12">
        <f t="shared" si="5"/>
        <v>805</v>
      </c>
      <c r="K12">
        <f t="shared" si="5"/>
        <v>966</v>
      </c>
      <c r="L12">
        <f t="shared" si="5"/>
        <v>1127</v>
      </c>
      <c r="M12">
        <f t="shared" si="5"/>
        <v>1288</v>
      </c>
      <c r="N12">
        <f t="shared" si="5"/>
        <v>1449</v>
      </c>
      <c r="O12">
        <f t="shared" si="5"/>
        <v>1610</v>
      </c>
      <c r="P12" s="28">
        <v>1771</v>
      </c>
      <c r="Q12">
        <f t="shared" si="3"/>
        <v>1771</v>
      </c>
      <c r="R12">
        <f t="shared" si="6"/>
        <v>1771</v>
      </c>
      <c r="S12">
        <f t="shared" si="6"/>
        <v>1771</v>
      </c>
      <c r="T12">
        <f t="shared" si="6"/>
        <v>1771</v>
      </c>
      <c r="U12">
        <f t="shared" si="6"/>
        <v>1771</v>
      </c>
      <c r="V12">
        <f t="shared" si="6"/>
        <v>1771</v>
      </c>
      <c r="W12">
        <f t="shared" si="6"/>
        <v>1771</v>
      </c>
      <c r="X12">
        <f t="shared" si="6"/>
        <v>1771</v>
      </c>
      <c r="Y12">
        <f t="shared" si="6"/>
        <v>1771</v>
      </c>
      <c r="Z12">
        <f t="shared" si="6"/>
        <v>1771</v>
      </c>
    </row>
    <row r="13" spans="1:26" x14ac:dyDescent="0.2">
      <c r="A13" t="s">
        <v>7</v>
      </c>
      <c r="B13" t="s">
        <v>88</v>
      </c>
      <c r="C13" t="s">
        <v>8</v>
      </c>
      <c r="D13" t="s">
        <v>9</v>
      </c>
      <c r="E13" t="s">
        <v>73</v>
      </c>
      <c r="F13">
        <f t="shared" si="0"/>
        <v>0</v>
      </c>
      <c r="G13">
        <f t="shared" si="1"/>
        <v>0</v>
      </c>
      <c r="H13">
        <f t="shared" si="5"/>
        <v>0</v>
      </c>
      <c r="I13">
        <f t="shared" si="5"/>
        <v>0</v>
      </c>
      <c r="J13">
        <f t="shared" si="5"/>
        <v>0</v>
      </c>
      <c r="K13">
        <f t="shared" si="5"/>
        <v>0</v>
      </c>
      <c r="L13">
        <f t="shared" si="5"/>
        <v>0</v>
      </c>
      <c r="M13">
        <f t="shared" si="5"/>
        <v>0</v>
      </c>
      <c r="N13">
        <f t="shared" si="5"/>
        <v>0</v>
      </c>
      <c r="O13">
        <f t="shared" si="5"/>
        <v>0</v>
      </c>
      <c r="P13" s="28">
        <f>portfolio_input!C19</f>
        <v>0</v>
      </c>
      <c r="Q13">
        <f t="shared" si="3"/>
        <v>0</v>
      </c>
      <c r="R13">
        <f t="shared" si="6"/>
        <v>0</v>
      </c>
      <c r="S13">
        <f t="shared" si="6"/>
        <v>0</v>
      </c>
      <c r="T13">
        <f t="shared" si="6"/>
        <v>0</v>
      </c>
      <c r="U13">
        <f t="shared" si="6"/>
        <v>0</v>
      </c>
      <c r="V13">
        <f t="shared" si="6"/>
        <v>0</v>
      </c>
      <c r="W13">
        <f t="shared" si="6"/>
        <v>0</v>
      </c>
      <c r="X13">
        <f t="shared" si="6"/>
        <v>0</v>
      </c>
      <c r="Y13">
        <f t="shared" si="6"/>
        <v>0</v>
      </c>
      <c r="Z13">
        <f t="shared" si="6"/>
        <v>0</v>
      </c>
    </row>
    <row r="14" spans="1:26" x14ac:dyDescent="0.2">
      <c r="A14" t="s">
        <v>11</v>
      </c>
      <c r="B14" t="s">
        <v>76</v>
      </c>
      <c r="C14" t="s">
        <v>7</v>
      </c>
      <c r="D14" t="s">
        <v>12</v>
      </c>
      <c r="E14" t="s">
        <v>77</v>
      </c>
      <c r="P14" s="27"/>
    </row>
    <row r="15" spans="1:26" x14ac:dyDescent="0.2">
      <c r="A15" t="s">
        <v>13</v>
      </c>
      <c r="B15" t="s">
        <v>76</v>
      </c>
      <c r="C15" t="s">
        <v>7</v>
      </c>
      <c r="D15" t="s">
        <v>12</v>
      </c>
      <c r="E15" t="s">
        <v>77</v>
      </c>
    </row>
    <row r="16" spans="1:26" x14ac:dyDescent="0.2">
      <c r="A16" t="s">
        <v>55</v>
      </c>
      <c r="B16" t="s">
        <v>78</v>
      </c>
      <c r="C16" t="s">
        <v>15</v>
      </c>
      <c r="D16" t="s">
        <v>16</v>
      </c>
      <c r="E16" t="s">
        <v>79</v>
      </c>
    </row>
    <row r="17" spans="1:5" x14ac:dyDescent="0.2">
      <c r="A17" t="s">
        <v>6</v>
      </c>
      <c r="B17" t="s">
        <v>80</v>
      </c>
      <c r="C17" t="s">
        <v>15</v>
      </c>
      <c r="D17" t="s">
        <v>16</v>
      </c>
      <c r="E17" t="s">
        <v>79</v>
      </c>
    </row>
    <row r="18" spans="1:5" x14ac:dyDescent="0.2">
      <c r="A18" t="s">
        <v>5</v>
      </c>
      <c r="B18" t="s">
        <v>80</v>
      </c>
      <c r="C18" t="s">
        <v>15</v>
      </c>
      <c r="D18" t="s">
        <v>16</v>
      </c>
      <c r="E18"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H7" sqref="D7:H7"/>
    </sheetView>
  </sheetViews>
  <sheetFormatPr baseColWidth="10" defaultRowHeight="16" x14ac:dyDescent="0.2"/>
  <cols>
    <col min="1" max="1" width="39.83203125" customWidth="1"/>
    <col min="2" max="2" width="25.33203125" customWidth="1"/>
  </cols>
  <sheetData>
    <row r="1" spans="1:23" x14ac:dyDescent="0.2">
      <c r="A1" s="24" t="s">
        <v>62</v>
      </c>
      <c r="B1" s="24" t="s">
        <v>81</v>
      </c>
      <c r="C1" s="24">
        <v>2025</v>
      </c>
      <c r="D1" s="24">
        <v>2026</v>
      </c>
      <c r="E1" s="24">
        <v>2027</v>
      </c>
      <c r="F1" s="24">
        <v>2028</v>
      </c>
      <c r="G1" s="24">
        <v>2029</v>
      </c>
      <c r="H1" s="24">
        <v>2030</v>
      </c>
      <c r="I1" s="24">
        <v>2031</v>
      </c>
      <c r="J1" s="24">
        <v>2032</v>
      </c>
      <c r="K1" s="24">
        <v>2033</v>
      </c>
      <c r="L1" s="24">
        <v>2034</v>
      </c>
      <c r="M1" s="24">
        <v>2035</v>
      </c>
      <c r="N1" s="24">
        <v>2036</v>
      </c>
      <c r="O1" s="24">
        <v>2037</v>
      </c>
      <c r="P1" s="24">
        <v>2038</v>
      </c>
      <c r="Q1" s="24">
        <v>2039</v>
      </c>
      <c r="R1" s="24">
        <v>2040</v>
      </c>
      <c r="S1" s="24">
        <v>2041</v>
      </c>
      <c r="T1" s="24">
        <v>2042</v>
      </c>
      <c r="U1" s="24">
        <v>2043</v>
      </c>
      <c r="V1" s="24">
        <v>2044</v>
      </c>
      <c r="W1" s="24">
        <v>2045</v>
      </c>
    </row>
    <row r="2" spans="1:23" x14ac:dyDescent="0.2">
      <c r="A2" s="24" t="s">
        <v>1</v>
      </c>
      <c r="B2" s="24" t="s">
        <v>82</v>
      </c>
      <c r="C2" s="24">
        <v>1</v>
      </c>
      <c r="D2" s="24">
        <v>1</v>
      </c>
      <c r="E2" s="24">
        <v>1</v>
      </c>
      <c r="F2" s="24">
        <v>1</v>
      </c>
      <c r="G2" s="24">
        <v>1</v>
      </c>
      <c r="H2" s="24">
        <v>1</v>
      </c>
      <c r="I2" s="24">
        <v>1</v>
      </c>
      <c r="J2" s="24">
        <v>1</v>
      </c>
      <c r="K2" s="24">
        <v>1</v>
      </c>
      <c r="L2" s="24">
        <v>1</v>
      </c>
      <c r="M2" s="24">
        <v>1</v>
      </c>
      <c r="N2" s="24">
        <v>1</v>
      </c>
      <c r="O2" s="24">
        <v>1</v>
      </c>
      <c r="P2" s="24">
        <v>1</v>
      </c>
      <c r="Q2" s="24">
        <v>1</v>
      </c>
      <c r="R2" s="24">
        <v>1</v>
      </c>
      <c r="S2" s="24">
        <v>1</v>
      </c>
      <c r="T2" s="24">
        <v>1</v>
      </c>
      <c r="U2" s="24">
        <v>1</v>
      </c>
      <c r="V2" s="24">
        <v>1</v>
      </c>
      <c r="W2" s="24">
        <v>1</v>
      </c>
    </row>
    <row r="3" spans="1:23" x14ac:dyDescent="0.2">
      <c r="A3" s="24" t="s">
        <v>8</v>
      </c>
      <c r="B3" s="24" t="s">
        <v>83</v>
      </c>
      <c r="C3" s="24">
        <v>0.5</v>
      </c>
      <c r="D3" s="24">
        <v>0.5</v>
      </c>
      <c r="E3" s="24">
        <v>0.5</v>
      </c>
      <c r="F3" s="24">
        <v>0.5</v>
      </c>
      <c r="G3" s="24">
        <v>0.5</v>
      </c>
      <c r="H3" s="24">
        <v>0.5</v>
      </c>
      <c r="I3" s="24">
        <v>0.5</v>
      </c>
      <c r="J3" s="24">
        <v>0.5</v>
      </c>
      <c r="K3" s="24">
        <v>0.5</v>
      </c>
      <c r="L3" s="24">
        <v>0.5</v>
      </c>
      <c r="M3" s="24">
        <v>0.5</v>
      </c>
      <c r="N3" s="24">
        <v>0.5</v>
      </c>
      <c r="O3" s="24">
        <v>0.5</v>
      </c>
      <c r="P3" s="24">
        <v>0.5</v>
      </c>
      <c r="Q3" s="24">
        <v>0.5</v>
      </c>
      <c r="R3" s="24">
        <v>0.5</v>
      </c>
      <c r="S3" s="24">
        <v>0.5</v>
      </c>
      <c r="T3" s="24">
        <v>0.5</v>
      </c>
      <c r="U3" s="24">
        <v>0.5</v>
      </c>
      <c r="V3" s="24">
        <v>0.5</v>
      </c>
      <c r="W3" s="24">
        <v>0.5</v>
      </c>
    </row>
    <row r="4" spans="1:23" x14ac:dyDescent="0.2">
      <c r="A4" s="24" t="s">
        <v>8</v>
      </c>
      <c r="B4" s="24" t="s">
        <v>84</v>
      </c>
      <c r="C4" s="24">
        <v>0.5</v>
      </c>
      <c r="D4" s="24">
        <v>0.5</v>
      </c>
      <c r="E4" s="24">
        <v>0.5</v>
      </c>
      <c r="F4" s="24">
        <v>0.5</v>
      </c>
      <c r="G4" s="24">
        <v>0.5</v>
      </c>
      <c r="H4" s="24">
        <v>0.5</v>
      </c>
      <c r="I4" s="24">
        <v>0.5</v>
      </c>
      <c r="J4" s="24">
        <v>0.5</v>
      </c>
      <c r="K4" s="24">
        <v>0.5</v>
      </c>
      <c r="L4" s="24">
        <v>0.5</v>
      </c>
      <c r="M4" s="24">
        <v>0.5</v>
      </c>
      <c r="N4" s="24">
        <v>0.5</v>
      </c>
      <c r="O4" s="24">
        <v>0.5</v>
      </c>
      <c r="P4" s="24">
        <v>0.5</v>
      </c>
      <c r="Q4" s="24">
        <v>0.5</v>
      </c>
      <c r="R4" s="24">
        <v>0.5</v>
      </c>
      <c r="S4" s="24">
        <v>0.5</v>
      </c>
      <c r="T4" s="24">
        <v>0.5</v>
      </c>
      <c r="U4" s="24">
        <v>0.5</v>
      </c>
      <c r="V4" s="24">
        <v>0.5</v>
      </c>
      <c r="W4" s="24">
        <v>0.5</v>
      </c>
    </row>
    <row r="5" spans="1:23" x14ac:dyDescent="0.2">
      <c r="A5" s="24" t="s">
        <v>15</v>
      </c>
      <c r="B5" s="24" t="s">
        <v>86</v>
      </c>
      <c r="C5" s="24">
        <v>1</v>
      </c>
      <c r="D5" s="24">
        <v>1</v>
      </c>
      <c r="E5" s="24">
        <v>1</v>
      </c>
      <c r="F5" s="24">
        <v>1</v>
      </c>
      <c r="G5" s="24">
        <v>1</v>
      </c>
      <c r="H5" s="24">
        <v>1</v>
      </c>
      <c r="I5" s="24">
        <v>1</v>
      </c>
      <c r="J5" s="24">
        <v>1</v>
      </c>
      <c r="K5" s="24">
        <v>1</v>
      </c>
      <c r="L5" s="24">
        <v>1</v>
      </c>
      <c r="M5" s="24">
        <v>1</v>
      </c>
      <c r="N5" s="24">
        <v>1</v>
      </c>
      <c r="O5" s="24">
        <v>1</v>
      </c>
      <c r="P5" s="24">
        <v>1</v>
      </c>
      <c r="Q5" s="24">
        <v>1</v>
      </c>
      <c r="R5" s="24">
        <v>1</v>
      </c>
      <c r="S5" s="24">
        <v>1</v>
      </c>
      <c r="T5" s="24">
        <v>1</v>
      </c>
      <c r="U5" s="24">
        <v>1</v>
      </c>
      <c r="V5" s="24">
        <v>1</v>
      </c>
      <c r="W5" s="24">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85</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9"/>
  <sheetViews>
    <sheetView workbookViewId="0">
      <selection activeCell="C17" sqref="C17:D17"/>
    </sheetView>
  </sheetViews>
  <sheetFormatPr baseColWidth="10" defaultRowHeight="16" x14ac:dyDescent="0.2"/>
  <cols>
    <col min="1" max="2" width="28.1640625" customWidth="1"/>
    <col min="3" max="4" width="16.83203125" customWidth="1"/>
  </cols>
  <sheetData>
    <row r="1" spans="1:8" x14ac:dyDescent="0.2">
      <c r="C1" t="s">
        <v>51</v>
      </c>
      <c r="D1" t="s">
        <v>52</v>
      </c>
      <c r="E1" t="s">
        <v>53</v>
      </c>
      <c r="F1" t="s">
        <v>54</v>
      </c>
      <c r="G1" t="s">
        <v>55</v>
      </c>
    </row>
    <row r="2" spans="1:8" x14ac:dyDescent="0.2">
      <c r="A2" t="s">
        <v>47</v>
      </c>
      <c r="C2" s="18">
        <v>654000</v>
      </c>
      <c r="D2" s="18">
        <v>108000</v>
      </c>
      <c r="E2" s="18">
        <v>517000</v>
      </c>
      <c r="F2" s="18">
        <v>33000</v>
      </c>
      <c r="H2" s="18">
        <v>1311000</v>
      </c>
    </row>
    <row r="3" spans="1:8" x14ac:dyDescent="0.2">
      <c r="C3" s="19">
        <f>C2/$H2</f>
        <v>0.4988558352402746</v>
      </c>
      <c r="D3" s="19">
        <f t="shared" ref="D3:F3" si="0">D2/$H2</f>
        <v>8.2379862700228831E-2</v>
      </c>
      <c r="E3" s="19">
        <f t="shared" si="0"/>
        <v>0.39435545385202136</v>
      </c>
      <c r="F3" s="19">
        <f t="shared" si="0"/>
        <v>2.5171624713958809E-2</v>
      </c>
      <c r="H3" s="19">
        <f>SUM(C3:F3)</f>
        <v>1.0007627765064837</v>
      </c>
    </row>
    <row r="4" spans="1:8" x14ac:dyDescent="0.2">
      <c r="C4" s="19">
        <f>C2/(C2+D2)</f>
        <v>0.8582677165354331</v>
      </c>
      <c r="D4" s="19">
        <f>1-C4</f>
        <v>0.1417322834645669</v>
      </c>
      <c r="E4" s="19"/>
      <c r="F4" s="19"/>
      <c r="H4" s="19"/>
    </row>
    <row r="5" spans="1:8" x14ac:dyDescent="0.2">
      <c r="C5" s="19"/>
      <c r="D5" s="19"/>
      <c r="E5" s="19"/>
      <c r="F5" s="19"/>
      <c r="H5" s="19"/>
    </row>
    <row r="6" spans="1:8" x14ac:dyDescent="0.2">
      <c r="A6" t="s">
        <v>48</v>
      </c>
      <c r="C6" t="s">
        <v>46</v>
      </c>
      <c r="D6" t="s">
        <v>46</v>
      </c>
      <c r="E6">
        <v>30</v>
      </c>
      <c r="F6">
        <v>1.2</v>
      </c>
      <c r="H6">
        <v>31.2</v>
      </c>
    </row>
    <row r="7" spans="1:8" x14ac:dyDescent="0.2">
      <c r="E7" s="19">
        <f>E6/$H6</f>
        <v>0.96153846153846156</v>
      </c>
      <c r="F7" s="19">
        <f>F6/$H6</f>
        <v>3.8461538461538464E-2</v>
      </c>
      <c r="H7" s="19">
        <f>SUM(C7:F7)</f>
        <v>1</v>
      </c>
    </row>
    <row r="8" spans="1:8" x14ac:dyDescent="0.2">
      <c r="A8" t="s">
        <v>49</v>
      </c>
      <c r="C8">
        <v>480</v>
      </c>
      <c r="D8">
        <v>80</v>
      </c>
      <c r="E8" t="s">
        <v>46</v>
      </c>
      <c r="F8" t="s">
        <v>46</v>
      </c>
      <c r="G8">
        <v>13</v>
      </c>
      <c r="H8">
        <v>573</v>
      </c>
    </row>
    <row r="9" spans="1:8" x14ac:dyDescent="0.2">
      <c r="C9" s="19">
        <f>C8/$H8</f>
        <v>0.83769633507853403</v>
      </c>
      <c r="D9" s="19">
        <f>D8/$H8</f>
        <v>0.13961605584642234</v>
      </c>
      <c r="G9" s="19">
        <f>G8/$H8</f>
        <v>2.2687609075043629E-2</v>
      </c>
      <c r="H9" s="19">
        <f>SUM(C9:F9)</f>
        <v>0.97731239092495636</v>
      </c>
    </row>
    <row r="10" spans="1:8" x14ac:dyDescent="0.2">
      <c r="A10" t="s">
        <v>50</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C12" s="19">
        <f>C10/(C10+D10)</f>
        <v>0.85858585858585856</v>
      </c>
      <c r="D12" s="19">
        <f>1-C12</f>
        <v>0.14141414141414144</v>
      </c>
      <c r="E12" s="19"/>
      <c r="F12" s="19"/>
      <c r="H12" s="19"/>
    </row>
    <row r="13" spans="1:8" x14ac:dyDescent="0.2">
      <c r="C13" s="19"/>
      <c r="D13" s="19"/>
      <c r="E13" s="19"/>
      <c r="F13" s="19"/>
      <c r="H13" s="19"/>
    </row>
    <row r="14" spans="1:8" x14ac:dyDescent="0.2">
      <c r="A14" s="22"/>
      <c r="B14" s="22"/>
      <c r="C14" s="20"/>
      <c r="D14" s="19"/>
    </row>
    <row r="15" spans="1:8" x14ac:dyDescent="0.2">
      <c r="A15" t="s">
        <v>57</v>
      </c>
      <c r="B15">
        <v>0.02</v>
      </c>
      <c r="C15">
        <f>$B15*C12</f>
        <v>1.7171717171717171E-2</v>
      </c>
      <c r="D15">
        <f>$B15*D12</f>
        <v>2.8282828282828287E-3</v>
      </c>
      <c r="E15">
        <f t="shared" ref="E15:F15" si="2">$B15*E11</f>
        <v>7.4534161490683237E-3</v>
      </c>
      <c r="F15">
        <f t="shared" si="2"/>
        <v>2.4844720496894411E-4</v>
      </c>
    </row>
    <row r="16" spans="1:8" x14ac:dyDescent="0.2">
      <c r="A16" s="5" t="s">
        <v>56</v>
      </c>
      <c r="B16" s="5">
        <v>21500</v>
      </c>
      <c r="C16">
        <f>B16*$C3</f>
        <v>10725.400457665904</v>
      </c>
      <c r="D16">
        <f t="shared" ref="D16:F16" si="3">C16*$C3</f>
        <v>5350.4286035953482</v>
      </c>
      <c r="E16">
        <f t="shared" si="3"/>
        <v>2669.0925299400137</v>
      </c>
      <c r="F16">
        <f t="shared" si="3"/>
        <v>1331.4923833568032</v>
      </c>
    </row>
    <row r="17" spans="3:4" x14ac:dyDescent="0.2">
      <c r="C17">
        <f>B16*C4</f>
        <v>18452.755905511811</v>
      </c>
      <c r="D17">
        <f>C16*D4</f>
        <v>1520.1354979368996</v>
      </c>
    </row>
    <row r="29" spans="3:4" x14ac:dyDescent="0.2">
      <c r="D29">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2024-02-01T01:48:59Z</dcterms:modified>
</cp:coreProperties>
</file>