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yme/Documents/Projects/git_jbus/lac_decarbonization/ref/validation_workbooks/"/>
    </mc:Choice>
  </mc:AlternateContent>
  <xr:revisionPtr revIDLastSave="0" documentId="13_ncr:1_{3EA4C04D-4C43-5044-9756-3EC9E3BC8921}" xr6:coauthVersionLast="47" xr6:coauthVersionMax="47" xr10:uidLastSave="{00000000-0000-0000-0000-000000000000}"/>
  <bookViews>
    <workbookView xWindow="12580" yWindow="1360" windowWidth="23960" windowHeight="19800" activeTab="4" xr2:uid="{EE3B4993-3866-7E4F-94B3-5CA04524C473}"/>
  </bookViews>
  <sheets>
    <sheet name="BRAZIL" sheetId="2" r:id="rId1"/>
    <sheet name="CHILE" sheetId="9" r:id="rId2"/>
    <sheet name="ECUADOR" sheetId="10" r:id="rId3"/>
    <sheet name="MEXICO" sheetId="11" r:id="rId4"/>
    <sheet name="ALLOCATION_ASSUMPTIONS" sheetId="13" r:id="rId5"/>
    <sheet name="IEA Energy Efficiency Indicator" sheetId="7" r:id="rId6"/>
    <sheet name="IEA EEI 2015" sheetId="8" r:id="rId7"/>
    <sheet name="IEA Summary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3" l="1"/>
  <c r="F50" i="13"/>
  <c r="F62" i="13"/>
  <c r="E62" i="13"/>
  <c r="F59" i="13"/>
  <c r="E59" i="13"/>
  <c r="G2" i="8"/>
  <c r="F51" i="13"/>
  <c r="E50" i="13"/>
  <c r="E52" i="13"/>
  <c r="E51" i="13"/>
  <c r="A44" i="13"/>
  <c r="G52" i="13" s="1"/>
  <c r="A38" i="13"/>
  <c r="A32" i="13"/>
  <c r="A33" i="13" s="1"/>
  <c r="A34" i="13" s="1"/>
  <c r="A35" i="13" s="1"/>
  <c r="A22" i="13"/>
  <c r="A23" i="13" s="1"/>
  <c r="A24" i="13" s="1"/>
  <c r="A20" i="13"/>
  <c r="E25" i="10"/>
  <c r="D41" i="10" s="1"/>
  <c r="D36" i="10"/>
  <c r="O14" i="12"/>
  <c r="N14" i="12"/>
  <c r="P14" i="12"/>
  <c r="Q12" i="12"/>
  <c r="P12" i="12"/>
  <c r="P9" i="12"/>
  <c r="Q9" i="12"/>
  <c r="P11" i="12"/>
  <c r="Q11" i="12"/>
  <c r="Q8" i="12"/>
  <c r="P8" i="12"/>
  <c r="N11" i="12"/>
  <c r="N9" i="12"/>
  <c r="N8" i="12"/>
  <c r="O8" i="12"/>
  <c r="O9" i="12"/>
  <c r="M9" i="12"/>
  <c r="M10" i="12"/>
  <c r="M11" i="12"/>
  <c r="M8" i="12"/>
  <c r="L9" i="12"/>
  <c r="L10" i="12"/>
  <c r="L11" i="12"/>
  <c r="L8" i="12"/>
  <c r="O11" i="12"/>
  <c r="I2" i="8"/>
  <c r="D32" i="9"/>
  <c r="D37" i="9"/>
  <c r="D36" i="9"/>
  <c r="D25" i="9"/>
  <c r="E25" i="9"/>
  <c r="E25" i="11"/>
  <c r="D37" i="11"/>
  <c r="D36" i="11"/>
  <c r="D32" i="11"/>
  <c r="D31" i="11"/>
  <c r="D30" i="11"/>
  <c r="D28" i="11"/>
  <c r="D25" i="11"/>
  <c r="D31" i="9"/>
  <c r="D31" i="2"/>
  <c r="D30" i="9"/>
  <c r="D28" i="9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37" i="9"/>
  <c r="C36" i="9"/>
  <c r="C35" i="9"/>
  <c r="C34" i="9"/>
  <c r="C33" i="9"/>
  <c r="C32" i="9"/>
  <c r="C31" i="9"/>
  <c r="C30" i="9"/>
  <c r="C29" i="9"/>
  <c r="C28" i="9"/>
  <c r="C27" i="9"/>
  <c r="C26" i="9"/>
  <c r="D41" i="9"/>
  <c r="C25" i="9"/>
  <c r="E41" i="2"/>
  <c r="E40" i="2"/>
  <c r="D41" i="2"/>
  <c r="C41" i="2"/>
  <c r="D40" i="2"/>
  <c r="C40" i="2"/>
  <c r="E25" i="2"/>
  <c r="H2" i="8"/>
  <c r="D36" i="2"/>
  <c r="D32" i="2"/>
  <c r="D37" i="2"/>
  <c r="D30" i="2"/>
  <c r="D28" i="2"/>
  <c r="D25" i="2"/>
  <c r="C36" i="2"/>
  <c r="C32" i="2"/>
  <c r="C26" i="2"/>
  <c r="C25" i="2"/>
  <c r="C28" i="2"/>
  <c r="C29" i="2"/>
  <c r="C27" i="2"/>
  <c r="C30" i="2"/>
  <c r="C37" i="2"/>
  <c r="C31" i="2"/>
  <c r="C33" i="2"/>
  <c r="C34" i="2"/>
  <c r="C35" i="2"/>
  <c r="E56" i="13" l="1"/>
  <c r="A40" i="13"/>
  <c r="G50" i="13" s="1"/>
  <c r="F54" i="13"/>
  <c r="E54" i="13"/>
  <c r="F56" i="13"/>
  <c r="A26" i="13"/>
  <c r="G51" i="13" s="1"/>
  <c r="C41" i="11"/>
  <c r="E41" i="11" s="1"/>
  <c r="C40" i="11"/>
  <c r="C41" i="9"/>
  <c r="C40" i="9"/>
  <c r="C40" i="10"/>
  <c r="C41" i="10"/>
  <c r="E41" i="10" s="1"/>
  <c r="E41" i="9"/>
  <c r="D41" i="11"/>
  <c r="D40" i="11"/>
  <c r="E40" i="11" s="1"/>
  <c r="D40" i="10"/>
  <c r="E40" i="10" s="1"/>
  <c r="D40" i="9"/>
  <c r="E40" i="9" s="1"/>
  <c r="F55" i="13" l="1"/>
  <c r="F57" i="13"/>
  <c r="F60" i="13" s="1"/>
  <c r="E55" i="13"/>
  <c r="E57" i="13" s="1"/>
  <c r="E60" i="13" s="1"/>
  <c r="E63" i="13" l="1"/>
  <c r="E65" i="13"/>
  <c r="E64" i="13"/>
  <c r="F63" i="13"/>
  <c r="F65" i="13"/>
  <c r="F64" i="13"/>
</calcChain>
</file>

<file path=xl/sharedStrings.xml><?xml version="1.0" encoding="utf-8"?>
<sst xmlns="http://schemas.openxmlformats.org/spreadsheetml/2006/main" count="918" uniqueCount="194">
  <si>
    <t>prodinit_ippu_cement_tonne</t>
  </si>
  <si>
    <t>prodinit_ippu_chemicals_tonne</t>
  </si>
  <si>
    <t>prodinit_ippu_electronics_tonne</t>
  </si>
  <si>
    <t>prodinit_ippu_glass_tonne</t>
  </si>
  <si>
    <t>prodinit_ippu_lime_and_carbonite_tonne</t>
  </si>
  <si>
    <t>prodinit_ippu_metals_tonne</t>
  </si>
  <si>
    <t>prodinit_ippu_mining_tonne</t>
  </si>
  <si>
    <t>prodinit_ippu_paper_tonne</t>
  </si>
  <si>
    <t>prodinit_ippu_plastic_tonne</t>
  </si>
  <si>
    <t>prodinit_ippu_recycled_glass_tonne</t>
  </si>
  <si>
    <t>prodinit_ippu_recycled_metals_tonne</t>
  </si>
  <si>
    <t>prodinit_ippu_recycled_paper_tonne</t>
  </si>
  <si>
    <t>prodinit_ippu_recycled_plastic_tonne</t>
  </si>
  <si>
    <t>prodinit_ippu_recycled_rubber_and_leather_tonne</t>
  </si>
  <si>
    <t>prodinit_ippu_recycled_textiles_tonne</t>
  </si>
  <si>
    <t>prodinit_ippu_rubber_and_leather_tonne</t>
  </si>
  <si>
    <t>prodinit_ippu_textiles_tonne</t>
  </si>
  <si>
    <t>prodinit_ippu_wood_tonne</t>
  </si>
  <si>
    <t>gdp_mmm_usd</t>
  </si>
  <si>
    <t>BRAZIL</t>
  </si>
  <si>
    <t>consumpinit_inen_energy_tj_per_mmm_gdp_other_product_manufacturing</t>
  </si>
  <si>
    <t>consumpinit_inen_energy_tj_per_tonne_production_cement</t>
  </si>
  <si>
    <t>consumpinit_inen_energy_tj_per_tonne_production_chemicals</t>
  </si>
  <si>
    <t>consumpinit_inen_energy_tj_per_tonne_production_electronics</t>
  </si>
  <si>
    <t>consumpinit_inen_energy_tj_per_tonne_production_glass</t>
  </si>
  <si>
    <t>consumpinit_inen_energy_tj_per_tonne_production_lime_and_carbonite</t>
  </si>
  <si>
    <t>consumpinit_inen_energy_tj_per_tonne_production_metals</t>
  </si>
  <si>
    <t>consumpinit_inen_energy_tj_per_tonne_production_mining</t>
  </si>
  <si>
    <t>consumpinit_inen_energy_tj_per_tonne_production_paper</t>
  </si>
  <si>
    <t>consumpinit_inen_energy_tj_per_tonne_production_plastic</t>
  </si>
  <si>
    <t>consumpinit_inen_energy_tj_per_tonne_production_recycled_glass</t>
  </si>
  <si>
    <t>consumpinit_inen_energy_tj_per_tonne_production_recycled_metals</t>
  </si>
  <si>
    <t>consumpinit_inen_energy_tj_per_tonne_production_recycled_paper</t>
  </si>
  <si>
    <t>consumpinit_inen_energy_tj_per_tonne_production_recycled_plastic</t>
  </si>
  <si>
    <t>consumpinit_inen_energy_tj_per_tonne_production_recycled_rubber_and_leather</t>
  </si>
  <si>
    <t>consumpinit_inen_energy_tj_per_tonne_production_recycled_textiles</t>
  </si>
  <si>
    <t>consumpinit_inen_energy_tj_per_tonne_production_rubber_and_leather</t>
  </si>
  <si>
    <t>consumpinit_inen_energy_tj_per_tonne_production_textiles</t>
  </si>
  <si>
    <t>consumpinit_inen_energy_total_pj_agriculture_and_livestock</t>
  </si>
  <si>
    <t>MEXICO</t>
  </si>
  <si>
    <t>GDP Driven</t>
  </si>
  <si>
    <t>Cement</t>
  </si>
  <si>
    <t>Chemicals</t>
  </si>
  <si>
    <t>Electronics</t>
  </si>
  <si>
    <t>Glass</t>
  </si>
  <si>
    <t>Lime and Carbonite</t>
  </si>
  <si>
    <t>Metals</t>
  </si>
  <si>
    <t>Mining</t>
  </si>
  <si>
    <t>Paper</t>
  </si>
  <si>
    <t>Plastic</t>
  </si>
  <si>
    <t>Rubber and Leather</t>
  </si>
  <si>
    <t>Textiles</t>
  </si>
  <si>
    <t>PER UNIT INITIAL ENERGY DEMANDS</t>
  </si>
  <si>
    <t>AGGREGATE INITIAL ENERGY DEMANDS</t>
  </si>
  <si>
    <t>SISEPUEDE EST.</t>
  </si>
  <si>
    <t>IEA</t>
  </si>
  <si>
    <t>IEA SUMMARY</t>
  </si>
  <si>
    <t>Chemicals &amp; Chemical Products [ISIC 20-21]</t>
  </si>
  <si>
    <t>Paper, Pulp &amp; Print [ISIC 17-18]</t>
  </si>
  <si>
    <t>Non-Metallic Minerals [ISIC 23]</t>
  </si>
  <si>
    <t>IEA SUMMARY SUB-COMPONENT</t>
  </si>
  <si>
    <t>Agriculture forestry and fishing [ISIC 01-03]</t>
  </si>
  <si>
    <t>Mining [ISIC 05-09]</t>
  </si>
  <si>
    <t>Basic Metals [ISIC 24]</t>
  </si>
  <si>
    <t>SISEPUEDE COMPONENT</t>
  </si>
  <si>
    <t>(50%) Machinery [ISIC 25-28]</t>
  </si>
  <si>
    <t>Rubber and plastic [ISIC 22]</t>
  </si>
  <si>
    <t>Textiles and leather [ISIC 13-15]</t>
  </si>
  <si>
    <t>Rubber and plastic [ISIC 22] and Textiles and leather [ISIC 13-15]</t>
  </si>
  <si>
    <t>Agriculture and Livestock</t>
  </si>
  <si>
    <t>Country</t>
  </si>
  <si>
    <t>Subsector</t>
  </si>
  <si>
    <t>Product</t>
  </si>
  <si>
    <t>Mexico</t>
  </si>
  <si>
    <t>Manufacturing [ISIC 10-18; 20-32]</t>
  </si>
  <si>
    <t xml:space="preserve">Total final energy use (PJ)                                 </t>
  </si>
  <si>
    <t>Food and tobacco [ISIC 10-12]</t>
  </si>
  <si>
    <t xml:space="preserve">Total final energy use (PJ)                                     </t>
  </si>
  <si>
    <t>..</t>
  </si>
  <si>
    <t>Wood and wood products [ISIC 16]</t>
  </si>
  <si>
    <t xml:space="preserve">Total final energy use (PJ)                                  </t>
  </si>
  <si>
    <t>Paper pulp and printing [ISIC 17-18]</t>
  </si>
  <si>
    <t xml:space="preserve">Total final energy use (PJ)                              </t>
  </si>
  <si>
    <t>Chemicals and chemical products [ISIC 20-21]</t>
  </si>
  <si>
    <t xml:space="preserve">Total final energy use (PJ)                      </t>
  </si>
  <si>
    <t xml:space="preserve">Total final energy use (PJ)                                      </t>
  </si>
  <si>
    <t>Non-metallic minerals [ISIC 23]</t>
  </si>
  <si>
    <t xml:space="preserve">Total final energy use (PJ)                                   </t>
  </si>
  <si>
    <t>Of which: cement</t>
  </si>
  <si>
    <t xml:space="preserve">Total final energy use (PJ)                                                  </t>
  </si>
  <si>
    <t>Basic metals [ISIC 24]</t>
  </si>
  <si>
    <t xml:space="preserve">Total final energy use (PJ)                                            </t>
  </si>
  <si>
    <t>Ferrous metals [ISIC 2410+2431]</t>
  </si>
  <si>
    <t>Non-ferrous metals [ISIC 2420+2432]</t>
  </si>
  <si>
    <t xml:space="preserve">Total final energy use (PJ)                               </t>
  </si>
  <si>
    <t>Machinery [ISIC 25-28]</t>
  </si>
  <si>
    <t>Transport equipment [ISIC 29-30]</t>
  </si>
  <si>
    <t>Other manufacturing [ISIC 31-32]</t>
  </si>
  <si>
    <t>Non-specified manufacturing</t>
  </si>
  <si>
    <t xml:space="preserve">Total final energy use (PJ)                                       </t>
  </si>
  <si>
    <t>Coke and refined petroleum products [ISIC 19]</t>
  </si>
  <si>
    <t xml:space="preserve">Total final energy use (PJ)                     </t>
  </si>
  <si>
    <t xml:space="preserve">Total final energy use (PJ)                                               </t>
  </si>
  <si>
    <t>Construction [ISIC 41-43]</t>
  </si>
  <si>
    <t xml:space="preserve">Total final energy use (PJ)                                         </t>
  </si>
  <si>
    <t>Brazil</t>
  </si>
  <si>
    <t>Chile</t>
  </si>
  <si>
    <t xml:space="preserve">Total final energy use (PJ)                       </t>
  </si>
  <si>
    <t xml:space="preserve">Total final energy use (PJ)                                    </t>
  </si>
  <si>
    <t xml:space="preserve">Total final energy use (PJ)                                                   </t>
  </si>
  <si>
    <t xml:space="preserve">Total final energy use (PJ)                                             </t>
  </si>
  <si>
    <t xml:space="preserve">Total final energy use (PJ)                                </t>
  </si>
  <si>
    <t xml:space="preserve">Total final energy use (PJ)                                        </t>
  </si>
  <si>
    <t xml:space="preserve">Total final energy use (PJ)                                                </t>
  </si>
  <si>
    <t xml:space="preserve">Total final energy use (PJ)                                          </t>
  </si>
  <si>
    <t>EVERYTHING ELSE (Remaining Manufacturing and Consutruction)</t>
  </si>
  <si>
    <t>NO INFORMATION IN IEA FOR MACHINERY 2015</t>
  </si>
  <si>
    <t>IEA MANUFACTURING</t>
  </si>
  <si>
    <t>TOTAL Manufacturing</t>
  </si>
  <si>
    <t>SISEPUEDE</t>
  </si>
  <si>
    <t>TOTAL INEN</t>
  </si>
  <si>
    <t>ERROR PROP</t>
  </si>
  <si>
    <t>Source: IEA World Energy Balances 2022 https://www.iea.org/data-and-statistics/data-product/world-energy-statistics-and-balances</t>
  </si>
  <si>
    <t>Documentation: https://iea.blob.core.windows.net/assets/25266100-859c-4b9c-bd46-cc4069bd4412/WORLDBAL_Documentation.pdf</t>
  </si>
  <si>
    <t>This data is subject to the IEA's terms and conditions: https://www.iea.org/terms</t>
  </si>
  <si>
    <t>CHILE</t>
  </si>
  <si>
    <t>ECUADOR</t>
  </si>
  <si>
    <t>Industry</t>
  </si>
  <si>
    <t>Transport</t>
  </si>
  <si>
    <t>Residential</t>
  </si>
  <si>
    <t>Commercial and public services</t>
  </si>
  <si>
    <t>Fishing</t>
  </si>
  <si>
    <t>Non-energy use</t>
  </si>
  <si>
    <t>Non-specified</t>
  </si>
  <si>
    <t>Agriculture / forestry</t>
  </si>
  <si>
    <t>YEAR</t>
  </si>
  <si>
    <t>COUNTRY</t>
  </si>
  <si>
    <t>SUMMARY</t>
  </si>
  <si>
    <t>Industry + Ag/Fishing</t>
  </si>
  <si>
    <t>FROM SHEETS</t>
  </si>
  <si>
    <t>ESTIMATES WITH INFLATED FACTOR</t>
  </si>
  <si>
    <t>IEA MANUFACTURING (estimate from IEA Summary Sheet)</t>
  </si>
  <si>
    <t>}</t>
  </si>
  <si>
    <t>industries_correspondence = {</t>
  </si>
  <si>
    <t xml:space="preserve">  'consumpinit_inen_energy_tj_per_tonne_production_electronics' : (0.5, 'Machinery [ISIC 25-28]'), #Electronics is ISIC 26 and 27, so let's say half of 25-28</t>
  </si>
  <si>
    <t xml:space="preserve">  'consumpinit_inen_energy_tj_per_tonne_production_plastic' : (0.5, 'Rubber and plastic [ISIC 22]'), # SEE BELOW</t>
  </si>
  <si>
    <t xml:space="preserve">  'consumpinit_inen_energy_tj_per_tonne_production_chemicals' : (1.0, 'Chemicals and chemical products [ISIC 20-21]'), #OK</t>
  </si>
  <si>
    <t xml:space="preserve">  'consumpinit_inen_energy_tj_per_mmm_gdp_other_product_manufacturing' : (0.7, 'Manufacturing [ISIC 10-18; 20-32]'), #OK</t>
  </si>
  <si>
    <t xml:space="preserve">  'consumpinit_inen_energy_total_pj_agriculture_and_livestock' : (1.0, 'Agriculture, forestry and fishing [ISIC 01-03]'), #OK</t>
  </si>
  <si>
    <t xml:space="preserve">  'consumpinit_inen_energy_tj_per_tonne_production_textiles' : (0.5, 'Textiles and leather [ISIC 13-15]'), #SEE BELOW</t>
  </si>
  <si>
    <t xml:space="preserve">  'consumpinit_inen_energy_tj_per_tonne_production_rubber_and_leather' : (0.5, 'Textiles and leather [ISIC 13-15]'), #+ AND 0.5  'Rubber and plastic [ISIC 22]'</t>
  </si>
  <si>
    <t xml:space="preserve">  'consumpinit_inen_energy_tj_per_tonne_production_metals' : (1.0, 'Basic metals [ISIC 24]'), #OK</t>
  </si>
  <si>
    <t xml:space="preserve">  'consumpinit_inen_energy_tj_per_tonne_production_lime_and_carbonite' : (0.05, 'Non-metallic minerals [ISIC 23]'), #FIXED</t>
  </si>
  <si>
    <t xml:space="preserve">  'consumpinit_inen_energy_tj_per_tonne_production_paper' : (1.0, 'Paper pulp and printing [ISIC 17-18]'),</t>
  </si>
  <si>
    <t xml:space="preserve">  'consumpinit_inen_energy_tj_per_tonne_production_recycled_wood' : (1.0, 'Wood and wood products [ISIC 16]') #I propose we leave this out entirely, unless we are doing all recyclables</t>
  </si>
  <si>
    <t xml:space="preserve">  'consumpinit_inen_energy_tj_per_tonne_production_cement' : (0.9, 'Non-metallic minerals [ISIC 23]'), #FIXED</t>
  </si>
  <si>
    <t xml:space="preserve">  'consumpinit_inen_energy_tj_per_tonne_production_glass' : (0.05, 'Non-metallic minerals [ISIC 23]'), #FIXED</t>
  </si>
  <si>
    <t>PYTHON DICT (FROM MATEO)</t>
  </si>
  <si>
    <t>GLASS EXPECTATION</t>
  </si>
  <si>
    <t>CEMENT EXPECTATION</t>
  </si>
  <si>
    <t>https://doi.org/10.1016/j.enconman.2007.04.013</t>
  </si>
  <si>
    <t>SOURCE</t>
  </si>
  <si>
    <t>low</t>
  </si>
  <si>
    <t>high</t>
  </si>
  <si>
    <t>gj/tonne</t>
  </si>
  <si>
    <t>mmbtu/ton</t>
  </si>
  <si>
    <t>NOTES</t>
  </si>
  <si>
    <t>Table 6 totals of 10.5 (flat), 7.4 (container), 16.3 (specialty), 13.1 (flat)</t>
  </si>
  <si>
    <t>gj/mmbtu</t>
  </si>
  <si>
    <t>gj/ton</t>
  </si>
  <si>
    <t>ton/tonne</t>
  </si>
  <si>
    <t>tj/tonne (MEAN)</t>
  </si>
  <si>
    <t>(heat)</t>
  </si>
  <si>
    <t>(elec)</t>
  </si>
  <si>
    <t>kwh/gj</t>
  </si>
  <si>
    <t>kwh/ton</t>
  </si>
  <si>
    <t>tj/tonne</t>
  </si>
  <si>
    <t>https://doi.org/10.1016/j.esr.2020.100458</t>
  </si>
  <si>
    <t>LIME AND CARBONITE EXPECTATION</t>
  </si>
  <si>
    <t>https://doi.org/10.3390/su13073810</t>
  </si>
  <si>
    <t>https://www.osti.gov/servlets/purl/927883 (https://www.osti.gov/biblio/927883)</t>
  </si>
  <si>
    <t>http://dx.doi.org/10.1016/j.energy.2011.02.023</t>
  </si>
  <si>
    <t>In terms of mj/g</t>
  </si>
  <si>
    <t>EXAMPLE CALIBRATION BY COUNTRY WHERE DATA ARE AVAILABLE (MEXICO/BRAZIL)</t>
  </si>
  <si>
    <t>brazil</t>
  </si>
  <si>
    <t>mexico</t>
  </si>
  <si>
    <t>cement</t>
  </si>
  <si>
    <t>glass</t>
  </si>
  <si>
    <t>lime and carbonite</t>
  </si>
  <si>
    <t>factor</t>
  </si>
  <si>
    <t>INITIAL ENERGY USE (TJ)</t>
  </si>
  <si>
    <t>TOTAL</t>
  </si>
  <si>
    <t>TOTAL IEA</t>
  </si>
  <si>
    <t>scale_factor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</si>
</sst>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000;0"/>
    <numFmt numFmtId="165" formatCode="0.00_);\(0.00\)"/>
  </numFmts>
  <fonts count="10" x14ac:knownFonts="1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62">
    <xf numFmtId="0" fontId="0" fillId="0" borderId="0" xfId="0"/>
    <xf numFmtId="1" fontId="1" fillId="0" borderId="0" xfId="0" applyNumberFormat="1" applyFont="1" applyAlignment="1">
      <alignment horizontal="right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6" fillId="0" borderId="0" xfId="1" applyNumberFormat="1" applyFont="1" applyFill="1"/>
    <xf numFmtId="0" fontId="7" fillId="0" borderId="0" xfId="0" applyFont="1" applyAlignment="1">
      <alignment horizontal="left"/>
    </xf>
    <xf numFmtId="0" fontId="8" fillId="0" borderId="0" xfId="1" applyNumberFormat="1" applyFont="1" applyFill="1"/>
    <xf numFmtId="0" fontId="8" fillId="0" borderId="0" xfId="0" applyFont="1"/>
    <xf numFmtId="165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9" fontId="0" fillId="3" borderId="9" xfId="0" applyNumberFormat="1" applyFill="1" applyBorder="1" applyAlignment="1">
      <alignment horizontal="center" vertical="center" wrapText="1"/>
    </xf>
    <xf numFmtId="0" fontId="0" fillId="2" borderId="10" xfId="0" applyFill="1" applyBorder="1"/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/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wrapText="1"/>
    </xf>
    <xf numFmtId="0" fontId="0" fillId="3" borderId="3" xfId="0" applyFill="1" applyBorder="1"/>
    <xf numFmtId="0" fontId="0" fillId="3" borderId="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5" borderId="11" xfId="0" applyFont="1" applyFill="1" applyBorder="1"/>
    <xf numFmtId="0" fontId="3" fillId="5" borderId="12" xfId="0" applyFont="1" applyFill="1" applyBorder="1" applyAlignment="1">
      <alignment horizontal="center" vertical="center"/>
    </xf>
    <xf numFmtId="0" fontId="0" fillId="4" borderId="9" xfId="0" applyFill="1" applyBorder="1"/>
    <xf numFmtId="0" fontId="3" fillId="4" borderId="0" xfId="0" applyFont="1" applyFill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6" borderId="0" xfId="0" applyFill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5" borderId="0" xfId="0" applyFont="1" applyFill="1"/>
    <xf numFmtId="0" fontId="9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3390/su130738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1591-CE4B-574C-A0F9-595E51EFF058}">
  <dimension ref="A1:W41"/>
  <sheetViews>
    <sheetView zoomScale="147" zoomScaleNormal="147" workbookViewId="0">
      <selection activeCell="D3" sqref="D3"/>
    </sheetView>
  </sheetViews>
  <sheetFormatPr baseColWidth="10" defaultRowHeight="16" x14ac:dyDescent="0.2"/>
  <cols>
    <col min="1" max="1" width="36.6640625" customWidth="1"/>
    <col min="2" max="2" width="23" customWidth="1"/>
    <col min="3" max="3" width="18.83203125" customWidth="1"/>
    <col min="4" max="4" width="52.1640625" customWidth="1"/>
    <col min="5" max="5" width="19.83203125" customWidth="1"/>
    <col min="7" max="7" width="75.6640625" customWidth="1"/>
    <col min="19" max="19" width="75.6640625" customWidth="1"/>
  </cols>
  <sheetData>
    <row r="1" spans="1:23" x14ac:dyDescent="0.2">
      <c r="A1" t="s">
        <v>19</v>
      </c>
      <c r="B1">
        <v>2015</v>
      </c>
      <c r="D1" t="s">
        <v>52</v>
      </c>
      <c r="E1">
        <v>2015</v>
      </c>
    </row>
    <row r="2" spans="1:23" x14ac:dyDescent="0.2">
      <c r="A2" t="s">
        <v>18</v>
      </c>
      <c r="B2">
        <v>2431.9429019999998</v>
      </c>
      <c r="D2" t="s">
        <v>20</v>
      </c>
      <c r="E2" s="4">
        <v>996.31163133286395</v>
      </c>
    </row>
    <row r="3" spans="1:23" x14ac:dyDescent="0.2">
      <c r="A3" t="s">
        <v>0</v>
      </c>
      <c r="B3">
        <v>23403862.309999999</v>
      </c>
      <c r="D3" t="s">
        <v>21</v>
      </c>
      <c r="E3" s="4">
        <v>8.3679766087109003E-3</v>
      </c>
    </row>
    <row r="4" spans="1:23" x14ac:dyDescent="0.2">
      <c r="A4" t="s">
        <v>1</v>
      </c>
      <c r="B4">
        <v>17500919.010000002</v>
      </c>
      <c r="D4" t="s">
        <v>22</v>
      </c>
      <c r="E4" s="4">
        <v>1.43530384553614E-2</v>
      </c>
    </row>
    <row r="5" spans="1:23" x14ac:dyDescent="0.2">
      <c r="A5" t="s">
        <v>2</v>
      </c>
      <c r="B5">
        <v>4452377.7620000001</v>
      </c>
      <c r="D5" t="s">
        <v>23</v>
      </c>
      <c r="E5" s="4">
        <v>5.3777815130777997E-3</v>
      </c>
    </row>
    <row r="6" spans="1:23" x14ac:dyDescent="0.2">
      <c r="A6" t="s">
        <v>3</v>
      </c>
      <c r="B6">
        <v>296129.28980000003</v>
      </c>
      <c r="D6" t="s">
        <v>24</v>
      </c>
      <c r="E6" s="4">
        <v>4.6804306204667599E-2</v>
      </c>
    </row>
    <row r="7" spans="1:23" x14ac:dyDescent="0.2">
      <c r="A7" t="s">
        <v>4</v>
      </c>
      <c r="B7">
        <v>3150919.4139999999</v>
      </c>
      <c r="D7" t="s">
        <v>25</v>
      </c>
      <c r="E7" s="4">
        <v>4.0437295085992003E-3</v>
      </c>
    </row>
    <row r="8" spans="1:23" x14ac:dyDescent="0.2">
      <c r="A8" t="s">
        <v>5</v>
      </c>
      <c r="B8">
        <v>28032991.609999999</v>
      </c>
      <c r="D8" t="s">
        <v>26</v>
      </c>
      <c r="E8" s="4">
        <v>9.8714463759443007E-3</v>
      </c>
    </row>
    <row r="9" spans="1:23" x14ac:dyDescent="0.2">
      <c r="A9" t="s">
        <v>6</v>
      </c>
      <c r="B9">
        <v>108</v>
      </c>
      <c r="D9" t="s">
        <v>27</v>
      </c>
      <c r="E9" s="4">
        <v>5.7994834764366503E-2</v>
      </c>
    </row>
    <row r="10" spans="1:23" x14ac:dyDescent="0.2">
      <c r="A10" t="s">
        <v>7</v>
      </c>
      <c r="B10">
        <v>4939215.2759999996</v>
      </c>
      <c r="D10" t="s">
        <v>28</v>
      </c>
      <c r="E10" s="4">
        <v>3.8831986669964798E-2</v>
      </c>
    </row>
    <row r="11" spans="1:23" x14ac:dyDescent="0.2">
      <c r="A11" t="s">
        <v>8</v>
      </c>
      <c r="B11">
        <v>4635387.5120000001</v>
      </c>
      <c r="D11" t="s">
        <v>29</v>
      </c>
      <c r="E11" s="4">
        <v>6.5526028686530003E-4</v>
      </c>
      <c r="J11" s="1"/>
      <c r="K11" s="2"/>
      <c r="V11" s="1"/>
      <c r="W11" s="2"/>
    </row>
    <row r="12" spans="1:23" x14ac:dyDescent="0.2">
      <c r="A12" t="s">
        <v>9</v>
      </c>
      <c r="B12">
        <v>0</v>
      </c>
      <c r="D12" t="s">
        <v>30</v>
      </c>
      <c r="E12" s="4">
        <v>1.382002492632E-4</v>
      </c>
      <c r="J12" s="1"/>
      <c r="V12" s="1"/>
    </row>
    <row r="13" spans="1:23" x14ac:dyDescent="0.2">
      <c r="A13" t="s">
        <v>10</v>
      </c>
      <c r="B13">
        <v>0</v>
      </c>
      <c r="D13" t="s">
        <v>31</v>
      </c>
      <c r="E13" s="4">
        <v>8.119276867011E-4</v>
      </c>
      <c r="J13" s="1"/>
      <c r="V13" s="1"/>
    </row>
    <row r="14" spans="1:23" x14ac:dyDescent="0.2">
      <c r="A14" t="s">
        <v>11</v>
      </c>
      <c r="B14">
        <v>0</v>
      </c>
      <c r="D14" t="s">
        <v>32</v>
      </c>
      <c r="E14" s="4">
        <v>5.436478133795E-4</v>
      </c>
      <c r="J14" s="1"/>
      <c r="V14" s="1"/>
    </row>
    <row r="15" spans="1:23" x14ac:dyDescent="0.2">
      <c r="A15" t="s">
        <v>12</v>
      </c>
      <c r="B15">
        <v>0</v>
      </c>
      <c r="D15" t="s">
        <v>33</v>
      </c>
      <c r="E15" s="4">
        <v>5.6554377852789997E-4</v>
      </c>
      <c r="J15" s="1"/>
      <c r="V15" s="1"/>
    </row>
    <row r="16" spans="1:23" x14ac:dyDescent="0.2">
      <c r="A16" t="s">
        <v>13</v>
      </c>
      <c r="B16">
        <v>0</v>
      </c>
      <c r="D16" t="s">
        <v>34</v>
      </c>
      <c r="E16" s="4">
        <v>2.5311957141179998E-4</v>
      </c>
      <c r="J16" s="1"/>
      <c r="V16" s="1"/>
    </row>
    <row r="17" spans="1:22" x14ac:dyDescent="0.2">
      <c r="A17" t="s">
        <v>14</v>
      </c>
      <c r="B17">
        <v>0</v>
      </c>
      <c r="D17" t="s">
        <v>35</v>
      </c>
      <c r="E17" s="4">
        <v>3.7495770006526499E-2</v>
      </c>
      <c r="J17" s="1"/>
      <c r="V17" s="1"/>
    </row>
    <row r="18" spans="1:22" x14ac:dyDescent="0.2">
      <c r="A18" t="s">
        <v>15</v>
      </c>
      <c r="B18">
        <v>281075.83730000001</v>
      </c>
      <c r="D18" t="s">
        <v>36</v>
      </c>
      <c r="E18" s="4">
        <v>4.0395984180566398E-2</v>
      </c>
      <c r="J18" s="1"/>
      <c r="V18" s="1"/>
    </row>
    <row r="19" spans="1:22" x14ac:dyDescent="0.2">
      <c r="A19" t="s">
        <v>16</v>
      </c>
      <c r="B19">
        <v>777959.65130000003</v>
      </c>
      <c r="D19" t="s">
        <v>37</v>
      </c>
      <c r="E19" s="4">
        <v>1.8079969386557999E-2</v>
      </c>
      <c r="J19" s="1"/>
      <c r="V19" s="1"/>
    </row>
    <row r="20" spans="1:22" x14ac:dyDescent="0.2">
      <c r="A20" t="s">
        <v>17</v>
      </c>
      <c r="B20">
        <v>1424850.75</v>
      </c>
    </row>
    <row r="21" spans="1:22" x14ac:dyDescent="0.2">
      <c r="D21" t="s">
        <v>53</v>
      </c>
    </row>
    <row r="22" spans="1:22" x14ac:dyDescent="0.2">
      <c r="D22" t="s">
        <v>38</v>
      </c>
      <c r="E22">
        <v>479.46</v>
      </c>
    </row>
    <row r="23" spans="1:22" ht="17" thickBot="1" x14ac:dyDescent="0.25"/>
    <row r="24" spans="1:22" s="3" customFormat="1" ht="18" thickBot="1" x14ac:dyDescent="0.25">
      <c r="A24" s="26" t="s">
        <v>60</v>
      </c>
      <c r="B24" s="27" t="s">
        <v>64</v>
      </c>
      <c r="C24" s="27" t="s">
        <v>54</v>
      </c>
      <c r="D24" s="27" t="s">
        <v>56</v>
      </c>
      <c r="E24" s="28" t="s">
        <v>117</v>
      </c>
    </row>
    <row r="25" spans="1:22" x14ac:dyDescent="0.2">
      <c r="A25" s="46" t="s">
        <v>59</v>
      </c>
      <c r="B25" s="18" t="s">
        <v>41</v>
      </c>
      <c r="C25" s="18">
        <f>B3*E3/1000</f>
        <v>195.84297236357065</v>
      </c>
      <c r="D25" s="48">
        <f>'IEA EEI 2015'!D9</f>
        <v>378.81</v>
      </c>
      <c r="E25" s="43">
        <f>'IEA EEI 2015'!D2</f>
        <v>3461.39</v>
      </c>
    </row>
    <row r="26" spans="1:22" x14ac:dyDescent="0.2">
      <c r="A26" s="47"/>
      <c r="B26" s="7" t="s">
        <v>44</v>
      </c>
      <c r="C26" s="7">
        <f>B6*E6/1000</f>
        <v>13.86012595596995</v>
      </c>
      <c r="D26" s="49"/>
      <c r="E26" s="44"/>
    </row>
    <row r="27" spans="1:22" x14ac:dyDescent="0.2">
      <c r="A27" s="47"/>
      <c r="B27" s="7" t="s">
        <v>45</v>
      </c>
      <c r="C27" s="7">
        <f>B7*E7/1000</f>
        <v>12.741465813609901</v>
      </c>
      <c r="D27" s="49"/>
      <c r="E27" s="44"/>
    </row>
    <row r="28" spans="1:22" ht="34" x14ac:dyDescent="0.2">
      <c r="A28" s="20" t="s">
        <v>57</v>
      </c>
      <c r="B28" s="8" t="s">
        <v>42</v>
      </c>
      <c r="C28" s="8">
        <f>B4*E4/1000</f>
        <v>251.19136355469539</v>
      </c>
      <c r="D28" s="11">
        <f>'IEA EEI 2015'!D7</f>
        <v>287.83999999999997</v>
      </c>
      <c r="E28" s="44"/>
    </row>
    <row r="29" spans="1:22" ht="17" x14ac:dyDescent="0.2">
      <c r="A29" s="21" t="s">
        <v>65</v>
      </c>
      <c r="B29" s="7" t="s">
        <v>43</v>
      </c>
      <c r="C29" s="7">
        <f>B5*E5/1000</f>
        <v>23.943914817722305</v>
      </c>
      <c r="D29" s="10" t="s">
        <v>116</v>
      </c>
      <c r="E29" s="44"/>
    </row>
    <row r="30" spans="1:22" ht="17" x14ac:dyDescent="0.2">
      <c r="A30" s="20" t="s">
        <v>63</v>
      </c>
      <c r="B30" s="8" t="s">
        <v>46</v>
      </c>
      <c r="C30" s="8">
        <f>B8*E8/1000</f>
        <v>276.72617343541145</v>
      </c>
      <c r="D30" s="11">
        <f>'IEA EEI 2015'!D11</f>
        <v>996.82</v>
      </c>
      <c r="E30" s="44"/>
    </row>
    <row r="31" spans="1:22" ht="17" x14ac:dyDescent="0.2">
      <c r="A31" s="19" t="s">
        <v>58</v>
      </c>
      <c r="B31" s="7" t="s">
        <v>48</v>
      </c>
      <c r="C31" s="7">
        <f>B10*E10/1000</f>
        <v>191.79954175771849</v>
      </c>
      <c r="D31" s="10">
        <f>'IEA EEI 2015'!D6</f>
        <v>491.08</v>
      </c>
      <c r="E31" s="44"/>
    </row>
    <row r="32" spans="1:22" x14ac:dyDescent="0.2">
      <c r="A32" s="50" t="s">
        <v>68</v>
      </c>
      <c r="B32" s="8" t="s">
        <v>49</v>
      </c>
      <c r="C32" s="8">
        <f>B11*E11/1000</f>
        <v>3.0373853508449491</v>
      </c>
      <c r="D32" s="51">
        <f>'IEA EEI 2015'!D8+'IEA EEI 2015'!D4</f>
        <v>37.450000000000003</v>
      </c>
      <c r="E32" s="44"/>
    </row>
    <row r="33" spans="1:5" x14ac:dyDescent="0.2">
      <c r="A33" s="50"/>
      <c r="B33" s="8" t="s">
        <v>50</v>
      </c>
      <c r="C33" s="8">
        <f>B18*E18/1000</f>
        <v>11.354335077110257</v>
      </c>
      <c r="D33" s="51"/>
      <c r="E33" s="44"/>
    </row>
    <row r="34" spans="1:5" x14ac:dyDescent="0.2">
      <c r="A34" s="50"/>
      <c r="B34" s="8" t="s">
        <v>51</v>
      </c>
      <c r="C34" s="8">
        <f>B19*E19/1000</f>
        <v>14.065486679481335</v>
      </c>
      <c r="D34" s="51"/>
      <c r="E34" s="44"/>
    </row>
    <row r="35" spans="1:5" ht="34" x14ac:dyDescent="0.2">
      <c r="A35" s="31" t="s">
        <v>115</v>
      </c>
      <c r="B35" s="29" t="s">
        <v>40</v>
      </c>
      <c r="C35" s="30">
        <f>B2*E2/1000</f>
        <v>2422.972999999999</v>
      </c>
      <c r="D35" s="17"/>
      <c r="E35" s="45"/>
    </row>
    <row r="36" spans="1:5" ht="34" x14ac:dyDescent="0.2">
      <c r="A36" s="20" t="s">
        <v>61</v>
      </c>
      <c r="B36" s="8" t="s">
        <v>69</v>
      </c>
      <c r="C36" s="8">
        <f>E22</f>
        <v>479.46</v>
      </c>
      <c r="D36" s="8">
        <f>'IEA EEI 2015'!D19</f>
        <v>479.46</v>
      </c>
      <c r="E36" s="22"/>
    </row>
    <row r="37" spans="1:5" ht="18" thickBot="1" x14ac:dyDescent="0.25">
      <c r="A37" s="23" t="s">
        <v>62</v>
      </c>
      <c r="B37" s="24" t="s">
        <v>47</v>
      </c>
      <c r="C37" s="24">
        <f>B9*E9/1000</f>
        <v>6.2634421545515826E-3</v>
      </c>
      <c r="D37" s="24">
        <f>'IEA EEI 2015'!D20</f>
        <v>348.99</v>
      </c>
      <c r="E37" s="25"/>
    </row>
    <row r="38" spans="1:5" ht="6" customHeight="1" thickBot="1" x14ac:dyDescent="0.25">
      <c r="C38" s="6"/>
      <c r="D38" s="6"/>
    </row>
    <row r="39" spans="1:5" ht="17" customHeight="1" x14ac:dyDescent="0.2">
      <c r="A39" s="32"/>
      <c r="B39" s="33"/>
      <c r="C39" s="38" t="s">
        <v>119</v>
      </c>
      <c r="D39" s="38" t="s">
        <v>55</v>
      </c>
      <c r="E39" s="41" t="s">
        <v>121</v>
      </c>
    </row>
    <row r="40" spans="1:5" ht="17" customHeight="1" x14ac:dyDescent="0.2">
      <c r="A40" s="36"/>
      <c r="B40" s="37" t="s">
        <v>118</v>
      </c>
      <c r="C40" s="37">
        <f>SUM(C25:C35)</f>
        <v>3417.5357648061336</v>
      </c>
      <c r="D40" s="37">
        <f>E25</f>
        <v>3461.39</v>
      </c>
      <c r="E40" s="39">
        <f>(C40-D40)/D40</f>
        <v>-1.2669544660921283E-2</v>
      </c>
    </row>
    <row r="41" spans="1:5" ht="17" thickBot="1" x14ac:dyDescent="0.25">
      <c r="A41" s="34"/>
      <c r="B41" s="35" t="s">
        <v>120</v>
      </c>
      <c r="C41" s="35">
        <f>SUM(C25:C37)</f>
        <v>3897.0020282482883</v>
      </c>
      <c r="D41" s="35">
        <f>E25+D36+D37</f>
        <v>4289.84</v>
      </c>
      <c r="E41" s="40">
        <f>(C41-D41)/D41</f>
        <v>-9.1574038134688437E-2</v>
      </c>
    </row>
  </sheetData>
  <mergeCells count="5">
    <mergeCell ref="E25:E35"/>
    <mergeCell ref="A25:A27"/>
    <mergeCell ref="D25:D27"/>
    <mergeCell ref="A32:A34"/>
    <mergeCell ref="D32:D3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6D93-C352-1640-B880-F770081BBE71}">
  <dimension ref="A1:W41"/>
  <sheetViews>
    <sheetView topLeftCell="A14" zoomScale="147" zoomScaleNormal="147" workbookViewId="0">
      <selection activeCell="D25" sqref="D25:D27"/>
    </sheetView>
  </sheetViews>
  <sheetFormatPr baseColWidth="10" defaultRowHeight="16" x14ac:dyDescent="0.2"/>
  <cols>
    <col min="1" max="1" width="36.6640625" customWidth="1"/>
    <col min="2" max="2" width="23" customWidth="1"/>
    <col min="3" max="3" width="18.83203125" customWidth="1"/>
    <col min="4" max="4" width="52.1640625" customWidth="1"/>
    <col min="5" max="5" width="19.83203125" customWidth="1"/>
    <col min="7" max="7" width="75.6640625" customWidth="1"/>
    <col min="19" max="19" width="75.6640625" customWidth="1"/>
  </cols>
  <sheetData>
    <row r="1" spans="1:23" x14ac:dyDescent="0.2">
      <c r="A1" t="s">
        <v>19</v>
      </c>
      <c r="B1">
        <v>2015</v>
      </c>
      <c r="D1" t="s">
        <v>52</v>
      </c>
      <c r="E1">
        <v>2015</v>
      </c>
    </row>
    <row r="2" spans="1:23" x14ac:dyDescent="0.2">
      <c r="A2" t="s">
        <v>18</v>
      </c>
      <c r="B2">
        <v>278.19218239999998</v>
      </c>
      <c r="D2" t="s">
        <v>20</v>
      </c>
      <c r="E2" s="4">
        <v>643.10218373699297</v>
      </c>
    </row>
    <row r="3" spans="1:23" x14ac:dyDescent="0.2">
      <c r="A3" t="s">
        <v>0</v>
      </c>
      <c r="B3">
        <v>9288329.0439999998</v>
      </c>
      <c r="D3" t="s">
        <v>21</v>
      </c>
      <c r="E3" s="4">
        <v>8.5274714049260003E-4</v>
      </c>
    </row>
    <row r="4" spans="1:23" x14ac:dyDescent="0.2">
      <c r="A4" t="s">
        <v>1</v>
      </c>
      <c r="B4">
        <v>1856357.96</v>
      </c>
      <c r="D4" t="s">
        <v>22</v>
      </c>
      <c r="E4" s="4">
        <v>1.6148178129109E-3</v>
      </c>
    </row>
    <row r="5" spans="1:23" x14ac:dyDescent="0.2">
      <c r="A5" t="s">
        <v>2</v>
      </c>
      <c r="B5">
        <v>744216.81370000006</v>
      </c>
      <c r="D5" t="s">
        <v>23</v>
      </c>
      <c r="E5" s="4">
        <v>3.9445692987239697E-2</v>
      </c>
    </row>
    <row r="6" spans="1:23" x14ac:dyDescent="0.2">
      <c r="A6" t="s">
        <v>3</v>
      </c>
      <c r="B6">
        <v>54560.230730000003</v>
      </c>
      <c r="D6" t="s">
        <v>24</v>
      </c>
      <c r="E6" s="4">
        <v>1.11027765078888E-2</v>
      </c>
    </row>
    <row r="7" spans="1:23" x14ac:dyDescent="0.2">
      <c r="A7" t="s">
        <v>4</v>
      </c>
      <c r="B7">
        <v>1680518.6939999999</v>
      </c>
      <c r="D7" t="s">
        <v>25</v>
      </c>
      <c r="E7" s="4">
        <v>1.1255762740287E-3</v>
      </c>
    </row>
    <row r="8" spans="1:23" x14ac:dyDescent="0.2">
      <c r="A8" t="s">
        <v>5</v>
      </c>
      <c r="B8">
        <v>15173145.300000001</v>
      </c>
      <c r="D8" t="s">
        <v>26</v>
      </c>
      <c r="E8" s="4">
        <v>8.0538609699670001E-4</v>
      </c>
    </row>
    <row r="9" spans="1:23" x14ac:dyDescent="0.2">
      <c r="A9" t="s">
        <v>6</v>
      </c>
      <c r="B9">
        <v>108</v>
      </c>
      <c r="D9" t="s">
        <v>27</v>
      </c>
      <c r="E9" s="4">
        <v>5.4963542756251801E-2</v>
      </c>
    </row>
    <row r="10" spans="1:23" x14ac:dyDescent="0.2">
      <c r="A10" t="s">
        <v>7</v>
      </c>
      <c r="B10">
        <v>1423204.72</v>
      </c>
      <c r="D10" t="s">
        <v>28</v>
      </c>
      <c r="E10" s="4">
        <v>5.8860707810050698E-2</v>
      </c>
    </row>
    <row r="11" spans="1:23" x14ac:dyDescent="0.2">
      <c r="A11" t="s">
        <v>8</v>
      </c>
      <c r="B11">
        <v>752788.99170000001</v>
      </c>
      <c r="D11" t="s">
        <v>29</v>
      </c>
      <c r="E11" s="4">
        <v>4.1080273079188602E-5</v>
      </c>
      <c r="J11" s="1"/>
      <c r="K11" s="2"/>
      <c r="V11" s="1"/>
      <c r="W11" s="2"/>
    </row>
    <row r="12" spans="1:23" x14ac:dyDescent="0.2">
      <c r="A12" t="s">
        <v>9</v>
      </c>
      <c r="B12">
        <v>0</v>
      </c>
      <c r="D12" t="s">
        <v>30</v>
      </c>
      <c r="E12" s="4">
        <v>2.9799285588877901E-6</v>
      </c>
      <c r="J12" s="1"/>
      <c r="V12" s="1"/>
    </row>
    <row r="13" spans="1:23" x14ac:dyDescent="0.2">
      <c r="A13" t="s">
        <v>10</v>
      </c>
      <c r="B13">
        <v>0</v>
      </c>
      <c r="D13" t="s">
        <v>31</v>
      </c>
      <c r="E13" s="4">
        <v>2.033651081981E-4</v>
      </c>
      <c r="J13" s="1"/>
      <c r="V13" s="1"/>
    </row>
    <row r="14" spans="1:23" x14ac:dyDescent="0.2">
      <c r="A14" t="s">
        <v>11</v>
      </c>
      <c r="B14">
        <v>0</v>
      </c>
      <c r="D14" t="s">
        <v>32</v>
      </c>
      <c r="E14" s="4">
        <v>2.1778461889709999E-4</v>
      </c>
      <c r="J14" s="1"/>
      <c r="V14" s="1"/>
    </row>
    <row r="15" spans="1:23" x14ac:dyDescent="0.2">
      <c r="A15" t="s">
        <v>12</v>
      </c>
      <c r="B15">
        <v>0</v>
      </c>
      <c r="D15" t="s">
        <v>33</v>
      </c>
      <c r="E15" s="4">
        <v>1.2759187318679001E-3</v>
      </c>
      <c r="J15" s="1"/>
      <c r="V15" s="1"/>
    </row>
    <row r="16" spans="1:23" x14ac:dyDescent="0.2">
      <c r="A16" t="s">
        <v>13</v>
      </c>
      <c r="B16">
        <v>0</v>
      </c>
      <c r="D16" t="s">
        <v>34</v>
      </c>
      <c r="E16" s="4">
        <v>2.7548108774960001E-4</v>
      </c>
      <c r="J16" s="1"/>
      <c r="V16" s="1"/>
    </row>
    <row r="17" spans="1:22" x14ac:dyDescent="0.2">
      <c r="A17" t="s">
        <v>14</v>
      </c>
      <c r="B17">
        <v>0</v>
      </c>
      <c r="D17" t="s">
        <v>35</v>
      </c>
      <c r="E17" s="4">
        <v>5.1006921435742598E-2</v>
      </c>
      <c r="J17" s="1"/>
      <c r="V17" s="1"/>
    </row>
    <row r="18" spans="1:22" x14ac:dyDescent="0.2">
      <c r="A18" t="s">
        <v>15</v>
      </c>
      <c r="B18">
        <v>52831.46011</v>
      </c>
      <c r="D18" t="s">
        <v>36</v>
      </c>
      <c r="E18" s="4">
        <v>0.34484290050484101</v>
      </c>
      <c r="J18" s="1"/>
      <c r="V18" s="1"/>
    </row>
    <row r="19" spans="1:22" x14ac:dyDescent="0.2">
      <c r="A19" t="s">
        <v>16</v>
      </c>
      <c r="B19">
        <v>214809.80379999999</v>
      </c>
      <c r="D19" t="s">
        <v>37</v>
      </c>
      <c r="E19" s="4">
        <v>7.4454348040441001E-2</v>
      </c>
      <c r="J19" s="1"/>
      <c r="V19" s="1"/>
    </row>
    <row r="20" spans="1:22" x14ac:dyDescent="0.2">
      <c r="A20" t="s">
        <v>17</v>
      </c>
      <c r="B20">
        <v>1424850.75</v>
      </c>
    </row>
    <row r="21" spans="1:22" x14ac:dyDescent="0.2">
      <c r="D21" t="s">
        <v>53</v>
      </c>
    </row>
    <row r="22" spans="1:22" x14ac:dyDescent="0.2">
      <c r="D22" t="s">
        <v>38</v>
      </c>
      <c r="E22">
        <v>9.4600000000000009</v>
      </c>
    </row>
    <row r="23" spans="1:22" ht="17" thickBot="1" x14ac:dyDescent="0.25"/>
    <row r="24" spans="1:22" s="3" customFormat="1" ht="18" thickBot="1" x14ac:dyDescent="0.25">
      <c r="A24" s="26" t="s">
        <v>60</v>
      </c>
      <c r="B24" s="27" t="s">
        <v>64</v>
      </c>
      <c r="C24" s="27" t="s">
        <v>54</v>
      </c>
      <c r="D24" s="27" t="s">
        <v>56</v>
      </c>
      <c r="E24" s="28" t="s">
        <v>117</v>
      </c>
    </row>
    <row r="25" spans="1:22" x14ac:dyDescent="0.2">
      <c r="A25" s="46" t="s">
        <v>59</v>
      </c>
      <c r="B25" s="18" t="s">
        <v>41</v>
      </c>
      <c r="C25" s="18">
        <f>B3*E3/1000</f>
        <v>7.9205960322253652</v>
      </c>
      <c r="D25" s="48">
        <f>'IEA EEI 2015'!E9</f>
        <v>12.2</v>
      </c>
      <c r="E25" s="43">
        <f>'IEA EEI 2015'!E2</f>
        <v>255.58</v>
      </c>
    </row>
    <row r="26" spans="1:22" x14ac:dyDescent="0.2">
      <c r="A26" s="47"/>
      <c r="B26" s="7" t="s">
        <v>44</v>
      </c>
      <c r="C26" s="7">
        <f>B6*E6/1000</f>
        <v>0.60577004801403667</v>
      </c>
      <c r="D26" s="49"/>
      <c r="E26" s="44"/>
    </row>
    <row r="27" spans="1:22" x14ac:dyDescent="0.2">
      <c r="A27" s="47"/>
      <c r="B27" s="7" t="s">
        <v>45</v>
      </c>
      <c r="C27" s="7">
        <f>B7*E7/1000</f>
        <v>1.8915519700280969</v>
      </c>
      <c r="D27" s="49"/>
      <c r="E27" s="44"/>
    </row>
    <row r="28" spans="1:22" ht="34" x14ac:dyDescent="0.2">
      <c r="A28" s="20" t="s">
        <v>57</v>
      </c>
      <c r="B28" s="8" t="s">
        <v>42</v>
      </c>
      <c r="C28" s="8">
        <f>B4*E4/1000</f>
        <v>2.9976799009469399</v>
      </c>
      <c r="D28" s="11">
        <f>'IEA EEI 2015'!E7</f>
        <v>2.77</v>
      </c>
      <c r="E28" s="44"/>
    </row>
    <row r="29" spans="1:22" ht="17" x14ac:dyDescent="0.2">
      <c r="A29" s="21" t="s">
        <v>65</v>
      </c>
      <c r="B29" s="7" t="s">
        <v>43</v>
      </c>
      <c r="C29" s="7">
        <f>B5*E5/1000</f>
        <v>29.356147949151964</v>
      </c>
      <c r="D29" s="10" t="s">
        <v>116</v>
      </c>
      <c r="E29" s="44"/>
    </row>
    <row r="30" spans="1:22" ht="17" x14ac:dyDescent="0.2">
      <c r="A30" s="20" t="s">
        <v>63</v>
      </c>
      <c r="B30" s="8" t="s">
        <v>46</v>
      </c>
      <c r="C30" s="8">
        <f>B8*E8/1000</f>
        <v>12.220240272330825</v>
      </c>
      <c r="D30" s="11">
        <f>'IEA EEI 2015'!E11</f>
        <v>17.53</v>
      </c>
      <c r="E30" s="44"/>
    </row>
    <row r="31" spans="1:22" ht="17" x14ac:dyDescent="0.2">
      <c r="A31" s="19" t="s">
        <v>58</v>
      </c>
      <c r="B31" s="7" t="s">
        <v>48</v>
      </c>
      <c r="C31" s="7">
        <f>B10*E10/1000</f>
        <v>83.770837177805021</v>
      </c>
      <c r="D31" s="10">
        <f>'IEA EEI 2015'!E6</f>
        <v>90.42</v>
      </c>
      <c r="E31" s="44"/>
    </row>
    <row r="32" spans="1:22" x14ac:dyDescent="0.2">
      <c r="A32" s="50" t="s">
        <v>68</v>
      </c>
      <c r="B32" s="8" t="s">
        <v>49</v>
      </c>
      <c r="C32" s="8">
        <f>B11*E11/1000</f>
        <v>3.0924777350043044E-2</v>
      </c>
      <c r="D32" s="51">
        <f>'IEA EEI 2015'!E8+'IEA EEI 2015'!E4</f>
        <v>0</v>
      </c>
      <c r="E32" s="44"/>
    </row>
    <row r="33" spans="1:5" x14ac:dyDescent="0.2">
      <c r="A33" s="50"/>
      <c r="B33" s="8" t="s">
        <v>50</v>
      </c>
      <c r="C33" s="8">
        <f>B18*E18/1000</f>
        <v>18.218553942238206</v>
      </c>
      <c r="D33" s="51"/>
      <c r="E33" s="44"/>
    </row>
    <row r="34" spans="1:5" x14ac:dyDescent="0.2">
      <c r="A34" s="50"/>
      <c r="B34" s="8" t="s">
        <v>51</v>
      </c>
      <c r="C34" s="8">
        <f>B19*E19/1000</f>
        <v>15.993523894624046</v>
      </c>
      <c r="D34" s="51"/>
      <c r="E34" s="44"/>
    </row>
    <row r="35" spans="1:5" ht="34" x14ac:dyDescent="0.2">
      <c r="A35" s="31" t="s">
        <v>115</v>
      </c>
      <c r="B35" s="29" t="s">
        <v>40</v>
      </c>
      <c r="C35" s="30">
        <f>B2*E2/1000</f>
        <v>178.90599999999986</v>
      </c>
      <c r="D35" s="17"/>
      <c r="E35" s="45"/>
    </row>
    <row r="36" spans="1:5" ht="34" x14ac:dyDescent="0.2">
      <c r="A36" s="20" t="s">
        <v>61</v>
      </c>
      <c r="B36" s="8" t="s">
        <v>69</v>
      </c>
      <c r="C36" s="8">
        <f>E22</f>
        <v>9.4600000000000009</v>
      </c>
      <c r="D36" s="8">
        <f>'IEA EEI 2015'!E19</f>
        <v>9.4600000000000009</v>
      </c>
      <c r="E36" s="22"/>
    </row>
    <row r="37" spans="1:5" ht="18" thickBot="1" x14ac:dyDescent="0.25">
      <c r="A37" s="23" t="s">
        <v>62</v>
      </c>
      <c r="B37" s="24" t="s">
        <v>47</v>
      </c>
      <c r="C37" s="24">
        <f>B9*E9/1000</f>
        <v>5.9360626176751946E-3</v>
      </c>
      <c r="D37" s="24">
        <f>'IEA EEI 2015'!E20</f>
        <v>194.73</v>
      </c>
      <c r="E37" s="25"/>
    </row>
    <row r="38" spans="1:5" ht="6" customHeight="1" thickBot="1" x14ac:dyDescent="0.25">
      <c r="C38" s="6"/>
      <c r="D38" s="6"/>
    </row>
    <row r="39" spans="1:5" ht="17" customHeight="1" x14ac:dyDescent="0.2">
      <c r="A39" s="32"/>
      <c r="B39" s="33"/>
      <c r="C39" s="38" t="s">
        <v>119</v>
      </c>
      <c r="D39" s="38" t="s">
        <v>55</v>
      </c>
      <c r="E39" s="41" t="s">
        <v>121</v>
      </c>
    </row>
    <row r="40" spans="1:5" ht="17" customHeight="1" x14ac:dyDescent="0.2">
      <c r="A40" s="36"/>
      <c r="B40" s="37" t="s">
        <v>118</v>
      </c>
      <c r="C40" s="37">
        <f>SUM(C25:C35)</f>
        <v>351.91182596471441</v>
      </c>
      <c r="D40" s="37">
        <f>E25</f>
        <v>255.58</v>
      </c>
      <c r="E40" s="39">
        <f>(C40-D40)/D40</f>
        <v>0.37691457064212536</v>
      </c>
    </row>
    <row r="41" spans="1:5" ht="17" thickBot="1" x14ac:dyDescent="0.25">
      <c r="A41" s="34"/>
      <c r="B41" s="35" t="s">
        <v>120</v>
      </c>
      <c r="C41" s="35">
        <f>SUM(C25:C37)</f>
        <v>361.37776202733204</v>
      </c>
      <c r="D41" s="35">
        <f>E25+D36+D37</f>
        <v>459.77</v>
      </c>
      <c r="E41" s="40">
        <f>(C41-D41)/D41</f>
        <v>-0.21400317109134556</v>
      </c>
    </row>
  </sheetData>
  <mergeCells count="5">
    <mergeCell ref="A25:A27"/>
    <mergeCell ref="D25:D27"/>
    <mergeCell ref="E25:E35"/>
    <mergeCell ref="A32:A34"/>
    <mergeCell ref="D32:D3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C8BC-0FFF-064D-BE06-B7130C3388C9}">
  <dimension ref="A1:W41"/>
  <sheetViews>
    <sheetView topLeftCell="B23" zoomScale="147" zoomScaleNormal="147" workbookViewId="0">
      <selection activeCell="C26" sqref="C26"/>
    </sheetView>
  </sheetViews>
  <sheetFormatPr baseColWidth="10" defaultRowHeight="16" x14ac:dyDescent="0.2"/>
  <cols>
    <col min="1" max="1" width="36.6640625" customWidth="1"/>
    <col min="2" max="2" width="23" customWidth="1"/>
    <col min="3" max="3" width="18.83203125" customWidth="1"/>
    <col min="4" max="4" width="52.1640625" customWidth="1"/>
    <col min="5" max="5" width="19.83203125" customWidth="1"/>
    <col min="7" max="7" width="75.6640625" customWidth="1"/>
    <col min="19" max="19" width="75.6640625" customWidth="1"/>
  </cols>
  <sheetData>
    <row r="1" spans="1:23" x14ac:dyDescent="0.2">
      <c r="A1" t="s">
        <v>19</v>
      </c>
      <c r="B1">
        <v>2015</v>
      </c>
      <c r="D1" t="s">
        <v>52</v>
      </c>
      <c r="E1">
        <v>2015</v>
      </c>
    </row>
    <row r="2" spans="1:23" x14ac:dyDescent="0.2">
      <c r="A2" t="s">
        <v>18</v>
      </c>
      <c r="B2">
        <v>116.8315927</v>
      </c>
      <c r="D2" t="s">
        <v>20</v>
      </c>
      <c r="E2" s="4">
        <v>11135.1687496083</v>
      </c>
    </row>
    <row r="3" spans="1:23" x14ac:dyDescent="0.2">
      <c r="A3" t="s">
        <v>0</v>
      </c>
      <c r="B3">
        <v>3944281.3709999998</v>
      </c>
      <c r="D3" t="s">
        <v>21</v>
      </c>
      <c r="E3" s="4">
        <v>4.52480167437323E-2</v>
      </c>
    </row>
    <row r="4" spans="1:23" x14ac:dyDescent="0.2">
      <c r="A4" t="s">
        <v>1</v>
      </c>
      <c r="B4">
        <v>391247.6029</v>
      </c>
      <c r="D4" t="s">
        <v>22</v>
      </c>
      <c r="E4" s="4">
        <v>0.43560975478859998</v>
      </c>
    </row>
    <row r="5" spans="1:23" x14ac:dyDescent="0.2">
      <c r="A5" t="s">
        <v>2</v>
      </c>
      <c r="B5">
        <v>193163.79980000001</v>
      </c>
      <c r="D5" t="s">
        <v>23</v>
      </c>
      <c r="E5" s="4">
        <v>0.10975467441813599</v>
      </c>
    </row>
    <row r="6" spans="1:23" x14ac:dyDescent="0.2">
      <c r="A6" t="s">
        <v>3</v>
      </c>
      <c r="B6">
        <v>29174.73605</v>
      </c>
      <c r="D6" t="s">
        <v>24</v>
      </c>
      <c r="E6" s="4">
        <v>0.35408629034203298</v>
      </c>
    </row>
    <row r="7" spans="1:23" x14ac:dyDescent="0.2">
      <c r="A7" t="s">
        <v>4</v>
      </c>
      <c r="B7">
        <v>4136.3662439999998</v>
      </c>
      <c r="D7" t="s">
        <v>25</v>
      </c>
      <c r="E7" s="4">
        <v>0.51761703365161804</v>
      </c>
    </row>
    <row r="8" spans="1:23" x14ac:dyDescent="0.2">
      <c r="A8" t="s">
        <v>5</v>
      </c>
      <c r="B8">
        <v>1660792.9739999999</v>
      </c>
      <c r="D8" t="s">
        <v>26</v>
      </c>
      <c r="E8" s="4">
        <v>0.12582469239615801</v>
      </c>
    </row>
    <row r="9" spans="1:23" x14ac:dyDescent="0.2">
      <c r="A9" t="s">
        <v>6</v>
      </c>
      <c r="B9">
        <v>108</v>
      </c>
      <c r="D9" t="s">
        <v>27</v>
      </c>
      <c r="E9" s="4">
        <v>0.32696848821326002</v>
      </c>
    </row>
    <row r="10" spans="1:23" x14ac:dyDescent="0.2">
      <c r="A10" t="s">
        <v>7</v>
      </c>
      <c r="B10">
        <v>803025.15819999995</v>
      </c>
      <c r="D10" t="s">
        <v>28</v>
      </c>
      <c r="E10" s="4">
        <v>0.35585563794063901</v>
      </c>
    </row>
    <row r="11" spans="1:23" x14ac:dyDescent="0.2">
      <c r="A11" t="s">
        <v>8</v>
      </c>
      <c r="B11">
        <v>386455.35119999998</v>
      </c>
      <c r="D11" t="s">
        <v>29</v>
      </c>
      <c r="E11" s="4">
        <v>4.5677131454122201E-2</v>
      </c>
      <c r="J11" s="1"/>
      <c r="K11" s="2"/>
      <c r="V11" s="1"/>
      <c r="W11" s="2"/>
    </row>
    <row r="12" spans="1:23" x14ac:dyDescent="0.2">
      <c r="A12" t="s">
        <v>9</v>
      </c>
      <c r="B12">
        <v>0</v>
      </c>
      <c r="D12" t="s">
        <v>30</v>
      </c>
      <c r="E12" s="4">
        <v>1.62313853191044E-2</v>
      </c>
      <c r="J12" s="1"/>
      <c r="V12" s="1"/>
    </row>
    <row r="13" spans="1:23" x14ac:dyDescent="0.2">
      <c r="A13" t="s">
        <v>10</v>
      </c>
      <c r="B13">
        <v>0</v>
      </c>
      <c r="D13" t="s">
        <v>31</v>
      </c>
      <c r="E13" s="4">
        <v>4.2178934979510502E-2</v>
      </c>
      <c r="J13" s="1"/>
      <c r="V13" s="1"/>
    </row>
    <row r="14" spans="1:23" x14ac:dyDescent="0.2">
      <c r="A14" t="s">
        <v>11</v>
      </c>
      <c r="B14">
        <v>0</v>
      </c>
      <c r="D14" t="s">
        <v>32</v>
      </c>
      <c r="E14" s="4">
        <v>4.5905377294342499E-2</v>
      </c>
      <c r="J14" s="1"/>
      <c r="V14" s="1"/>
    </row>
    <row r="15" spans="1:23" x14ac:dyDescent="0.2">
      <c r="A15" t="s">
        <v>12</v>
      </c>
      <c r="B15">
        <v>0</v>
      </c>
      <c r="D15" t="s">
        <v>33</v>
      </c>
      <c r="E15" s="4">
        <v>0.176257395763496</v>
      </c>
      <c r="J15" s="1"/>
      <c r="V15" s="1"/>
    </row>
    <row r="16" spans="1:23" x14ac:dyDescent="0.2">
      <c r="A16" t="s">
        <v>13</v>
      </c>
      <c r="B16">
        <v>0</v>
      </c>
      <c r="D16" t="s">
        <v>34</v>
      </c>
      <c r="E16" s="4">
        <v>4.20591720194416E-2</v>
      </c>
      <c r="J16" s="1"/>
      <c r="V16" s="1"/>
    </row>
    <row r="17" spans="1:22" x14ac:dyDescent="0.2">
      <c r="A17" t="s">
        <v>14</v>
      </c>
      <c r="B17">
        <v>0</v>
      </c>
      <c r="D17" t="s">
        <v>35</v>
      </c>
      <c r="E17" s="4">
        <v>3.2899784927756301</v>
      </c>
      <c r="J17" s="1"/>
      <c r="V17" s="1"/>
    </row>
    <row r="18" spans="1:22" x14ac:dyDescent="0.2">
      <c r="A18" t="s">
        <v>15</v>
      </c>
      <c r="B18">
        <v>13449.72472</v>
      </c>
      <c r="D18" t="s">
        <v>36</v>
      </c>
      <c r="E18" s="4">
        <v>1.36633640126741</v>
      </c>
      <c r="J18" s="1"/>
      <c r="V18" s="1"/>
    </row>
    <row r="19" spans="1:22" x14ac:dyDescent="0.2">
      <c r="A19" t="s">
        <v>16</v>
      </c>
      <c r="B19">
        <v>55827.440770000001</v>
      </c>
      <c r="D19" t="s">
        <v>37</v>
      </c>
      <c r="E19" s="4">
        <v>0.32604009317396598</v>
      </c>
      <c r="J19" s="1"/>
      <c r="V19" s="1"/>
    </row>
    <row r="20" spans="1:22" x14ac:dyDescent="0.2">
      <c r="A20" t="s">
        <v>17</v>
      </c>
      <c r="B20">
        <v>1424850.75</v>
      </c>
    </row>
    <row r="21" spans="1:22" x14ac:dyDescent="0.2">
      <c r="D21" t="s">
        <v>53</v>
      </c>
    </row>
    <row r="22" spans="1:22" x14ac:dyDescent="0.2">
      <c r="D22" t="s">
        <v>38</v>
      </c>
      <c r="E22">
        <v>244.46</v>
      </c>
    </row>
    <row r="23" spans="1:22" ht="17" thickBot="1" x14ac:dyDescent="0.25"/>
    <row r="24" spans="1:22" s="3" customFormat="1" ht="52" thickBot="1" x14ac:dyDescent="0.25">
      <c r="A24" s="26" t="s">
        <v>60</v>
      </c>
      <c r="B24" s="27" t="s">
        <v>64</v>
      </c>
      <c r="C24" s="27" t="s">
        <v>54</v>
      </c>
      <c r="D24" s="27" t="s">
        <v>56</v>
      </c>
      <c r="E24" s="28" t="s">
        <v>141</v>
      </c>
    </row>
    <row r="25" spans="1:22" x14ac:dyDescent="0.2">
      <c r="A25" s="46" t="s">
        <v>59</v>
      </c>
      <c r="B25" s="18" t="s">
        <v>41</v>
      </c>
      <c r="C25" s="18">
        <f>B3*E3/1000</f>
        <v>178.47090951699937</v>
      </c>
      <c r="D25" s="48"/>
      <c r="E25" s="43">
        <f>'IEA Summary'!C10/1000</f>
        <v>84.878</v>
      </c>
    </row>
    <row r="26" spans="1:22" x14ac:dyDescent="0.2">
      <c r="A26" s="47"/>
      <c r="B26" s="7" t="s">
        <v>44</v>
      </c>
      <c r="C26" s="7">
        <f>B6*E6/1000</f>
        <v>10.330374059652478</v>
      </c>
      <c r="D26" s="49"/>
      <c r="E26" s="44"/>
    </row>
    <row r="27" spans="1:22" x14ac:dyDescent="0.2">
      <c r="A27" s="47"/>
      <c r="B27" s="7" t="s">
        <v>45</v>
      </c>
      <c r="C27" s="7">
        <f>B7*E7/1000</f>
        <v>2.1410536253159647</v>
      </c>
      <c r="D27" s="49"/>
      <c r="E27" s="44"/>
    </row>
    <row r="28" spans="1:22" ht="34" x14ac:dyDescent="0.2">
      <c r="A28" s="20" t="s">
        <v>57</v>
      </c>
      <c r="B28" s="8" t="s">
        <v>42</v>
      </c>
      <c r="C28" s="8">
        <f>B4*E4/1000</f>
        <v>170.43127236089654</v>
      </c>
      <c r="D28" s="11"/>
      <c r="E28" s="44"/>
    </row>
    <row r="29" spans="1:22" ht="17" x14ac:dyDescent="0.2">
      <c r="A29" s="21" t="s">
        <v>65</v>
      </c>
      <c r="B29" s="7" t="s">
        <v>43</v>
      </c>
      <c r="C29" s="7">
        <f>B5*E5/1000</f>
        <v>21.200629956419004</v>
      </c>
      <c r="D29" s="10"/>
      <c r="E29" s="44"/>
    </row>
    <row r="30" spans="1:22" ht="17" x14ac:dyDescent="0.2">
      <c r="A30" s="20" t="s">
        <v>63</v>
      </c>
      <c r="B30" s="8" t="s">
        <v>46</v>
      </c>
      <c r="C30" s="8">
        <f>B8*E8/1000</f>
        <v>208.96876508725043</v>
      </c>
      <c r="D30" s="11"/>
      <c r="E30" s="44"/>
    </row>
    <row r="31" spans="1:22" ht="17" x14ac:dyDescent="0.2">
      <c r="A31" s="19" t="s">
        <v>58</v>
      </c>
      <c r="B31" s="7" t="s">
        <v>48</v>
      </c>
      <c r="C31" s="7">
        <f>B10*E10/1000</f>
        <v>285.76102995364357</v>
      </c>
      <c r="D31" s="10"/>
      <c r="E31" s="44"/>
    </row>
    <row r="32" spans="1:22" x14ac:dyDescent="0.2">
      <c r="A32" s="50" t="s">
        <v>68</v>
      </c>
      <c r="B32" s="8" t="s">
        <v>49</v>
      </c>
      <c r="C32" s="8">
        <f>B11*E11/1000</f>
        <v>17.652171877911361</v>
      </c>
      <c r="D32" s="51"/>
      <c r="E32" s="44"/>
    </row>
    <row r="33" spans="1:5" x14ac:dyDescent="0.2">
      <c r="A33" s="50"/>
      <c r="B33" s="8" t="s">
        <v>50</v>
      </c>
      <c r="C33" s="8">
        <f>B18*E18/1000</f>
        <v>18.376848471962123</v>
      </c>
      <c r="D33" s="51"/>
      <c r="E33" s="44"/>
    </row>
    <row r="34" spans="1:5" x14ac:dyDescent="0.2">
      <c r="A34" s="50"/>
      <c r="B34" s="8" t="s">
        <v>51</v>
      </c>
      <c r="C34" s="8">
        <f>B19*E19/1000</f>
        <v>18.201983990314869</v>
      </c>
      <c r="D34" s="51"/>
      <c r="E34" s="44"/>
    </row>
    <row r="35" spans="1:5" ht="34" x14ac:dyDescent="0.2">
      <c r="A35" s="31" t="s">
        <v>115</v>
      </c>
      <c r="B35" s="29" t="s">
        <v>40</v>
      </c>
      <c r="C35" s="30">
        <f>B2*E2/1000</f>
        <v>1300.9395000000052</v>
      </c>
      <c r="D35" s="17"/>
      <c r="E35" s="45"/>
    </row>
    <row r="36" spans="1:5" ht="34" x14ac:dyDescent="0.2">
      <c r="A36" s="20" t="s">
        <v>61</v>
      </c>
      <c r="B36" s="8" t="s">
        <v>69</v>
      </c>
      <c r="C36" s="8">
        <f>E22</f>
        <v>244.46</v>
      </c>
      <c r="D36" s="8">
        <f>'IEA Summary'!G10/1000</f>
        <v>6.9969999999999999</v>
      </c>
      <c r="E36" s="22"/>
    </row>
    <row r="37" spans="1:5" ht="18" thickBot="1" x14ac:dyDescent="0.25">
      <c r="A37" s="23" t="s">
        <v>62</v>
      </c>
      <c r="B37" s="24" t="s">
        <v>47</v>
      </c>
      <c r="C37" s="24">
        <f>B9*E9/1000</f>
        <v>3.5312596727032082E-2</v>
      </c>
      <c r="D37" s="24"/>
      <c r="E37" s="25"/>
    </row>
    <row r="38" spans="1:5" ht="6" customHeight="1" thickBot="1" x14ac:dyDescent="0.25">
      <c r="C38" s="6"/>
      <c r="D38" s="6"/>
    </row>
    <row r="39" spans="1:5" ht="17" customHeight="1" x14ac:dyDescent="0.2">
      <c r="A39" s="32"/>
      <c r="B39" s="33"/>
      <c r="C39" s="38" t="s">
        <v>119</v>
      </c>
      <c r="D39" s="38" t="s">
        <v>55</v>
      </c>
      <c r="E39" s="41" t="s">
        <v>121</v>
      </c>
    </row>
    <row r="40" spans="1:5" ht="17" customHeight="1" x14ac:dyDescent="0.2">
      <c r="A40" s="36"/>
      <c r="B40" s="37" t="s">
        <v>118</v>
      </c>
      <c r="C40" s="37">
        <f>SUM(C25:C35)</f>
        <v>2232.474538900371</v>
      </c>
      <c r="D40" s="37">
        <f>E25</f>
        <v>84.878</v>
      </c>
      <c r="E40" s="39">
        <f>(C40-D40)/D40</f>
        <v>25.302157672192688</v>
      </c>
    </row>
    <row r="41" spans="1:5" ht="17" thickBot="1" x14ac:dyDescent="0.25">
      <c r="A41" s="34"/>
      <c r="B41" s="35" t="s">
        <v>120</v>
      </c>
      <c r="C41" s="35">
        <f>SUM(C25:C37)</f>
        <v>2476.9698514970983</v>
      </c>
      <c r="D41" s="35">
        <f>E25+D36+D37</f>
        <v>91.875</v>
      </c>
      <c r="E41" s="40">
        <f>(C41-D41)/D41</f>
        <v>25.960216070716715</v>
      </c>
    </row>
  </sheetData>
  <mergeCells count="5">
    <mergeCell ref="A25:A27"/>
    <mergeCell ref="D25:D27"/>
    <mergeCell ref="E25:E35"/>
    <mergeCell ref="A32:A34"/>
    <mergeCell ref="D32:D34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DA1E-FBFB-644A-8E4F-C9E1F2D0127E}">
  <dimension ref="A1:W41"/>
  <sheetViews>
    <sheetView zoomScale="147" zoomScaleNormal="147" workbookViewId="0">
      <selection activeCell="A28" sqref="A28"/>
    </sheetView>
  </sheetViews>
  <sheetFormatPr baseColWidth="10" defaultRowHeight="16" x14ac:dyDescent="0.2"/>
  <cols>
    <col min="1" max="1" width="36.6640625" customWidth="1"/>
    <col min="2" max="2" width="23" customWidth="1"/>
    <col min="3" max="3" width="18.83203125" customWidth="1"/>
    <col min="4" max="4" width="52.1640625" customWidth="1"/>
    <col min="5" max="5" width="19.83203125" customWidth="1"/>
    <col min="7" max="7" width="75.6640625" customWidth="1"/>
    <col min="19" max="19" width="75.6640625" customWidth="1"/>
  </cols>
  <sheetData>
    <row r="1" spans="1:23" x14ac:dyDescent="0.2">
      <c r="A1" t="s">
        <v>19</v>
      </c>
      <c r="B1">
        <v>2015</v>
      </c>
      <c r="D1" t="s">
        <v>52</v>
      </c>
      <c r="E1">
        <v>2015</v>
      </c>
    </row>
    <row r="2" spans="1:23" x14ac:dyDescent="0.2">
      <c r="A2" t="s">
        <v>18</v>
      </c>
      <c r="B2">
        <v>1857.6481020000001</v>
      </c>
      <c r="D2" t="s">
        <v>20</v>
      </c>
      <c r="E2" s="4">
        <v>557.62660262982399</v>
      </c>
    </row>
    <row r="3" spans="1:23" x14ac:dyDescent="0.2">
      <c r="A3" t="s">
        <v>0</v>
      </c>
      <c r="B3">
        <v>33397627.309999999</v>
      </c>
      <c r="D3" t="s">
        <v>21</v>
      </c>
      <c r="E3" s="4">
        <v>6.3393560430620999E-3</v>
      </c>
    </row>
    <row r="4" spans="1:23" x14ac:dyDescent="0.2">
      <c r="A4" t="s">
        <v>1</v>
      </c>
      <c r="B4">
        <v>4145162.0750000002</v>
      </c>
      <c r="D4" t="s">
        <v>22</v>
      </c>
      <c r="E4" s="4">
        <v>3.3462924289028299E-2</v>
      </c>
    </row>
    <row r="5" spans="1:23" x14ac:dyDescent="0.2">
      <c r="A5" t="s">
        <v>2</v>
      </c>
      <c r="B5">
        <v>12996545.34</v>
      </c>
      <c r="D5" t="s">
        <v>23</v>
      </c>
      <c r="E5" s="4">
        <v>7.3475225424235306E-5</v>
      </c>
    </row>
    <row r="6" spans="1:23" x14ac:dyDescent="0.2">
      <c r="A6" t="s">
        <v>3</v>
      </c>
      <c r="B6">
        <v>464580.93939999997</v>
      </c>
      <c r="D6" t="s">
        <v>24</v>
      </c>
      <c r="E6" s="4">
        <v>2.0044389801474698E-2</v>
      </c>
    </row>
    <row r="7" spans="1:23" x14ac:dyDescent="0.2">
      <c r="A7" t="s">
        <v>4</v>
      </c>
      <c r="B7">
        <v>21032.947179999999</v>
      </c>
      <c r="D7" t="s">
        <v>25</v>
      </c>
      <c r="E7" s="4">
        <v>0.59104055238797004</v>
      </c>
    </row>
    <row r="8" spans="1:23" x14ac:dyDescent="0.2">
      <c r="A8" t="s">
        <v>5</v>
      </c>
      <c r="B8">
        <v>25425029.739999998</v>
      </c>
      <c r="D8" t="s">
        <v>26</v>
      </c>
      <c r="E8" s="4">
        <v>8.1039309854103007E-3</v>
      </c>
    </row>
    <row r="9" spans="1:23" x14ac:dyDescent="0.2">
      <c r="A9" t="s">
        <v>6</v>
      </c>
      <c r="B9">
        <v>108</v>
      </c>
      <c r="D9" t="s">
        <v>27</v>
      </c>
      <c r="E9" s="4">
        <v>7.3304176509390003E-3</v>
      </c>
    </row>
    <row r="10" spans="1:23" x14ac:dyDescent="0.2">
      <c r="A10" t="s">
        <v>7</v>
      </c>
      <c r="B10">
        <v>5769697.2649999997</v>
      </c>
      <c r="D10" t="s">
        <v>28</v>
      </c>
      <c r="E10" s="4">
        <v>3.6936409795951001E-3</v>
      </c>
    </row>
    <row r="11" spans="1:23" x14ac:dyDescent="0.2">
      <c r="A11" t="s">
        <v>8</v>
      </c>
      <c r="B11">
        <v>5656888.1560000004</v>
      </c>
      <c r="D11" t="s">
        <v>29</v>
      </c>
      <c r="E11" s="4">
        <v>1.0022194900737001E-3</v>
      </c>
      <c r="J11" s="1"/>
      <c r="K11" s="2"/>
      <c r="V11" s="1"/>
      <c r="W11" s="2"/>
    </row>
    <row r="12" spans="1:23" x14ac:dyDescent="0.2">
      <c r="A12" t="s">
        <v>9</v>
      </c>
      <c r="B12">
        <v>0</v>
      </c>
      <c r="D12" t="s">
        <v>30</v>
      </c>
      <c r="E12" s="4">
        <v>4.0519654927049999E-4</v>
      </c>
      <c r="J12" s="1"/>
      <c r="V12" s="1"/>
    </row>
    <row r="13" spans="1:23" x14ac:dyDescent="0.2">
      <c r="A13" t="s">
        <v>10</v>
      </c>
      <c r="B13">
        <v>0</v>
      </c>
      <c r="D13" t="s">
        <v>31</v>
      </c>
      <c r="E13" s="4">
        <v>3.6652088254689999E-4</v>
      </c>
      <c r="J13" s="1"/>
      <c r="V13" s="1"/>
    </row>
    <row r="14" spans="1:23" x14ac:dyDescent="0.2">
      <c r="A14" t="s">
        <v>11</v>
      </c>
      <c r="B14">
        <v>0</v>
      </c>
      <c r="D14" t="s">
        <v>32</v>
      </c>
      <c r="E14" s="4">
        <v>1.8468204897969999E-4</v>
      </c>
      <c r="J14" s="1"/>
      <c r="V14" s="1"/>
    </row>
    <row r="15" spans="1:23" x14ac:dyDescent="0.2">
      <c r="A15" t="s">
        <v>12</v>
      </c>
      <c r="B15">
        <v>0</v>
      </c>
      <c r="D15" t="s">
        <v>33</v>
      </c>
      <c r="E15" s="4">
        <v>2.4477584919055E-5</v>
      </c>
      <c r="J15" s="1"/>
      <c r="V15" s="1"/>
    </row>
    <row r="16" spans="1:23" x14ac:dyDescent="0.2">
      <c r="A16" t="s">
        <v>13</v>
      </c>
      <c r="B16">
        <v>0</v>
      </c>
      <c r="D16" t="s">
        <v>34</v>
      </c>
      <c r="E16" s="4">
        <v>5.4653367997499996E-6</v>
      </c>
      <c r="J16" s="1"/>
      <c r="V16" s="1"/>
    </row>
    <row r="17" spans="1:22" x14ac:dyDescent="0.2">
      <c r="A17" t="s">
        <v>14</v>
      </c>
      <c r="B17">
        <v>0</v>
      </c>
      <c r="D17" t="s">
        <v>35</v>
      </c>
      <c r="E17" s="4">
        <v>0.16644369879204801</v>
      </c>
      <c r="J17" s="1"/>
      <c r="V17" s="1"/>
    </row>
    <row r="18" spans="1:22" x14ac:dyDescent="0.2">
      <c r="A18" t="s">
        <v>15</v>
      </c>
      <c r="B18">
        <v>236325.29399999999</v>
      </c>
      <c r="D18" t="s">
        <v>36</v>
      </c>
      <c r="E18" s="4">
        <v>4.8955169838109998E-4</v>
      </c>
      <c r="J18" s="1"/>
      <c r="V18" s="1"/>
    </row>
    <row r="19" spans="1:22" x14ac:dyDescent="0.2">
      <c r="A19" t="s">
        <v>16</v>
      </c>
      <c r="B19">
        <v>861150.63580000005</v>
      </c>
      <c r="D19" t="s">
        <v>37</v>
      </c>
      <c r="E19" s="4">
        <v>1.09306735995E-4</v>
      </c>
      <c r="J19" s="1"/>
      <c r="V19" s="1"/>
    </row>
    <row r="20" spans="1:22" x14ac:dyDescent="0.2">
      <c r="A20" t="s">
        <v>17</v>
      </c>
      <c r="B20">
        <v>1424850.75</v>
      </c>
    </row>
    <row r="21" spans="1:22" x14ac:dyDescent="0.2">
      <c r="D21" t="s">
        <v>53</v>
      </c>
    </row>
    <row r="22" spans="1:22" x14ac:dyDescent="0.2">
      <c r="D22" t="s">
        <v>38</v>
      </c>
      <c r="E22">
        <v>179.07</v>
      </c>
    </row>
    <row r="23" spans="1:22" ht="17" thickBot="1" x14ac:dyDescent="0.25"/>
    <row r="24" spans="1:22" s="3" customFormat="1" ht="18" thickBot="1" x14ac:dyDescent="0.25">
      <c r="A24" s="26" t="s">
        <v>60</v>
      </c>
      <c r="B24" s="27" t="s">
        <v>64</v>
      </c>
      <c r="C24" s="27" t="s">
        <v>54</v>
      </c>
      <c r="D24" s="27" t="s">
        <v>56</v>
      </c>
      <c r="E24" s="28" t="s">
        <v>117</v>
      </c>
    </row>
    <row r="25" spans="1:22" x14ac:dyDescent="0.2">
      <c r="A25" s="46" t="s">
        <v>59</v>
      </c>
      <c r="B25" s="18" t="s">
        <v>41</v>
      </c>
      <c r="C25" s="18">
        <f>B3*E3/1000</f>
        <v>211.71945051158431</v>
      </c>
      <c r="D25" s="48">
        <f>'IEA EEI 2015'!F9</f>
        <v>218.78</v>
      </c>
      <c r="E25" s="43">
        <f>'IEA EEI 2015'!F2</f>
        <v>1479.82</v>
      </c>
    </row>
    <row r="26" spans="1:22" x14ac:dyDescent="0.2">
      <c r="A26" s="47"/>
      <c r="B26" s="7" t="s">
        <v>44</v>
      </c>
      <c r="C26" s="7">
        <f>B6*E6/1000</f>
        <v>9.3122414436688938</v>
      </c>
      <c r="D26" s="49"/>
      <c r="E26" s="44"/>
    </row>
    <row r="27" spans="1:22" x14ac:dyDescent="0.2">
      <c r="A27" s="47"/>
      <c r="B27" s="7" t="s">
        <v>45</v>
      </c>
      <c r="C27" s="7">
        <f>B7*E7/1000</f>
        <v>12.431324719614196</v>
      </c>
      <c r="D27" s="49"/>
      <c r="E27" s="44"/>
    </row>
    <row r="28" spans="1:22" ht="34" x14ac:dyDescent="0.2">
      <c r="A28" s="20" t="s">
        <v>57</v>
      </c>
      <c r="B28" s="8" t="s">
        <v>42</v>
      </c>
      <c r="C28" s="8">
        <f>B4*E4/1000</f>
        <v>138.70924468147643</v>
      </c>
      <c r="D28" s="11">
        <f>'IEA EEI 2015'!F7</f>
        <v>157.31</v>
      </c>
      <c r="E28" s="44"/>
    </row>
    <row r="29" spans="1:22" ht="17" x14ac:dyDescent="0.2">
      <c r="A29" s="21" t="s">
        <v>65</v>
      </c>
      <c r="B29" s="7" t="s">
        <v>43</v>
      </c>
      <c r="C29" s="7">
        <f>B5*E5/1000</f>
        <v>0.95492409859279481</v>
      </c>
      <c r="D29" s="10" t="s">
        <v>116</v>
      </c>
      <c r="E29" s="44"/>
    </row>
    <row r="30" spans="1:22" ht="17" x14ac:dyDescent="0.2">
      <c r="A30" s="20" t="s">
        <v>63</v>
      </c>
      <c r="B30" s="8" t="s">
        <v>46</v>
      </c>
      <c r="C30" s="8">
        <f>B8*E8/1000</f>
        <v>206.04268631496439</v>
      </c>
      <c r="D30" s="11">
        <f>'IEA EEI 2015'!F11</f>
        <v>227.01</v>
      </c>
      <c r="E30" s="44"/>
    </row>
    <row r="31" spans="1:22" ht="17" x14ac:dyDescent="0.2">
      <c r="A31" s="19" t="s">
        <v>58</v>
      </c>
      <c r="B31" s="7" t="s">
        <v>48</v>
      </c>
      <c r="C31" s="7">
        <f>B10*E10/1000</f>
        <v>21.311190257861771</v>
      </c>
      <c r="D31" s="10">
        <f>'IEA EEI 2015'!F6</f>
        <v>49.94</v>
      </c>
      <c r="E31" s="44"/>
    </row>
    <row r="32" spans="1:22" x14ac:dyDescent="0.2">
      <c r="A32" s="50" t="s">
        <v>68</v>
      </c>
      <c r="B32" s="8" t="s">
        <v>49</v>
      </c>
      <c r="C32" s="8">
        <f>B11*E11/1000</f>
        <v>5.6694435631102742</v>
      </c>
      <c r="D32" s="51">
        <f>'IEA EEI 2015'!F8+'IEA EEI 2015'!F4</f>
        <v>10.98</v>
      </c>
      <c r="E32" s="44"/>
    </row>
    <row r="33" spans="1:5" x14ac:dyDescent="0.2">
      <c r="A33" s="50"/>
      <c r="B33" s="8" t="s">
        <v>50</v>
      </c>
      <c r="C33" s="8">
        <f>B18*E18/1000</f>
        <v>0.11569344904811277</v>
      </c>
      <c r="D33" s="51"/>
      <c r="E33" s="44"/>
    </row>
    <row r="34" spans="1:5" x14ac:dyDescent="0.2">
      <c r="A34" s="50"/>
      <c r="B34" s="8" t="s">
        <v>51</v>
      </c>
      <c r="C34" s="8">
        <f>B19*E19/1000</f>
        <v>9.4129565199317006E-2</v>
      </c>
      <c r="D34" s="51"/>
      <c r="E34" s="44"/>
    </row>
    <row r="35" spans="1:5" ht="34" x14ac:dyDescent="0.2">
      <c r="A35" s="31" t="s">
        <v>115</v>
      </c>
      <c r="B35" s="29" t="s">
        <v>40</v>
      </c>
      <c r="C35" s="30">
        <f>B2*E2/1000</f>
        <v>1035.8740000000007</v>
      </c>
      <c r="D35" s="17"/>
      <c r="E35" s="45"/>
    </row>
    <row r="36" spans="1:5" ht="34" x14ac:dyDescent="0.2">
      <c r="A36" s="20" t="s">
        <v>61</v>
      </c>
      <c r="B36" s="8" t="s">
        <v>69</v>
      </c>
      <c r="C36" s="8">
        <f>E22</f>
        <v>179.07</v>
      </c>
      <c r="D36" s="8">
        <f>'IEA EEI 2015'!F19</f>
        <v>179.07</v>
      </c>
      <c r="E36" s="22"/>
    </row>
    <row r="37" spans="1:5" ht="18" thickBot="1" x14ac:dyDescent="0.25">
      <c r="A37" s="23" t="s">
        <v>62</v>
      </c>
      <c r="B37" s="24" t="s">
        <v>47</v>
      </c>
      <c r="C37" s="24">
        <f>B9*E9/1000</f>
        <v>7.9168510630141199E-4</v>
      </c>
      <c r="D37" s="24">
        <f>'IEA EEI 2015'!F20</f>
        <v>494.38</v>
      </c>
      <c r="E37" s="25"/>
    </row>
    <row r="38" spans="1:5" ht="6" customHeight="1" thickBot="1" x14ac:dyDescent="0.25">
      <c r="C38" s="6"/>
      <c r="D38" s="6"/>
    </row>
    <row r="39" spans="1:5" ht="17" customHeight="1" x14ac:dyDescent="0.2">
      <c r="A39" s="32"/>
      <c r="B39" s="33"/>
      <c r="C39" s="38" t="s">
        <v>119</v>
      </c>
      <c r="D39" s="38" t="s">
        <v>55</v>
      </c>
      <c r="E39" s="41" t="s">
        <v>121</v>
      </c>
    </row>
    <row r="40" spans="1:5" ht="17" customHeight="1" x14ac:dyDescent="0.2">
      <c r="A40" s="36"/>
      <c r="B40" s="37" t="s">
        <v>118</v>
      </c>
      <c r="C40" s="37">
        <f>SUM(C25:C35)</f>
        <v>1642.2343286051209</v>
      </c>
      <c r="D40" s="37">
        <f>E25</f>
        <v>1479.82</v>
      </c>
      <c r="E40" s="39">
        <f>(C40-D40)/D40</f>
        <v>0.10975275952826763</v>
      </c>
    </row>
    <row r="41" spans="1:5" ht="17" thickBot="1" x14ac:dyDescent="0.25">
      <c r="A41" s="34"/>
      <c r="B41" s="35" t="s">
        <v>120</v>
      </c>
      <c r="C41" s="35">
        <f>SUM(C25:C37)</f>
        <v>1821.3051202902273</v>
      </c>
      <c r="D41" s="35">
        <f>E25+D36+D37</f>
        <v>2153.27</v>
      </c>
      <c r="E41" s="40">
        <f>(C41-D41)/D41</f>
        <v>-0.15416779117796317</v>
      </c>
    </row>
  </sheetData>
  <mergeCells count="5">
    <mergeCell ref="A25:A27"/>
    <mergeCell ref="D25:D27"/>
    <mergeCell ref="E25:E35"/>
    <mergeCell ref="A32:A34"/>
    <mergeCell ref="D32:D34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E570-6B73-A049-A06A-60F4D28F4786}">
  <dimension ref="A1:L65"/>
  <sheetViews>
    <sheetView tabSelected="1" topLeftCell="A30" workbookViewId="0">
      <selection activeCell="I48" sqref="I48"/>
    </sheetView>
  </sheetViews>
  <sheetFormatPr baseColWidth="10" defaultRowHeight="16" x14ac:dyDescent="0.2"/>
  <cols>
    <col min="1" max="4" width="15.6640625" customWidth="1"/>
  </cols>
  <sheetData>
    <row r="1" spans="1:1" x14ac:dyDescent="0.2">
      <c r="A1" t="s">
        <v>157</v>
      </c>
    </row>
    <row r="2" spans="1:1" x14ac:dyDescent="0.2">
      <c r="A2" t="s">
        <v>143</v>
      </c>
    </row>
    <row r="3" spans="1:1" x14ac:dyDescent="0.2">
      <c r="A3" t="s">
        <v>144</v>
      </c>
    </row>
    <row r="4" spans="1:1" x14ac:dyDescent="0.2">
      <c r="A4" t="s">
        <v>145</v>
      </c>
    </row>
    <row r="5" spans="1:1" x14ac:dyDescent="0.2">
      <c r="A5" t="s">
        <v>146</v>
      </c>
    </row>
    <row r="6" spans="1:1" x14ac:dyDescent="0.2">
      <c r="A6" t="s">
        <v>155</v>
      </c>
    </row>
    <row r="7" spans="1:1" x14ac:dyDescent="0.2">
      <c r="A7" t="s">
        <v>156</v>
      </c>
    </row>
    <row r="8" spans="1:1" x14ac:dyDescent="0.2">
      <c r="A8" t="s">
        <v>147</v>
      </c>
    </row>
    <row r="9" spans="1:1" x14ac:dyDescent="0.2">
      <c r="A9" t="s">
        <v>148</v>
      </c>
    </row>
    <row r="10" spans="1:1" x14ac:dyDescent="0.2">
      <c r="A10" t="s">
        <v>149</v>
      </c>
    </row>
    <row r="11" spans="1:1" x14ac:dyDescent="0.2">
      <c r="A11" t="s">
        <v>150</v>
      </c>
    </row>
    <row r="12" spans="1:1" x14ac:dyDescent="0.2">
      <c r="A12" t="s">
        <v>151</v>
      </c>
    </row>
    <row r="13" spans="1:1" x14ac:dyDescent="0.2">
      <c r="A13" t="s">
        <v>152</v>
      </c>
    </row>
    <row r="14" spans="1:1" x14ac:dyDescent="0.2">
      <c r="A14" t="s">
        <v>153</v>
      </c>
    </row>
    <row r="15" spans="1:1" x14ac:dyDescent="0.2">
      <c r="A15" t="s">
        <v>154</v>
      </c>
    </row>
    <row r="16" spans="1:1" x14ac:dyDescent="0.2">
      <c r="A16" t="s">
        <v>142</v>
      </c>
    </row>
    <row r="19" spans="1:12" x14ac:dyDescent="0.2">
      <c r="A19" s="54" t="s">
        <v>158</v>
      </c>
      <c r="B19" s="54"/>
      <c r="C19" s="54" t="s">
        <v>162</v>
      </c>
      <c r="D19" s="54" t="s">
        <v>163</v>
      </c>
      <c r="E19" s="54" t="s">
        <v>161</v>
      </c>
      <c r="F19" s="54" t="s">
        <v>166</v>
      </c>
      <c r="G19" s="54"/>
      <c r="H19" s="54"/>
      <c r="I19" s="54"/>
      <c r="J19" s="54" t="s">
        <v>168</v>
      </c>
      <c r="K19" s="54" t="s">
        <v>170</v>
      </c>
      <c r="L19" s="54" t="s">
        <v>174</v>
      </c>
    </row>
    <row r="20" spans="1:12" x14ac:dyDescent="0.2">
      <c r="A20">
        <f>AVERAGE(C20,D20)</f>
        <v>5.875</v>
      </c>
      <c r="B20" t="s">
        <v>164</v>
      </c>
      <c r="C20">
        <v>3.85</v>
      </c>
      <c r="D20">
        <v>7.9</v>
      </c>
      <c r="E20" t="s">
        <v>160</v>
      </c>
      <c r="J20">
        <v>1.0550600000000001</v>
      </c>
      <c r="K20">
        <v>1.1023099999999999</v>
      </c>
      <c r="L20">
        <v>277.7777777</v>
      </c>
    </row>
    <row r="22" spans="1:12" x14ac:dyDescent="0.2">
      <c r="A22">
        <f>AVERAGE(C22,D22)</f>
        <v>11.850000000000001</v>
      </c>
      <c r="B22" t="s">
        <v>165</v>
      </c>
      <c r="C22">
        <v>7.4</v>
      </c>
      <c r="D22">
        <v>16.3</v>
      </c>
      <c r="E22" t="s">
        <v>180</v>
      </c>
      <c r="F22" t="s">
        <v>167</v>
      </c>
    </row>
    <row r="23" spans="1:12" x14ac:dyDescent="0.2">
      <c r="A23">
        <f>A22*J20</f>
        <v>12.502461000000002</v>
      </c>
      <c r="B23" t="s">
        <v>169</v>
      </c>
    </row>
    <row r="24" spans="1:12" x14ac:dyDescent="0.2">
      <c r="A24">
        <f>A23*K20</f>
        <v>13.78158778491</v>
      </c>
      <c r="B24" t="s">
        <v>164</v>
      </c>
    </row>
    <row r="26" spans="1:12" x14ac:dyDescent="0.2">
      <c r="A26">
        <f>(A24+A20)/2000</f>
        <v>9.8282938924550006E-3</v>
      </c>
      <c r="B26" t="s">
        <v>171</v>
      </c>
    </row>
    <row r="29" spans="1:12" x14ac:dyDescent="0.2">
      <c r="A29" s="54" t="s">
        <v>159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</row>
    <row r="30" spans="1:12" x14ac:dyDescent="0.2">
      <c r="A30">
        <v>3.4</v>
      </c>
      <c r="B30" t="s">
        <v>169</v>
      </c>
      <c r="C30" t="s">
        <v>172</v>
      </c>
      <c r="E30" t="s">
        <v>177</v>
      </c>
    </row>
    <row r="31" spans="1:12" x14ac:dyDescent="0.2">
      <c r="A31">
        <v>110</v>
      </c>
      <c r="B31" t="s">
        <v>175</v>
      </c>
      <c r="C31" t="s">
        <v>173</v>
      </c>
    </row>
    <row r="32" spans="1:12" x14ac:dyDescent="0.2">
      <c r="A32">
        <f>A31/L20</f>
        <v>0.39600000011087999</v>
      </c>
      <c r="B32" t="s">
        <v>169</v>
      </c>
      <c r="C32" t="s">
        <v>173</v>
      </c>
    </row>
    <row r="33" spans="1:11" x14ac:dyDescent="0.2">
      <c r="A33">
        <f>A30+A32</f>
        <v>3.79600000011088</v>
      </c>
      <c r="B33" t="s">
        <v>169</v>
      </c>
    </row>
    <row r="34" spans="1:11" x14ac:dyDescent="0.2">
      <c r="A34">
        <f>A33*K20</f>
        <v>4.1843687601222239</v>
      </c>
      <c r="B34" t="s">
        <v>164</v>
      </c>
    </row>
    <row r="35" spans="1:11" x14ac:dyDescent="0.2">
      <c r="A35">
        <f>A34/1000</f>
        <v>4.1843687601222238E-3</v>
      </c>
      <c r="B35" t="s">
        <v>176</v>
      </c>
    </row>
    <row r="37" spans="1:11" x14ac:dyDescent="0.2">
      <c r="A37">
        <v>4</v>
      </c>
      <c r="B37" t="s">
        <v>169</v>
      </c>
      <c r="E37" s="55" t="s">
        <v>179</v>
      </c>
    </row>
    <row r="38" spans="1:11" x14ac:dyDescent="0.2">
      <c r="A38">
        <f>A37*K20/1000</f>
        <v>4.40924E-3</v>
      </c>
      <c r="B38" t="s">
        <v>176</v>
      </c>
      <c r="E38" s="55"/>
    </row>
    <row r="40" spans="1:11" x14ac:dyDescent="0.2">
      <c r="A40">
        <f>(A35+A38)/2</f>
        <v>4.2968043800611123E-3</v>
      </c>
      <c r="B40" t="s">
        <v>171</v>
      </c>
    </row>
    <row r="42" spans="1:11" x14ac:dyDescent="0.2">
      <c r="A42" s="54" t="s">
        <v>178</v>
      </c>
      <c r="B42" s="54"/>
      <c r="C42" s="54" t="s">
        <v>162</v>
      </c>
      <c r="D42" s="54" t="s">
        <v>163</v>
      </c>
      <c r="E42" s="54" t="s">
        <v>161</v>
      </c>
      <c r="F42" s="54" t="s">
        <v>166</v>
      </c>
      <c r="G42" s="54"/>
      <c r="H42" s="54"/>
      <c r="I42" s="54"/>
      <c r="J42" s="54"/>
      <c r="K42" s="54"/>
    </row>
    <row r="43" spans="1:11" x14ac:dyDescent="0.2">
      <c r="A43">
        <v>4.2</v>
      </c>
      <c r="B43" t="s">
        <v>164</v>
      </c>
      <c r="C43">
        <v>4.0999999999999996</v>
      </c>
      <c r="D43">
        <v>4.3</v>
      </c>
      <c r="E43" t="s">
        <v>181</v>
      </c>
      <c r="F43" t="s">
        <v>182</v>
      </c>
    </row>
    <row r="44" spans="1:11" x14ac:dyDescent="0.2">
      <c r="A44">
        <f>A43/1000</f>
        <v>4.2000000000000006E-3</v>
      </c>
      <c r="B44" t="s">
        <v>176</v>
      </c>
    </row>
    <row r="48" spans="1:11" ht="25" customHeight="1" x14ac:dyDescent="0.2">
      <c r="A48" t="s">
        <v>183</v>
      </c>
    </row>
    <row r="49" spans="1:7" x14ac:dyDescent="0.2">
      <c r="E49" t="s">
        <v>184</v>
      </c>
      <c r="F49" t="s">
        <v>185</v>
      </c>
      <c r="G49" t="s">
        <v>189</v>
      </c>
    </row>
    <row r="50" spans="1:7" x14ac:dyDescent="0.2">
      <c r="A50" s="56" t="s">
        <v>0</v>
      </c>
      <c r="B50" s="56"/>
      <c r="C50" s="56"/>
      <c r="D50" s="56"/>
      <c r="E50">
        <f>BRAZIL!B3</f>
        <v>23403862.309999999</v>
      </c>
      <c r="F50">
        <f>MEXICO!B3</f>
        <v>33397627.309999999</v>
      </c>
      <c r="G50">
        <f>A40</f>
        <v>4.2968043800611123E-3</v>
      </c>
    </row>
    <row r="51" spans="1:7" x14ac:dyDescent="0.2">
      <c r="A51" s="56" t="s">
        <v>3</v>
      </c>
      <c r="B51" s="56"/>
      <c r="C51" s="56"/>
      <c r="D51" s="56"/>
      <c r="E51">
        <f>BRAZIL!B6</f>
        <v>296129.28980000003</v>
      </c>
      <c r="F51">
        <f>MEXICO!B6</f>
        <v>464580.93939999997</v>
      </c>
      <c r="G51">
        <f>A26</f>
        <v>9.8282938924550006E-3</v>
      </c>
    </row>
    <row r="52" spans="1:7" x14ac:dyDescent="0.2">
      <c r="A52" s="56" t="s">
        <v>4</v>
      </c>
      <c r="B52" s="56"/>
      <c r="C52" s="56"/>
      <c r="D52" s="56"/>
      <c r="E52">
        <f>BRAZIL!B7</f>
        <v>3150919.4139999999</v>
      </c>
      <c r="F52">
        <f>MEXICO!B7</f>
        <v>21032.947179999999</v>
      </c>
      <c r="G52">
        <f>A44</f>
        <v>4.2000000000000006E-3</v>
      </c>
    </row>
    <row r="53" spans="1:7" x14ac:dyDescent="0.2">
      <c r="A53" s="53" t="s">
        <v>190</v>
      </c>
      <c r="B53" s="53"/>
      <c r="C53" s="53"/>
      <c r="D53" s="53"/>
      <c r="E53" s="53"/>
      <c r="F53" s="53"/>
    </row>
    <row r="54" spans="1:7" x14ac:dyDescent="0.2">
      <c r="A54" s="56" t="s">
        <v>186</v>
      </c>
      <c r="B54" s="56"/>
      <c r="C54" s="56"/>
      <c r="D54" s="56"/>
      <c r="E54">
        <f>E50*$G50</f>
        <v>100561.81808395518</v>
      </c>
      <c r="F54">
        <f>F50*$G50</f>
        <v>143503.07130925663</v>
      </c>
    </row>
    <row r="55" spans="1:7" x14ac:dyDescent="0.2">
      <c r="A55" s="56" t="s">
        <v>187</v>
      </c>
      <c r="B55" s="56"/>
      <c r="C55" s="56"/>
      <c r="D55" s="56"/>
      <c r="E55">
        <f t="shared" ref="E55:F55" si="0">E51*$G51</f>
        <v>2910.4456903183773</v>
      </c>
      <c r="F55">
        <f t="shared" si="0"/>
        <v>4566.0380092560263</v>
      </c>
    </row>
    <row r="56" spans="1:7" x14ac:dyDescent="0.2">
      <c r="A56" s="56" t="s">
        <v>188</v>
      </c>
      <c r="B56" s="56"/>
      <c r="C56" s="56"/>
      <c r="D56" s="56"/>
      <c r="E56">
        <f t="shared" ref="E56:F56" si="1">E52*$G52</f>
        <v>13233.861538800002</v>
      </c>
      <c r="F56">
        <f t="shared" si="1"/>
        <v>88.338378156000005</v>
      </c>
    </row>
    <row r="57" spans="1:7" x14ac:dyDescent="0.2">
      <c r="A57" s="53" t="s">
        <v>191</v>
      </c>
      <c r="B57" s="53"/>
      <c r="C57" s="53"/>
      <c r="D57" s="53"/>
      <c r="E57">
        <f>SUM(E54:E56)/1000</f>
        <v>116.70612531307356</v>
      </c>
      <c r="F57">
        <f>SUM(F54:F56)/1000</f>
        <v>148.15744769666867</v>
      </c>
    </row>
    <row r="59" spans="1:7" x14ac:dyDescent="0.2">
      <c r="A59" s="56" t="s">
        <v>192</v>
      </c>
      <c r="B59" s="56"/>
      <c r="C59" s="56"/>
      <c r="D59" s="56"/>
      <c r="E59">
        <f>BRAZIL!D25</f>
        <v>378.81</v>
      </c>
      <c r="F59">
        <f>MEXICO!D25</f>
        <v>218.78</v>
      </c>
    </row>
    <row r="60" spans="1:7" x14ac:dyDescent="0.2">
      <c r="A60" s="56" t="s">
        <v>193</v>
      </c>
      <c r="B60" s="56"/>
      <c r="C60" s="56"/>
      <c r="D60" s="56"/>
      <c r="E60">
        <f>E59/E57</f>
        <v>3.2458450572650901</v>
      </c>
      <c r="F60">
        <f>F59/F57</f>
        <v>1.4766723063961049</v>
      </c>
    </row>
    <row r="61" spans="1:7" x14ac:dyDescent="0.2">
      <c r="A61" s="57"/>
      <c r="B61" s="57"/>
      <c r="C61" s="57"/>
      <c r="D61" s="57"/>
    </row>
    <row r="62" spans="1:7" x14ac:dyDescent="0.2">
      <c r="A62" s="58"/>
      <c r="B62" s="58"/>
      <c r="C62" s="58"/>
      <c r="D62" s="58"/>
      <c r="E62" s="60" t="str">
        <f>E49</f>
        <v>brazil</v>
      </c>
      <c r="F62" s="60" t="str">
        <f>F49</f>
        <v>mexico</v>
      </c>
    </row>
    <row r="63" spans="1:7" x14ac:dyDescent="0.2">
      <c r="A63" s="61" t="s">
        <v>21</v>
      </c>
      <c r="B63" s="61"/>
      <c r="C63" s="61"/>
      <c r="D63" s="61"/>
      <c r="E63" s="59">
        <f>$G50*E$60</f>
        <v>1.3946761259056351E-2</v>
      </c>
      <c r="F63" s="59">
        <f>$G50*F$60</f>
        <v>6.3449720340377283E-3</v>
      </c>
    </row>
    <row r="64" spans="1:7" x14ac:dyDescent="0.2">
      <c r="A64" s="61" t="s">
        <v>24</v>
      </c>
      <c r="B64" s="61"/>
      <c r="C64" s="61"/>
      <c r="D64" s="61"/>
      <c r="E64" s="59">
        <f>$G51*E$60</f>
        <v>3.1901119152173738E-2</v>
      </c>
      <c r="F64" s="59">
        <f>$G51*F$60</f>
        <v>1.4513169410110277E-2</v>
      </c>
    </row>
    <row r="65" spans="1:6" x14ac:dyDescent="0.2">
      <c r="A65" s="61" t="s">
        <v>25</v>
      </c>
      <c r="B65" s="61"/>
      <c r="C65" s="61"/>
      <c r="D65" s="61"/>
      <c r="E65" s="59">
        <f>$G52*E$60</f>
        <v>1.3632549240513381E-2</v>
      </c>
      <c r="F65" s="59">
        <f>$G52*F$60</f>
        <v>6.2020236868636416E-3</v>
      </c>
    </row>
  </sheetData>
  <mergeCells count="13">
    <mergeCell ref="A65:D65"/>
    <mergeCell ref="A60:D60"/>
    <mergeCell ref="A57:D57"/>
    <mergeCell ref="A53:F53"/>
    <mergeCell ref="A59:D59"/>
    <mergeCell ref="A63:D63"/>
    <mergeCell ref="A64:D64"/>
    <mergeCell ref="A50:D50"/>
    <mergeCell ref="A52:D52"/>
    <mergeCell ref="A51:D51"/>
    <mergeCell ref="A54:D54"/>
    <mergeCell ref="A55:D55"/>
    <mergeCell ref="A56:D56"/>
  </mergeCells>
  <hyperlinks>
    <hyperlink ref="E37" r:id="rId1" xr:uid="{EBC76CDC-BF99-444B-A86B-9D5AC223141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56F7-DDA6-0E44-875B-739D60BEC496}">
  <dimension ref="A1:X61"/>
  <sheetViews>
    <sheetView zoomScale="98" zoomScaleNormal="98" workbookViewId="0">
      <selection activeCell="B9" sqref="B9"/>
    </sheetView>
  </sheetViews>
  <sheetFormatPr baseColWidth="10" defaultRowHeight="16" x14ac:dyDescent="0.2"/>
  <cols>
    <col min="2" max="2" width="53.5" customWidth="1"/>
    <col min="3" max="3" width="21.33203125" customWidth="1"/>
    <col min="4" max="18" width="0" hidden="1" customWidth="1"/>
  </cols>
  <sheetData>
    <row r="1" spans="1:24" x14ac:dyDescent="0.2">
      <c r="A1" s="13" t="s">
        <v>70</v>
      </c>
      <c r="B1" s="13" t="s">
        <v>71</v>
      </c>
      <c r="C1" s="13" t="s">
        <v>72</v>
      </c>
      <c r="D1" s="14">
        <v>2000</v>
      </c>
      <c r="E1" s="14">
        <v>2001</v>
      </c>
      <c r="F1" s="14">
        <v>2002</v>
      </c>
      <c r="G1" s="14">
        <v>2003</v>
      </c>
      <c r="H1" s="14">
        <v>2004</v>
      </c>
      <c r="I1" s="14">
        <v>2005</v>
      </c>
      <c r="J1" s="14">
        <v>2006</v>
      </c>
      <c r="K1" s="14">
        <v>2007</v>
      </c>
      <c r="L1" s="14">
        <v>2008</v>
      </c>
      <c r="M1" s="14">
        <v>2009</v>
      </c>
      <c r="N1" s="14">
        <v>2010</v>
      </c>
      <c r="O1" s="14">
        <v>2011</v>
      </c>
      <c r="P1" s="14">
        <v>2012</v>
      </c>
      <c r="Q1" s="14">
        <v>2013</v>
      </c>
      <c r="R1" s="14">
        <v>2014</v>
      </c>
      <c r="S1" s="14">
        <v>2015</v>
      </c>
      <c r="T1" s="14">
        <v>2016</v>
      </c>
      <c r="U1" s="14">
        <v>2017</v>
      </c>
      <c r="V1" s="14">
        <v>2018</v>
      </c>
      <c r="W1" s="14">
        <v>2019</v>
      </c>
      <c r="X1" s="14">
        <v>2020</v>
      </c>
    </row>
    <row r="2" spans="1:24" x14ac:dyDescent="0.2">
      <c r="A2" s="9" t="s">
        <v>73</v>
      </c>
      <c r="B2" s="9" t="s">
        <v>74</v>
      </c>
      <c r="C2" s="9" t="s">
        <v>75</v>
      </c>
      <c r="D2" s="12">
        <v>1149.22</v>
      </c>
      <c r="E2" s="12">
        <v>1034.3499999999999</v>
      </c>
      <c r="F2" s="12">
        <v>1071.24</v>
      </c>
      <c r="G2" s="12">
        <v>1137.5899999999999</v>
      </c>
      <c r="H2" s="12">
        <v>1209.43</v>
      </c>
      <c r="I2" s="12">
        <v>1246.18</v>
      </c>
      <c r="J2" s="12">
        <v>1356.86</v>
      </c>
      <c r="K2" s="12">
        <v>1322.52</v>
      </c>
      <c r="L2" s="12">
        <v>1339.58</v>
      </c>
      <c r="M2" s="12">
        <v>1176.69</v>
      </c>
      <c r="N2" s="12">
        <v>1329.16</v>
      </c>
      <c r="O2" s="12">
        <v>1439.79</v>
      </c>
      <c r="P2" s="12">
        <v>1443.8</v>
      </c>
      <c r="Q2" s="12">
        <v>1490.21</v>
      </c>
      <c r="R2" s="12">
        <v>1387.22</v>
      </c>
      <c r="S2" s="12">
        <v>1479.82</v>
      </c>
      <c r="T2" s="12">
        <v>1470.02</v>
      </c>
      <c r="U2" s="12">
        <v>1558.43</v>
      </c>
      <c r="V2" s="12">
        <v>1538.3</v>
      </c>
      <c r="W2" s="12">
        <v>1422.27</v>
      </c>
      <c r="X2" s="12">
        <v>1196.3800000000001</v>
      </c>
    </row>
    <row r="3" spans="1:24" x14ac:dyDescent="0.2">
      <c r="A3" s="9" t="s">
        <v>73</v>
      </c>
      <c r="B3" s="9" t="s">
        <v>76</v>
      </c>
      <c r="C3" s="9" t="s">
        <v>77</v>
      </c>
      <c r="D3" s="12">
        <v>100.21</v>
      </c>
      <c r="E3" s="12">
        <v>98.92</v>
      </c>
      <c r="F3" s="12">
        <v>95.83</v>
      </c>
      <c r="G3" s="12">
        <v>91.68</v>
      </c>
      <c r="H3" s="12">
        <v>88.97</v>
      </c>
      <c r="I3" s="12">
        <v>102.28</v>
      </c>
      <c r="J3" s="12">
        <v>94.92</v>
      </c>
      <c r="K3" s="12">
        <v>87.7</v>
      </c>
      <c r="L3" s="12">
        <v>90.98</v>
      </c>
      <c r="M3" s="12">
        <v>75.66</v>
      </c>
      <c r="N3" s="12">
        <v>71.28</v>
      </c>
      <c r="O3" s="12">
        <v>72.900000000000006</v>
      </c>
      <c r="P3" s="12">
        <v>77.67</v>
      </c>
      <c r="Q3" s="12">
        <v>99.18</v>
      </c>
      <c r="R3" s="12">
        <v>68.72</v>
      </c>
      <c r="S3" s="12">
        <v>69.11</v>
      </c>
      <c r="T3" s="12">
        <v>72.73</v>
      </c>
      <c r="U3" s="12">
        <v>84.76</v>
      </c>
      <c r="V3" s="12">
        <v>87.15</v>
      </c>
      <c r="W3" s="12">
        <v>79.23</v>
      </c>
      <c r="X3" s="12">
        <v>73.16</v>
      </c>
    </row>
    <row r="4" spans="1:24" x14ac:dyDescent="0.2">
      <c r="A4" s="9" t="s">
        <v>73</v>
      </c>
      <c r="B4" s="9" t="s">
        <v>67</v>
      </c>
      <c r="C4" s="9" t="s">
        <v>75</v>
      </c>
      <c r="D4" s="12" t="s">
        <v>78</v>
      </c>
      <c r="E4" s="12" t="s">
        <v>78</v>
      </c>
      <c r="F4" s="12" t="s">
        <v>78</v>
      </c>
      <c r="G4" s="12" t="s">
        <v>78</v>
      </c>
      <c r="H4" s="12" t="s">
        <v>78</v>
      </c>
      <c r="I4" s="12" t="s">
        <v>78</v>
      </c>
      <c r="J4" s="12" t="s">
        <v>78</v>
      </c>
      <c r="K4" s="12" t="s">
        <v>78</v>
      </c>
      <c r="L4" s="12" t="s">
        <v>78</v>
      </c>
      <c r="M4" s="12">
        <v>0.26</v>
      </c>
      <c r="N4" s="12">
        <v>0.24</v>
      </c>
      <c r="O4" s="12">
        <v>0.22</v>
      </c>
      <c r="P4" s="12">
        <v>0.23</v>
      </c>
      <c r="Q4" s="12">
        <v>0.24</v>
      </c>
      <c r="R4" s="12">
        <v>0.25</v>
      </c>
      <c r="S4" s="12">
        <v>0.26</v>
      </c>
      <c r="T4" s="12">
        <v>0.27</v>
      </c>
      <c r="U4" s="12">
        <v>0.28000000000000003</v>
      </c>
      <c r="V4" s="12">
        <v>0.28000000000000003</v>
      </c>
      <c r="W4" s="12">
        <v>0.28000000000000003</v>
      </c>
      <c r="X4" s="12">
        <v>0.26</v>
      </c>
    </row>
    <row r="5" spans="1:24" x14ac:dyDescent="0.2">
      <c r="A5" s="9" t="s">
        <v>73</v>
      </c>
      <c r="B5" s="9" t="s">
        <v>79</v>
      </c>
      <c r="C5" s="9" t="s">
        <v>80</v>
      </c>
      <c r="D5" s="12">
        <v>0.28000000000000003</v>
      </c>
      <c r="E5" s="12">
        <v>0.27</v>
      </c>
      <c r="F5" s="12">
        <v>0.3</v>
      </c>
      <c r="G5" s="12">
        <v>0.62</v>
      </c>
      <c r="H5" s="12" t="s">
        <v>78</v>
      </c>
      <c r="I5" s="12">
        <v>0.06</v>
      </c>
      <c r="J5" s="12">
        <v>0.09</v>
      </c>
      <c r="K5" s="12">
        <v>0.05</v>
      </c>
      <c r="L5" s="12">
        <v>0.18</v>
      </c>
      <c r="M5" s="12">
        <v>0.26</v>
      </c>
      <c r="N5" s="12">
        <v>0.24</v>
      </c>
      <c r="O5" s="12">
        <v>0.22</v>
      </c>
      <c r="P5" s="12">
        <v>0.23</v>
      </c>
      <c r="Q5" s="12">
        <v>0.24</v>
      </c>
      <c r="R5" s="12">
        <v>0.25</v>
      </c>
      <c r="S5" s="12" t="s">
        <v>78</v>
      </c>
      <c r="T5" s="12" t="s">
        <v>78</v>
      </c>
      <c r="U5" s="12" t="s">
        <v>78</v>
      </c>
      <c r="V5" s="12" t="s">
        <v>78</v>
      </c>
      <c r="W5" s="12" t="s">
        <v>78</v>
      </c>
      <c r="X5" s="12" t="s">
        <v>78</v>
      </c>
    </row>
    <row r="6" spans="1:24" x14ac:dyDescent="0.2">
      <c r="A6" s="9" t="s">
        <v>73</v>
      </c>
      <c r="B6" s="9" t="s">
        <v>81</v>
      </c>
      <c r="C6" s="9" t="s">
        <v>82</v>
      </c>
      <c r="D6" s="12">
        <v>50.46</v>
      </c>
      <c r="E6" s="12">
        <v>48.4</v>
      </c>
      <c r="F6" s="12">
        <v>44.96</v>
      </c>
      <c r="G6" s="12">
        <v>45.32</v>
      </c>
      <c r="H6" s="12">
        <v>44.25</v>
      </c>
      <c r="I6" s="12">
        <v>47.07</v>
      </c>
      <c r="J6" s="12">
        <v>48.2</v>
      </c>
      <c r="K6" s="12">
        <v>45.96</v>
      </c>
      <c r="L6" s="12">
        <v>46.42</v>
      </c>
      <c r="M6" s="12">
        <v>47.03</v>
      </c>
      <c r="N6" s="12">
        <v>42.82</v>
      </c>
      <c r="O6" s="12">
        <v>42.72</v>
      </c>
      <c r="P6" s="12">
        <v>44.74</v>
      </c>
      <c r="Q6" s="12">
        <v>49.82</v>
      </c>
      <c r="R6" s="12">
        <v>44.36</v>
      </c>
      <c r="S6" s="12">
        <v>49.94</v>
      </c>
      <c r="T6" s="12">
        <v>59.41</v>
      </c>
      <c r="U6" s="12">
        <v>56.22</v>
      </c>
      <c r="V6" s="12">
        <v>51.65</v>
      </c>
      <c r="W6" s="12">
        <v>54.85</v>
      </c>
      <c r="X6" s="12">
        <v>49.21</v>
      </c>
    </row>
    <row r="7" spans="1:24" x14ac:dyDescent="0.2">
      <c r="A7" s="9" t="s">
        <v>73</v>
      </c>
      <c r="B7" s="9" t="s">
        <v>83</v>
      </c>
      <c r="C7" s="9" t="s">
        <v>84</v>
      </c>
      <c r="D7" s="12">
        <v>290.93</v>
      </c>
      <c r="E7" s="12">
        <v>244.99</v>
      </c>
      <c r="F7" s="12">
        <v>205.4</v>
      </c>
      <c r="G7" s="12">
        <v>180.83</v>
      </c>
      <c r="H7" s="12">
        <v>185.33</v>
      </c>
      <c r="I7" s="12">
        <v>182.03</v>
      </c>
      <c r="J7" s="12">
        <v>186.74</v>
      </c>
      <c r="K7" s="12">
        <v>197.63</v>
      </c>
      <c r="L7" s="12">
        <v>197.67</v>
      </c>
      <c r="M7" s="12">
        <v>174.1</v>
      </c>
      <c r="N7" s="12">
        <v>186.89</v>
      </c>
      <c r="O7" s="12">
        <v>186.69</v>
      </c>
      <c r="P7" s="12">
        <v>190.1</v>
      </c>
      <c r="Q7" s="12">
        <v>203.83</v>
      </c>
      <c r="R7" s="12">
        <v>186.9</v>
      </c>
      <c r="S7" s="12">
        <v>157.31</v>
      </c>
      <c r="T7" s="12">
        <v>158.91999999999999</v>
      </c>
      <c r="U7" s="12">
        <v>156.68</v>
      </c>
      <c r="V7" s="12">
        <v>161.12</v>
      </c>
      <c r="W7" s="12">
        <v>138.34</v>
      </c>
      <c r="X7" s="12">
        <v>146.53</v>
      </c>
    </row>
    <row r="8" spans="1:24" x14ac:dyDescent="0.2">
      <c r="A8" s="9" t="s">
        <v>73</v>
      </c>
      <c r="B8" s="9" t="s">
        <v>66</v>
      </c>
      <c r="C8" s="9" t="s">
        <v>85</v>
      </c>
      <c r="D8" s="12">
        <v>8.8800000000000008</v>
      </c>
      <c r="E8" s="12">
        <v>8.69</v>
      </c>
      <c r="F8" s="12">
        <v>7.81</v>
      </c>
      <c r="G8" s="12">
        <v>6.78</v>
      </c>
      <c r="H8" s="12">
        <v>7.04</v>
      </c>
      <c r="I8" s="12">
        <v>8.23</v>
      </c>
      <c r="J8" s="12">
        <v>8.2899999999999991</v>
      </c>
      <c r="K8" s="12">
        <v>7.93</v>
      </c>
      <c r="L8" s="12">
        <v>7.79</v>
      </c>
      <c r="M8" s="12">
        <v>7.49</v>
      </c>
      <c r="N8" s="12">
        <v>8.49</v>
      </c>
      <c r="O8" s="12">
        <v>9.19</v>
      </c>
      <c r="P8" s="12">
        <v>8.6300000000000008</v>
      </c>
      <c r="Q8" s="12">
        <v>9.58</v>
      </c>
      <c r="R8" s="12">
        <v>10.02</v>
      </c>
      <c r="S8" s="12">
        <v>10.72</v>
      </c>
      <c r="T8" s="12">
        <v>11.25</v>
      </c>
      <c r="U8" s="12">
        <v>10.43</v>
      </c>
      <c r="V8" s="12">
        <v>9.91</v>
      </c>
      <c r="W8" s="12">
        <v>9.17</v>
      </c>
      <c r="X8" s="12">
        <v>9.64</v>
      </c>
    </row>
    <row r="9" spans="1:24" x14ac:dyDescent="0.2">
      <c r="A9" s="9" t="s">
        <v>73</v>
      </c>
      <c r="B9" s="9" t="s">
        <v>86</v>
      </c>
      <c r="C9" s="9" t="s">
        <v>87</v>
      </c>
      <c r="D9" s="12">
        <v>139.32</v>
      </c>
      <c r="E9" s="12">
        <v>136.05000000000001</v>
      </c>
      <c r="F9" s="12">
        <v>144.79</v>
      </c>
      <c r="G9" s="12">
        <v>134.41</v>
      </c>
      <c r="H9" s="12">
        <v>162.93</v>
      </c>
      <c r="I9" s="12">
        <v>158.68</v>
      </c>
      <c r="J9" s="12">
        <v>187.11</v>
      </c>
      <c r="K9" s="12">
        <v>196.71</v>
      </c>
      <c r="L9" s="12">
        <v>174.12</v>
      </c>
      <c r="M9" s="12">
        <v>171.33</v>
      </c>
      <c r="N9" s="12">
        <v>153.16</v>
      </c>
      <c r="O9" s="12">
        <v>160.68</v>
      </c>
      <c r="P9" s="12">
        <v>179.42</v>
      </c>
      <c r="Q9" s="12">
        <v>186.62</v>
      </c>
      <c r="R9" s="12">
        <v>197.74</v>
      </c>
      <c r="S9" s="12">
        <v>218.78</v>
      </c>
      <c r="T9" s="12">
        <v>229.34</v>
      </c>
      <c r="U9" s="12">
        <v>208.22</v>
      </c>
      <c r="V9" s="12">
        <v>195.46</v>
      </c>
      <c r="W9" s="12">
        <v>191.23</v>
      </c>
      <c r="X9" s="12">
        <v>186.57</v>
      </c>
    </row>
    <row r="10" spans="1:24" x14ac:dyDescent="0.2">
      <c r="A10" s="9" t="s">
        <v>73</v>
      </c>
      <c r="B10" s="9" t="s">
        <v>88</v>
      </c>
      <c r="C10" s="9" t="s">
        <v>89</v>
      </c>
      <c r="D10" s="12">
        <v>97.83</v>
      </c>
      <c r="E10" s="12">
        <v>93.54</v>
      </c>
      <c r="F10" s="12">
        <v>98.85</v>
      </c>
      <c r="G10" s="12">
        <v>93.52</v>
      </c>
      <c r="H10" s="12">
        <v>121.54</v>
      </c>
      <c r="I10" s="12">
        <v>111.86</v>
      </c>
      <c r="J10" s="12">
        <v>136.96</v>
      </c>
      <c r="K10" s="12">
        <v>149.49</v>
      </c>
      <c r="L10" s="12">
        <v>125.21</v>
      </c>
      <c r="M10" s="12">
        <v>123.54</v>
      </c>
      <c r="N10" s="12">
        <v>102.98</v>
      </c>
      <c r="O10" s="12">
        <v>105.22</v>
      </c>
      <c r="P10" s="12">
        <v>122.72</v>
      </c>
      <c r="Q10" s="12">
        <v>118.17</v>
      </c>
      <c r="R10" s="12">
        <v>138.49</v>
      </c>
      <c r="S10" s="12">
        <v>159.33000000000001</v>
      </c>
      <c r="T10" s="12">
        <v>164.92</v>
      </c>
      <c r="U10" s="12">
        <v>156.97999999999999</v>
      </c>
      <c r="V10" s="12">
        <v>143.84</v>
      </c>
      <c r="W10" s="12">
        <v>139.03</v>
      </c>
      <c r="X10" s="12">
        <v>140.96</v>
      </c>
    </row>
    <row r="11" spans="1:24" x14ac:dyDescent="0.2">
      <c r="A11" s="9" t="s">
        <v>73</v>
      </c>
      <c r="B11" s="9" t="s">
        <v>90</v>
      </c>
      <c r="C11" s="9" t="s">
        <v>91</v>
      </c>
      <c r="D11" s="12">
        <v>229.21</v>
      </c>
      <c r="E11" s="12">
        <v>190.27</v>
      </c>
      <c r="F11" s="12">
        <v>174.74</v>
      </c>
      <c r="G11" s="12">
        <v>188.66</v>
      </c>
      <c r="H11" s="12">
        <v>201.81</v>
      </c>
      <c r="I11" s="12">
        <v>202.44</v>
      </c>
      <c r="J11" s="12">
        <v>212.98</v>
      </c>
      <c r="K11" s="12">
        <v>202.71</v>
      </c>
      <c r="L11" s="12">
        <v>202.96</v>
      </c>
      <c r="M11" s="12">
        <v>168.74</v>
      </c>
      <c r="N11" s="12">
        <v>201.57</v>
      </c>
      <c r="O11" s="12">
        <v>209.56</v>
      </c>
      <c r="P11" s="12">
        <v>213.75</v>
      </c>
      <c r="Q11" s="12">
        <v>213.42</v>
      </c>
      <c r="R11" s="12">
        <v>216.18</v>
      </c>
      <c r="S11" s="12">
        <v>227.01</v>
      </c>
      <c r="T11" s="12">
        <v>231.61</v>
      </c>
      <c r="U11" s="12">
        <v>239.41</v>
      </c>
      <c r="V11" s="12">
        <v>245.67</v>
      </c>
      <c r="W11" s="12">
        <v>257.43</v>
      </c>
      <c r="X11" s="12">
        <v>217.41</v>
      </c>
    </row>
    <row r="12" spans="1:24" x14ac:dyDescent="0.2">
      <c r="A12" s="9" t="s">
        <v>73</v>
      </c>
      <c r="B12" s="9" t="s">
        <v>92</v>
      </c>
      <c r="C12" s="9" t="s">
        <v>87</v>
      </c>
      <c r="D12" s="12">
        <v>224.99</v>
      </c>
      <c r="E12" s="12">
        <v>186.73</v>
      </c>
      <c r="F12" s="12">
        <v>171.31</v>
      </c>
      <c r="G12" s="12">
        <v>185.46</v>
      </c>
      <c r="H12" s="12">
        <v>198.82</v>
      </c>
      <c r="I12" s="12">
        <v>199.44</v>
      </c>
      <c r="J12" s="12">
        <v>209.87</v>
      </c>
      <c r="K12" s="12">
        <v>199.5</v>
      </c>
      <c r="L12" s="12">
        <v>199.8</v>
      </c>
      <c r="M12" s="12">
        <v>165.74</v>
      </c>
      <c r="N12" s="12">
        <v>198.98</v>
      </c>
      <c r="O12" s="12">
        <v>206.36</v>
      </c>
      <c r="P12" s="12">
        <v>210.61</v>
      </c>
      <c r="Q12" s="12">
        <v>210.34</v>
      </c>
      <c r="R12" s="12">
        <v>213.16</v>
      </c>
      <c r="S12" s="12">
        <v>224.06</v>
      </c>
      <c r="T12" s="12">
        <v>228.71</v>
      </c>
      <c r="U12" s="12">
        <v>236.42</v>
      </c>
      <c r="V12" s="12">
        <v>242.9</v>
      </c>
      <c r="W12" s="12">
        <v>254.65</v>
      </c>
      <c r="X12" s="12">
        <v>229.44</v>
      </c>
    </row>
    <row r="13" spans="1:24" x14ac:dyDescent="0.2">
      <c r="A13" s="9" t="s">
        <v>73</v>
      </c>
      <c r="B13" s="9" t="s">
        <v>93</v>
      </c>
      <c r="C13" s="9" t="s">
        <v>94</v>
      </c>
      <c r="D13" s="12">
        <v>4.21</v>
      </c>
      <c r="E13" s="12">
        <v>3.54</v>
      </c>
      <c r="F13" s="12">
        <v>3.43</v>
      </c>
      <c r="G13" s="12">
        <v>3.19</v>
      </c>
      <c r="H13" s="12">
        <v>2.99</v>
      </c>
      <c r="I13" s="12">
        <v>3</v>
      </c>
      <c r="J13" s="12">
        <v>3.1</v>
      </c>
      <c r="K13" s="12">
        <v>3.21</v>
      </c>
      <c r="L13" s="12">
        <v>3.16</v>
      </c>
      <c r="M13" s="12">
        <v>3.01</v>
      </c>
      <c r="N13" s="12">
        <v>2.6</v>
      </c>
      <c r="O13" s="12">
        <v>3.2</v>
      </c>
      <c r="P13" s="12">
        <v>3.14</v>
      </c>
      <c r="Q13" s="12">
        <v>3.08</v>
      </c>
      <c r="R13" s="12">
        <v>3.01</v>
      </c>
      <c r="S13" s="12">
        <v>2.96</v>
      </c>
      <c r="T13" s="12">
        <v>2.89</v>
      </c>
      <c r="U13" s="12">
        <v>2.99</v>
      </c>
      <c r="V13" s="12">
        <v>2.78</v>
      </c>
      <c r="W13" s="12">
        <v>2.78</v>
      </c>
      <c r="X13" s="12">
        <v>2.57</v>
      </c>
    </row>
    <row r="14" spans="1:24" x14ac:dyDescent="0.2">
      <c r="A14" s="9" t="s">
        <v>73</v>
      </c>
      <c r="B14" s="9" t="s">
        <v>95</v>
      </c>
      <c r="C14" s="9" t="s">
        <v>91</v>
      </c>
      <c r="D14" s="12">
        <v>3.13</v>
      </c>
      <c r="E14" s="12">
        <v>2.87</v>
      </c>
      <c r="F14" s="12">
        <v>2.71</v>
      </c>
      <c r="G14" s="12">
        <v>2.96</v>
      </c>
      <c r="H14" s="12">
        <v>0.84</v>
      </c>
      <c r="I14" s="12">
        <v>2.2200000000000002</v>
      </c>
      <c r="J14" s="12">
        <v>2.38</v>
      </c>
      <c r="K14" s="12">
        <v>1.84</v>
      </c>
      <c r="L14" s="12">
        <v>2</v>
      </c>
      <c r="M14" s="12">
        <v>0.46</v>
      </c>
      <c r="N14" s="12">
        <v>0.46</v>
      </c>
      <c r="O14" s="12">
        <v>2.12</v>
      </c>
      <c r="P14" s="12">
        <v>2.2200000000000002</v>
      </c>
      <c r="Q14" s="12">
        <v>2.02</v>
      </c>
      <c r="R14" s="12">
        <v>0.84</v>
      </c>
      <c r="S14" s="12">
        <v>1.97</v>
      </c>
      <c r="T14" s="12">
        <v>2.17</v>
      </c>
      <c r="U14" s="12">
        <v>2.39</v>
      </c>
      <c r="V14" s="12">
        <v>2.27</v>
      </c>
      <c r="W14" s="12">
        <v>2.2400000000000002</v>
      </c>
      <c r="X14" s="12">
        <v>1.67</v>
      </c>
    </row>
    <row r="15" spans="1:24" x14ac:dyDescent="0.2">
      <c r="A15" s="9" t="s">
        <v>73</v>
      </c>
      <c r="B15" s="9" t="s">
        <v>96</v>
      </c>
      <c r="C15" s="9" t="s">
        <v>80</v>
      </c>
      <c r="D15" s="12">
        <v>8.67</v>
      </c>
      <c r="E15" s="12">
        <v>8.9600000000000009</v>
      </c>
      <c r="F15" s="12">
        <v>8.09</v>
      </c>
      <c r="G15" s="12">
        <v>8</v>
      </c>
      <c r="H15" s="12">
        <v>8.01</v>
      </c>
      <c r="I15" s="12">
        <v>8.77</v>
      </c>
      <c r="J15" s="12">
        <v>9.67</v>
      </c>
      <c r="K15" s="12">
        <v>9.8000000000000007</v>
      </c>
      <c r="L15" s="12">
        <v>10.24</v>
      </c>
      <c r="M15" s="12">
        <v>9.67</v>
      </c>
      <c r="N15" s="12">
        <v>10.28</v>
      </c>
      <c r="O15" s="12">
        <v>12.36</v>
      </c>
      <c r="P15" s="12">
        <v>13.08</v>
      </c>
      <c r="Q15" s="12">
        <v>13.98</v>
      </c>
      <c r="R15" s="12">
        <v>15.67</v>
      </c>
      <c r="S15" s="12">
        <v>16.57</v>
      </c>
      <c r="T15" s="12">
        <v>17.39</v>
      </c>
      <c r="U15" s="12">
        <v>17.28</v>
      </c>
      <c r="V15" s="12">
        <v>18.260000000000002</v>
      </c>
      <c r="W15" s="12">
        <v>19.329999999999998</v>
      </c>
      <c r="X15" s="12">
        <v>18.36</v>
      </c>
    </row>
    <row r="16" spans="1:24" x14ac:dyDescent="0.2">
      <c r="A16" s="9" t="s">
        <v>73</v>
      </c>
      <c r="B16" s="9" t="s">
        <v>97</v>
      </c>
      <c r="C16" s="9" t="s">
        <v>80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x14ac:dyDescent="0.2">
      <c r="A17" s="9" t="s">
        <v>73</v>
      </c>
      <c r="B17" s="9" t="s">
        <v>98</v>
      </c>
      <c r="C17" s="9" t="s">
        <v>99</v>
      </c>
      <c r="D17" s="12">
        <v>318.13</v>
      </c>
      <c r="E17" s="12">
        <v>294.92</v>
      </c>
      <c r="F17" s="12">
        <v>386.61</v>
      </c>
      <c r="G17" s="12">
        <v>478.32</v>
      </c>
      <c r="H17" s="12">
        <v>510.24</v>
      </c>
      <c r="I17" s="12">
        <v>534.38</v>
      </c>
      <c r="J17" s="12">
        <v>606.49</v>
      </c>
      <c r="K17" s="12">
        <v>572.19000000000005</v>
      </c>
      <c r="L17" s="12">
        <v>607.22</v>
      </c>
      <c r="M17" s="12">
        <v>521.67999999999995</v>
      </c>
      <c r="N17" s="12">
        <v>653.71</v>
      </c>
      <c r="O17" s="12">
        <v>743.12</v>
      </c>
      <c r="P17" s="12">
        <v>713.73</v>
      </c>
      <c r="Q17" s="12">
        <v>711.29</v>
      </c>
      <c r="R17" s="12">
        <v>646.29999999999995</v>
      </c>
      <c r="S17" s="12">
        <v>728.15</v>
      </c>
      <c r="T17" s="12">
        <v>686.94</v>
      </c>
      <c r="U17" s="12">
        <v>782.78</v>
      </c>
      <c r="V17" s="12">
        <v>766.53</v>
      </c>
      <c r="W17" s="12">
        <v>670.18</v>
      </c>
      <c r="X17" s="12">
        <v>493.58</v>
      </c>
    </row>
    <row r="18" spans="1:24" x14ac:dyDescent="0.2">
      <c r="A18" s="9" t="s">
        <v>73</v>
      </c>
      <c r="B18" s="9" t="s">
        <v>100</v>
      </c>
      <c r="C18" s="9" t="s">
        <v>101</v>
      </c>
      <c r="D18" s="12">
        <v>292.08999999999997</v>
      </c>
      <c r="E18" s="12">
        <v>291.83</v>
      </c>
      <c r="F18" s="12">
        <v>287.11</v>
      </c>
      <c r="G18" s="12">
        <v>341.29</v>
      </c>
      <c r="H18" s="12">
        <v>354.74</v>
      </c>
      <c r="I18" s="12">
        <v>356.15</v>
      </c>
      <c r="J18" s="12">
        <v>357.48</v>
      </c>
      <c r="K18" s="12">
        <v>352.48</v>
      </c>
      <c r="L18" s="12">
        <v>360.16</v>
      </c>
      <c r="M18" s="12">
        <v>360.54</v>
      </c>
      <c r="N18" s="12">
        <v>356.94</v>
      </c>
      <c r="O18" s="12">
        <v>373.87</v>
      </c>
      <c r="P18" s="12">
        <v>372.07</v>
      </c>
      <c r="Q18" s="12">
        <v>391.26</v>
      </c>
      <c r="R18" s="12">
        <v>366.01</v>
      </c>
      <c r="S18" s="12">
        <v>358.24</v>
      </c>
      <c r="T18" s="12">
        <v>338.99</v>
      </c>
      <c r="U18" s="12">
        <v>292.45</v>
      </c>
      <c r="V18" s="12">
        <v>271.39999999999998</v>
      </c>
      <c r="W18" s="12">
        <v>308.18</v>
      </c>
      <c r="X18" s="12">
        <v>277.54000000000002</v>
      </c>
    </row>
    <row r="19" spans="1:24" x14ac:dyDescent="0.2">
      <c r="A19" s="9" t="s">
        <v>73</v>
      </c>
      <c r="B19" s="9" t="s">
        <v>61</v>
      </c>
      <c r="C19" s="9" t="s">
        <v>101</v>
      </c>
      <c r="D19" s="12">
        <v>115.44</v>
      </c>
      <c r="E19" s="12">
        <v>103.64</v>
      </c>
      <c r="F19" s="12">
        <v>101.65</v>
      </c>
      <c r="G19" s="12">
        <v>104.83</v>
      </c>
      <c r="H19" s="12">
        <v>108.77</v>
      </c>
      <c r="I19" s="12">
        <v>111.91</v>
      </c>
      <c r="J19" s="12">
        <v>127.07</v>
      </c>
      <c r="K19" s="12">
        <v>134.52000000000001</v>
      </c>
      <c r="L19" s="12">
        <v>151.01</v>
      </c>
      <c r="M19" s="12">
        <v>148.21</v>
      </c>
      <c r="N19" s="12">
        <v>146.28</v>
      </c>
      <c r="O19" s="12">
        <v>155.11000000000001</v>
      </c>
      <c r="P19" s="12">
        <v>158.63</v>
      </c>
      <c r="Q19" s="12">
        <v>158.61000000000001</v>
      </c>
      <c r="R19" s="12">
        <v>159.47</v>
      </c>
      <c r="S19" s="12">
        <v>179.07</v>
      </c>
      <c r="T19" s="12">
        <v>180.26</v>
      </c>
      <c r="U19" s="12">
        <v>181.91</v>
      </c>
      <c r="V19" s="12">
        <v>189.27</v>
      </c>
      <c r="W19" s="12">
        <v>191.9</v>
      </c>
      <c r="X19" s="12">
        <v>186.01</v>
      </c>
    </row>
    <row r="20" spans="1:24" x14ac:dyDescent="0.2">
      <c r="A20" s="9" t="s">
        <v>73</v>
      </c>
      <c r="B20" s="9" t="s">
        <v>62</v>
      </c>
      <c r="C20" s="9" t="s">
        <v>102</v>
      </c>
      <c r="D20" s="12">
        <v>422.16</v>
      </c>
      <c r="E20" s="12">
        <v>450.42</v>
      </c>
      <c r="F20" s="12">
        <v>481.09</v>
      </c>
      <c r="G20" s="12">
        <v>506.43</v>
      </c>
      <c r="H20" s="12">
        <v>530.66</v>
      </c>
      <c r="I20" s="12">
        <v>528.96</v>
      </c>
      <c r="J20" s="12">
        <v>538.05999999999995</v>
      </c>
      <c r="K20" s="12">
        <v>517.67999999999995</v>
      </c>
      <c r="L20" s="12">
        <v>507.04</v>
      </c>
      <c r="M20" s="12">
        <v>517.65</v>
      </c>
      <c r="N20" s="12">
        <v>527.46</v>
      </c>
      <c r="O20" s="12">
        <v>516.87</v>
      </c>
      <c r="P20" s="12">
        <v>550.17999999999995</v>
      </c>
      <c r="Q20" s="12">
        <v>548.42999999999995</v>
      </c>
      <c r="R20" s="12">
        <v>498.83</v>
      </c>
      <c r="S20" s="12">
        <v>494.38</v>
      </c>
      <c r="T20" s="12">
        <v>471.01</v>
      </c>
      <c r="U20" s="12">
        <v>414.83</v>
      </c>
      <c r="V20" s="12">
        <v>512.89</v>
      </c>
      <c r="W20" s="12">
        <v>542.44000000000005</v>
      </c>
      <c r="X20" s="12">
        <v>501.59</v>
      </c>
    </row>
    <row r="21" spans="1:24" x14ac:dyDescent="0.2">
      <c r="A21" s="9" t="s">
        <v>73</v>
      </c>
      <c r="B21" s="9" t="s">
        <v>103</v>
      </c>
      <c r="C21" s="9" t="s">
        <v>104</v>
      </c>
      <c r="D21" s="12">
        <v>7.73</v>
      </c>
      <c r="E21" s="12">
        <v>7.38</v>
      </c>
      <c r="F21" s="12">
        <v>7.31</v>
      </c>
      <c r="G21" s="12">
        <v>7.56</v>
      </c>
      <c r="H21" s="12">
        <v>7.96</v>
      </c>
      <c r="I21" s="12">
        <v>8.2200000000000006</v>
      </c>
      <c r="J21" s="12">
        <v>10.84</v>
      </c>
      <c r="K21" s="12">
        <v>11.7</v>
      </c>
      <c r="L21" s="12">
        <v>12.18</v>
      </c>
      <c r="M21" s="12">
        <v>12</v>
      </c>
      <c r="N21" s="12">
        <v>11.97</v>
      </c>
      <c r="O21" s="12">
        <v>11.62</v>
      </c>
      <c r="P21" s="12">
        <v>12.35</v>
      </c>
      <c r="Q21" s="12">
        <v>12.72</v>
      </c>
      <c r="R21" s="12">
        <v>11.89</v>
      </c>
      <c r="S21" s="12">
        <v>13.83</v>
      </c>
      <c r="T21" s="12">
        <v>13.96</v>
      </c>
      <c r="U21" s="12">
        <v>13.18</v>
      </c>
      <c r="V21" s="12">
        <v>13.33</v>
      </c>
      <c r="W21" s="12">
        <v>13.44</v>
      </c>
      <c r="X21" s="12">
        <v>16.260000000000002</v>
      </c>
    </row>
    <row r="22" spans="1:24" x14ac:dyDescent="0.2">
      <c r="A22" s="9" t="s">
        <v>105</v>
      </c>
      <c r="B22" s="9" t="s">
        <v>74</v>
      </c>
      <c r="C22" s="9" t="s">
        <v>75</v>
      </c>
      <c r="D22" s="12">
        <v>2469.37</v>
      </c>
      <c r="E22" s="12">
        <v>2488.38</v>
      </c>
      <c r="F22" s="12">
        <v>2643.09</v>
      </c>
      <c r="G22" s="12">
        <v>2758.09</v>
      </c>
      <c r="H22" s="12">
        <v>2919.48</v>
      </c>
      <c r="I22" s="12">
        <v>2963.27</v>
      </c>
      <c r="J22" s="12">
        <v>3094.76</v>
      </c>
      <c r="K22" s="12">
        <v>3295.15</v>
      </c>
      <c r="L22" s="12">
        <v>3306.43</v>
      </c>
      <c r="M22" s="12">
        <v>3108.41</v>
      </c>
      <c r="N22" s="12">
        <v>3494.26</v>
      </c>
      <c r="O22" s="12">
        <v>3632.47</v>
      </c>
      <c r="P22" s="12">
        <v>3638.4</v>
      </c>
      <c r="Q22" s="12">
        <v>3619.09</v>
      </c>
      <c r="R22" s="12">
        <v>3574.9</v>
      </c>
      <c r="S22" s="12">
        <v>3461.39</v>
      </c>
      <c r="T22" s="12">
        <v>3452.96</v>
      </c>
      <c r="U22" s="12">
        <v>3517.7</v>
      </c>
      <c r="V22" s="12">
        <v>3355.53</v>
      </c>
      <c r="W22" s="12">
        <v>3271.64</v>
      </c>
      <c r="X22" s="12">
        <v>3400.25</v>
      </c>
    </row>
    <row r="23" spans="1:24" x14ac:dyDescent="0.2">
      <c r="A23" s="9" t="s">
        <v>105</v>
      </c>
      <c r="B23" s="9" t="s">
        <v>76</v>
      </c>
      <c r="C23" s="9" t="s">
        <v>77</v>
      </c>
      <c r="D23" s="12">
        <v>523.97</v>
      </c>
      <c r="E23" s="12">
        <v>603.70000000000005</v>
      </c>
      <c r="F23" s="12">
        <v>663.38</v>
      </c>
      <c r="G23" s="12">
        <v>697.46</v>
      </c>
      <c r="H23" s="12">
        <v>736.84</v>
      </c>
      <c r="I23" s="12">
        <v>750.53</v>
      </c>
      <c r="J23" s="12">
        <v>842.47</v>
      </c>
      <c r="K23" s="12">
        <v>890.19</v>
      </c>
      <c r="L23" s="12">
        <v>866.39</v>
      </c>
      <c r="M23" s="12">
        <v>902.14</v>
      </c>
      <c r="N23" s="12">
        <v>973.15</v>
      </c>
      <c r="O23" s="12">
        <v>964.06</v>
      </c>
      <c r="P23" s="12">
        <v>1009.95</v>
      </c>
      <c r="Q23" s="12">
        <v>977.14</v>
      </c>
      <c r="R23" s="12">
        <v>937.68</v>
      </c>
      <c r="S23" s="12">
        <v>899.12</v>
      </c>
      <c r="T23" s="12">
        <v>985.21</v>
      </c>
      <c r="U23" s="12">
        <v>975.41</v>
      </c>
      <c r="V23" s="12">
        <v>805.38</v>
      </c>
      <c r="W23" s="12">
        <v>804.83</v>
      </c>
      <c r="X23" s="12">
        <v>1021.13</v>
      </c>
    </row>
    <row r="24" spans="1:24" x14ac:dyDescent="0.2">
      <c r="A24" s="9" t="s">
        <v>105</v>
      </c>
      <c r="B24" s="9" t="s">
        <v>67</v>
      </c>
      <c r="C24" s="9" t="s">
        <v>75</v>
      </c>
      <c r="D24" s="12">
        <v>47.08</v>
      </c>
      <c r="E24" s="12">
        <v>44.71</v>
      </c>
      <c r="F24" s="12">
        <v>46.76</v>
      </c>
      <c r="G24" s="12">
        <v>45.23</v>
      </c>
      <c r="H24" s="12">
        <v>49.65</v>
      </c>
      <c r="I24" s="12">
        <v>50.34</v>
      </c>
      <c r="J24" s="12">
        <v>50.78</v>
      </c>
      <c r="K24" s="12">
        <v>53.38</v>
      </c>
      <c r="L24" s="12">
        <v>50.56</v>
      </c>
      <c r="M24" s="12">
        <v>49.06</v>
      </c>
      <c r="N24" s="12">
        <v>50.75</v>
      </c>
      <c r="O24" s="12">
        <v>50.28</v>
      </c>
      <c r="P24" s="12">
        <v>46.7</v>
      </c>
      <c r="Q24" s="12">
        <v>46.09</v>
      </c>
      <c r="R24" s="12">
        <v>42.6</v>
      </c>
      <c r="S24" s="12">
        <v>37.450000000000003</v>
      </c>
      <c r="T24" s="12">
        <v>35.26</v>
      </c>
      <c r="U24" s="12">
        <v>37.26</v>
      </c>
      <c r="V24" s="12">
        <v>36.78</v>
      </c>
      <c r="W24" s="12">
        <v>36.049999999999997</v>
      </c>
      <c r="X24" s="12">
        <v>31.36</v>
      </c>
    </row>
    <row r="25" spans="1:24" x14ac:dyDescent="0.2">
      <c r="A25" s="9" t="s">
        <v>105</v>
      </c>
      <c r="B25" s="9" t="s">
        <v>79</v>
      </c>
      <c r="C25" s="9" t="s">
        <v>80</v>
      </c>
      <c r="D25" s="12" t="s">
        <v>78</v>
      </c>
      <c r="E25" s="12" t="s">
        <v>78</v>
      </c>
      <c r="F25" s="12" t="s">
        <v>78</v>
      </c>
      <c r="G25" s="12" t="s">
        <v>78</v>
      </c>
      <c r="H25" s="12" t="s">
        <v>78</v>
      </c>
      <c r="I25" s="12" t="s">
        <v>78</v>
      </c>
      <c r="J25" s="12" t="s">
        <v>78</v>
      </c>
      <c r="K25" s="12" t="s">
        <v>78</v>
      </c>
      <c r="L25" s="12" t="s">
        <v>78</v>
      </c>
      <c r="M25" s="12" t="s">
        <v>78</v>
      </c>
      <c r="N25" s="12" t="s">
        <v>78</v>
      </c>
      <c r="O25" s="12" t="s">
        <v>78</v>
      </c>
      <c r="P25" s="12" t="s">
        <v>78</v>
      </c>
      <c r="Q25" s="12" t="s">
        <v>78</v>
      </c>
      <c r="R25" s="12" t="s">
        <v>78</v>
      </c>
      <c r="S25" s="12" t="s">
        <v>78</v>
      </c>
      <c r="T25" s="12" t="s">
        <v>78</v>
      </c>
      <c r="U25" s="12" t="s">
        <v>78</v>
      </c>
      <c r="V25" s="12" t="s">
        <v>78</v>
      </c>
      <c r="W25" s="12" t="s">
        <v>78</v>
      </c>
      <c r="X25" s="12" t="s">
        <v>78</v>
      </c>
    </row>
    <row r="26" spans="1:24" x14ac:dyDescent="0.2">
      <c r="A26" s="9" t="s">
        <v>105</v>
      </c>
      <c r="B26" s="9" t="s">
        <v>81</v>
      </c>
      <c r="C26" s="9" t="s">
        <v>82</v>
      </c>
      <c r="D26" s="12">
        <v>259.86</v>
      </c>
      <c r="E26" s="12">
        <v>257.95999999999998</v>
      </c>
      <c r="F26" s="12">
        <v>275.97000000000003</v>
      </c>
      <c r="G26" s="12">
        <v>298.12</v>
      </c>
      <c r="H26" s="12">
        <v>305.58999999999997</v>
      </c>
      <c r="I26" s="12">
        <v>322.93</v>
      </c>
      <c r="J26" s="12">
        <v>335.61</v>
      </c>
      <c r="K26" s="12">
        <v>358.19</v>
      </c>
      <c r="L26" s="12">
        <v>375.02</v>
      </c>
      <c r="M26" s="12">
        <v>391.29</v>
      </c>
      <c r="N26" s="12">
        <v>424.17</v>
      </c>
      <c r="O26" s="12">
        <v>427.93</v>
      </c>
      <c r="P26" s="12">
        <v>418.8</v>
      </c>
      <c r="Q26" s="12">
        <v>442.72</v>
      </c>
      <c r="R26" s="12">
        <v>467.79</v>
      </c>
      <c r="S26" s="12">
        <v>491.08</v>
      </c>
      <c r="T26" s="12">
        <v>518.39</v>
      </c>
      <c r="U26" s="12">
        <v>530.65</v>
      </c>
      <c r="V26" s="12">
        <v>559.6</v>
      </c>
      <c r="W26" s="12">
        <v>535.29999999999995</v>
      </c>
      <c r="X26" s="12">
        <v>550.58000000000004</v>
      </c>
    </row>
    <row r="27" spans="1:24" x14ac:dyDescent="0.2">
      <c r="A27" s="9" t="s">
        <v>105</v>
      </c>
      <c r="B27" s="9" t="s">
        <v>83</v>
      </c>
      <c r="C27" s="9" t="s">
        <v>84</v>
      </c>
      <c r="D27" s="12">
        <v>268.8</v>
      </c>
      <c r="E27" s="12">
        <v>266.12</v>
      </c>
      <c r="F27" s="12">
        <v>276.13</v>
      </c>
      <c r="G27" s="12">
        <v>274.05</v>
      </c>
      <c r="H27" s="12">
        <v>297.52</v>
      </c>
      <c r="I27" s="12">
        <v>298.60000000000002</v>
      </c>
      <c r="J27" s="12">
        <v>308.32</v>
      </c>
      <c r="K27" s="12">
        <v>323.01</v>
      </c>
      <c r="L27" s="12">
        <v>301.8</v>
      </c>
      <c r="M27" s="12">
        <v>307.73</v>
      </c>
      <c r="N27" s="12">
        <v>302.04000000000002</v>
      </c>
      <c r="O27" s="12">
        <v>311.49</v>
      </c>
      <c r="P27" s="12">
        <v>302.99</v>
      </c>
      <c r="Q27" s="12">
        <v>292.49</v>
      </c>
      <c r="R27" s="12">
        <v>280.88</v>
      </c>
      <c r="S27" s="12">
        <v>287.83999999999997</v>
      </c>
      <c r="T27" s="12">
        <v>282.33</v>
      </c>
      <c r="U27" s="12">
        <v>293.86</v>
      </c>
      <c r="V27" s="12">
        <v>289.27999999999997</v>
      </c>
      <c r="W27" s="12">
        <v>279.47000000000003</v>
      </c>
      <c r="X27" s="12">
        <v>244.28</v>
      </c>
    </row>
    <row r="28" spans="1:24" x14ac:dyDescent="0.2">
      <c r="A28" s="9" t="s">
        <v>105</v>
      </c>
      <c r="B28" s="9" t="s">
        <v>66</v>
      </c>
      <c r="C28" s="9" t="s">
        <v>85</v>
      </c>
      <c r="D28" s="12" t="s">
        <v>78</v>
      </c>
      <c r="E28" s="12" t="s">
        <v>78</v>
      </c>
      <c r="F28" s="12" t="s">
        <v>78</v>
      </c>
      <c r="G28" s="12" t="s">
        <v>78</v>
      </c>
      <c r="H28" s="12" t="s">
        <v>78</v>
      </c>
      <c r="I28" s="12" t="s">
        <v>78</v>
      </c>
      <c r="J28" s="12" t="s">
        <v>78</v>
      </c>
      <c r="K28" s="12" t="s">
        <v>78</v>
      </c>
      <c r="L28" s="12" t="s">
        <v>78</v>
      </c>
      <c r="M28" s="12" t="s">
        <v>78</v>
      </c>
      <c r="N28" s="12" t="s">
        <v>78</v>
      </c>
      <c r="O28" s="12" t="s">
        <v>78</v>
      </c>
      <c r="P28" s="12" t="s">
        <v>78</v>
      </c>
      <c r="Q28" s="12" t="s">
        <v>78</v>
      </c>
      <c r="R28" s="12" t="s">
        <v>78</v>
      </c>
      <c r="S28" s="12" t="s">
        <v>78</v>
      </c>
      <c r="T28" s="12" t="s">
        <v>78</v>
      </c>
      <c r="U28" s="12" t="s">
        <v>78</v>
      </c>
      <c r="V28" s="12" t="s">
        <v>78</v>
      </c>
      <c r="W28" s="12" t="s">
        <v>78</v>
      </c>
      <c r="X28" s="12" t="s">
        <v>78</v>
      </c>
    </row>
    <row r="29" spans="1:24" x14ac:dyDescent="0.2">
      <c r="A29" s="9" t="s">
        <v>105</v>
      </c>
      <c r="B29" s="9" t="s">
        <v>86</v>
      </c>
      <c r="C29" s="9" t="s">
        <v>87</v>
      </c>
      <c r="D29" s="12">
        <v>268.2</v>
      </c>
      <c r="E29" s="12">
        <v>265.83</v>
      </c>
      <c r="F29" s="12">
        <v>259.45999999999998</v>
      </c>
      <c r="G29" s="12">
        <v>247.27</v>
      </c>
      <c r="H29" s="12">
        <v>246.2</v>
      </c>
      <c r="I29" s="12">
        <v>264.35000000000002</v>
      </c>
      <c r="J29" s="12">
        <v>278.91000000000003</v>
      </c>
      <c r="K29" s="12">
        <v>305</v>
      </c>
      <c r="L29" s="12">
        <v>335.47</v>
      </c>
      <c r="M29" s="12">
        <v>331.01</v>
      </c>
      <c r="N29" s="12">
        <v>365.91</v>
      </c>
      <c r="O29" s="12">
        <v>394.72</v>
      </c>
      <c r="P29" s="12">
        <v>403</v>
      </c>
      <c r="Q29" s="12">
        <v>419.37</v>
      </c>
      <c r="R29" s="12">
        <v>419.83</v>
      </c>
      <c r="S29" s="12">
        <v>378.81</v>
      </c>
      <c r="T29" s="12">
        <v>340.99</v>
      </c>
      <c r="U29" s="12">
        <v>332.63</v>
      </c>
      <c r="V29" s="12">
        <v>326.83999999999997</v>
      </c>
      <c r="W29" s="12">
        <v>330.77</v>
      </c>
      <c r="X29" s="12">
        <v>325.39</v>
      </c>
    </row>
    <row r="30" spans="1:24" x14ac:dyDescent="0.2">
      <c r="A30" s="9" t="s">
        <v>105</v>
      </c>
      <c r="B30" s="9" t="s">
        <v>88</v>
      </c>
      <c r="C30" s="9" t="s">
        <v>89</v>
      </c>
      <c r="D30" s="12">
        <v>139.74</v>
      </c>
      <c r="E30" s="12">
        <v>140.66999999999999</v>
      </c>
      <c r="F30" s="12">
        <v>131.41999999999999</v>
      </c>
      <c r="G30" s="12">
        <v>116.39</v>
      </c>
      <c r="H30" s="12">
        <v>111.59</v>
      </c>
      <c r="I30" s="12">
        <v>121.51</v>
      </c>
      <c r="J30" s="12">
        <v>130.99</v>
      </c>
      <c r="K30" s="12">
        <v>144.19</v>
      </c>
      <c r="L30" s="12">
        <v>159.93</v>
      </c>
      <c r="M30" s="12">
        <v>158.19</v>
      </c>
      <c r="N30" s="12">
        <v>178.13</v>
      </c>
      <c r="O30" s="12">
        <v>196.41</v>
      </c>
      <c r="P30" s="12">
        <v>201.9</v>
      </c>
      <c r="Q30" s="12">
        <v>207.13</v>
      </c>
      <c r="R30" s="12">
        <v>207.18</v>
      </c>
      <c r="S30" s="12">
        <v>185.64</v>
      </c>
      <c r="T30" s="12">
        <v>162.13999999999999</v>
      </c>
      <c r="U30" s="12">
        <v>153.41</v>
      </c>
      <c r="V30" s="12">
        <v>152.16</v>
      </c>
      <c r="W30" s="12">
        <v>155.22</v>
      </c>
      <c r="X30" s="12">
        <v>169.77</v>
      </c>
    </row>
    <row r="31" spans="1:24" x14ac:dyDescent="0.2">
      <c r="A31" s="9" t="s">
        <v>105</v>
      </c>
      <c r="B31" s="9" t="s">
        <v>90</v>
      </c>
      <c r="C31" s="9" t="s">
        <v>91</v>
      </c>
      <c r="D31" s="12">
        <v>868.22</v>
      </c>
      <c r="E31" s="12">
        <v>822.29</v>
      </c>
      <c r="F31" s="12">
        <v>888.26</v>
      </c>
      <c r="G31" s="12">
        <v>961.19</v>
      </c>
      <c r="H31" s="12">
        <v>1027.19</v>
      </c>
      <c r="I31" s="12">
        <v>1015.63</v>
      </c>
      <c r="J31" s="12">
        <v>1006.95</v>
      </c>
      <c r="K31" s="12">
        <v>1079.81</v>
      </c>
      <c r="L31" s="12">
        <v>1070.1500000000001</v>
      </c>
      <c r="M31" s="12">
        <v>848.1</v>
      </c>
      <c r="N31" s="12">
        <v>1039.6300000000001</v>
      </c>
      <c r="O31" s="12">
        <v>1105.6199999999999</v>
      </c>
      <c r="P31" s="12">
        <v>1085.46</v>
      </c>
      <c r="Q31" s="12">
        <v>1055.6400000000001</v>
      </c>
      <c r="R31" s="12">
        <v>1032.72</v>
      </c>
      <c r="S31" s="12">
        <v>996.82</v>
      </c>
      <c r="T31" s="12">
        <v>924.32</v>
      </c>
      <c r="U31" s="12">
        <v>987.72</v>
      </c>
      <c r="V31" s="12">
        <v>962.56</v>
      </c>
      <c r="W31" s="12">
        <v>925.72</v>
      </c>
      <c r="X31" s="12">
        <v>905.08</v>
      </c>
    </row>
    <row r="32" spans="1:24" x14ac:dyDescent="0.2">
      <c r="A32" s="9" t="s">
        <v>105</v>
      </c>
      <c r="B32" s="9" t="s">
        <v>92</v>
      </c>
      <c r="C32" s="9" t="s">
        <v>87</v>
      </c>
      <c r="D32" s="12">
        <v>686.97</v>
      </c>
      <c r="E32" s="12">
        <v>655.92</v>
      </c>
      <c r="F32" s="12">
        <v>700.71</v>
      </c>
      <c r="G32" s="12">
        <v>752.36</v>
      </c>
      <c r="H32" s="12">
        <v>806.5</v>
      </c>
      <c r="I32" s="12">
        <v>789.43</v>
      </c>
      <c r="J32" s="12">
        <v>769.68</v>
      </c>
      <c r="K32" s="12">
        <v>830.53</v>
      </c>
      <c r="L32" s="12">
        <v>820.4</v>
      </c>
      <c r="M32" s="12">
        <v>613.73</v>
      </c>
      <c r="N32" s="12">
        <v>767.86</v>
      </c>
      <c r="O32" s="12">
        <v>809.48</v>
      </c>
      <c r="P32" s="12">
        <v>790.02</v>
      </c>
      <c r="Q32" s="12">
        <v>765.29</v>
      </c>
      <c r="R32" s="12">
        <v>755.71</v>
      </c>
      <c r="S32" s="12">
        <v>760.44</v>
      </c>
      <c r="T32" s="12">
        <v>687.76</v>
      </c>
      <c r="U32" s="12">
        <v>750.71</v>
      </c>
      <c r="V32" s="12">
        <v>773.41</v>
      </c>
      <c r="W32" s="12">
        <v>731.08</v>
      </c>
      <c r="X32" s="12">
        <v>702.66</v>
      </c>
    </row>
    <row r="33" spans="1:24" x14ac:dyDescent="0.2">
      <c r="A33" s="9" t="s">
        <v>105</v>
      </c>
      <c r="B33" s="9" t="s">
        <v>93</v>
      </c>
      <c r="C33" s="9" t="s">
        <v>94</v>
      </c>
      <c r="D33" s="12">
        <v>181.24</v>
      </c>
      <c r="E33" s="12">
        <v>166.37</v>
      </c>
      <c r="F33" s="12">
        <v>187.55</v>
      </c>
      <c r="G33" s="12">
        <v>208.83</v>
      </c>
      <c r="H33" s="12">
        <v>220.69</v>
      </c>
      <c r="I33" s="12">
        <v>226.2</v>
      </c>
      <c r="J33" s="12">
        <v>237.28</v>
      </c>
      <c r="K33" s="12">
        <v>249.28</v>
      </c>
      <c r="L33" s="12">
        <v>249.75</v>
      </c>
      <c r="M33" s="12">
        <v>234.37</v>
      </c>
      <c r="N33" s="12">
        <v>271.77</v>
      </c>
      <c r="O33" s="12">
        <v>296.14</v>
      </c>
      <c r="P33" s="12">
        <v>295.44</v>
      </c>
      <c r="Q33" s="12">
        <v>290.36</v>
      </c>
      <c r="R33" s="12">
        <v>277</v>
      </c>
      <c r="S33" s="12">
        <v>236.38</v>
      </c>
      <c r="T33" s="12">
        <v>236.56</v>
      </c>
      <c r="U33" s="12">
        <v>237.01</v>
      </c>
      <c r="V33" s="12">
        <v>189.15</v>
      </c>
      <c r="W33" s="12">
        <v>194.63</v>
      </c>
      <c r="X33" s="12">
        <v>202.42</v>
      </c>
    </row>
    <row r="34" spans="1:24" x14ac:dyDescent="0.2">
      <c r="A34" s="9" t="s">
        <v>105</v>
      </c>
      <c r="B34" s="9" t="s">
        <v>95</v>
      </c>
      <c r="C34" s="9" t="s">
        <v>91</v>
      </c>
      <c r="D34" s="12" t="s">
        <v>78</v>
      </c>
      <c r="E34" s="12" t="s">
        <v>78</v>
      </c>
      <c r="F34" s="12" t="s">
        <v>78</v>
      </c>
      <c r="G34" s="12" t="s">
        <v>78</v>
      </c>
      <c r="H34" s="12" t="s">
        <v>78</v>
      </c>
      <c r="I34" s="12" t="s">
        <v>78</v>
      </c>
      <c r="J34" s="12" t="s">
        <v>78</v>
      </c>
      <c r="K34" s="12" t="s">
        <v>78</v>
      </c>
      <c r="L34" s="12" t="s">
        <v>78</v>
      </c>
      <c r="M34" s="12" t="s">
        <v>78</v>
      </c>
      <c r="N34" s="12" t="s">
        <v>78</v>
      </c>
      <c r="O34" s="12" t="s">
        <v>78</v>
      </c>
      <c r="P34" s="12" t="s">
        <v>78</v>
      </c>
      <c r="Q34" s="12" t="s">
        <v>78</v>
      </c>
      <c r="R34" s="12" t="s">
        <v>78</v>
      </c>
      <c r="S34" s="12" t="s">
        <v>78</v>
      </c>
      <c r="T34" s="12" t="s">
        <v>78</v>
      </c>
      <c r="U34" s="12" t="s">
        <v>78</v>
      </c>
      <c r="V34" s="12" t="s">
        <v>78</v>
      </c>
      <c r="W34" s="12" t="s">
        <v>78</v>
      </c>
      <c r="X34" s="12" t="s">
        <v>78</v>
      </c>
    </row>
    <row r="35" spans="1:24" x14ac:dyDescent="0.2">
      <c r="A35" s="9" t="s">
        <v>105</v>
      </c>
      <c r="B35" s="9" t="s">
        <v>96</v>
      </c>
      <c r="C35" s="9" t="s">
        <v>80</v>
      </c>
      <c r="D35" s="12" t="s">
        <v>78</v>
      </c>
      <c r="E35" s="12" t="s">
        <v>78</v>
      </c>
      <c r="F35" s="12" t="s">
        <v>78</v>
      </c>
      <c r="G35" s="12" t="s">
        <v>78</v>
      </c>
      <c r="H35" s="12" t="s">
        <v>78</v>
      </c>
      <c r="I35" s="12" t="s">
        <v>78</v>
      </c>
      <c r="J35" s="12" t="s">
        <v>78</v>
      </c>
      <c r="K35" s="12" t="s">
        <v>78</v>
      </c>
      <c r="L35" s="12" t="s">
        <v>78</v>
      </c>
      <c r="M35" s="12" t="s">
        <v>78</v>
      </c>
      <c r="N35" s="12" t="s">
        <v>78</v>
      </c>
      <c r="O35" s="12" t="s">
        <v>78</v>
      </c>
      <c r="P35" s="12" t="s">
        <v>78</v>
      </c>
      <c r="Q35" s="12" t="s">
        <v>78</v>
      </c>
      <c r="R35" s="12" t="s">
        <v>78</v>
      </c>
      <c r="S35" s="12" t="s">
        <v>78</v>
      </c>
      <c r="T35" s="12" t="s">
        <v>78</v>
      </c>
      <c r="U35" s="12" t="s">
        <v>78</v>
      </c>
      <c r="V35" s="12" t="s">
        <v>78</v>
      </c>
      <c r="W35" s="12" t="s">
        <v>78</v>
      </c>
      <c r="X35" s="12" t="s">
        <v>78</v>
      </c>
    </row>
    <row r="36" spans="1:24" x14ac:dyDescent="0.2">
      <c r="A36" s="9" t="s">
        <v>105</v>
      </c>
      <c r="B36" s="9" t="s">
        <v>97</v>
      </c>
      <c r="C36" s="9" t="s">
        <v>80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x14ac:dyDescent="0.2">
      <c r="A37" s="9" t="s">
        <v>105</v>
      </c>
      <c r="B37" s="9" t="s">
        <v>98</v>
      </c>
      <c r="C37" s="9" t="s">
        <v>99</v>
      </c>
      <c r="D37" s="12">
        <v>233.23</v>
      </c>
      <c r="E37" s="12">
        <v>227.76</v>
      </c>
      <c r="F37" s="12">
        <v>233.13</v>
      </c>
      <c r="G37" s="12">
        <v>234.77</v>
      </c>
      <c r="H37" s="12">
        <v>256.48</v>
      </c>
      <c r="I37" s="12">
        <v>260.89</v>
      </c>
      <c r="J37" s="12">
        <v>271.72000000000003</v>
      </c>
      <c r="K37" s="12">
        <v>285.58</v>
      </c>
      <c r="L37" s="12">
        <v>307.04000000000002</v>
      </c>
      <c r="M37" s="12">
        <v>279.07</v>
      </c>
      <c r="N37" s="12">
        <v>338.63</v>
      </c>
      <c r="O37" s="12">
        <v>378.37</v>
      </c>
      <c r="P37" s="12">
        <v>371.5</v>
      </c>
      <c r="Q37" s="12">
        <v>385.64</v>
      </c>
      <c r="R37" s="12">
        <v>393.41</v>
      </c>
      <c r="S37" s="12">
        <v>370.26</v>
      </c>
      <c r="T37" s="12">
        <v>366.46</v>
      </c>
      <c r="U37" s="12">
        <v>360.17</v>
      </c>
      <c r="V37" s="12">
        <v>375.08</v>
      </c>
      <c r="W37" s="12">
        <v>359.51</v>
      </c>
      <c r="X37" s="12">
        <v>322.41000000000003</v>
      </c>
    </row>
    <row r="38" spans="1:24" x14ac:dyDescent="0.2">
      <c r="A38" s="9" t="s">
        <v>105</v>
      </c>
      <c r="B38" s="9" t="s">
        <v>100</v>
      </c>
      <c r="C38" s="9" t="s">
        <v>101</v>
      </c>
      <c r="D38" s="12">
        <v>225.72</v>
      </c>
      <c r="E38" s="12">
        <v>236.12</v>
      </c>
      <c r="F38" s="12">
        <v>232.28</v>
      </c>
      <c r="G38" s="12">
        <v>237.7</v>
      </c>
      <c r="H38" s="12">
        <v>251.55</v>
      </c>
      <c r="I38" s="12">
        <v>270.47000000000003</v>
      </c>
      <c r="J38" s="12">
        <v>268.49</v>
      </c>
      <c r="K38" s="12">
        <v>277.37</v>
      </c>
      <c r="L38" s="12">
        <v>287.22000000000003</v>
      </c>
      <c r="M38" s="12">
        <v>291.05</v>
      </c>
      <c r="N38" s="12">
        <v>270.62</v>
      </c>
      <c r="O38" s="12">
        <v>271.55</v>
      </c>
      <c r="P38" s="12">
        <v>271.17</v>
      </c>
      <c r="Q38" s="12">
        <v>298.58999999999997</v>
      </c>
      <c r="R38" s="12">
        <v>325.39</v>
      </c>
      <c r="S38" s="12">
        <v>312.66000000000003</v>
      </c>
      <c r="T38" s="12">
        <v>292.57</v>
      </c>
      <c r="U38" s="12">
        <v>300.61</v>
      </c>
      <c r="V38" s="12">
        <v>278.3</v>
      </c>
      <c r="W38" s="12">
        <v>253.25</v>
      </c>
      <c r="X38" s="12">
        <v>282.94</v>
      </c>
    </row>
    <row r="39" spans="1:24" x14ac:dyDescent="0.2">
      <c r="A39" s="9" t="s">
        <v>105</v>
      </c>
      <c r="B39" s="9" t="s">
        <v>61</v>
      </c>
      <c r="C39" s="9" t="s">
        <v>101</v>
      </c>
      <c r="D39" s="12">
        <v>306.58</v>
      </c>
      <c r="E39" s="12">
        <v>323.60000000000002</v>
      </c>
      <c r="F39" s="12">
        <v>326.95999999999998</v>
      </c>
      <c r="G39" s="12">
        <v>341.22</v>
      </c>
      <c r="H39" s="12">
        <v>346.42</v>
      </c>
      <c r="I39" s="12">
        <v>350.07</v>
      </c>
      <c r="J39" s="12">
        <v>358.12</v>
      </c>
      <c r="K39" s="12">
        <v>379.48</v>
      </c>
      <c r="L39" s="12">
        <v>414.53</v>
      </c>
      <c r="M39" s="12">
        <v>399.46</v>
      </c>
      <c r="N39" s="12">
        <v>419.11</v>
      </c>
      <c r="O39" s="12">
        <v>417.84</v>
      </c>
      <c r="P39" s="12">
        <v>432.99</v>
      </c>
      <c r="Q39" s="12">
        <v>444.37</v>
      </c>
      <c r="R39" s="12">
        <v>467.82</v>
      </c>
      <c r="S39" s="12">
        <v>479.46</v>
      </c>
      <c r="T39" s="12">
        <v>470.78</v>
      </c>
      <c r="U39" s="12">
        <v>514.64</v>
      </c>
      <c r="V39" s="12">
        <v>517.01</v>
      </c>
      <c r="W39" s="12">
        <v>531.39</v>
      </c>
      <c r="X39" s="12">
        <v>544.79999999999995</v>
      </c>
    </row>
    <row r="40" spans="1:24" x14ac:dyDescent="0.2">
      <c r="A40" s="9" t="s">
        <v>105</v>
      </c>
      <c r="B40" s="9" t="s">
        <v>62</v>
      </c>
      <c r="C40" s="9" t="s">
        <v>102</v>
      </c>
      <c r="D40" s="12">
        <v>157.99</v>
      </c>
      <c r="E40" s="12">
        <v>161.49</v>
      </c>
      <c r="F40" s="12">
        <v>177.67</v>
      </c>
      <c r="G40" s="12">
        <v>197.57</v>
      </c>
      <c r="H40" s="12">
        <v>207.62</v>
      </c>
      <c r="I40" s="12">
        <v>223.4</v>
      </c>
      <c r="J40" s="12">
        <v>240.56</v>
      </c>
      <c r="K40" s="12">
        <v>260.23</v>
      </c>
      <c r="L40" s="12">
        <v>286.41000000000003</v>
      </c>
      <c r="M40" s="12">
        <v>256.35000000000002</v>
      </c>
      <c r="N40" s="12">
        <v>289.19</v>
      </c>
      <c r="O40" s="12">
        <v>306.23</v>
      </c>
      <c r="P40" s="12">
        <v>318.17</v>
      </c>
      <c r="Q40" s="12">
        <v>332.96</v>
      </c>
      <c r="R40" s="12">
        <v>348.71</v>
      </c>
      <c r="S40" s="12">
        <v>348.99</v>
      </c>
      <c r="T40" s="12">
        <v>317.56</v>
      </c>
      <c r="U40" s="12">
        <v>318.63</v>
      </c>
      <c r="V40" s="12">
        <v>323.79000000000002</v>
      </c>
      <c r="W40" s="12">
        <v>315.45999999999998</v>
      </c>
      <c r="X40" s="12">
        <v>309.66000000000003</v>
      </c>
    </row>
    <row r="41" spans="1:24" x14ac:dyDescent="0.2">
      <c r="A41" s="9" t="s">
        <v>105</v>
      </c>
      <c r="B41" s="9" t="s">
        <v>103</v>
      </c>
      <c r="C41" s="9" t="s">
        <v>104</v>
      </c>
      <c r="D41" s="12" t="s">
        <v>78</v>
      </c>
      <c r="E41" s="12" t="s">
        <v>78</v>
      </c>
      <c r="F41" s="12" t="s">
        <v>78</v>
      </c>
      <c r="G41" s="12" t="s">
        <v>78</v>
      </c>
      <c r="H41" s="12" t="s">
        <v>78</v>
      </c>
      <c r="I41" s="12" t="s">
        <v>78</v>
      </c>
      <c r="J41" s="12" t="s">
        <v>78</v>
      </c>
      <c r="K41" s="12" t="s">
        <v>78</v>
      </c>
      <c r="L41" s="12" t="s">
        <v>78</v>
      </c>
      <c r="M41" s="12" t="s">
        <v>78</v>
      </c>
      <c r="N41" s="12" t="s">
        <v>78</v>
      </c>
      <c r="O41" s="12" t="s">
        <v>78</v>
      </c>
      <c r="P41" s="12" t="s">
        <v>78</v>
      </c>
      <c r="Q41" s="12" t="s">
        <v>78</v>
      </c>
      <c r="R41" s="12" t="s">
        <v>78</v>
      </c>
      <c r="S41" s="12" t="s">
        <v>78</v>
      </c>
      <c r="T41" s="12" t="s">
        <v>78</v>
      </c>
      <c r="U41" s="12" t="s">
        <v>78</v>
      </c>
      <c r="V41" s="12" t="s">
        <v>78</v>
      </c>
      <c r="W41" s="12" t="s">
        <v>78</v>
      </c>
      <c r="X41" s="12" t="s">
        <v>78</v>
      </c>
    </row>
    <row r="42" spans="1:24" x14ac:dyDescent="0.2">
      <c r="A42" s="9" t="s">
        <v>106</v>
      </c>
      <c r="B42" s="9" t="s">
        <v>74</v>
      </c>
      <c r="C42" s="9" t="s">
        <v>80</v>
      </c>
      <c r="D42" s="12">
        <v>189.34</v>
      </c>
      <c r="E42" s="12">
        <v>191.94</v>
      </c>
      <c r="F42" s="12">
        <v>186.51</v>
      </c>
      <c r="G42" s="12">
        <v>190</v>
      </c>
      <c r="H42" s="12">
        <v>199.16</v>
      </c>
      <c r="I42" s="12">
        <v>195.54</v>
      </c>
      <c r="J42" s="12">
        <v>220.56</v>
      </c>
      <c r="K42" s="12">
        <v>232.26</v>
      </c>
      <c r="L42" s="12">
        <v>235.29</v>
      </c>
      <c r="M42" s="12">
        <v>213.51</v>
      </c>
      <c r="N42" s="12">
        <v>177.49</v>
      </c>
      <c r="O42" s="12">
        <v>233.08</v>
      </c>
      <c r="P42" s="12">
        <v>240.02</v>
      </c>
      <c r="Q42" s="12">
        <v>263.52</v>
      </c>
      <c r="R42" s="12">
        <v>269.91000000000003</v>
      </c>
      <c r="S42" s="12">
        <v>255.58</v>
      </c>
      <c r="T42" s="12">
        <v>261.97000000000003</v>
      </c>
      <c r="U42" s="12">
        <v>240.12</v>
      </c>
      <c r="V42" s="12">
        <v>242.59</v>
      </c>
      <c r="W42" s="12">
        <v>244.72</v>
      </c>
      <c r="X42" s="12">
        <v>226.22</v>
      </c>
    </row>
    <row r="43" spans="1:24" x14ac:dyDescent="0.2">
      <c r="A43" s="9" t="s">
        <v>106</v>
      </c>
      <c r="B43" s="9" t="s">
        <v>76</v>
      </c>
      <c r="C43" s="9" t="s">
        <v>85</v>
      </c>
      <c r="D43" s="12" t="s">
        <v>78</v>
      </c>
      <c r="E43" s="12" t="s">
        <v>78</v>
      </c>
      <c r="F43" s="12" t="s">
        <v>78</v>
      </c>
      <c r="G43" s="12" t="s">
        <v>78</v>
      </c>
      <c r="H43" s="12" t="s">
        <v>78</v>
      </c>
      <c r="I43" s="12" t="s">
        <v>78</v>
      </c>
      <c r="J43" s="12" t="s">
        <v>78</v>
      </c>
      <c r="K43" s="12" t="s">
        <v>78</v>
      </c>
      <c r="L43" s="12" t="s">
        <v>78</v>
      </c>
      <c r="M43" s="12" t="s">
        <v>78</v>
      </c>
      <c r="N43" s="12" t="s">
        <v>78</v>
      </c>
      <c r="O43" s="12" t="s">
        <v>78</v>
      </c>
      <c r="P43" s="12" t="s">
        <v>78</v>
      </c>
      <c r="Q43" s="12" t="s">
        <v>78</v>
      </c>
      <c r="R43" s="12">
        <v>1.95</v>
      </c>
      <c r="S43" s="12">
        <v>1.97</v>
      </c>
      <c r="T43" s="12">
        <v>2.15</v>
      </c>
      <c r="U43" s="12">
        <v>3.91</v>
      </c>
      <c r="V43" s="12">
        <v>3.02</v>
      </c>
      <c r="W43" s="12">
        <v>2.59</v>
      </c>
      <c r="X43" s="12">
        <v>2.2999999999999998</v>
      </c>
    </row>
    <row r="44" spans="1:24" x14ac:dyDescent="0.2">
      <c r="A44" s="9" t="s">
        <v>106</v>
      </c>
      <c r="B44" s="9" t="s">
        <v>67</v>
      </c>
      <c r="C44" s="9" t="s">
        <v>80</v>
      </c>
      <c r="D44" s="12" t="s">
        <v>78</v>
      </c>
      <c r="E44" s="12" t="s">
        <v>78</v>
      </c>
      <c r="F44" s="12" t="s">
        <v>78</v>
      </c>
      <c r="G44" s="12" t="s">
        <v>78</v>
      </c>
      <c r="H44" s="12" t="s">
        <v>78</v>
      </c>
      <c r="I44" s="12" t="s">
        <v>78</v>
      </c>
      <c r="J44" s="12" t="s">
        <v>78</v>
      </c>
      <c r="K44" s="12" t="s">
        <v>78</v>
      </c>
      <c r="L44" s="12" t="s">
        <v>78</v>
      </c>
      <c r="M44" s="12" t="s">
        <v>78</v>
      </c>
      <c r="N44" s="12" t="s">
        <v>78</v>
      </c>
      <c r="O44" s="12" t="s">
        <v>78</v>
      </c>
      <c r="P44" s="12" t="s">
        <v>78</v>
      </c>
      <c r="Q44" s="12" t="s">
        <v>78</v>
      </c>
      <c r="R44" s="12" t="s">
        <v>78</v>
      </c>
      <c r="S44" s="12" t="s">
        <v>78</v>
      </c>
      <c r="T44" s="12" t="s">
        <v>78</v>
      </c>
      <c r="U44" s="12" t="s">
        <v>78</v>
      </c>
      <c r="V44" s="12" t="s">
        <v>78</v>
      </c>
      <c r="W44" s="12" t="s">
        <v>78</v>
      </c>
      <c r="X44" s="12" t="s">
        <v>78</v>
      </c>
    </row>
    <row r="45" spans="1:24" x14ac:dyDescent="0.2">
      <c r="A45" s="9" t="s">
        <v>106</v>
      </c>
      <c r="B45" s="9" t="s">
        <v>79</v>
      </c>
      <c r="C45" s="9" t="s">
        <v>87</v>
      </c>
      <c r="D45" s="12" t="s">
        <v>78</v>
      </c>
      <c r="E45" s="12" t="s">
        <v>78</v>
      </c>
      <c r="F45" s="12" t="s">
        <v>78</v>
      </c>
      <c r="G45" s="12" t="s">
        <v>78</v>
      </c>
      <c r="H45" s="12" t="s">
        <v>78</v>
      </c>
      <c r="I45" s="12" t="s">
        <v>78</v>
      </c>
      <c r="J45" s="12" t="s">
        <v>78</v>
      </c>
      <c r="K45" s="12" t="s">
        <v>78</v>
      </c>
      <c r="L45" s="12" t="s">
        <v>78</v>
      </c>
      <c r="M45" s="12" t="s">
        <v>78</v>
      </c>
      <c r="N45" s="12" t="s">
        <v>78</v>
      </c>
      <c r="O45" s="12" t="s">
        <v>78</v>
      </c>
      <c r="P45" s="12" t="s">
        <v>78</v>
      </c>
      <c r="Q45" s="12" t="s">
        <v>78</v>
      </c>
      <c r="R45" s="12" t="s">
        <v>78</v>
      </c>
      <c r="S45" s="12" t="s">
        <v>78</v>
      </c>
      <c r="T45" s="12" t="s">
        <v>78</v>
      </c>
      <c r="U45" s="12" t="s">
        <v>78</v>
      </c>
      <c r="V45" s="12" t="s">
        <v>78</v>
      </c>
      <c r="W45" s="12" t="s">
        <v>78</v>
      </c>
      <c r="X45" s="12" t="s">
        <v>78</v>
      </c>
    </row>
    <row r="46" spans="1:24" x14ac:dyDescent="0.2">
      <c r="A46" s="9" t="s">
        <v>106</v>
      </c>
      <c r="B46" s="9" t="s">
        <v>81</v>
      </c>
      <c r="C46" s="9" t="s">
        <v>94</v>
      </c>
      <c r="D46" s="12">
        <v>53.26</v>
      </c>
      <c r="E46" s="12">
        <v>43.54</v>
      </c>
      <c r="F46" s="12">
        <v>51.07</v>
      </c>
      <c r="G46" s="12">
        <v>39.159999999999997</v>
      </c>
      <c r="H46" s="12">
        <v>49.75</v>
      </c>
      <c r="I46" s="12">
        <v>55.17</v>
      </c>
      <c r="J46" s="12">
        <v>66.41</v>
      </c>
      <c r="K46" s="12">
        <v>78.430000000000007</v>
      </c>
      <c r="L46" s="12">
        <v>78.7</v>
      </c>
      <c r="M46" s="12">
        <v>80.13</v>
      </c>
      <c r="N46" s="12">
        <v>55.23</v>
      </c>
      <c r="O46" s="12">
        <v>81.5</v>
      </c>
      <c r="P46" s="12">
        <v>95.72</v>
      </c>
      <c r="Q46" s="12">
        <v>94.9</v>
      </c>
      <c r="R46" s="12">
        <v>96.65</v>
      </c>
      <c r="S46" s="12">
        <v>90.42</v>
      </c>
      <c r="T46" s="12">
        <v>97.49</v>
      </c>
      <c r="U46" s="12">
        <v>95.39</v>
      </c>
      <c r="V46" s="12">
        <v>99.7</v>
      </c>
      <c r="W46" s="12">
        <v>100.1</v>
      </c>
      <c r="X46" s="12">
        <v>97.92</v>
      </c>
    </row>
    <row r="47" spans="1:24" x14ac:dyDescent="0.2">
      <c r="A47" s="9" t="s">
        <v>106</v>
      </c>
      <c r="B47" s="9" t="s">
        <v>83</v>
      </c>
      <c r="C47" s="9" t="s">
        <v>107</v>
      </c>
      <c r="D47" s="12">
        <v>2.46</v>
      </c>
      <c r="E47" s="12">
        <v>2.71</v>
      </c>
      <c r="F47" s="12">
        <v>2.72</v>
      </c>
      <c r="G47" s="12">
        <v>3.58</v>
      </c>
      <c r="H47" s="12">
        <v>3</v>
      </c>
      <c r="I47" s="12">
        <v>2.86</v>
      </c>
      <c r="J47" s="12">
        <v>2.68</v>
      </c>
      <c r="K47" s="12">
        <v>2.31</v>
      </c>
      <c r="L47" s="12">
        <v>2.64</v>
      </c>
      <c r="M47" s="12">
        <v>2.76</v>
      </c>
      <c r="N47" s="12">
        <v>6.62</v>
      </c>
      <c r="O47" s="12">
        <v>6.6</v>
      </c>
      <c r="P47" s="12">
        <v>6.2</v>
      </c>
      <c r="Q47" s="12">
        <v>6.38</v>
      </c>
      <c r="R47" s="12">
        <v>3.03</v>
      </c>
      <c r="S47" s="12">
        <v>2.77</v>
      </c>
      <c r="T47" s="12">
        <v>5.33</v>
      </c>
      <c r="U47" s="12">
        <v>3.2</v>
      </c>
      <c r="V47" s="12">
        <v>4.82</v>
      </c>
      <c r="W47" s="12">
        <v>6.06</v>
      </c>
      <c r="X47" s="12">
        <v>4.5</v>
      </c>
    </row>
    <row r="48" spans="1:24" x14ac:dyDescent="0.2">
      <c r="A48" s="9" t="s">
        <v>106</v>
      </c>
      <c r="B48" s="9" t="s">
        <v>66</v>
      </c>
      <c r="C48" s="9" t="s">
        <v>99</v>
      </c>
      <c r="D48" s="12" t="s">
        <v>78</v>
      </c>
      <c r="E48" s="12" t="s">
        <v>78</v>
      </c>
      <c r="F48" s="12" t="s">
        <v>78</v>
      </c>
      <c r="G48" s="12" t="s">
        <v>78</v>
      </c>
      <c r="H48" s="12" t="s">
        <v>78</v>
      </c>
      <c r="I48" s="12" t="s">
        <v>78</v>
      </c>
      <c r="J48" s="12" t="s">
        <v>78</v>
      </c>
      <c r="K48" s="12" t="s">
        <v>78</v>
      </c>
      <c r="L48" s="12" t="s">
        <v>78</v>
      </c>
      <c r="M48" s="12" t="s">
        <v>78</v>
      </c>
      <c r="N48" s="12" t="s">
        <v>78</v>
      </c>
      <c r="O48" s="12" t="s">
        <v>78</v>
      </c>
      <c r="P48" s="12" t="s">
        <v>78</v>
      </c>
      <c r="Q48" s="12" t="s">
        <v>78</v>
      </c>
      <c r="R48" s="12" t="s">
        <v>78</v>
      </c>
      <c r="S48" s="12" t="s">
        <v>78</v>
      </c>
      <c r="T48" s="12" t="s">
        <v>78</v>
      </c>
      <c r="U48" s="12" t="s">
        <v>78</v>
      </c>
      <c r="V48" s="12" t="s">
        <v>78</v>
      </c>
      <c r="W48" s="12" t="s">
        <v>78</v>
      </c>
      <c r="X48" s="12" t="s">
        <v>78</v>
      </c>
    </row>
    <row r="49" spans="1:24" x14ac:dyDescent="0.2">
      <c r="A49" s="9" t="s">
        <v>106</v>
      </c>
      <c r="B49" s="9" t="s">
        <v>86</v>
      </c>
      <c r="C49" s="9" t="s">
        <v>108</v>
      </c>
      <c r="D49" s="12">
        <v>9.5</v>
      </c>
      <c r="E49" s="12">
        <v>9.86</v>
      </c>
      <c r="F49" s="12">
        <v>9.06</v>
      </c>
      <c r="G49" s="12">
        <v>12.96</v>
      </c>
      <c r="H49" s="12">
        <v>13.28</v>
      </c>
      <c r="I49" s="12">
        <v>11.41</v>
      </c>
      <c r="J49" s="12">
        <v>14.89</v>
      </c>
      <c r="K49" s="12">
        <v>12.11</v>
      </c>
      <c r="L49" s="12">
        <v>13.6</v>
      </c>
      <c r="M49" s="12">
        <v>12.89</v>
      </c>
      <c r="N49" s="12">
        <v>12.34</v>
      </c>
      <c r="O49" s="12">
        <v>12.55</v>
      </c>
      <c r="P49" s="12">
        <v>12.63</v>
      </c>
      <c r="Q49" s="12">
        <v>13.48</v>
      </c>
      <c r="R49" s="12">
        <v>11.49</v>
      </c>
      <c r="S49" s="12">
        <v>12.2</v>
      </c>
      <c r="T49" s="12">
        <v>12.22</v>
      </c>
      <c r="U49" s="12">
        <v>11.41</v>
      </c>
      <c r="V49" s="12">
        <v>11.33</v>
      </c>
      <c r="W49" s="12">
        <v>11.78</v>
      </c>
      <c r="X49" s="12">
        <v>11.03</v>
      </c>
    </row>
    <row r="50" spans="1:24" x14ac:dyDescent="0.2">
      <c r="A50" s="9" t="s">
        <v>106</v>
      </c>
      <c r="B50" s="9" t="s">
        <v>88</v>
      </c>
      <c r="C50" s="9" t="s">
        <v>109</v>
      </c>
      <c r="D50" s="12">
        <v>9.5</v>
      </c>
      <c r="E50" s="12">
        <v>9.86</v>
      </c>
      <c r="F50" s="12">
        <v>9.06</v>
      </c>
      <c r="G50" s="12">
        <v>12.96</v>
      </c>
      <c r="H50" s="12">
        <v>13.28</v>
      </c>
      <c r="I50" s="12">
        <v>11.41</v>
      </c>
      <c r="J50" s="12">
        <v>14.89</v>
      </c>
      <c r="K50" s="12">
        <v>12.11</v>
      </c>
      <c r="L50" s="12">
        <v>13.6</v>
      </c>
      <c r="M50" s="12">
        <v>12.89</v>
      </c>
      <c r="N50" s="12">
        <v>12.34</v>
      </c>
      <c r="O50" s="12">
        <v>12.55</v>
      </c>
      <c r="P50" s="12">
        <v>12.63</v>
      </c>
      <c r="Q50" s="12">
        <v>13.48</v>
      </c>
      <c r="R50" s="12">
        <v>11.49</v>
      </c>
      <c r="S50" s="12">
        <v>12.2</v>
      </c>
      <c r="T50" s="12">
        <v>12.22</v>
      </c>
      <c r="U50" s="12">
        <v>11.41</v>
      </c>
      <c r="V50" s="12">
        <v>11.33</v>
      </c>
      <c r="W50" s="12">
        <v>11.78</v>
      </c>
      <c r="X50" s="12">
        <v>11.03</v>
      </c>
    </row>
    <row r="51" spans="1:24" x14ac:dyDescent="0.2">
      <c r="A51" s="9" t="s">
        <v>106</v>
      </c>
      <c r="B51" s="9" t="s">
        <v>90</v>
      </c>
      <c r="C51" s="9" t="s">
        <v>110</v>
      </c>
      <c r="D51" s="12">
        <v>23.09</v>
      </c>
      <c r="E51" s="12">
        <v>22</v>
      </c>
      <c r="F51" s="12">
        <v>21.84</v>
      </c>
      <c r="G51" s="12">
        <v>24.68</v>
      </c>
      <c r="H51" s="12">
        <v>23.91</v>
      </c>
      <c r="I51" s="12">
        <v>24.99</v>
      </c>
      <c r="J51" s="12">
        <v>23.71</v>
      </c>
      <c r="K51" s="12">
        <v>21.2</v>
      </c>
      <c r="L51" s="12">
        <v>22</v>
      </c>
      <c r="M51" s="12">
        <v>19.07</v>
      </c>
      <c r="N51" s="12">
        <v>15.58</v>
      </c>
      <c r="O51" s="12">
        <v>23.46</v>
      </c>
      <c r="P51" s="12">
        <v>23.62</v>
      </c>
      <c r="Q51" s="12">
        <v>18.079999999999998</v>
      </c>
      <c r="R51" s="12">
        <v>18.399999999999999</v>
      </c>
      <c r="S51" s="12">
        <v>17.53</v>
      </c>
      <c r="T51" s="12">
        <v>15.67</v>
      </c>
      <c r="U51" s="12">
        <v>15.14</v>
      </c>
      <c r="V51" s="12">
        <v>14.3</v>
      </c>
      <c r="W51" s="12">
        <v>17.59</v>
      </c>
      <c r="X51" s="12">
        <v>14</v>
      </c>
    </row>
    <row r="52" spans="1:24" x14ac:dyDescent="0.2">
      <c r="A52" s="9" t="s">
        <v>106</v>
      </c>
      <c r="B52" s="9" t="s">
        <v>92</v>
      </c>
      <c r="C52" s="9" t="s">
        <v>108</v>
      </c>
      <c r="D52" s="12">
        <v>23.09</v>
      </c>
      <c r="E52" s="12">
        <v>22</v>
      </c>
      <c r="F52" s="12">
        <v>21.84</v>
      </c>
      <c r="G52" s="12">
        <v>24.68</v>
      </c>
      <c r="H52" s="12">
        <v>23.91</v>
      </c>
      <c r="I52" s="12">
        <v>24.99</v>
      </c>
      <c r="J52" s="12">
        <v>23.71</v>
      </c>
      <c r="K52" s="12">
        <v>21.2</v>
      </c>
      <c r="L52" s="12">
        <v>22</v>
      </c>
      <c r="M52" s="12">
        <v>19.07</v>
      </c>
      <c r="N52" s="12">
        <v>15.58</v>
      </c>
      <c r="O52" s="12">
        <v>23.46</v>
      </c>
      <c r="P52" s="12">
        <v>23.62</v>
      </c>
      <c r="Q52" s="12">
        <v>18.079999999999998</v>
      </c>
      <c r="R52" s="12">
        <v>18.399999999999999</v>
      </c>
      <c r="S52" s="12">
        <v>17.53</v>
      </c>
      <c r="T52" s="12">
        <v>15.67</v>
      </c>
      <c r="U52" s="12">
        <v>15.14</v>
      </c>
      <c r="V52" s="12">
        <v>14.3</v>
      </c>
      <c r="W52" s="12">
        <v>17.59</v>
      </c>
      <c r="X52" s="12">
        <v>14</v>
      </c>
    </row>
    <row r="53" spans="1:24" x14ac:dyDescent="0.2">
      <c r="A53" s="9" t="s">
        <v>106</v>
      </c>
      <c r="B53" s="9" t="s">
        <v>93</v>
      </c>
      <c r="C53" s="9" t="s">
        <v>111</v>
      </c>
      <c r="D53" s="12" t="s">
        <v>78</v>
      </c>
      <c r="E53" s="12" t="s">
        <v>78</v>
      </c>
      <c r="F53" s="12" t="s">
        <v>78</v>
      </c>
      <c r="G53" s="12" t="s">
        <v>78</v>
      </c>
      <c r="H53" s="12" t="s">
        <v>78</v>
      </c>
      <c r="I53" s="12" t="s">
        <v>78</v>
      </c>
      <c r="J53" s="12" t="s">
        <v>78</v>
      </c>
      <c r="K53" s="12" t="s">
        <v>78</v>
      </c>
      <c r="L53" s="12" t="s">
        <v>78</v>
      </c>
      <c r="M53" s="12" t="s">
        <v>78</v>
      </c>
      <c r="N53" s="12" t="s">
        <v>78</v>
      </c>
      <c r="O53" s="12" t="s">
        <v>78</v>
      </c>
      <c r="P53" s="12" t="s">
        <v>78</v>
      </c>
      <c r="Q53" s="12" t="s">
        <v>78</v>
      </c>
      <c r="R53" s="12" t="s">
        <v>78</v>
      </c>
      <c r="S53" s="12" t="s">
        <v>78</v>
      </c>
      <c r="T53" s="12" t="s">
        <v>78</v>
      </c>
      <c r="U53" s="12" t="s">
        <v>78</v>
      </c>
      <c r="V53" s="12" t="s">
        <v>78</v>
      </c>
      <c r="W53" s="12" t="s">
        <v>78</v>
      </c>
      <c r="X53" s="12" t="s">
        <v>78</v>
      </c>
    </row>
    <row r="54" spans="1:24" x14ac:dyDescent="0.2">
      <c r="A54" s="9" t="s">
        <v>106</v>
      </c>
      <c r="B54" s="9" t="s">
        <v>95</v>
      </c>
      <c r="C54" s="9" t="s">
        <v>110</v>
      </c>
      <c r="D54" s="12" t="s">
        <v>78</v>
      </c>
      <c r="E54" s="12" t="s">
        <v>78</v>
      </c>
      <c r="F54" s="12" t="s">
        <v>78</v>
      </c>
      <c r="G54" s="12" t="s">
        <v>78</v>
      </c>
      <c r="H54" s="12" t="s">
        <v>78</v>
      </c>
      <c r="I54" s="12" t="s">
        <v>78</v>
      </c>
      <c r="J54" s="12" t="s">
        <v>78</v>
      </c>
      <c r="K54" s="12" t="s">
        <v>78</v>
      </c>
      <c r="L54" s="12" t="s">
        <v>78</v>
      </c>
      <c r="M54" s="12" t="s">
        <v>78</v>
      </c>
      <c r="N54" s="12" t="s">
        <v>78</v>
      </c>
      <c r="O54" s="12" t="s">
        <v>78</v>
      </c>
      <c r="P54" s="12" t="s">
        <v>78</v>
      </c>
      <c r="Q54" s="12" t="s">
        <v>78</v>
      </c>
      <c r="R54" s="12" t="s">
        <v>78</v>
      </c>
      <c r="S54" s="12" t="s">
        <v>78</v>
      </c>
      <c r="T54" s="12" t="s">
        <v>78</v>
      </c>
      <c r="U54" s="12" t="s">
        <v>78</v>
      </c>
      <c r="V54" s="12" t="s">
        <v>78</v>
      </c>
      <c r="W54" s="12" t="s">
        <v>78</v>
      </c>
      <c r="X54" s="12" t="s">
        <v>78</v>
      </c>
    </row>
    <row r="55" spans="1:24" x14ac:dyDescent="0.2">
      <c r="A55" s="9" t="s">
        <v>106</v>
      </c>
      <c r="B55" s="9" t="s">
        <v>96</v>
      </c>
      <c r="C55" s="9" t="s">
        <v>87</v>
      </c>
      <c r="D55" s="12" t="s">
        <v>78</v>
      </c>
      <c r="E55" s="12" t="s">
        <v>78</v>
      </c>
      <c r="F55" s="12" t="s">
        <v>78</v>
      </c>
      <c r="G55" s="12" t="s">
        <v>78</v>
      </c>
      <c r="H55" s="12" t="s">
        <v>78</v>
      </c>
      <c r="I55" s="12" t="s">
        <v>78</v>
      </c>
      <c r="J55" s="12" t="s">
        <v>78</v>
      </c>
      <c r="K55" s="12" t="s">
        <v>78</v>
      </c>
      <c r="L55" s="12" t="s">
        <v>78</v>
      </c>
      <c r="M55" s="12" t="s">
        <v>78</v>
      </c>
      <c r="N55" s="12" t="s">
        <v>78</v>
      </c>
      <c r="O55" s="12" t="s">
        <v>78</v>
      </c>
      <c r="P55" s="12" t="s">
        <v>78</v>
      </c>
      <c r="Q55" s="12" t="s">
        <v>78</v>
      </c>
      <c r="R55" s="12" t="s">
        <v>78</v>
      </c>
      <c r="S55" s="12" t="s">
        <v>78</v>
      </c>
      <c r="T55" s="12" t="s">
        <v>78</v>
      </c>
      <c r="U55" s="12" t="s">
        <v>78</v>
      </c>
      <c r="V55" s="12" t="s">
        <v>78</v>
      </c>
      <c r="W55" s="12" t="s">
        <v>78</v>
      </c>
      <c r="X55" s="12" t="s">
        <v>78</v>
      </c>
    </row>
    <row r="56" spans="1:24" x14ac:dyDescent="0.2">
      <c r="A56" s="9" t="s">
        <v>106</v>
      </c>
      <c r="B56" s="9" t="s">
        <v>97</v>
      </c>
      <c r="C56" s="9" t="s">
        <v>87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</row>
    <row r="57" spans="1:24" x14ac:dyDescent="0.2">
      <c r="A57" s="9" t="s">
        <v>106</v>
      </c>
      <c r="B57" s="9" t="s">
        <v>98</v>
      </c>
      <c r="C57" s="9" t="s">
        <v>112</v>
      </c>
      <c r="D57" s="12">
        <v>101.02</v>
      </c>
      <c r="E57" s="12">
        <v>113.83</v>
      </c>
      <c r="F57" s="12">
        <v>101.83</v>
      </c>
      <c r="G57" s="12">
        <v>109.62</v>
      </c>
      <c r="H57" s="12">
        <v>109.23</v>
      </c>
      <c r="I57" s="12">
        <v>101.1</v>
      </c>
      <c r="J57" s="12">
        <v>112.88</v>
      </c>
      <c r="K57" s="12">
        <v>118.2</v>
      </c>
      <c r="L57" s="12">
        <v>118.35</v>
      </c>
      <c r="M57" s="12">
        <v>98.66</v>
      </c>
      <c r="N57" s="12">
        <v>87.72</v>
      </c>
      <c r="O57" s="12">
        <v>108.98</v>
      </c>
      <c r="P57" s="12">
        <v>101.84</v>
      </c>
      <c r="Q57" s="12">
        <v>130.68</v>
      </c>
      <c r="R57" s="12">
        <v>138.38999999999999</v>
      </c>
      <c r="S57" s="12">
        <v>130.69</v>
      </c>
      <c r="T57" s="12">
        <v>129.11000000000001</v>
      </c>
      <c r="U57" s="12">
        <v>111.06</v>
      </c>
      <c r="V57" s="12">
        <v>109.42</v>
      </c>
      <c r="W57" s="12">
        <v>106.6</v>
      </c>
      <c r="X57" s="12">
        <v>96.46</v>
      </c>
    </row>
    <row r="58" spans="1:24" x14ac:dyDescent="0.2">
      <c r="A58" s="9" t="s">
        <v>106</v>
      </c>
      <c r="B58" s="9" t="s">
        <v>100</v>
      </c>
      <c r="C58" s="9" t="s">
        <v>84</v>
      </c>
      <c r="D58" s="12">
        <v>33.619999999999997</v>
      </c>
      <c r="E58" s="12">
        <v>39.229999999999997</v>
      </c>
      <c r="F58" s="12">
        <v>48.87</v>
      </c>
      <c r="G58" s="12">
        <v>45.63</v>
      </c>
      <c r="H58" s="12">
        <v>54.04</v>
      </c>
      <c r="I58" s="12">
        <v>54.16</v>
      </c>
      <c r="J58" s="12">
        <v>51.55</v>
      </c>
      <c r="K58" s="12">
        <v>31.04</v>
      </c>
      <c r="L58" s="12">
        <v>45.79</v>
      </c>
      <c r="M58" s="12">
        <v>40.97</v>
      </c>
      <c r="N58" s="12">
        <v>17.559999999999999</v>
      </c>
      <c r="O58" s="12">
        <v>21.28</v>
      </c>
      <c r="P58" s="12">
        <v>23.12</v>
      </c>
      <c r="Q58" s="12">
        <v>38.47</v>
      </c>
      <c r="R58" s="12">
        <v>28.7</v>
      </c>
      <c r="S58" s="12">
        <v>24.41</v>
      </c>
      <c r="T58" s="12">
        <v>20.94</v>
      </c>
      <c r="U58" s="12">
        <v>20.68</v>
      </c>
      <c r="V58" s="12">
        <v>23.8</v>
      </c>
      <c r="W58" s="12">
        <v>25.15</v>
      </c>
      <c r="X58" s="12">
        <v>21.72</v>
      </c>
    </row>
    <row r="59" spans="1:24" x14ac:dyDescent="0.2">
      <c r="A59" s="9" t="s">
        <v>106</v>
      </c>
      <c r="B59" s="9" t="s">
        <v>61</v>
      </c>
      <c r="C59" s="9" t="s">
        <v>84</v>
      </c>
      <c r="D59" s="12">
        <v>8.2200000000000006</v>
      </c>
      <c r="E59" s="12">
        <v>7.15</v>
      </c>
      <c r="F59" s="12">
        <v>8.81</v>
      </c>
      <c r="G59" s="12">
        <v>6.95</v>
      </c>
      <c r="H59" s="12">
        <v>9.83</v>
      </c>
      <c r="I59" s="12">
        <v>7.31</v>
      </c>
      <c r="J59" s="12">
        <v>5.0599999999999996</v>
      </c>
      <c r="K59" s="12">
        <v>6.46</v>
      </c>
      <c r="L59" s="12">
        <v>6.44</v>
      </c>
      <c r="M59" s="12">
        <v>7.32</v>
      </c>
      <c r="N59" s="12">
        <v>12.03</v>
      </c>
      <c r="O59" s="12">
        <v>16.3</v>
      </c>
      <c r="P59" s="12">
        <v>10.49</v>
      </c>
      <c r="Q59" s="12">
        <v>9.57</v>
      </c>
      <c r="R59" s="12">
        <v>8.51</v>
      </c>
      <c r="S59" s="12">
        <v>9.4600000000000009</v>
      </c>
      <c r="T59" s="12">
        <v>11.41</v>
      </c>
      <c r="U59" s="12">
        <v>26.88</v>
      </c>
      <c r="V59" s="12">
        <v>30.99</v>
      </c>
      <c r="W59" s="12">
        <v>28.84</v>
      </c>
      <c r="X59" s="12">
        <v>27.44</v>
      </c>
    </row>
    <row r="60" spans="1:24" x14ac:dyDescent="0.2">
      <c r="A60" s="9" t="s">
        <v>106</v>
      </c>
      <c r="B60" s="9" t="s">
        <v>62</v>
      </c>
      <c r="C60" s="9" t="s">
        <v>113</v>
      </c>
      <c r="D60" s="12">
        <v>104.97</v>
      </c>
      <c r="E60" s="12">
        <v>107.34</v>
      </c>
      <c r="F60" s="12">
        <v>112.55</v>
      </c>
      <c r="G60" s="12">
        <v>114.42</v>
      </c>
      <c r="H60" s="12">
        <v>119.25</v>
      </c>
      <c r="I60" s="12">
        <v>123.75</v>
      </c>
      <c r="J60" s="12">
        <v>129.12</v>
      </c>
      <c r="K60" s="12">
        <v>136.02000000000001</v>
      </c>
      <c r="L60" s="12">
        <v>138.30000000000001</v>
      </c>
      <c r="M60" s="12">
        <v>146.86000000000001</v>
      </c>
      <c r="N60" s="12">
        <v>160.9</v>
      </c>
      <c r="O60" s="12">
        <v>165.35</v>
      </c>
      <c r="P60" s="12">
        <v>162.94999999999999</v>
      </c>
      <c r="Q60" s="12">
        <v>165.98</v>
      </c>
      <c r="R60" s="12">
        <v>178.64</v>
      </c>
      <c r="S60" s="12">
        <v>194.73</v>
      </c>
      <c r="T60" s="12">
        <v>191.61</v>
      </c>
      <c r="U60" s="12">
        <v>194.22</v>
      </c>
      <c r="V60" s="12">
        <v>202.01</v>
      </c>
      <c r="W60" s="12">
        <v>200.84</v>
      </c>
      <c r="X60" s="12">
        <v>207.28</v>
      </c>
    </row>
    <row r="61" spans="1:24" x14ac:dyDescent="0.2">
      <c r="A61" s="9" t="s">
        <v>106</v>
      </c>
      <c r="B61" s="9" t="s">
        <v>103</v>
      </c>
      <c r="C61" s="9" t="s">
        <v>114</v>
      </c>
      <c r="D61" s="12" t="s">
        <v>78</v>
      </c>
      <c r="E61" s="12" t="s">
        <v>78</v>
      </c>
      <c r="F61" s="12" t="s">
        <v>78</v>
      </c>
      <c r="G61" s="12" t="s">
        <v>78</v>
      </c>
      <c r="H61" s="12" t="s">
        <v>78</v>
      </c>
      <c r="I61" s="12" t="s">
        <v>78</v>
      </c>
      <c r="J61" s="12" t="s">
        <v>78</v>
      </c>
      <c r="K61" s="12" t="s">
        <v>78</v>
      </c>
      <c r="L61" s="12" t="s">
        <v>78</v>
      </c>
      <c r="M61" s="12" t="s">
        <v>78</v>
      </c>
      <c r="N61" s="12" t="s">
        <v>78</v>
      </c>
      <c r="O61" s="12" t="s">
        <v>78</v>
      </c>
      <c r="P61" s="12" t="s">
        <v>78</v>
      </c>
      <c r="Q61" s="12" t="s">
        <v>78</v>
      </c>
      <c r="R61" s="12" t="s">
        <v>78</v>
      </c>
      <c r="S61" s="12" t="s">
        <v>78</v>
      </c>
      <c r="T61" s="12" t="s">
        <v>78</v>
      </c>
      <c r="U61" s="12">
        <v>9.7200000000000006</v>
      </c>
      <c r="V61" s="12">
        <v>10.34</v>
      </c>
      <c r="W61" s="12">
        <v>10.01</v>
      </c>
      <c r="X61" s="12">
        <v>8.64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630A-52D1-5C4C-9BA6-20F6E7F00A3C}">
  <dimension ref="A1:I21"/>
  <sheetViews>
    <sheetView zoomScale="98" zoomScaleNormal="98" workbookViewId="0">
      <selection activeCell="G3" sqref="G3"/>
    </sheetView>
  </sheetViews>
  <sheetFormatPr baseColWidth="10" defaultRowHeight="16" x14ac:dyDescent="0.2"/>
  <cols>
    <col min="2" max="2" width="53.5" customWidth="1"/>
    <col min="3" max="3" width="21.33203125" customWidth="1"/>
  </cols>
  <sheetData>
    <row r="1" spans="1:9" s="5" customFormat="1" x14ac:dyDescent="0.2">
      <c r="A1" s="13" t="s">
        <v>70</v>
      </c>
      <c r="B1" s="13" t="s">
        <v>71</v>
      </c>
      <c r="C1" s="13" t="s">
        <v>72</v>
      </c>
      <c r="D1" s="13" t="s">
        <v>105</v>
      </c>
      <c r="E1" s="13" t="s">
        <v>106</v>
      </c>
      <c r="F1" s="15" t="s">
        <v>73</v>
      </c>
    </row>
    <row r="2" spans="1:9" x14ac:dyDescent="0.2">
      <c r="A2" s="9" t="s">
        <v>73</v>
      </c>
      <c r="B2" s="9" t="s">
        <v>74</v>
      </c>
      <c r="C2" s="9" t="s">
        <v>75</v>
      </c>
      <c r="D2" s="12">
        <v>3461.39</v>
      </c>
      <c r="E2" s="12">
        <v>255.58</v>
      </c>
      <c r="F2" s="12">
        <v>1479.82</v>
      </c>
      <c r="G2" s="16">
        <f>F3+F4+F6+F7+F8+F9+F11+F14+F15+F17</f>
        <v>1479.8200000000002</v>
      </c>
      <c r="H2" s="16">
        <f>D3+D4+D6+D7+D8+D9+D11+D14+D15+D17</f>
        <v>3461.38</v>
      </c>
      <c r="I2" s="16">
        <f>E3+E4+E6+E7+E8+E9+E11+E14+E15+E17</f>
        <v>255.57999999999998</v>
      </c>
    </row>
    <row r="3" spans="1:9" x14ac:dyDescent="0.2">
      <c r="A3" s="9" t="s">
        <v>73</v>
      </c>
      <c r="B3" s="9" t="s">
        <v>76</v>
      </c>
      <c r="C3" s="9" t="s">
        <v>77</v>
      </c>
      <c r="D3" s="12">
        <v>899.12</v>
      </c>
      <c r="E3" s="12">
        <v>1.97</v>
      </c>
      <c r="F3" s="12">
        <v>69.11</v>
      </c>
    </row>
    <row r="4" spans="1:9" x14ac:dyDescent="0.2">
      <c r="A4" s="9" t="s">
        <v>73</v>
      </c>
      <c r="B4" s="9" t="s">
        <v>67</v>
      </c>
      <c r="C4" s="9" t="s">
        <v>75</v>
      </c>
      <c r="D4" s="12">
        <v>37.450000000000003</v>
      </c>
      <c r="E4" s="12"/>
      <c r="F4" s="12">
        <v>0.26</v>
      </c>
    </row>
    <row r="5" spans="1:9" x14ac:dyDescent="0.2">
      <c r="A5" s="9" t="s">
        <v>73</v>
      </c>
      <c r="B5" s="9" t="s">
        <v>79</v>
      </c>
      <c r="C5" s="9" t="s">
        <v>80</v>
      </c>
      <c r="D5" s="12"/>
      <c r="E5" s="12"/>
      <c r="F5" s="12"/>
    </row>
    <row r="6" spans="1:9" x14ac:dyDescent="0.2">
      <c r="A6" s="9" t="s">
        <v>73</v>
      </c>
      <c r="B6" s="9" t="s">
        <v>81</v>
      </c>
      <c r="C6" s="9" t="s">
        <v>82</v>
      </c>
      <c r="D6" s="12">
        <v>491.08</v>
      </c>
      <c r="E6" s="12">
        <v>90.42</v>
      </c>
      <c r="F6" s="12">
        <v>49.94</v>
      </c>
    </row>
    <row r="7" spans="1:9" x14ac:dyDescent="0.2">
      <c r="A7" s="9" t="s">
        <v>73</v>
      </c>
      <c r="B7" s="9" t="s">
        <v>83</v>
      </c>
      <c r="C7" s="9" t="s">
        <v>84</v>
      </c>
      <c r="D7" s="12">
        <v>287.83999999999997</v>
      </c>
      <c r="E7" s="12">
        <v>2.77</v>
      </c>
      <c r="F7" s="12">
        <v>157.31</v>
      </c>
    </row>
    <row r="8" spans="1:9" x14ac:dyDescent="0.2">
      <c r="A8" s="9" t="s">
        <v>73</v>
      </c>
      <c r="B8" s="9" t="s">
        <v>66</v>
      </c>
      <c r="C8" s="9" t="s">
        <v>85</v>
      </c>
      <c r="D8" s="12"/>
      <c r="E8" s="12"/>
      <c r="F8" s="12">
        <v>10.72</v>
      </c>
    </row>
    <row r="9" spans="1:9" x14ac:dyDescent="0.2">
      <c r="A9" s="9" t="s">
        <v>73</v>
      </c>
      <c r="B9" s="9" t="s">
        <v>86</v>
      </c>
      <c r="C9" s="9" t="s">
        <v>87</v>
      </c>
      <c r="D9" s="12">
        <v>378.81</v>
      </c>
      <c r="E9" s="12">
        <v>12.2</v>
      </c>
      <c r="F9" s="12">
        <v>218.78</v>
      </c>
    </row>
    <row r="10" spans="1:9" x14ac:dyDescent="0.2">
      <c r="A10" s="9" t="s">
        <v>73</v>
      </c>
      <c r="B10" s="9" t="s">
        <v>88</v>
      </c>
      <c r="C10" s="9" t="s">
        <v>89</v>
      </c>
      <c r="D10" s="12">
        <v>185.64</v>
      </c>
      <c r="E10" s="12">
        <v>12.2</v>
      </c>
      <c r="F10" s="12">
        <v>159.33000000000001</v>
      </c>
    </row>
    <row r="11" spans="1:9" x14ac:dyDescent="0.2">
      <c r="A11" s="9" t="s">
        <v>73</v>
      </c>
      <c r="B11" s="9" t="s">
        <v>90</v>
      </c>
      <c r="C11" s="9" t="s">
        <v>91</v>
      </c>
      <c r="D11" s="12">
        <v>996.82</v>
      </c>
      <c r="E11" s="12">
        <v>17.53</v>
      </c>
      <c r="F11" s="12">
        <v>227.01</v>
      </c>
    </row>
    <row r="12" spans="1:9" x14ac:dyDescent="0.2">
      <c r="A12" s="9" t="s">
        <v>73</v>
      </c>
      <c r="B12" s="9" t="s">
        <v>92</v>
      </c>
      <c r="C12" s="9" t="s">
        <v>87</v>
      </c>
      <c r="D12" s="12">
        <v>760.44</v>
      </c>
      <c r="E12" s="12">
        <v>17.53</v>
      </c>
      <c r="F12" s="12">
        <v>224.06</v>
      </c>
    </row>
    <row r="13" spans="1:9" x14ac:dyDescent="0.2">
      <c r="A13" s="9" t="s">
        <v>73</v>
      </c>
      <c r="B13" s="9" t="s">
        <v>93</v>
      </c>
      <c r="C13" s="9" t="s">
        <v>94</v>
      </c>
      <c r="D13" s="12">
        <v>236.38</v>
      </c>
      <c r="E13" s="12"/>
      <c r="F13" s="12">
        <v>2.96</v>
      </c>
    </row>
    <row r="14" spans="1:9" x14ac:dyDescent="0.2">
      <c r="A14" s="9" t="s">
        <v>73</v>
      </c>
      <c r="B14" s="9" t="s">
        <v>95</v>
      </c>
      <c r="C14" s="9" t="s">
        <v>91</v>
      </c>
      <c r="D14" s="12"/>
      <c r="E14" s="12"/>
      <c r="F14" s="12">
        <v>1.97</v>
      </c>
    </row>
    <row r="15" spans="1:9" x14ac:dyDescent="0.2">
      <c r="A15" s="9" t="s">
        <v>73</v>
      </c>
      <c r="B15" s="9" t="s">
        <v>96</v>
      </c>
      <c r="C15" s="9" t="s">
        <v>80</v>
      </c>
      <c r="D15" s="12"/>
      <c r="E15" s="12"/>
      <c r="F15" s="12">
        <v>16.57</v>
      </c>
    </row>
    <row r="16" spans="1:9" x14ac:dyDescent="0.2">
      <c r="A16" s="9" t="s">
        <v>73</v>
      </c>
      <c r="B16" s="9" t="s">
        <v>97</v>
      </c>
      <c r="C16" s="9" t="s">
        <v>80</v>
      </c>
      <c r="D16" s="12">
        <v>0</v>
      </c>
      <c r="E16" s="12">
        <v>0</v>
      </c>
      <c r="F16" s="12">
        <v>0</v>
      </c>
    </row>
    <row r="17" spans="1:6" x14ac:dyDescent="0.2">
      <c r="A17" s="9" t="s">
        <v>73</v>
      </c>
      <c r="B17" s="9" t="s">
        <v>98</v>
      </c>
      <c r="C17" s="9" t="s">
        <v>99</v>
      </c>
      <c r="D17" s="12">
        <v>370.26</v>
      </c>
      <c r="E17" s="12">
        <v>130.69</v>
      </c>
      <c r="F17" s="12">
        <v>728.15</v>
      </c>
    </row>
    <row r="18" spans="1:6" x14ac:dyDescent="0.2">
      <c r="A18" s="9" t="s">
        <v>73</v>
      </c>
      <c r="B18" s="9" t="s">
        <v>100</v>
      </c>
      <c r="C18" s="9" t="s">
        <v>101</v>
      </c>
      <c r="D18" s="12">
        <v>312.66000000000003</v>
      </c>
      <c r="E18" s="12">
        <v>24.41</v>
      </c>
      <c r="F18" s="12">
        <v>358.24</v>
      </c>
    </row>
    <row r="19" spans="1:6" x14ac:dyDescent="0.2">
      <c r="A19" s="9" t="s">
        <v>73</v>
      </c>
      <c r="B19" s="9" t="s">
        <v>61</v>
      </c>
      <c r="C19" s="9" t="s">
        <v>101</v>
      </c>
      <c r="D19" s="12">
        <v>479.46</v>
      </c>
      <c r="E19" s="12">
        <v>9.4600000000000009</v>
      </c>
      <c r="F19" s="12">
        <v>179.07</v>
      </c>
    </row>
    <row r="20" spans="1:6" x14ac:dyDescent="0.2">
      <c r="A20" s="9" t="s">
        <v>73</v>
      </c>
      <c r="B20" s="9" t="s">
        <v>62</v>
      </c>
      <c r="C20" s="9" t="s">
        <v>102</v>
      </c>
      <c r="D20" s="12">
        <v>348.99</v>
      </c>
      <c r="E20" s="12">
        <v>194.73</v>
      </c>
      <c r="F20" s="12">
        <v>494.38</v>
      </c>
    </row>
    <row r="21" spans="1:6" x14ac:dyDescent="0.2">
      <c r="A21" s="9" t="s">
        <v>73</v>
      </c>
      <c r="B21" s="9" t="s">
        <v>103</v>
      </c>
      <c r="C21" s="9" t="s">
        <v>104</v>
      </c>
      <c r="D21" s="12"/>
      <c r="E21" s="12"/>
      <c r="F21" s="12">
        <v>13.83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2E5F2-EDC7-1848-B301-8B79B7F979E3}">
  <dimension ref="A1:Q14"/>
  <sheetViews>
    <sheetView workbookViewId="0">
      <selection activeCell="M11" sqref="M11"/>
    </sheetView>
  </sheetViews>
  <sheetFormatPr baseColWidth="10" defaultRowHeight="16" x14ac:dyDescent="0.2"/>
  <cols>
    <col min="12" max="13" width="19.6640625" style="6" customWidth="1"/>
  </cols>
  <sheetData>
    <row r="1" spans="1:17" x14ac:dyDescent="0.2">
      <c r="A1" t="s">
        <v>122</v>
      </c>
    </row>
    <row r="2" spans="1:17" x14ac:dyDescent="0.2">
      <c r="A2" t="s">
        <v>123</v>
      </c>
    </row>
    <row r="3" spans="1:17" x14ac:dyDescent="0.2">
      <c r="A3" t="s">
        <v>124</v>
      </c>
    </row>
    <row r="6" spans="1:17" x14ac:dyDescent="0.2">
      <c r="L6" s="52" t="s">
        <v>137</v>
      </c>
      <c r="M6" s="52"/>
      <c r="N6" s="53" t="s">
        <v>139</v>
      </c>
      <c r="O6" s="53"/>
    </row>
    <row r="7" spans="1:17" x14ac:dyDescent="0.2">
      <c r="A7" t="s">
        <v>135</v>
      </c>
      <c r="B7" t="s">
        <v>136</v>
      </c>
      <c r="C7" t="s">
        <v>127</v>
      </c>
      <c r="D7" t="s">
        <v>128</v>
      </c>
      <c r="E7" t="s">
        <v>129</v>
      </c>
      <c r="F7" t="s">
        <v>130</v>
      </c>
      <c r="G7" t="s">
        <v>134</v>
      </c>
      <c r="H7" t="s">
        <v>133</v>
      </c>
      <c r="I7" t="s">
        <v>132</v>
      </c>
      <c r="J7" t="s">
        <v>131</v>
      </c>
      <c r="L7" s="6" t="s">
        <v>127</v>
      </c>
      <c r="M7" s="6" t="s">
        <v>138</v>
      </c>
    </row>
    <row r="8" spans="1:17" x14ac:dyDescent="0.2">
      <c r="A8">
        <v>2015</v>
      </c>
      <c r="B8" t="s">
        <v>19</v>
      </c>
      <c r="C8">
        <v>3315400</v>
      </c>
      <c r="D8">
        <v>3550353</v>
      </c>
      <c r="E8">
        <v>1044760</v>
      </c>
      <c r="F8">
        <v>526009</v>
      </c>
      <c r="G8">
        <v>479246</v>
      </c>
      <c r="H8">
        <v>29090</v>
      </c>
      <c r="I8">
        <v>617415</v>
      </c>
      <c r="L8" s="6">
        <f>C8/1000</f>
        <v>3315.4</v>
      </c>
      <c r="M8" s="6">
        <f>(C8+G8+J8)/1000</f>
        <v>3794.6460000000002</v>
      </c>
      <c r="N8">
        <f>O8-'IEA EEI 2015'!D19</f>
        <v>3810.38</v>
      </c>
      <c r="O8">
        <f>'IEA EEI 2015'!D2+'IEA EEI 2015'!D19+'IEA EEI 2015'!D20+'IEA EEI 2015'!D21</f>
        <v>4289.84</v>
      </c>
      <c r="P8">
        <f>N8/L8</f>
        <v>1.1492972190384267</v>
      </c>
      <c r="Q8">
        <f>O8/M8</f>
        <v>1.1304980754462999</v>
      </c>
    </row>
    <row r="9" spans="1:17" x14ac:dyDescent="0.2">
      <c r="A9">
        <v>2015</v>
      </c>
      <c r="B9" t="s">
        <v>125</v>
      </c>
      <c r="C9">
        <v>439147</v>
      </c>
      <c r="D9">
        <v>354211</v>
      </c>
      <c r="E9">
        <v>166296</v>
      </c>
      <c r="F9">
        <v>67269</v>
      </c>
      <c r="H9">
        <v>9449</v>
      </c>
      <c r="I9">
        <v>1458</v>
      </c>
      <c r="J9">
        <v>9319</v>
      </c>
      <c r="L9" s="6">
        <f t="shared" ref="L9:L11" si="0">C9/1000</f>
        <v>439.14699999999999</v>
      </c>
      <c r="M9" s="6">
        <f t="shared" ref="M9:M11" si="1">(C9+G9+J9)/1000</f>
        <v>448.46600000000001</v>
      </c>
      <c r="N9">
        <f>O9-'IEA EEI 2015'!E19</f>
        <v>450.31</v>
      </c>
      <c r="O9">
        <f>'IEA EEI 2015'!E2+'IEA EEI 2015'!E19+'IEA EEI 2015'!E20+'IEA EEI 2015'!E21</f>
        <v>459.77</v>
      </c>
      <c r="P9">
        <f t="shared" ref="P9:P11" si="2">N9/L9</f>
        <v>1.0254197341664637</v>
      </c>
      <c r="Q9">
        <f t="shared" ref="Q9:Q11" si="3">O9/M9</f>
        <v>1.0252059241949223</v>
      </c>
    </row>
    <row r="10" spans="1:17" x14ac:dyDescent="0.2">
      <c r="A10">
        <v>2015</v>
      </c>
      <c r="B10" t="s">
        <v>126</v>
      </c>
      <c r="C10">
        <v>84878</v>
      </c>
      <c r="D10">
        <v>236234</v>
      </c>
      <c r="E10">
        <v>72178</v>
      </c>
      <c r="F10">
        <v>40064</v>
      </c>
      <c r="G10">
        <v>6997</v>
      </c>
      <c r="H10">
        <v>37701</v>
      </c>
      <c r="I10">
        <v>12238</v>
      </c>
      <c r="L10" s="6">
        <f t="shared" si="0"/>
        <v>84.878</v>
      </c>
      <c r="M10" s="6">
        <f t="shared" si="1"/>
        <v>91.875</v>
      </c>
      <c r="N10" s="42"/>
    </row>
    <row r="11" spans="1:17" x14ac:dyDescent="0.2">
      <c r="A11">
        <v>2015</v>
      </c>
      <c r="B11" t="s">
        <v>39</v>
      </c>
      <c r="C11">
        <v>1480486</v>
      </c>
      <c r="D11">
        <v>2139244</v>
      </c>
      <c r="E11">
        <v>744104</v>
      </c>
      <c r="F11">
        <v>166919</v>
      </c>
      <c r="G11">
        <v>167284</v>
      </c>
      <c r="H11">
        <v>95407</v>
      </c>
      <c r="I11">
        <v>222804</v>
      </c>
      <c r="L11" s="6">
        <f t="shared" si="0"/>
        <v>1480.4860000000001</v>
      </c>
      <c r="M11" s="6">
        <f t="shared" si="1"/>
        <v>1647.77</v>
      </c>
      <c r="N11">
        <f>O11-'IEA EEI 2015'!F19</f>
        <v>1988.03</v>
      </c>
      <c r="O11">
        <f>'IEA EEI 2015'!F2+'IEA EEI 2015'!F19+'IEA EEI 2015'!F20+'IEA EEI 2015'!F21</f>
        <v>2167.1</v>
      </c>
      <c r="P11">
        <f t="shared" si="2"/>
        <v>1.3428225596189358</v>
      </c>
      <c r="Q11">
        <f t="shared" si="3"/>
        <v>1.3151714134861054</v>
      </c>
    </row>
    <row r="12" spans="1:17" x14ac:dyDescent="0.2">
      <c r="P12">
        <f>AVERAGE(P8,P9,P11)</f>
        <v>1.1725131709412755</v>
      </c>
      <c r="Q12">
        <f>AVERAGE(Q8,Q9,Q11)</f>
        <v>1.1569584710424425</v>
      </c>
    </row>
    <row r="13" spans="1:17" x14ac:dyDescent="0.2">
      <c r="N13" t="s">
        <v>140</v>
      </c>
    </row>
    <row r="14" spans="1:17" x14ac:dyDescent="0.2">
      <c r="M14" s="6" t="s">
        <v>126</v>
      </c>
      <c r="N14">
        <f>L10*P12</f>
        <v>99.52057292315358</v>
      </c>
      <c r="O14">
        <f>M10*Q12</f>
        <v>106.29555952702441</v>
      </c>
      <c r="P14">
        <f>O14-N14</f>
        <v>6.7749866038708291</v>
      </c>
    </row>
  </sheetData>
  <mergeCells count="2">
    <mergeCell ref="L6:M6"/>
    <mergeCell ref="N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BRAZIL</vt:lpstr>
      <vt:lpstr>CHILE</vt:lpstr>
      <vt:lpstr>ECUADOR</vt:lpstr>
      <vt:lpstr>MEXICO</vt:lpstr>
      <vt:lpstr>ALLOCATION_ASSUMPTIONS</vt:lpstr>
      <vt:lpstr>IEA Energy Efficiency Indicator</vt:lpstr>
      <vt:lpstr>IEA EEI 2015</vt:lpstr>
      <vt:lpstr>IEA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2023-03-08T01:40:15Z</dcterms:created>
  <dcterms:modified xsi:type="dcterms:W3CDTF">2023-05-05T16:34:35Z</dcterms:modified>
</cp:coreProperties>
</file>