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rrod\github\uBMS\Documentation\"/>
    </mc:Choice>
  </mc:AlternateContent>
  <bookViews>
    <workbookView xWindow="0" yWindow="0" windowWidth="6645" windowHeight="420"/>
  </bookViews>
  <sheets>
    <sheet name="BOM_PartType-EV_BMS(Default)" sheetId="1" r:id="rId1"/>
    <sheet name="Sheet1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J13" i="2" l="1"/>
  <c r="AJ5" i="2"/>
  <c r="AJ8" i="2"/>
  <c r="AJ11" i="2"/>
  <c r="AJ2" i="2"/>
  <c r="AD8" i="2"/>
  <c r="AD6" i="2"/>
  <c r="AD7" i="2" s="1"/>
  <c r="AD4" i="2"/>
  <c r="AA3" i="2"/>
  <c r="Y2" i="2"/>
  <c r="Y3" i="2"/>
  <c r="Y4" i="2"/>
  <c r="Z2" i="2"/>
  <c r="Z4" i="2"/>
  <c r="Z3" i="2"/>
  <c r="R2" i="2" l="1"/>
  <c r="R4" i="2"/>
  <c r="S4" i="2" s="1"/>
  <c r="R3" i="2"/>
  <c r="S3" i="2" s="1"/>
  <c r="S2" i="2"/>
  <c r="L3" i="2"/>
  <c r="L4" i="2"/>
  <c r="K4" i="2"/>
  <c r="K3" i="2"/>
  <c r="L2" i="2"/>
  <c r="K2" i="2"/>
  <c r="I43" i="1" l="1"/>
  <c r="I42" i="1"/>
  <c r="N43" i="1" l="1"/>
  <c r="N49" i="1"/>
  <c r="M49" i="1"/>
  <c r="M48" i="1"/>
  <c r="M47" i="1"/>
  <c r="M43" i="1"/>
</calcChain>
</file>

<file path=xl/sharedStrings.xml><?xml version="1.0" encoding="utf-8"?>
<sst xmlns="http://schemas.openxmlformats.org/spreadsheetml/2006/main" count="929" uniqueCount="421">
  <si>
    <t>ApprovedBy</t>
  </si>
  <si>
    <t>Comment</t>
  </si>
  <si>
    <t>Description</t>
  </si>
  <si>
    <t>Designator</t>
  </si>
  <si>
    <t>Model:Footprint</t>
  </si>
  <si>
    <t>Octopart URL</t>
  </si>
  <si>
    <t>OctopartID</t>
  </si>
  <si>
    <t>Quantity</t>
  </si>
  <si>
    <t>Variant</t>
  </si>
  <si>
    <t/>
  </si>
  <si>
    <t>TDK CGA3E2X7R1E104K080AA</t>
  </si>
  <si>
    <t>Eia Case Size: 0603, Voltage: 25, Cap Value: 100000, Tol: +/-10%, Thickness: 0.80 ± 0.10</t>
  </si>
  <si>
    <t>C1, C2, C3, C6, C8, C9, C20, C21, C23, C24, C25, C27, C28, C29, C33, C36, C39, C48, C52, C56, C57, C58, C59, C60, C61, C62, C63, C64, C65, C66, C67, C68, C69, C70, C71, C72, C73, C74, C75, C76, C77, C78</t>
  </si>
  <si>
    <t>Reduced heel joint for clearance.</t>
  </si>
  <si>
    <t>http://octopart.com/cga3e2x7r1e104k080aa-tdk-25947977</t>
  </si>
  <si>
    <t>34cafc4bfee5eb0d</t>
  </si>
  <si>
    <t>Default</t>
  </si>
  <si>
    <t>TDK CGA3E2X7R1H103K080AA</t>
  </si>
  <si>
    <t>CAP CER 10000PF 50V 10% X7R 0603</t>
  </si>
  <si>
    <t>C4, C5, C7, C14, C17, C22</t>
  </si>
  <si>
    <t>https://octopart.com/cga3e2x7r1h103k080aa-tdk-25947978</t>
  </si>
  <si>
    <t>94795cf85e554bbe</t>
  </si>
  <si>
    <t>Murata GCM21BR72A104KA37L</t>
  </si>
  <si>
    <t>CAP CER 0.1UF 100V 10% X7R 0805</t>
  </si>
  <si>
    <t>CAPC2013X140X45ML15T25</t>
  </si>
  <si>
    <t>https://octopart.com/gcm21br72a104ka37l-murata-7894859</t>
  </si>
  <si>
    <t>e2342b46b0193df3</t>
  </si>
  <si>
    <t>Samsung CL10A105KA8NNNC</t>
  </si>
  <si>
    <t>Cap Ceramic 1uF 25V X5R 10% SMD 0603 85C Paper T/R</t>
  </si>
  <si>
    <t>C15, C16, C18, C31, C32, C34, C35, C37, C40, C42, C43, C53</t>
  </si>
  <si>
    <t>https://octopart.com/cl10a105ka8nnnc-samsung-11806740</t>
  </si>
  <si>
    <t>e90820b6e47a36cf</t>
  </si>
  <si>
    <t>Kemet C0603C240J5GACTU</t>
  </si>
  <si>
    <t>Multilayer Ceramic Capacitors MLCC - SMD/SMT 50volts 24pF C0G 5%</t>
  </si>
  <si>
    <t>C26, C30</t>
  </si>
  <si>
    <t>CAPC1608X87X35ML15T15</t>
  </si>
  <si>
    <t>https://octopart.com/c0603c240j5gactu-kemet-8375733</t>
  </si>
  <si>
    <t>cb5f022a238c1498</t>
  </si>
  <si>
    <t>Murata GCM1885C1H180JA16D</t>
  </si>
  <si>
    <t>Multilayer Ceramic Capacitors MLCC - SMD/SMT 18pF 50Volts 5%</t>
  </si>
  <si>
    <t>C38, C41</t>
  </si>
  <si>
    <t>CAPC1608X90X35ML10T15</t>
  </si>
  <si>
    <t>https://octopart.com/gcm1885c1h180ja16d-murata-12613742</t>
  </si>
  <si>
    <t>bd2f74e5e02762e8</t>
  </si>
  <si>
    <t>AVX Interconnect / Elco 12061C474KAT2A</t>
  </si>
  <si>
    <t>Multilayer Ceramic Capacitors MLCC - SMD/SMT 100volts 0.47uF 10% X7R</t>
  </si>
  <si>
    <t>C44, C45</t>
  </si>
  <si>
    <t>CAPC3216X178X50NL20T25</t>
  </si>
  <si>
    <t>https://octopart.com/12061c474kat2a-avx+interconnect+%2F+elco-12810782</t>
  </si>
  <si>
    <t>b4407d89eb386b87</t>
  </si>
  <si>
    <t>Murata GRM21BR61E106KA73L</t>
  </si>
  <si>
    <t>CAP CER 10UF 25V 10% X5R 0805</t>
  </si>
  <si>
    <t>C47, C51</t>
  </si>
  <si>
    <t>CAPC2013X135X45ML10T25</t>
  </si>
  <si>
    <t>https://octopart.com/grm21br61e106ka73l-murata-11231261</t>
  </si>
  <si>
    <t>cbf202538e891435</t>
  </si>
  <si>
    <t>Cap</t>
  </si>
  <si>
    <t>CL10 Series 3.3 nF 50 V ±10% Tolerance X7R SMT Multilayer Ceramic Capacitor</t>
  </si>
  <si>
    <t>C49</t>
  </si>
  <si>
    <t>CAPC1608X90X35ML15T15</t>
  </si>
  <si>
    <t>http://octopart.com/cl10b332kb8nnnc-samsung-11775381</t>
  </si>
  <si>
    <t>b9ad7014315e666a</t>
  </si>
  <si>
    <t>C50</t>
  </si>
  <si>
    <t>CAPC1608X90X35NL10T15</t>
  </si>
  <si>
    <t>Murata GRM21BR60J226ME39L</t>
  </si>
  <si>
    <t>Multilayer Ceramic Capacitors MLCC Surface Mount 0805 22uF 6.3 Volts X5R 20%</t>
  </si>
  <si>
    <t>C54, C55</t>
  </si>
  <si>
    <t>0805 cap with extra clearance.</t>
  </si>
  <si>
    <t>http://octopart.com/grm21br60j226me39l-murata-196432</t>
  </si>
  <si>
    <t>be8f778764b96148</t>
  </si>
  <si>
    <t>Lumex SML-LX0603SRW-TR</t>
  </si>
  <si>
    <t>Super Red 0603 1.6 x 0.8 mm 140° Diffused 45 mcd 1.8 V PCB Chip SMT LED</t>
  </si>
  <si>
    <t>D1, D2, D4, D5, D6, D7, D9, D10, D11, D12, D13, D14, D15, D16, D17, D18, D19, D20, D21, D22, D23, D24, D25, D26</t>
  </si>
  <si>
    <t>Footprint - Lumex SML-LX0603SRW-TR</t>
  </si>
  <si>
    <t>http://octopart.com/sml-lx0603srw-tr-lumex-127911</t>
  </si>
  <si>
    <t>2c6ee565faaff3a9</t>
  </si>
  <si>
    <t>PESD1CAN</t>
  </si>
  <si>
    <t>PESD1CAN Series 30.3 V 17 pF SMT CAN Bus ESD Protection Diode - SOT-23-3</t>
  </si>
  <si>
    <t>D3</t>
  </si>
  <si>
    <t>Footprint - NXP Semiconductors PESD1CAN,215</t>
  </si>
  <si>
    <t>http://octopart.com/pesd1can%2C215-nxp+semiconductors-10472798</t>
  </si>
  <si>
    <t>5a5e93cbb2668599</t>
  </si>
  <si>
    <t>2A, 60V</t>
  </si>
  <si>
    <t>Trench Schottky Rectifier Low Vf, 2A, 60V</t>
  </si>
  <si>
    <t>D8</t>
  </si>
  <si>
    <t>Footprint - ON Semiconductor NTS260SFT1G</t>
  </si>
  <si>
    <t>http://octopart.com/nts260sft1g-on+semiconductor-53638118</t>
  </si>
  <si>
    <t>2adde0e57c5df51a</t>
  </si>
  <si>
    <t>D Zener</t>
  </si>
  <si>
    <t>MMSZ5232BS Series 5.6 V 200 mW 10 mA Surface Mount Zener Diode - SOD-323</t>
  </si>
  <si>
    <t>D27</t>
  </si>
  <si>
    <t>Footprint - Diodes Inc. MMSZ5232BS-7-F</t>
  </si>
  <si>
    <t>Diode</t>
  </si>
  <si>
    <t>Schottky Barrier Diode, 500 mA, 40 V Schottky Barrier Diode, 500 mA, 40 V</t>
  </si>
  <si>
    <t>D28</t>
  </si>
  <si>
    <t>Footprint - ON Semiconductor NSR05T40XV2T5G</t>
  </si>
  <si>
    <t>Littelfuse 0437.500WR</t>
  </si>
  <si>
    <t>FUSE, SMD, 500mA, 1206, FAST ACTING, FULL REEL</t>
  </si>
  <si>
    <t>F1, F2, F6, F7</t>
  </si>
  <si>
    <t>RESC3216X70X50ML20T25</t>
  </si>
  <si>
    <t>Littelfuse 1206SFS100F/63-2</t>
  </si>
  <si>
    <t>Fuse Chip Slow Blow Acting 1A 63V SMD Solder Pad 1206 Ceramic T/R</t>
  </si>
  <si>
    <t>F3, F4, F5</t>
  </si>
  <si>
    <t>Footprint - Littelfuse 1206SFS100F/63-2</t>
  </si>
  <si>
    <t>6f5ba23d2613b09c</t>
  </si>
  <si>
    <t>BLM18PG331SN1D</t>
  </si>
  <si>
    <t>Chip Ferrite Bead for Power Lines, 330 Ohm, 1200 mA, -55 to 125 degC, 1.6 x 0.8 x 0.95 mm SMD, Tape and Reel</t>
  </si>
  <si>
    <t>FB1, FB2, FB3, FB4, FB5</t>
  </si>
  <si>
    <t>Chip Ferrite Bead, 2-Leads, Body 1.6x0.8mm, Height 0.95mm, Reflow, 0.5 to 1.5A Rated Current</t>
  </si>
  <si>
    <t>https://octopart.com/blm18pg331sn1d-murata-7131032</t>
  </si>
  <si>
    <t>88a341c5625d5764</t>
  </si>
  <si>
    <t>JST SM04B-PASS-TB(LF)(SN)</t>
  </si>
  <si>
    <t>Wire-To-Board Connector, Pa Series, Surface Mount, Header, 4, 2 Mm, Tin Plated Contacts</t>
  </si>
  <si>
    <t>J1, J4, J5, J17</t>
  </si>
  <si>
    <t>Footprint - JST SM04B-PASS-TBT(LF)(SN)</t>
  </si>
  <si>
    <t>TE Connectivity 5-146281-2</t>
  </si>
  <si>
    <t>Header; Breakaway; 0.100 in.; PC Board; Single; 2; 0.025 in.; 0.12 in.; 3 A</t>
  </si>
  <si>
    <t>J2, J3, J19</t>
  </si>
  <si>
    <t>Footprint - TE Connectivity 5-146281-2</t>
  </si>
  <si>
    <t>http://octopart.com/5-146281-2-te+connectivity-46513177</t>
  </si>
  <si>
    <t>39c9f206a0b6e60e</t>
  </si>
  <si>
    <t>SYM-7994b09a36eca653-1</t>
  </si>
  <si>
    <t>PA Series 7 Position 2 mm Pitch Surface Mount Shrouded Header</t>
  </si>
  <si>
    <t>J6, J7, J12, J13, J14</t>
  </si>
  <si>
    <t>Footprint - JST SM07B-PASS-TBT(LF)(SN)</t>
  </si>
  <si>
    <t>https://octopart.com/sm07b-pass-tbt%28lf%29%28sn%29-jst-20396206</t>
  </si>
  <si>
    <t>470a8f375ac298cd</t>
  </si>
  <si>
    <t>FCI 20021111-00010T4LF</t>
  </si>
  <si>
    <t>FCI 20021111 Series, 1.27mm Pitch 10 Way2 Row Vertical PCB Header, Solder Term, 1A</t>
  </si>
  <si>
    <t>J8</t>
  </si>
  <si>
    <t>Footprint - FCI 20021111-00010T4LF</t>
  </si>
  <si>
    <t>1050-27-0001</t>
  </si>
  <si>
    <t>Conn Micro SD Card HDR 8 POS 1.1mm Solder RA SMD Embossed T/R 0.5A/Contact</t>
  </si>
  <si>
    <t>J9</t>
  </si>
  <si>
    <t>Footprint - Molex 1050-27-0001</t>
  </si>
  <si>
    <t>http://octopart.com/1050-27-0001-molex-22234566</t>
  </si>
  <si>
    <t>d6241e7db68409e3</t>
  </si>
  <si>
    <t>Panduit PN10-8R-D</t>
  </si>
  <si>
    <t>Ring Tongue Terminal 10-12AWG 26.9mm 9.4mm Tin Bulk</t>
  </si>
  <si>
    <t>J10, J11, J15, J16, J18</t>
  </si>
  <si>
    <t>Footprint - Panduit PN10-8R-D</t>
  </si>
  <si>
    <t>http://octopart.com/pn10-8r-d-panduit-85200</t>
  </si>
  <si>
    <t>baeb73e0d35d652c</t>
  </si>
  <si>
    <t>Harwin M20-7830546</t>
  </si>
  <si>
    <t>M20 Socket Dil Vertical 2X5W 2.54Mm</t>
  </si>
  <si>
    <t>J20</t>
  </si>
  <si>
    <t>Footprint - Samtec SSQ-120-01-T-D</t>
  </si>
  <si>
    <t>http://octopart.com/m20-7830546-harwin-2670122</t>
  </si>
  <si>
    <t>652cac0efe60baeb</t>
  </si>
  <si>
    <t>Taiyo Yuden NR6045T330M</t>
  </si>
  <si>
    <t>Ind Power Shielded Wirewound 33uH 20% 100KHz Ferrite 1.4A 2424 T/R</t>
  </si>
  <si>
    <t>L1</t>
  </si>
  <si>
    <t>Footprint - Taiyo Yuden NR6045T330M</t>
  </si>
  <si>
    <t>http://octopart.com/nr6045t330m-taiyo+yuden-8598478</t>
  </si>
  <si>
    <t>5d5494dd4bfc8293</t>
  </si>
  <si>
    <t>Ind</t>
  </si>
  <si>
    <t>Chokes from EPCOS include RF Chokes, VHF Chokes, Power Line Chokes as well as Chokes for Data and Signal Lines.</t>
  </si>
  <si>
    <t>L2, L3, L4</t>
  </si>
  <si>
    <t>Footprint - TDK ACT45B-510-2P-TL003</t>
  </si>
  <si>
    <t>http://octopart.com/act45b-510-2p-tl003-tdk-11675579</t>
  </si>
  <si>
    <t>e6a02f18e47d3967</t>
  </si>
  <si>
    <t>FCI 10104111-0001LF</t>
  </si>
  <si>
    <t>Conn USB Type A/B RCP 5 POS 0.65mm Solder RA SMD 5 Terminal 1 Port T/R</t>
  </si>
  <si>
    <t>P1</t>
  </si>
  <si>
    <t>FCI-USB-4SHLD_AP8604</t>
  </si>
  <si>
    <t>http://octopart.com/10104111-0001lf-fci-18822242</t>
  </si>
  <si>
    <t>c7b40fa1d6b01873</t>
  </si>
  <si>
    <t>Rohm RK7002BMT116</t>
  </si>
  <si>
    <t>N-Channel 60 V 0.2 W Surface Mount 2.5 V Drive Silicon Power Mosfet - SOT-23</t>
  </si>
  <si>
    <t>Q1, Q2, Q3</t>
  </si>
  <si>
    <t>Footprint - Rohm RK7002BMT116</t>
  </si>
  <si>
    <t>http://octopart.com/rk7002bmt116-rohm-23795227</t>
  </si>
  <si>
    <t>c6120e73f56f19d5</t>
  </si>
  <si>
    <t>ON Semiconductor NTMFS5C628NLT1G</t>
  </si>
  <si>
    <t>Single N-Channel Power MOSFET 60V, 150A, 2.4mO Power MOSFET 60V 140A 2.9 mO Single N-Channel SO-8FL Logic Level</t>
  </si>
  <si>
    <t>Q4, Q5, Q6, Q7</t>
  </si>
  <si>
    <t>Footprint - ON Semiconductor NTMFS5C628NLT1G</t>
  </si>
  <si>
    <t>Diodes / Zetex ZXMP6A13FTA</t>
  </si>
  <si>
    <t>ZXMP6A13F Series 60 V 0.4 Ohm P-Channel Enhancement Mode MOSFET - SOT-23</t>
  </si>
  <si>
    <t>Q8</t>
  </si>
  <si>
    <t>SOT23-3</t>
  </si>
  <si>
    <t>http://octopart.com/zxmp6a13fta-diodes+inc.-660156</t>
  </si>
  <si>
    <t>7a0cb30c4dd6a5cb</t>
  </si>
  <si>
    <t>NPN</t>
  </si>
  <si>
    <t>PHPT61003NY - 100 V, 3 A NPN high power bipolar transistor</t>
  </si>
  <si>
    <t>Q10</t>
  </si>
  <si>
    <t>6d23a098375cb2e4</t>
  </si>
  <si>
    <t>13k</t>
  </si>
  <si>
    <t>Generic chip resistor</t>
  </si>
  <si>
    <t>Custom 0603 with extra space between pads</t>
  </si>
  <si>
    <t>68k</t>
  </si>
  <si>
    <t>R2, R51, R52, R60, R62, R64, R65, R66, R67, R69, R73, R145</t>
  </si>
  <si>
    <t>0R</t>
  </si>
  <si>
    <t>R3, R13, R16, R17, R18, R26, R27, R28, R29, R31, R68, R75, R76, R132, R133, R134, R135</t>
  </si>
  <si>
    <t>1k</t>
  </si>
  <si>
    <t>R7, R8, R9, R10, R11</t>
  </si>
  <si>
    <t>RESC3216X60X45ML10T20</t>
  </si>
  <si>
    <t>R12, R14</t>
  </si>
  <si>
    <t>10k</t>
  </si>
  <si>
    <t>47R</t>
  </si>
  <si>
    <t>100R</t>
  </si>
  <si>
    <t>Custom 0805 footprint with extra space between pads</t>
  </si>
  <si>
    <t>180R</t>
  </si>
  <si>
    <t>R39, R40, R41, R43, R47, R53, R54, R55, R56, R57, R58</t>
  </si>
  <si>
    <t>60.4R</t>
  </si>
  <si>
    <t>R44, R45</t>
  </si>
  <si>
    <t>130k</t>
  </si>
  <si>
    <t>R49, R50, R71</t>
  </si>
  <si>
    <t>82k</t>
  </si>
  <si>
    <t>R72</t>
  </si>
  <si>
    <t>Res Thick Film 3.2 x 1.6 mm 33 Ohm 1% 0.25W(1/4W) 100ppm/ C Molded SMD Paper T/R</t>
  </si>
  <si>
    <t>R95, R96, R97, R98, R99, R100, R101, R102, R103, R104, R105, R106, R107, R108, R109, R110, R111, R112</t>
  </si>
  <si>
    <t>Footprint - Yageo RC1206FR-0733RL</t>
  </si>
  <si>
    <t>http://octopart.com/rc1206fr-0733rl-yageo-39795784</t>
  </si>
  <si>
    <t>47168c435e3898d1</t>
  </si>
  <si>
    <t>Surface Mount Chip Resistor, Thick Film, AEC-Q200 CRCW Series, 10 ohm, 330 mW, 1%, 150 V</t>
  </si>
  <si>
    <t>R113, R114, R115, R116, R117, R118, R119, R120, R121, R122, R123, R124, R125, R126, R127, R128, R129, R130, R131</t>
  </si>
  <si>
    <t>Footprint - Vishay CRCW080510R0FKEAHP</t>
  </si>
  <si>
    <t>http://octopart.com/crcw080510r0fkeahp-vishay-42634567</t>
  </si>
  <si>
    <t>b0d17b5118f06f16</t>
  </si>
  <si>
    <t>Thermistor NTC 10K Ohm 5% 2-Pin 0603 Surface Mount Solder Pad 3434K T/R</t>
  </si>
  <si>
    <t>R137, R140</t>
  </si>
  <si>
    <t>Footprint - Murata NCP18XH103J03RB</t>
  </si>
  <si>
    <t>http://octopart.com/ncp18xh103j03rb-murata-745856</t>
  </si>
  <si>
    <t>cfda06db8b3c101d</t>
  </si>
  <si>
    <t>0.002 ohm</t>
  </si>
  <si>
    <t>SMD Current Sense Resistors, AEC-Q200 WSLP3921 Series, 0.002 ohm, 5 W, 1%, 3921 [1052 Metric]</t>
  </si>
  <si>
    <t>R148</t>
  </si>
  <si>
    <t>Footprint - Vishay Dale WSLP39212L000FEA</t>
  </si>
  <si>
    <t>SYM-a97b620554cb76bc-1</t>
  </si>
  <si>
    <t>VO1400 Series SPST 60 V 100 mA 5 Ohm 1 Form A Solid State Relay - SOIC-4</t>
  </si>
  <si>
    <t>RLY1, RLY2, RLY3</t>
  </si>
  <si>
    <t>Footprint - Vishay VO1400AEFTR</t>
  </si>
  <si>
    <t>USRBTN</t>
  </si>
  <si>
    <t>S1, S2</t>
  </si>
  <si>
    <t>Footprint - TE Connectivity / AMP 8-1437565-0</t>
  </si>
  <si>
    <t>http://octopart.com/8-1437565-0-te+connectivity+%2F+amp-40419826</t>
  </si>
  <si>
    <t>05ffce9de16bda38</t>
  </si>
  <si>
    <t>RESET</t>
  </si>
  <si>
    <t>S3</t>
  </si>
  <si>
    <t>BOOT</t>
  </si>
  <si>
    <t>S4</t>
  </si>
  <si>
    <t>Keystone 2210</t>
  </si>
  <si>
    <t>Threaded Aluminum Female Hex Standoff 6 - 32 Thread Length .5 inch</t>
  </si>
  <si>
    <t>ST1, ST2, ST3, ST4, ST5, ST6</t>
  </si>
  <si>
    <t>Footprint - Keystone 2210</t>
  </si>
  <si>
    <t>http://octopart.com/2210-keystone-1767</t>
  </si>
  <si>
    <t>87514e5ba4d05896</t>
  </si>
  <si>
    <t>PE-68386NLT</t>
  </si>
  <si>
    <t>Pulse Transformer 1: 1 1500VDC 0.6Ohm Prim. DCR 0.6Ohm Sec. DCR 9.7Vus Surface Mount</t>
  </si>
  <si>
    <t>T1</t>
  </si>
  <si>
    <t>Footprint - Pulse PE-68386NL</t>
  </si>
  <si>
    <t>LTC6820IMS#PBF</t>
  </si>
  <si>
    <t>Isolated Communications Interface Automotive 16-Pin MSOP</t>
  </si>
  <si>
    <t>U1</t>
  </si>
  <si>
    <t>Footprint - LTC6820IMS#PBF</t>
  </si>
  <si>
    <t>873c4fbd105158fb</t>
  </si>
  <si>
    <t>MCP6282T-E/SN</t>
  </si>
  <si>
    <t>450 uA, 5 MHz Rail-to-Rail Operational Amplifier, 8-Pin SOIC, Extended Temperature, Tape and Reel</t>
  </si>
  <si>
    <t>U2</t>
  </si>
  <si>
    <t>SOIC, 8-Leads, Body 4.9x3.8mm, Pitch 1.27mm, IPC Medium Density</t>
  </si>
  <si>
    <t>https://octopart.com/mcp6282t-e%2Fsn-microchip-419396</t>
  </si>
  <si>
    <t>56fe9ff215dc8939</t>
  </si>
  <si>
    <t>LTC6813-1</t>
  </si>
  <si>
    <t>LTC6813-1 - Multicell Battery Monitor</t>
  </si>
  <si>
    <t>U3</t>
  </si>
  <si>
    <t>QFP, 64-Leads, Body 10x10mm, Pitch 0.5mm, Thermal Pad 5.6x5.6mm, IPC Low Density</t>
  </si>
  <si>
    <t>https://octopart.com/ltc6813ilwe-1%233zzpbf-analog+devices+%2F+linear+technology-89928572</t>
  </si>
  <si>
    <t>32f4fea224eeed33</t>
  </si>
  <si>
    <t>MCP2562</t>
  </si>
  <si>
    <t>MCP2562 Series 5 V Surface Mount High-Speed CAN Transceiver - SOIC-8</t>
  </si>
  <si>
    <t>U4</t>
  </si>
  <si>
    <t>SOIC, 8-Leads, Body 4.9x3.9mm, Pitch 1.27mm, IPC Medium Density</t>
  </si>
  <si>
    <t>http://octopart.com/mcp2562fd-e%2Fsn-microchip-34964511</t>
  </si>
  <si>
    <t>1f3dd422be44c0fa</t>
  </si>
  <si>
    <t>STMicroelectronics STM32L443CCT6</t>
  </si>
  <si>
    <t>Ultra-low-power with FPU ARM Cortex-M4 MCU 80 MHz with 256 Kbytes Flash, LCD, USB, AES-256</t>
  </si>
  <si>
    <t>U5</t>
  </si>
  <si>
    <t>Footprint - STMicroelectronics STM32L443CCT6</t>
  </si>
  <si>
    <t>http://octopart.com/stm32l443cct6-stmicroelectronics-71084312</t>
  </si>
  <si>
    <t>23bdee8bafc3fc7a</t>
  </si>
  <si>
    <t>NXP Semiconductors PUSB2X4YH</t>
  </si>
  <si>
    <t>ESD Suppressor Diode Arrays 15KV 6-Pin TSSOP T/R</t>
  </si>
  <si>
    <t>U6</t>
  </si>
  <si>
    <t>Footprint - NXP Semiconductors PUSB2X4YH</t>
  </si>
  <si>
    <t>https://octopart.com/pusb2x4yh-nxp+semiconductors-31243974</t>
  </si>
  <si>
    <t>d7561f804cf60891</t>
  </si>
  <si>
    <t>NCP1117ST33T3G</t>
  </si>
  <si>
    <t>IC REG LDO 3.3V 1A SOT223</t>
  </si>
  <si>
    <t>U7</t>
  </si>
  <si>
    <t>SOT223_A</t>
  </si>
  <si>
    <t>https://octopart.com/ncp1117st33t3g-on+semiconductor-538117</t>
  </si>
  <si>
    <t>d9f310f1ca900634</t>
  </si>
  <si>
    <t>TPS54160DGQ</t>
  </si>
  <si>
    <t>Buck Inverting Buck-Boost Step Down Regulator with 3.5 to 60 V Input and 0.8 to 58 V Output, -40 to 150 degC, 10-Pin MSOP-PowerPAD (DGQ), Green (RoHS &amp; no Sb/Br)</t>
  </si>
  <si>
    <t>U8</t>
  </si>
  <si>
    <t>TSSOP, 10-Leads, Body 3x3mm, Pitch 0.5mm, Thermal Pad 1.88x1.57mm, IPC Low Density</t>
  </si>
  <si>
    <t>https://octopart.com/tps54160dgq-texas+instruments-8664545</t>
  </si>
  <si>
    <t>a13068beb1b77ef7</t>
  </si>
  <si>
    <t>Fox Electronics FX135A-327</t>
  </si>
  <si>
    <t>FX135 Series 32.768 MHz ±20 ppm 12.5 pF -40 to +85 °C Surface Mount Tuning Fork</t>
  </si>
  <si>
    <t>X1</t>
  </si>
  <si>
    <t>Footprint - Fox Electronics FX135A-327</t>
  </si>
  <si>
    <t>http://octopart.com/fx135a-327-fox+electronics-657806</t>
  </si>
  <si>
    <t>a5296c2989c17aee</t>
  </si>
  <si>
    <t>Epson TSX-3225 16.0000MF09Z-AC3</t>
  </si>
  <si>
    <t>Epson Toyocom</t>
  </si>
  <si>
    <t>X2</t>
  </si>
  <si>
    <t>TSX-3225_AP761</t>
  </si>
  <si>
    <t>http://octopart.com/tsx-3225+16.0000mf09z-ac3-epson-42855117</t>
  </si>
  <si>
    <t>a4096f8e6ba27bce</t>
  </si>
  <si>
    <t>tdk</t>
  </si>
  <si>
    <t>cga3e2x7r1h103k080aa</t>
  </si>
  <si>
    <t>gcm21br72a104ka37l</t>
  </si>
  <si>
    <t>cl10a105ka8nnnc</t>
  </si>
  <si>
    <t>c0603c240j5gactu</t>
  </si>
  <si>
    <t>gcm1885c1h180ja16d</t>
  </si>
  <si>
    <t>grm21br60j226me39l</t>
  </si>
  <si>
    <t>nts260sft1g</t>
  </si>
  <si>
    <t>blm18pg331sn1d</t>
  </si>
  <si>
    <t>nr6045t330m</t>
  </si>
  <si>
    <t>rk7002bmt116</t>
  </si>
  <si>
    <t>zxmp6a13fta</t>
  </si>
  <si>
    <t>stm32l443cct6</t>
  </si>
  <si>
    <t>pusb2x4yh</t>
  </si>
  <si>
    <t>tps54160dgq</t>
  </si>
  <si>
    <t>SM07B-PASS-TBT(LF)(SN)</t>
  </si>
  <si>
    <t>PN10-8R-D</t>
  </si>
  <si>
    <t>m20-7830546</t>
  </si>
  <si>
    <t>ACT45B-510-2P-TL003</t>
  </si>
  <si>
    <t>10104111-0001LF</t>
  </si>
  <si>
    <t>8-1437565-0</t>
  </si>
  <si>
    <t>mcp2562fd-e/sn</t>
  </si>
  <si>
    <t>tsx-3225+16.0000mf09z-ac3</t>
  </si>
  <si>
    <t>Part Number</t>
  </si>
  <si>
    <t xml:space="preserve">CGA3E2X7R1H104K080AA </t>
  </si>
  <si>
    <t>5-146281-2</t>
  </si>
  <si>
    <t>20021111-00010T4LF</t>
  </si>
  <si>
    <t>NCU18XH103J60RB</t>
  </si>
  <si>
    <t>ESR10EZPF10R0</t>
  </si>
  <si>
    <t>RMCF0805FT100R</t>
  </si>
  <si>
    <t>RC1206FR-0733RL</t>
  </si>
  <si>
    <t>RMCF0603JT51R0</t>
  </si>
  <si>
    <t>PESD24VL2BT,215</t>
  </si>
  <si>
    <t>C0603C332J5RACTU</t>
  </si>
  <si>
    <t>CL21A106KACLRNC</t>
  </si>
  <si>
    <t>ESD61C474K4T2A-28</t>
  </si>
  <si>
    <t>C0603C180K5GACTU</t>
  </si>
  <si>
    <t>MMSZ5232BS-7-F</t>
  </si>
  <si>
    <t>NSR05T40XV2T5G</t>
  </si>
  <si>
    <t>0437.500WR</t>
  </si>
  <si>
    <t>1206SFS100F/63-2</t>
  </si>
  <si>
    <t>NTMFS5C628NLT1G</t>
  </si>
  <si>
    <t>PSR400ITQFH1L00</t>
  </si>
  <si>
    <t>1m</t>
  </si>
  <si>
    <t>TLP170A(F)</t>
  </si>
  <si>
    <t>2 ohm</t>
  </si>
  <si>
    <t>SML-LX0603SRW-TR</t>
  </si>
  <si>
    <t>RMCF0603FT31K6</t>
  </si>
  <si>
    <t>SM04B-PASS-TBT(LF)(SN)</t>
  </si>
  <si>
    <t>MIC5209-3.3YS-TR</t>
  </si>
  <si>
    <t>0.5A</t>
  </si>
  <si>
    <t>FK135EIHM0.032768-T3</t>
  </si>
  <si>
    <t>RMCF1206ZG0R00</t>
  </si>
  <si>
    <t>CRG0603ZR</t>
  </si>
  <si>
    <t>31K6</t>
  </si>
  <si>
    <t>ERJ-3EKF1002V</t>
  </si>
  <si>
    <t>RMCF0603FT13K0</t>
  </si>
  <si>
    <t>RC0603FR-0768KL</t>
  </si>
  <si>
    <t>CRCW06031K00FKEAC</t>
  </si>
  <si>
    <t>RNCP0603FTD180R</t>
  </si>
  <si>
    <t>RMCF0603FG60R4</t>
  </si>
  <si>
    <t>RMCF0603FT130K</t>
  </si>
  <si>
    <t>R15, R20, R30, R136, R138, R139, R141, R143</t>
  </si>
  <si>
    <t>RMCF0603FT82K5</t>
  </si>
  <si>
    <t>Wrong package</t>
  </si>
  <si>
    <t>bug</t>
  </si>
  <si>
    <t>fix</t>
  </si>
  <si>
    <t>wrong part for footprint</t>
  </si>
  <si>
    <t>designator</t>
  </si>
  <si>
    <t>replace CM inductor with crossed wires</t>
  </si>
  <si>
    <t>IP and IM reversed</t>
  </si>
  <si>
    <t>L2</t>
  </si>
  <si>
    <t>drive circuit won't work, needs pullup on GPIO</t>
  </si>
  <si>
    <t>add P-ch to invert signal, (default high) add pullup on gpio</t>
  </si>
  <si>
    <t>R143</t>
  </si>
  <si>
    <t>same as above</t>
  </si>
  <si>
    <t>add N-ch to invert, + pullups</t>
  </si>
  <si>
    <t>auxVoltagesFloat[0]</t>
  </si>
  <si>
    <t>float</t>
  </si>
  <si>
    <t>auxVoltagesFloat[1]</t>
  </si>
  <si>
    <t>auxVoltagesFloat[2]</t>
  </si>
  <si>
    <t>auxVoltagesFloat[3]</t>
  </si>
  <si>
    <t>auxVoltagesFloat[4]</t>
  </si>
  <si>
    <t>auxVoltagesFloat[5]</t>
  </si>
  <si>
    <t>auxVoltagesFloat[6]</t>
  </si>
  <si>
    <t>auxVoltagesFloat[7]</t>
  </si>
  <si>
    <t>auxVoltagesFloat[8]</t>
  </si>
  <si>
    <t>auxVoltagesFloat[9]</t>
  </si>
  <si>
    <t>auxVoltagesFloat[10]</t>
  </si>
  <si>
    <t>auxVoltagesFloat[11]</t>
  </si>
  <si>
    <t>Rfb</t>
  </si>
  <si>
    <t>Rin</t>
  </si>
  <si>
    <t>G</t>
  </si>
  <si>
    <t>Rshunt</t>
  </si>
  <si>
    <t>Igain</t>
  </si>
  <si>
    <t>V/A</t>
  </si>
  <si>
    <t>C12, C19</t>
  </si>
  <si>
    <t>C46</t>
  </si>
  <si>
    <t>R1, R74</t>
  </si>
  <si>
    <t>R70</t>
  </si>
  <si>
    <t>Designator mod</t>
  </si>
  <si>
    <t>R4, R19, R22, R34, R35, R144, R146, R147</t>
  </si>
  <si>
    <t>R5, R6</t>
  </si>
  <si>
    <t>-R70</t>
  </si>
  <si>
    <t>R21, R23, R24, R32, R33, R36, R37, R59, R61, R63, R142</t>
  </si>
  <si>
    <t>R77, R78, R79, R80, R81, R82, R83, R84, R85, R86, R87, R88, R89, R90, R91, R92, R93, R94</t>
  </si>
  <si>
    <t>R38, R42, R46, R48</t>
  </si>
  <si>
    <t>R25</t>
  </si>
  <si>
    <t>33R</t>
  </si>
  <si>
    <t>10R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</si>
</sst>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"/>
  </numFmts>
  <fonts count="2" x14ac:knownFonts="1">
    <font>
      <sz val="11"/>
      <color theme="1"/>
      <name val="Calibri"/>
      <family val="2"/>
      <scheme val="minor"/>
    </font>
    <font>
      <sz val="8"/>
      <color rgb="FF00000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1" xfId="0" quotePrefix="1" applyFont="1" applyFill="1" applyBorder="1" applyAlignment="1">
      <alignment horizontal="center"/>
    </xf>
    <xf numFmtId="0" fontId="1" fillId="0" borderId="1" xfId="0" quotePrefix="1" applyFont="1" applyBorder="1"/>
    <xf numFmtId="0" fontId="1" fillId="0" borderId="1" xfId="0" applyFont="1" applyBorder="1"/>
    <xf numFmtId="0" fontId="1" fillId="2" borderId="2" xfId="0" applyFont="1" applyFill="1" applyBorder="1" applyAlignment="1">
      <alignment horizontal="center"/>
    </xf>
    <xf numFmtId="0" fontId="0" fillId="3" borderId="0" xfId="0" applyFill="1"/>
    <xf numFmtId="0" fontId="1" fillId="0" borderId="3" xfId="0" applyFont="1" applyFill="1" applyBorder="1"/>
    <xf numFmtId="0" fontId="1" fillId="3" borderId="1" xfId="0" quotePrefix="1" applyFont="1" applyFill="1" applyBorder="1"/>
    <xf numFmtId="0" fontId="0" fillId="0" borderId="1" xfId="0" applyBorder="1"/>
    <xf numFmtId="0" fontId="0" fillId="0" borderId="4" xfId="0" applyBorder="1"/>
    <xf numFmtId="0" fontId="0" fillId="0" borderId="3" xfId="0" applyBorder="1"/>
    <xf numFmtId="0" fontId="0" fillId="0" borderId="5" xfId="0" applyBorder="1"/>
    <xf numFmtId="0" fontId="0" fillId="0" borderId="2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164" fontId="0" fillId="0" borderId="0" xfId="0" applyNumberFormat="1"/>
    <xf numFmtId="0" fontId="1" fillId="0" borderId="1" xfId="0" quotePrefix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7"/>
  <sheetViews>
    <sheetView tabSelected="1" zoomScale="85" zoomScaleNormal="85" workbookViewId="0">
      <selection activeCell="E41" sqref="E41"/>
    </sheetView>
  </sheetViews>
  <sheetFormatPr defaultRowHeight="15" x14ac:dyDescent="0.25"/>
  <cols>
    <col min="1" max="2" width="14.42578125" customWidth="1"/>
    <col min="3" max="3" width="53.140625" customWidth="1"/>
    <col min="4" max="5" width="14.42578125" customWidth="1"/>
    <col min="6" max="6" width="27.85546875" customWidth="1"/>
    <col min="7" max="7" width="62.28515625" customWidth="1"/>
    <col min="8" max="10" width="14.42578125" customWidth="1"/>
    <col min="11" max="11" width="26.28515625" customWidth="1"/>
    <col min="17" max="17" width="11" bestFit="1" customWidth="1"/>
    <col min="18" max="18" width="44.5703125" bestFit="1" customWidth="1"/>
    <col min="19" max="19" width="56.5703125" bestFit="1" customWidth="1"/>
  </cols>
  <sheetData>
    <row r="1" spans="1:1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411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4" t="s">
        <v>334</v>
      </c>
      <c r="Q1" s="8" t="s">
        <v>379</v>
      </c>
      <c r="R1" s="8" t="s">
        <v>376</v>
      </c>
      <c r="S1" s="8" t="s">
        <v>377</v>
      </c>
    </row>
    <row r="2" spans="1:19" x14ac:dyDescent="0.25">
      <c r="A2" s="2" t="s">
        <v>9</v>
      </c>
      <c r="B2" s="2" t="s">
        <v>10</v>
      </c>
      <c r="C2" s="2" t="s">
        <v>11</v>
      </c>
      <c r="D2" s="2" t="s">
        <v>12</v>
      </c>
      <c r="E2" s="2" t="s">
        <v>9</v>
      </c>
      <c r="F2" s="2" t="s">
        <v>13</v>
      </c>
      <c r="G2" s="2" t="s">
        <v>14</v>
      </c>
      <c r="H2" s="2" t="s">
        <v>15</v>
      </c>
      <c r="I2" s="3">
        <v>42</v>
      </c>
      <c r="J2" s="2" t="s">
        <v>16</v>
      </c>
      <c r="K2" s="5" t="s">
        <v>335</v>
      </c>
      <c r="Q2" s="9" t="s">
        <v>169</v>
      </c>
      <c r="R2" s="11" t="s">
        <v>378</v>
      </c>
      <c r="S2" s="13"/>
    </row>
    <row r="3" spans="1:19" x14ac:dyDescent="0.25">
      <c r="A3" s="2" t="s">
        <v>9</v>
      </c>
      <c r="B3" s="2" t="s">
        <v>17</v>
      </c>
      <c r="C3" s="2" t="s">
        <v>18</v>
      </c>
      <c r="D3" s="2" t="s">
        <v>19</v>
      </c>
      <c r="E3" s="2" t="s">
        <v>9</v>
      </c>
      <c r="F3" s="2" t="s">
        <v>13</v>
      </c>
      <c r="G3" s="2" t="s">
        <v>20</v>
      </c>
      <c r="H3" s="2" t="s">
        <v>21</v>
      </c>
      <c r="I3" s="3">
        <v>6</v>
      </c>
      <c r="J3" s="2" t="s">
        <v>16</v>
      </c>
      <c r="K3" t="s">
        <v>312</v>
      </c>
      <c r="Q3" s="10" t="s">
        <v>382</v>
      </c>
      <c r="R3" s="12" t="s">
        <v>381</v>
      </c>
      <c r="S3" s="14" t="s">
        <v>380</v>
      </c>
    </row>
    <row r="4" spans="1:19" x14ac:dyDescent="0.25">
      <c r="A4" s="2" t="s">
        <v>9</v>
      </c>
      <c r="B4" s="2" t="s">
        <v>22</v>
      </c>
      <c r="C4" s="2" t="s">
        <v>23</v>
      </c>
      <c r="D4" s="19" t="s">
        <v>407</v>
      </c>
      <c r="E4" s="2" t="s">
        <v>408</v>
      </c>
      <c r="F4" s="2" t="s">
        <v>24</v>
      </c>
      <c r="G4" s="2" t="s">
        <v>25</v>
      </c>
      <c r="H4" s="2" t="s">
        <v>26</v>
      </c>
      <c r="I4" s="3">
        <v>3</v>
      </c>
      <c r="J4" s="2" t="s">
        <v>16</v>
      </c>
      <c r="K4" t="s">
        <v>313</v>
      </c>
      <c r="Q4" s="10" t="s">
        <v>179</v>
      </c>
      <c r="R4" s="12" t="s">
        <v>383</v>
      </c>
      <c r="S4" s="14" t="s">
        <v>384</v>
      </c>
    </row>
    <row r="5" spans="1:19" x14ac:dyDescent="0.25">
      <c r="A5" s="2" t="s">
        <v>9</v>
      </c>
      <c r="B5" s="2" t="s">
        <v>27</v>
      </c>
      <c r="C5" s="2" t="s">
        <v>28</v>
      </c>
      <c r="D5" s="2" t="s">
        <v>29</v>
      </c>
      <c r="E5" s="2" t="s">
        <v>9</v>
      </c>
      <c r="F5" s="2" t="s">
        <v>13</v>
      </c>
      <c r="G5" s="2" t="s">
        <v>30</v>
      </c>
      <c r="H5" s="2" t="s">
        <v>31</v>
      </c>
      <c r="I5" s="3">
        <v>12</v>
      </c>
      <c r="J5" s="2" t="s">
        <v>16</v>
      </c>
      <c r="K5" t="s">
        <v>314</v>
      </c>
      <c r="Q5" s="15" t="s">
        <v>385</v>
      </c>
      <c r="R5" s="16" t="s">
        <v>386</v>
      </c>
      <c r="S5" s="17" t="s">
        <v>387</v>
      </c>
    </row>
    <row r="6" spans="1:19" x14ac:dyDescent="0.25">
      <c r="A6" s="2" t="s">
        <v>9</v>
      </c>
      <c r="B6" s="2" t="s">
        <v>32</v>
      </c>
      <c r="C6" s="2" t="s">
        <v>33</v>
      </c>
      <c r="D6" s="2" t="s">
        <v>34</v>
      </c>
      <c r="E6" s="2" t="s">
        <v>9</v>
      </c>
      <c r="F6" s="2" t="s">
        <v>35</v>
      </c>
      <c r="G6" s="2" t="s">
        <v>36</v>
      </c>
      <c r="H6" s="2" t="s">
        <v>37</v>
      </c>
      <c r="I6" s="3">
        <v>2</v>
      </c>
      <c r="J6" s="2" t="s">
        <v>16</v>
      </c>
      <c r="K6" t="s">
        <v>315</v>
      </c>
    </row>
    <row r="7" spans="1:19" x14ac:dyDescent="0.25">
      <c r="A7" s="2" t="s">
        <v>9</v>
      </c>
      <c r="B7" s="2" t="s">
        <v>38</v>
      </c>
      <c r="C7" s="2" t="s">
        <v>39</v>
      </c>
      <c r="D7" s="2" t="s">
        <v>40</v>
      </c>
      <c r="E7" s="2" t="s">
        <v>9</v>
      </c>
      <c r="F7" s="2" t="s">
        <v>41</v>
      </c>
      <c r="G7" s="2" t="s">
        <v>42</v>
      </c>
      <c r="H7" s="2" t="s">
        <v>43</v>
      </c>
      <c r="I7" s="3">
        <v>2</v>
      </c>
      <c r="J7" s="2" t="s">
        <v>16</v>
      </c>
      <c r="K7" s="5" t="s">
        <v>347</v>
      </c>
    </row>
    <row r="8" spans="1:19" x14ac:dyDescent="0.25">
      <c r="A8" s="2" t="s">
        <v>9</v>
      </c>
      <c r="B8" s="2" t="s">
        <v>44</v>
      </c>
      <c r="C8" s="2" t="s">
        <v>45</v>
      </c>
      <c r="D8" s="2" t="s">
        <v>46</v>
      </c>
      <c r="E8" s="2" t="s">
        <v>9</v>
      </c>
      <c r="F8" s="2" t="s">
        <v>47</v>
      </c>
      <c r="G8" s="2" t="s">
        <v>48</v>
      </c>
      <c r="H8" s="2" t="s">
        <v>49</v>
      </c>
      <c r="I8" s="3">
        <v>2</v>
      </c>
      <c r="J8" s="2" t="s">
        <v>16</v>
      </c>
      <c r="K8" s="5" t="s">
        <v>346</v>
      </c>
    </row>
    <row r="9" spans="1:19" x14ac:dyDescent="0.25">
      <c r="A9" s="2" t="s">
        <v>9</v>
      </c>
      <c r="B9" s="2" t="s">
        <v>50</v>
      </c>
      <c r="C9" s="2" t="s">
        <v>51</v>
      </c>
      <c r="D9" s="2" t="s">
        <v>52</v>
      </c>
      <c r="E9" s="2" t="s">
        <v>9</v>
      </c>
      <c r="F9" s="2" t="s">
        <v>53</v>
      </c>
      <c r="G9" s="2" t="s">
        <v>54</v>
      </c>
      <c r="H9" s="2" t="s">
        <v>55</v>
      </c>
      <c r="I9" s="3">
        <v>2</v>
      </c>
      <c r="J9" s="2" t="s">
        <v>16</v>
      </c>
      <c r="K9" s="5" t="s">
        <v>345</v>
      </c>
    </row>
    <row r="10" spans="1:19" x14ac:dyDescent="0.25">
      <c r="A10" s="2" t="s">
        <v>9</v>
      </c>
      <c r="B10" s="2" t="s">
        <v>56</v>
      </c>
      <c r="C10" s="2" t="s">
        <v>57</v>
      </c>
      <c r="D10" s="2" t="s">
        <v>58</v>
      </c>
      <c r="E10" s="2" t="s">
        <v>9</v>
      </c>
      <c r="F10" s="2" t="s">
        <v>59</v>
      </c>
      <c r="G10" s="2" t="s">
        <v>60</v>
      </c>
      <c r="H10" s="2" t="s">
        <v>61</v>
      </c>
      <c r="I10" s="3">
        <v>1</v>
      </c>
      <c r="J10" s="2" t="s">
        <v>16</v>
      </c>
      <c r="K10" s="5" t="s">
        <v>344</v>
      </c>
    </row>
    <row r="11" spans="1:19" x14ac:dyDescent="0.25">
      <c r="A11" s="2" t="s">
        <v>9</v>
      </c>
      <c r="B11" s="2" t="s">
        <v>38</v>
      </c>
      <c r="C11" s="2" t="s">
        <v>39</v>
      </c>
      <c r="D11" s="2" t="s">
        <v>62</v>
      </c>
      <c r="E11" s="2" t="s">
        <v>9</v>
      </c>
      <c r="F11" s="2" t="s">
        <v>63</v>
      </c>
      <c r="G11" s="2" t="s">
        <v>42</v>
      </c>
      <c r="H11" s="2" t="s">
        <v>43</v>
      </c>
      <c r="I11" s="3">
        <v>1</v>
      </c>
      <c r="J11" s="2" t="s">
        <v>16</v>
      </c>
      <c r="K11" t="s">
        <v>316</v>
      </c>
    </row>
    <row r="12" spans="1:19" x14ac:dyDescent="0.25">
      <c r="A12" s="2" t="s">
        <v>9</v>
      </c>
      <c r="B12" s="2" t="s">
        <v>64</v>
      </c>
      <c r="C12" s="2" t="s">
        <v>65</v>
      </c>
      <c r="D12" s="2" t="s">
        <v>66</v>
      </c>
      <c r="E12" s="2" t="s">
        <v>9</v>
      </c>
      <c r="F12" s="2" t="s">
        <v>67</v>
      </c>
      <c r="G12" s="2" t="s">
        <v>68</v>
      </c>
      <c r="H12" s="2" t="s">
        <v>69</v>
      </c>
      <c r="I12" s="3">
        <v>2</v>
      </c>
      <c r="J12" s="2" t="s">
        <v>16</v>
      </c>
      <c r="K12" t="s">
        <v>317</v>
      </c>
    </row>
    <row r="13" spans="1:19" x14ac:dyDescent="0.25">
      <c r="A13" s="2" t="s">
        <v>9</v>
      </c>
      <c r="B13" s="2" t="s">
        <v>70</v>
      </c>
      <c r="C13" s="2" t="s">
        <v>71</v>
      </c>
      <c r="D13" s="2" t="s">
        <v>72</v>
      </c>
      <c r="E13" s="2" t="s">
        <v>9</v>
      </c>
      <c r="F13" s="2" t="s">
        <v>73</v>
      </c>
      <c r="G13" s="2" t="s">
        <v>74</v>
      </c>
      <c r="H13" s="2" t="s">
        <v>75</v>
      </c>
      <c r="I13" s="3">
        <v>24</v>
      </c>
      <c r="J13" s="2" t="s">
        <v>16</v>
      </c>
      <c r="K13" s="5" t="s">
        <v>357</v>
      </c>
      <c r="O13">
        <v>127911</v>
      </c>
    </row>
    <row r="14" spans="1:19" x14ac:dyDescent="0.25">
      <c r="A14" s="2" t="s">
        <v>9</v>
      </c>
      <c r="B14" s="2" t="s">
        <v>76</v>
      </c>
      <c r="C14" s="2" t="s">
        <v>77</v>
      </c>
      <c r="D14" s="2" t="s">
        <v>78</v>
      </c>
      <c r="E14" s="2" t="s">
        <v>9</v>
      </c>
      <c r="F14" s="2" t="s">
        <v>79</v>
      </c>
      <c r="G14" s="2" t="s">
        <v>80</v>
      </c>
      <c r="H14" s="2" t="s">
        <v>81</v>
      </c>
      <c r="I14" s="3">
        <v>1</v>
      </c>
      <c r="J14" s="2" t="s">
        <v>16</v>
      </c>
      <c r="K14" s="5" t="s">
        <v>343</v>
      </c>
      <c r="L14" t="s">
        <v>375</v>
      </c>
    </row>
    <row r="15" spans="1:19" x14ac:dyDescent="0.25">
      <c r="A15" s="2" t="s">
        <v>9</v>
      </c>
      <c r="B15" s="2" t="s">
        <v>82</v>
      </c>
      <c r="C15" s="2" t="s">
        <v>83</v>
      </c>
      <c r="D15" s="2" t="s">
        <v>84</v>
      </c>
      <c r="E15" s="2"/>
      <c r="F15" s="2" t="s">
        <v>85</v>
      </c>
      <c r="G15" s="2" t="s">
        <v>86</v>
      </c>
      <c r="H15" s="2" t="s">
        <v>87</v>
      </c>
      <c r="I15" s="3">
        <v>1</v>
      </c>
      <c r="J15" s="2" t="s">
        <v>16</v>
      </c>
      <c r="K15" t="s">
        <v>318</v>
      </c>
    </row>
    <row r="16" spans="1:19" x14ac:dyDescent="0.25">
      <c r="A16" s="2" t="s">
        <v>9</v>
      </c>
      <c r="B16" s="2" t="s">
        <v>88</v>
      </c>
      <c r="C16" s="2" t="s">
        <v>89</v>
      </c>
      <c r="D16" s="2" t="s">
        <v>90</v>
      </c>
      <c r="E16" s="2" t="s">
        <v>9</v>
      </c>
      <c r="F16" s="2" t="s">
        <v>91</v>
      </c>
      <c r="G16" s="2" t="s">
        <v>9</v>
      </c>
      <c r="H16" s="2" t="s">
        <v>9</v>
      </c>
      <c r="I16" s="3">
        <v>1</v>
      </c>
      <c r="J16" s="2" t="s">
        <v>16</v>
      </c>
      <c r="K16" s="5" t="s">
        <v>348</v>
      </c>
    </row>
    <row r="17" spans="1:16" x14ac:dyDescent="0.25">
      <c r="A17" s="2" t="s">
        <v>9</v>
      </c>
      <c r="B17" s="2" t="s">
        <v>92</v>
      </c>
      <c r="C17" s="2" t="s">
        <v>93</v>
      </c>
      <c r="D17" s="2" t="s">
        <v>94</v>
      </c>
      <c r="E17" s="2" t="s">
        <v>9</v>
      </c>
      <c r="F17" s="2" t="s">
        <v>95</v>
      </c>
      <c r="G17" s="2" t="s">
        <v>9</v>
      </c>
      <c r="H17" s="2" t="s">
        <v>9</v>
      </c>
      <c r="I17" s="3">
        <v>1</v>
      </c>
      <c r="J17" s="2" t="s">
        <v>16</v>
      </c>
      <c r="K17" s="5" t="s">
        <v>349</v>
      </c>
      <c r="L17" t="s">
        <v>375</v>
      </c>
    </row>
    <row r="18" spans="1:16" x14ac:dyDescent="0.25">
      <c r="A18" s="2" t="s">
        <v>9</v>
      </c>
      <c r="B18" s="2" t="s">
        <v>96</v>
      </c>
      <c r="C18" s="2" t="s">
        <v>97</v>
      </c>
      <c r="D18" s="2" t="s">
        <v>98</v>
      </c>
      <c r="E18" s="2" t="s">
        <v>9</v>
      </c>
      <c r="F18" s="2" t="s">
        <v>99</v>
      </c>
      <c r="G18" s="2" t="s">
        <v>9</v>
      </c>
      <c r="H18" s="2" t="s">
        <v>9</v>
      </c>
      <c r="I18" s="3">
        <v>4</v>
      </c>
      <c r="J18" s="2" t="s">
        <v>16</v>
      </c>
      <c r="K18" s="5" t="s">
        <v>350</v>
      </c>
    </row>
    <row r="19" spans="1:16" x14ac:dyDescent="0.25">
      <c r="A19" s="2" t="s">
        <v>9</v>
      </c>
      <c r="B19" s="2" t="s">
        <v>100</v>
      </c>
      <c r="C19" s="2" t="s">
        <v>101</v>
      </c>
      <c r="D19" s="2" t="s">
        <v>102</v>
      </c>
      <c r="E19" s="2" t="s">
        <v>9</v>
      </c>
      <c r="F19" s="2" t="s">
        <v>103</v>
      </c>
      <c r="G19" s="2" t="s">
        <v>9</v>
      </c>
      <c r="H19" s="2" t="s">
        <v>104</v>
      </c>
      <c r="I19" s="3">
        <v>3</v>
      </c>
      <c r="J19" s="2" t="s">
        <v>16</v>
      </c>
      <c r="K19" s="5" t="s">
        <v>351</v>
      </c>
    </row>
    <row r="20" spans="1:16" x14ac:dyDescent="0.25">
      <c r="A20" s="2" t="s">
        <v>9</v>
      </c>
      <c r="B20" s="2" t="s">
        <v>105</v>
      </c>
      <c r="C20" s="2" t="s">
        <v>106</v>
      </c>
      <c r="D20" s="2" t="s">
        <v>107</v>
      </c>
      <c r="E20" s="2" t="s">
        <v>9</v>
      </c>
      <c r="F20" s="2" t="s">
        <v>108</v>
      </c>
      <c r="G20" s="2" t="s">
        <v>109</v>
      </c>
      <c r="H20" s="2" t="s">
        <v>110</v>
      </c>
      <c r="I20" s="3">
        <v>5</v>
      </c>
      <c r="J20" s="2" t="s">
        <v>16</v>
      </c>
      <c r="K20" t="s">
        <v>319</v>
      </c>
    </row>
    <row r="21" spans="1:16" x14ac:dyDescent="0.25">
      <c r="A21" s="2" t="s">
        <v>9</v>
      </c>
      <c r="B21" s="2" t="s">
        <v>111</v>
      </c>
      <c r="C21" s="2" t="s">
        <v>112</v>
      </c>
      <c r="D21" s="2" t="s">
        <v>113</v>
      </c>
      <c r="E21" s="2" t="s">
        <v>9</v>
      </c>
      <c r="F21" s="2" t="s">
        <v>114</v>
      </c>
      <c r="G21" s="2" t="s">
        <v>9</v>
      </c>
      <c r="H21" s="2" t="s">
        <v>9</v>
      </c>
      <c r="I21" s="3">
        <v>4</v>
      </c>
      <c r="J21" s="2" t="s">
        <v>16</v>
      </c>
      <c r="K21" s="5" t="s">
        <v>359</v>
      </c>
    </row>
    <row r="22" spans="1:16" x14ac:dyDescent="0.25">
      <c r="A22" s="2" t="s">
        <v>9</v>
      </c>
      <c r="B22" s="2" t="s">
        <v>115</v>
      </c>
      <c r="C22" s="2" t="s">
        <v>116</v>
      </c>
      <c r="D22" s="2" t="s">
        <v>117</v>
      </c>
      <c r="E22" s="2" t="s">
        <v>9</v>
      </c>
      <c r="F22" s="2" t="s">
        <v>118</v>
      </c>
      <c r="G22" s="2" t="s">
        <v>119</v>
      </c>
      <c r="H22" s="2" t="s">
        <v>120</v>
      </c>
      <c r="I22" s="3">
        <v>3</v>
      </c>
      <c r="J22" s="2" t="s">
        <v>16</v>
      </c>
      <c r="K22" t="s">
        <v>336</v>
      </c>
      <c r="O22">
        <v>46513177</v>
      </c>
    </row>
    <row r="23" spans="1:16" x14ac:dyDescent="0.25">
      <c r="A23" s="2" t="s">
        <v>9</v>
      </c>
      <c r="B23" s="2" t="s">
        <v>121</v>
      </c>
      <c r="C23" s="2" t="s">
        <v>122</v>
      </c>
      <c r="D23" s="2" t="s">
        <v>123</v>
      </c>
      <c r="E23" s="2" t="s">
        <v>9</v>
      </c>
      <c r="F23" s="2" t="s">
        <v>124</v>
      </c>
      <c r="G23" s="2" t="s">
        <v>125</v>
      </c>
      <c r="H23" s="2" t="s">
        <v>126</v>
      </c>
      <c r="I23" s="3">
        <v>5</v>
      </c>
      <c r="J23" s="2" t="s">
        <v>16</v>
      </c>
      <c r="K23" t="s">
        <v>326</v>
      </c>
      <c r="O23">
        <v>20396206</v>
      </c>
    </row>
    <row r="24" spans="1:16" x14ac:dyDescent="0.25">
      <c r="A24" s="2" t="s">
        <v>9</v>
      </c>
      <c r="B24" s="2" t="s">
        <v>127</v>
      </c>
      <c r="C24" s="2" t="s">
        <v>128</v>
      </c>
      <c r="D24" s="2" t="s">
        <v>129</v>
      </c>
      <c r="E24" s="2" t="s">
        <v>9</v>
      </c>
      <c r="F24" s="2" t="s">
        <v>130</v>
      </c>
      <c r="G24" s="2" t="s">
        <v>9</v>
      </c>
      <c r="H24" s="2" t="s">
        <v>9</v>
      </c>
      <c r="I24" s="3">
        <v>1</v>
      </c>
      <c r="J24" s="2" t="s">
        <v>16</v>
      </c>
      <c r="K24" s="5" t="s">
        <v>337</v>
      </c>
    </row>
    <row r="25" spans="1:16" x14ac:dyDescent="0.25">
      <c r="A25" s="2" t="s">
        <v>9</v>
      </c>
      <c r="B25" s="2" t="s">
        <v>131</v>
      </c>
      <c r="C25" s="2" t="s">
        <v>132</v>
      </c>
      <c r="D25" s="2" t="s">
        <v>133</v>
      </c>
      <c r="E25" s="2" t="s">
        <v>9</v>
      </c>
      <c r="F25" s="2" t="s">
        <v>134</v>
      </c>
      <c r="G25" s="2" t="s">
        <v>135</v>
      </c>
      <c r="H25" s="2" t="s">
        <v>136</v>
      </c>
      <c r="I25" s="3">
        <v>1</v>
      </c>
      <c r="J25" s="2" t="s">
        <v>16</v>
      </c>
      <c r="K25" s="2" t="s">
        <v>131</v>
      </c>
      <c r="O25">
        <v>22234566</v>
      </c>
    </row>
    <row r="26" spans="1:16" x14ac:dyDescent="0.25">
      <c r="A26" s="2" t="s">
        <v>9</v>
      </c>
      <c r="B26" s="2" t="s">
        <v>137</v>
      </c>
      <c r="C26" s="2" t="s">
        <v>138</v>
      </c>
      <c r="D26" s="2" t="s">
        <v>139</v>
      </c>
      <c r="E26" s="2" t="s">
        <v>9</v>
      </c>
      <c r="F26" s="2" t="s">
        <v>140</v>
      </c>
      <c r="G26" s="2" t="s">
        <v>141</v>
      </c>
      <c r="H26" s="2" t="s">
        <v>142</v>
      </c>
      <c r="I26" s="3">
        <v>5</v>
      </c>
      <c r="J26" s="2" t="s">
        <v>16</v>
      </c>
      <c r="K26" t="s">
        <v>327</v>
      </c>
      <c r="O26">
        <v>85200</v>
      </c>
    </row>
    <row r="27" spans="1:16" x14ac:dyDescent="0.25">
      <c r="A27" s="2" t="s">
        <v>9</v>
      </c>
      <c r="B27" s="2" t="s">
        <v>143</v>
      </c>
      <c r="C27" s="2" t="s">
        <v>144</v>
      </c>
      <c r="D27" s="2" t="s">
        <v>145</v>
      </c>
      <c r="E27" s="2" t="s">
        <v>9</v>
      </c>
      <c r="F27" s="2" t="s">
        <v>146</v>
      </c>
      <c r="G27" s="2" t="s">
        <v>147</v>
      </c>
      <c r="H27" s="2" t="s">
        <v>148</v>
      </c>
      <c r="I27" s="3">
        <v>1</v>
      </c>
      <c r="J27" s="2" t="s">
        <v>16</v>
      </c>
      <c r="K27" t="s">
        <v>328</v>
      </c>
    </row>
    <row r="28" spans="1:16" x14ac:dyDescent="0.25">
      <c r="A28" s="2" t="s">
        <v>9</v>
      </c>
      <c r="B28" s="2" t="s">
        <v>149</v>
      </c>
      <c r="C28" s="2" t="s">
        <v>150</v>
      </c>
      <c r="D28" s="2" t="s">
        <v>151</v>
      </c>
      <c r="E28" s="2"/>
      <c r="F28" s="2" t="s">
        <v>152</v>
      </c>
      <c r="G28" s="2" t="s">
        <v>153</v>
      </c>
      <c r="H28" s="2" t="s">
        <v>154</v>
      </c>
      <c r="I28" s="3">
        <v>1</v>
      </c>
      <c r="J28" s="2" t="s">
        <v>16</v>
      </c>
      <c r="K28" t="s">
        <v>320</v>
      </c>
    </row>
    <row r="29" spans="1:16" x14ac:dyDescent="0.25">
      <c r="A29" s="2" t="s">
        <v>9</v>
      </c>
      <c r="B29" s="2" t="s">
        <v>155</v>
      </c>
      <c r="C29" s="2" t="s">
        <v>156</v>
      </c>
      <c r="D29" s="2" t="s">
        <v>157</v>
      </c>
      <c r="E29" s="2" t="s">
        <v>9</v>
      </c>
      <c r="F29" s="2" t="s">
        <v>158</v>
      </c>
      <c r="G29" s="2" t="s">
        <v>159</v>
      </c>
      <c r="H29" s="2" t="s">
        <v>160</v>
      </c>
      <c r="I29" s="3">
        <v>3</v>
      </c>
      <c r="J29" s="2" t="s">
        <v>16</v>
      </c>
      <c r="K29" t="s">
        <v>329</v>
      </c>
      <c r="O29" t="s">
        <v>311</v>
      </c>
      <c r="P29">
        <v>11675579</v>
      </c>
    </row>
    <row r="30" spans="1:16" x14ac:dyDescent="0.25">
      <c r="A30" s="2" t="s">
        <v>9</v>
      </c>
      <c r="B30" s="2" t="s">
        <v>161</v>
      </c>
      <c r="C30" s="2" t="s">
        <v>162</v>
      </c>
      <c r="D30" s="2" t="s">
        <v>163</v>
      </c>
      <c r="E30" s="2" t="s">
        <v>9</v>
      </c>
      <c r="F30" s="2" t="s">
        <v>164</v>
      </c>
      <c r="G30" s="2" t="s">
        <v>165</v>
      </c>
      <c r="H30" s="2" t="s">
        <v>166</v>
      </c>
      <c r="I30" s="3">
        <v>1</v>
      </c>
      <c r="J30" s="2" t="s">
        <v>16</v>
      </c>
      <c r="K30" t="s">
        <v>330</v>
      </c>
    </row>
    <row r="31" spans="1:16" x14ac:dyDescent="0.25">
      <c r="A31" s="2" t="s">
        <v>9</v>
      </c>
      <c r="B31" s="2" t="s">
        <v>167</v>
      </c>
      <c r="C31" s="2" t="s">
        <v>168</v>
      </c>
      <c r="D31" s="2" t="s">
        <v>169</v>
      </c>
      <c r="E31" s="2" t="s">
        <v>9</v>
      </c>
      <c r="F31" s="2" t="s">
        <v>170</v>
      </c>
      <c r="G31" s="2" t="s">
        <v>171</v>
      </c>
      <c r="H31" s="2" t="s">
        <v>172</v>
      </c>
      <c r="I31" s="3">
        <v>3</v>
      </c>
      <c r="J31" s="2" t="s">
        <v>16</v>
      </c>
      <c r="K31" t="s">
        <v>321</v>
      </c>
    </row>
    <row r="32" spans="1:16" x14ac:dyDescent="0.25">
      <c r="A32" s="2" t="s">
        <v>9</v>
      </c>
      <c r="B32" s="2" t="s">
        <v>173</v>
      </c>
      <c r="C32" s="2" t="s">
        <v>174</v>
      </c>
      <c r="D32" s="2" t="s">
        <v>175</v>
      </c>
      <c r="E32" s="2" t="s">
        <v>9</v>
      </c>
      <c r="F32" s="2" t="s">
        <v>176</v>
      </c>
      <c r="G32" s="2" t="s">
        <v>9</v>
      </c>
      <c r="H32" s="2" t="s">
        <v>9</v>
      </c>
      <c r="I32" s="3">
        <v>4</v>
      </c>
      <c r="J32" s="2" t="s">
        <v>16</v>
      </c>
      <c r="K32" s="5" t="s">
        <v>352</v>
      </c>
    </row>
    <row r="33" spans="1:14" x14ac:dyDescent="0.25">
      <c r="A33" s="2" t="s">
        <v>9</v>
      </c>
      <c r="B33" s="2" t="s">
        <v>177</v>
      </c>
      <c r="C33" s="2" t="s">
        <v>178</v>
      </c>
      <c r="D33" s="2" t="s">
        <v>179</v>
      </c>
      <c r="E33" s="2" t="s">
        <v>9</v>
      </c>
      <c r="F33" s="2" t="s">
        <v>180</v>
      </c>
      <c r="G33" s="2" t="s">
        <v>181</v>
      </c>
      <c r="H33" s="2" t="s">
        <v>182</v>
      </c>
      <c r="I33" s="3">
        <v>1</v>
      </c>
      <c r="J33" s="2" t="s">
        <v>16</v>
      </c>
      <c r="K33" t="s">
        <v>322</v>
      </c>
    </row>
    <row r="34" spans="1:14" x14ac:dyDescent="0.25">
      <c r="A34" s="2" t="s">
        <v>9</v>
      </c>
      <c r="B34" s="2" t="s">
        <v>183</v>
      </c>
      <c r="C34" s="2" t="s">
        <v>184</v>
      </c>
      <c r="D34" s="2" t="s">
        <v>185</v>
      </c>
      <c r="E34" s="2" t="s">
        <v>9</v>
      </c>
      <c r="F34" s="2" t="s">
        <v>176</v>
      </c>
      <c r="G34" s="2" t="s">
        <v>9</v>
      </c>
      <c r="H34" s="2" t="s">
        <v>186</v>
      </c>
      <c r="I34" s="3">
        <v>1</v>
      </c>
      <c r="J34" s="2" t="s">
        <v>16</v>
      </c>
    </row>
    <row r="35" spans="1:14" x14ac:dyDescent="0.25">
      <c r="A35" s="2" t="s">
        <v>9</v>
      </c>
      <c r="B35" s="2" t="s">
        <v>187</v>
      </c>
      <c r="C35" s="2" t="s">
        <v>188</v>
      </c>
      <c r="D35" s="2" t="s">
        <v>409</v>
      </c>
      <c r="E35" s="2" t="s">
        <v>410</v>
      </c>
      <c r="F35" s="2" t="s">
        <v>189</v>
      </c>
      <c r="G35" s="2" t="s">
        <v>9</v>
      </c>
      <c r="H35" s="2" t="s">
        <v>9</v>
      </c>
      <c r="I35" s="3">
        <v>3</v>
      </c>
      <c r="J35" s="2" t="s">
        <v>16</v>
      </c>
      <c r="K35" s="5" t="s">
        <v>367</v>
      </c>
    </row>
    <row r="36" spans="1:14" x14ac:dyDescent="0.25">
      <c r="A36" s="2" t="s">
        <v>9</v>
      </c>
      <c r="B36" s="2" t="s">
        <v>190</v>
      </c>
      <c r="C36" s="2" t="s">
        <v>188</v>
      </c>
      <c r="D36" s="2" t="s">
        <v>191</v>
      </c>
      <c r="E36" s="2" t="s">
        <v>9</v>
      </c>
      <c r="F36" s="2" t="s">
        <v>189</v>
      </c>
      <c r="G36" s="2" t="s">
        <v>9</v>
      </c>
      <c r="H36" s="2" t="s">
        <v>9</v>
      </c>
      <c r="I36" s="3">
        <v>12</v>
      </c>
      <c r="J36" s="2" t="s">
        <v>16</v>
      </c>
      <c r="K36" s="5" t="s">
        <v>368</v>
      </c>
    </row>
    <row r="37" spans="1:14" x14ac:dyDescent="0.25">
      <c r="A37" s="2" t="s">
        <v>9</v>
      </c>
      <c r="B37" s="2" t="s">
        <v>192</v>
      </c>
      <c r="C37" s="2" t="s">
        <v>188</v>
      </c>
      <c r="D37" s="2" t="s">
        <v>193</v>
      </c>
      <c r="E37" s="2" t="s">
        <v>9</v>
      </c>
      <c r="F37" s="2" t="s">
        <v>189</v>
      </c>
      <c r="G37" s="2" t="s">
        <v>9</v>
      </c>
      <c r="H37" s="2" t="s">
        <v>9</v>
      </c>
      <c r="I37" s="3">
        <v>17</v>
      </c>
      <c r="J37" s="2" t="s">
        <v>16</v>
      </c>
      <c r="K37" s="5" t="s">
        <v>364</v>
      </c>
    </row>
    <row r="38" spans="1:14" x14ac:dyDescent="0.25">
      <c r="A38" s="2" t="s">
        <v>9</v>
      </c>
      <c r="B38" s="2" t="s">
        <v>194</v>
      </c>
      <c r="C38" s="2" t="s">
        <v>188</v>
      </c>
      <c r="D38" s="2" t="s">
        <v>412</v>
      </c>
      <c r="E38" s="2" t="s">
        <v>413</v>
      </c>
      <c r="F38" s="2" t="s">
        <v>189</v>
      </c>
      <c r="G38" s="2" t="s">
        <v>9</v>
      </c>
      <c r="H38" s="2" t="s">
        <v>9</v>
      </c>
      <c r="I38" s="3">
        <v>10</v>
      </c>
      <c r="J38" s="2" t="s">
        <v>16</v>
      </c>
      <c r="K38" s="5" t="s">
        <v>369</v>
      </c>
    </row>
    <row r="39" spans="1:14" x14ac:dyDescent="0.25">
      <c r="A39" s="2" t="s">
        <v>9</v>
      </c>
      <c r="B39" s="2" t="s">
        <v>192</v>
      </c>
      <c r="C39" s="2" t="s">
        <v>188</v>
      </c>
      <c r="D39" s="2" t="s">
        <v>195</v>
      </c>
      <c r="E39" s="2" t="s">
        <v>9</v>
      </c>
      <c r="F39" s="2" t="s">
        <v>196</v>
      </c>
      <c r="G39" s="2" t="s">
        <v>9</v>
      </c>
      <c r="H39" s="2" t="s">
        <v>9</v>
      </c>
      <c r="I39" s="3">
        <v>5</v>
      </c>
      <c r="J39" s="2" t="s">
        <v>16</v>
      </c>
      <c r="K39" s="5" t="s">
        <v>363</v>
      </c>
    </row>
    <row r="40" spans="1:14" x14ac:dyDescent="0.25">
      <c r="A40" s="2" t="s">
        <v>9</v>
      </c>
      <c r="B40" s="7" t="s">
        <v>365</v>
      </c>
      <c r="C40" s="2" t="s">
        <v>188</v>
      </c>
      <c r="D40" s="2" t="s">
        <v>197</v>
      </c>
      <c r="E40" s="2" t="s">
        <v>9</v>
      </c>
      <c r="F40" s="2" t="s">
        <v>189</v>
      </c>
      <c r="G40" s="2" t="s">
        <v>9</v>
      </c>
      <c r="H40" s="2" t="s">
        <v>9</v>
      </c>
      <c r="I40" s="3">
        <v>2</v>
      </c>
      <c r="J40" s="2" t="s">
        <v>16</v>
      </c>
      <c r="K40" s="5" t="s">
        <v>358</v>
      </c>
    </row>
    <row r="41" spans="1:14" x14ac:dyDescent="0.25">
      <c r="A41" s="2" t="s">
        <v>9</v>
      </c>
      <c r="B41" s="2" t="s">
        <v>198</v>
      </c>
      <c r="C41" s="2" t="s">
        <v>188</v>
      </c>
      <c r="D41" s="2" t="s">
        <v>373</v>
      </c>
      <c r="E41" s="2" t="s">
        <v>414</v>
      </c>
      <c r="F41" s="2" t="s">
        <v>189</v>
      </c>
      <c r="G41" s="2" t="s">
        <v>9</v>
      </c>
      <c r="H41" s="2" t="s">
        <v>9</v>
      </c>
      <c r="I41" s="3">
        <v>8</v>
      </c>
      <c r="J41" s="2" t="s">
        <v>16</v>
      </c>
      <c r="K41" s="5" t="s">
        <v>366</v>
      </c>
    </row>
    <row r="42" spans="1:14" x14ac:dyDescent="0.25">
      <c r="A42" s="2" t="s">
        <v>9</v>
      </c>
      <c r="B42" s="2" t="s">
        <v>199</v>
      </c>
      <c r="C42" s="2" t="s">
        <v>188</v>
      </c>
      <c r="D42" s="2" t="s">
        <v>415</v>
      </c>
      <c r="E42" s="2" t="s">
        <v>416</v>
      </c>
      <c r="F42" s="2" t="s">
        <v>189</v>
      </c>
      <c r="G42" s="2" t="s">
        <v>9</v>
      </c>
      <c r="H42" s="2" t="s">
        <v>9</v>
      </c>
      <c r="I42" s="3">
        <f>11+18</f>
        <v>29</v>
      </c>
      <c r="J42" s="2" t="s">
        <v>16</v>
      </c>
      <c r="K42" s="5" t="s">
        <v>342</v>
      </c>
      <c r="L42">
        <v>51</v>
      </c>
    </row>
    <row r="43" spans="1:14" x14ac:dyDescent="0.25">
      <c r="A43" s="2" t="s">
        <v>9</v>
      </c>
      <c r="B43" s="2" t="s">
        <v>200</v>
      </c>
      <c r="C43" s="2" t="s">
        <v>188</v>
      </c>
      <c r="D43" s="2" t="s">
        <v>417</v>
      </c>
      <c r="E43" s="2" t="s">
        <v>418</v>
      </c>
      <c r="F43" s="2" t="s">
        <v>201</v>
      </c>
      <c r="G43" s="2" t="s">
        <v>9</v>
      </c>
      <c r="H43" s="2" t="s">
        <v>9</v>
      </c>
      <c r="I43" s="3">
        <f>5</f>
        <v>5</v>
      </c>
      <c r="J43" s="2" t="s">
        <v>16</v>
      </c>
      <c r="K43" s="5" t="s">
        <v>340</v>
      </c>
      <c r="L43">
        <v>100</v>
      </c>
      <c r="M43">
        <f>(0.03)^2*L43</f>
        <v>0.09</v>
      </c>
      <c r="N43">
        <f>1/8</f>
        <v>0.125</v>
      </c>
    </row>
    <row r="44" spans="1:14" x14ac:dyDescent="0.25">
      <c r="A44" s="2" t="s">
        <v>9</v>
      </c>
      <c r="B44" s="2" t="s">
        <v>202</v>
      </c>
      <c r="C44" s="2" t="s">
        <v>188</v>
      </c>
      <c r="D44" s="2" t="s">
        <v>203</v>
      </c>
      <c r="E44" s="2" t="s">
        <v>9</v>
      </c>
      <c r="F44" s="2" t="s">
        <v>189</v>
      </c>
      <c r="G44" s="2" t="s">
        <v>9</v>
      </c>
      <c r="H44" s="2" t="s">
        <v>9</v>
      </c>
      <c r="I44" s="3">
        <v>11</v>
      </c>
      <c r="J44" s="2" t="s">
        <v>16</v>
      </c>
      <c r="K44" s="5" t="s">
        <v>370</v>
      </c>
    </row>
    <row r="45" spans="1:14" x14ac:dyDescent="0.25">
      <c r="A45" s="2" t="s">
        <v>9</v>
      </c>
      <c r="B45" s="2" t="s">
        <v>204</v>
      </c>
      <c r="C45" s="2" t="s">
        <v>188</v>
      </c>
      <c r="D45" s="2" t="s">
        <v>205</v>
      </c>
      <c r="E45" s="2" t="s">
        <v>9</v>
      </c>
      <c r="F45" s="2" t="s">
        <v>189</v>
      </c>
      <c r="G45" s="2" t="s">
        <v>9</v>
      </c>
      <c r="H45" s="2" t="s">
        <v>9</v>
      </c>
      <c r="I45" s="3">
        <v>2</v>
      </c>
      <c r="J45" s="2" t="s">
        <v>16</v>
      </c>
      <c r="K45" s="5" t="s">
        <v>371</v>
      </c>
    </row>
    <row r="46" spans="1:14" x14ac:dyDescent="0.25">
      <c r="A46" s="2" t="s">
        <v>9</v>
      </c>
      <c r="B46" s="2" t="s">
        <v>206</v>
      </c>
      <c r="C46" s="2" t="s">
        <v>188</v>
      </c>
      <c r="D46" s="2" t="s">
        <v>207</v>
      </c>
      <c r="E46" s="2" t="s">
        <v>9</v>
      </c>
      <c r="F46" s="2" t="s">
        <v>189</v>
      </c>
      <c r="G46" s="2" t="s">
        <v>9</v>
      </c>
      <c r="H46" s="2" t="s">
        <v>9</v>
      </c>
      <c r="I46" s="3">
        <v>3</v>
      </c>
      <c r="J46" s="2" t="s">
        <v>16</v>
      </c>
      <c r="K46" s="5" t="s">
        <v>372</v>
      </c>
    </row>
    <row r="47" spans="1:14" x14ac:dyDescent="0.25">
      <c r="A47" s="2" t="s">
        <v>9</v>
      </c>
      <c r="B47" s="2" t="s">
        <v>208</v>
      </c>
      <c r="C47" s="2" t="s">
        <v>188</v>
      </c>
      <c r="D47" s="2" t="s">
        <v>209</v>
      </c>
      <c r="E47" s="2" t="s">
        <v>9</v>
      </c>
      <c r="F47" s="2" t="s">
        <v>189</v>
      </c>
      <c r="G47" s="2" t="s">
        <v>9</v>
      </c>
      <c r="H47" s="2" t="s">
        <v>9</v>
      </c>
      <c r="I47" s="3">
        <v>1</v>
      </c>
      <c r="J47" s="2" t="s">
        <v>16</v>
      </c>
      <c r="K47" s="5" t="s">
        <v>374</v>
      </c>
      <c r="L47">
        <v>51</v>
      </c>
      <c r="M47">
        <f>((4.2-2)/(10+49.9+4))^2*L47</f>
        <v>6.0452438155274908E-2</v>
      </c>
    </row>
    <row r="48" spans="1:14" x14ac:dyDescent="0.25">
      <c r="A48" s="2" t="s">
        <v>9</v>
      </c>
      <c r="B48" s="2" t="s">
        <v>419</v>
      </c>
      <c r="C48" s="2" t="s">
        <v>210</v>
      </c>
      <c r="D48" s="2" t="s">
        <v>211</v>
      </c>
      <c r="E48" s="2" t="s">
        <v>9</v>
      </c>
      <c r="F48" s="2" t="s">
        <v>212</v>
      </c>
      <c r="G48" s="2" t="s">
        <v>213</v>
      </c>
      <c r="H48" s="2" t="s">
        <v>214</v>
      </c>
      <c r="I48" s="3">
        <v>18</v>
      </c>
      <c r="J48" s="2" t="s">
        <v>16</v>
      </c>
      <c r="K48" s="5" t="s">
        <v>341</v>
      </c>
      <c r="L48">
        <v>33</v>
      </c>
      <c r="M48">
        <f>(4.2/(10+33+4))^2*L48</f>
        <v>0.26352195563603442</v>
      </c>
    </row>
    <row r="49" spans="1:15" x14ac:dyDescent="0.25">
      <c r="A49" s="2" t="s">
        <v>9</v>
      </c>
      <c r="B49" s="2" t="s">
        <v>420</v>
      </c>
      <c r="C49" s="2" t="s">
        <v>215</v>
      </c>
      <c r="D49" s="2" t="s">
        <v>216</v>
      </c>
      <c r="E49" s="2" t="s">
        <v>9</v>
      </c>
      <c r="F49" s="2" t="s">
        <v>217</v>
      </c>
      <c r="G49" s="2" t="s">
        <v>218</v>
      </c>
      <c r="H49" s="2" t="s">
        <v>219</v>
      </c>
      <c r="I49" s="3">
        <v>19</v>
      </c>
      <c r="J49" s="2" t="s">
        <v>16</v>
      </c>
      <c r="K49" s="5" t="s">
        <v>339</v>
      </c>
      <c r="L49">
        <v>10</v>
      </c>
      <c r="M49">
        <f>(4.2/(10+33+4)+(4.2-2)/(10+49.9+4))^2*L49</f>
        <v>0.15324087177175844</v>
      </c>
      <c r="N49">
        <f>1/3</f>
        <v>0.33333333333333331</v>
      </c>
    </row>
    <row r="50" spans="1:15" x14ac:dyDescent="0.25">
      <c r="A50" s="2" t="s">
        <v>9</v>
      </c>
      <c r="B50" s="2" t="s">
        <v>198</v>
      </c>
      <c r="C50" s="2" t="s">
        <v>220</v>
      </c>
      <c r="D50" s="2" t="s">
        <v>221</v>
      </c>
      <c r="E50" s="2" t="s">
        <v>9</v>
      </c>
      <c r="F50" s="2" t="s">
        <v>222</v>
      </c>
      <c r="G50" s="2" t="s">
        <v>223</v>
      </c>
      <c r="H50" s="2" t="s">
        <v>224</v>
      </c>
      <c r="I50" s="3">
        <v>2</v>
      </c>
      <c r="J50" s="2" t="s">
        <v>16</v>
      </c>
      <c r="K50" s="5" t="s">
        <v>338</v>
      </c>
    </row>
    <row r="51" spans="1:15" x14ac:dyDescent="0.25">
      <c r="A51" s="2" t="s">
        <v>9</v>
      </c>
      <c r="B51" s="2" t="s">
        <v>225</v>
      </c>
      <c r="C51" s="2" t="s">
        <v>226</v>
      </c>
      <c r="D51" s="2" t="s">
        <v>227</v>
      </c>
      <c r="E51" s="2" t="s">
        <v>9</v>
      </c>
      <c r="F51" s="2" t="s">
        <v>228</v>
      </c>
      <c r="G51" s="2" t="s">
        <v>9</v>
      </c>
      <c r="H51" s="2" t="s">
        <v>9</v>
      </c>
      <c r="I51" s="3">
        <v>1</v>
      </c>
      <c r="J51" s="2" t="s">
        <v>16</v>
      </c>
      <c r="K51" s="5" t="s">
        <v>353</v>
      </c>
      <c r="L51" t="s">
        <v>354</v>
      </c>
    </row>
    <row r="52" spans="1:15" x14ac:dyDescent="0.25">
      <c r="A52" s="2" t="s">
        <v>9</v>
      </c>
      <c r="B52" s="2" t="s">
        <v>229</v>
      </c>
      <c r="C52" s="2" t="s">
        <v>230</v>
      </c>
      <c r="D52" s="2" t="s">
        <v>231</v>
      </c>
      <c r="E52" s="2" t="s">
        <v>9</v>
      </c>
      <c r="F52" s="2" t="s">
        <v>232</v>
      </c>
      <c r="G52" s="2" t="s">
        <v>9</v>
      </c>
      <c r="H52" s="2" t="s">
        <v>9</v>
      </c>
      <c r="I52" s="3">
        <v>3</v>
      </c>
      <c r="J52" s="2" t="s">
        <v>16</v>
      </c>
      <c r="K52" s="5" t="s">
        <v>355</v>
      </c>
      <c r="L52" t="s">
        <v>356</v>
      </c>
    </row>
    <row r="53" spans="1:15" x14ac:dyDescent="0.25">
      <c r="A53" s="2" t="s">
        <v>9</v>
      </c>
      <c r="B53" s="2" t="s">
        <v>233</v>
      </c>
      <c r="C53" s="2" t="s">
        <v>233</v>
      </c>
      <c r="D53" s="2" t="s">
        <v>234</v>
      </c>
      <c r="E53" s="2" t="s">
        <v>9</v>
      </c>
      <c r="F53" s="2" t="s">
        <v>235</v>
      </c>
      <c r="G53" s="2" t="s">
        <v>236</v>
      </c>
      <c r="H53" s="2" t="s">
        <v>237</v>
      </c>
      <c r="I53" s="3">
        <v>2</v>
      </c>
      <c r="J53" s="2" t="s">
        <v>16</v>
      </c>
      <c r="K53" t="s">
        <v>331</v>
      </c>
      <c r="O53">
        <v>40419826</v>
      </c>
    </row>
    <row r="54" spans="1:15" x14ac:dyDescent="0.25">
      <c r="A54" s="2" t="s">
        <v>9</v>
      </c>
      <c r="B54" s="2" t="s">
        <v>238</v>
      </c>
      <c r="C54" s="2" t="s">
        <v>238</v>
      </c>
      <c r="D54" s="2" t="s">
        <v>239</v>
      </c>
      <c r="E54" s="2" t="s">
        <v>9</v>
      </c>
      <c r="F54" s="2" t="s">
        <v>235</v>
      </c>
      <c r="G54" s="2" t="s">
        <v>236</v>
      </c>
      <c r="H54" s="2" t="s">
        <v>237</v>
      </c>
      <c r="I54" s="3">
        <v>1</v>
      </c>
      <c r="J54" s="2" t="s">
        <v>16</v>
      </c>
      <c r="K54" t="s">
        <v>331</v>
      </c>
      <c r="O54">
        <v>40419826</v>
      </c>
    </row>
    <row r="55" spans="1:15" x14ac:dyDescent="0.25">
      <c r="A55" s="2" t="s">
        <v>9</v>
      </c>
      <c r="B55" s="2" t="s">
        <v>240</v>
      </c>
      <c r="C55" s="2" t="s">
        <v>240</v>
      </c>
      <c r="D55" s="2" t="s">
        <v>241</v>
      </c>
      <c r="E55" s="2" t="s">
        <v>9</v>
      </c>
      <c r="F55" s="2" t="s">
        <v>235</v>
      </c>
      <c r="G55" s="2" t="s">
        <v>236</v>
      </c>
      <c r="H55" s="2" t="s">
        <v>237</v>
      </c>
      <c r="I55" s="3">
        <v>1</v>
      </c>
      <c r="J55" s="2" t="s">
        <v>16</v>
      </c>
      <c r="K55" t="s">
        <v>331</v>
      </c>
      <c r="O55">
        <v>40419826</v>
      </c>
    </row>
    <row r="56" spans="1:15" x14ac:dyDescent="0.25">
      <c r="A56" s="2" t="s">
        <v>9</v>
      </c>
      <c r="B56" s="2" t="s">
        <v>242</v>
      </c>
      <c r="C56" s="2" t="s">
        <v>243</v>
      </c>
      <c r="D56" s="2" t="s">
        <v>244</v>
      </c>
      <c r="E56" s="2" t="s">
        <v>9</v>
      </c>
      <c r="F56" s="2" t="s">
        <v>245</v>
      </c>
      <c r="G56" s="2" t="s">
        <v>246</v>
      </c>
      <c r="H56" s="2" t="s">
        <v>247</v>
      </c>
      <c r="I56" s="3">
        <v>6</v>
      </c>
      <c r="J56" s="2" t="s">
        <v>16</v>
      </c>
      <c r="K56">
        <v>2210</v>
      </c>
    </row>
    <row r="57" spans="1:15" x14ac:dyDescent="0.25">
      <c r="A57" s="2" t="s">
        <v>9</v>
      </c>
      <c r="B57" s="2" t="s">
        <v>248</v>
      </c>
      <c r="C57" s="2" t="s">
        <v>249</v>
      </c>
      <c r="D57" s="2" t="s">
        <v>250</v>
      </c>
      <c r="E57" s="2" t="s">
        <v>9</v>
      </c>
      <c r="F57" s="2" t="s">
        <v>251</v>
      </c>
      <c r="G57" s="2" t="s">
        <v>9</v>
      </c>
      <c r="H57" s="2" t="s">
        <v>9</v>
      </c>
      <c r="I57" s="3">
        <v>1</v>
      </c>
      <c r="J57" s="2" t="s">
        <v>16</v>
      </c>
      <c r="K57" s="5" t="s">
        <v>248</v>
      </c>
    </row>
    <row r="58" spans="1:15" x14ac:dyDescent="0.25">
      <c r="A58" s="2" t="s">
        <v>9</v>
      </c>
      <c r="B58" s="2" t="s">
        <v>252</v>
      </c>
      <c r="C58" s="2" t="s">
        <v>253</v>
      </c>
      <c r="D58" s="2" t="s">
        <v>254</v>
      </c>
      <c r="E58" s="2" t="s">
        <v>9</v>
      </c>
      <c r="F58" s="2" t="s">
        <v>255</v>
      </c>
      <c r="G58" s="2" t="s">
        <v>9</v>
      </c>
      <c r="H58" s="2" t="s">
        <v>256</v>
      </c>
      <c r="I58" s="3">
        <v>1</v>
      </c>
      <c r="J58" s="2" t="s">
        <v>16</v>
      </c>
    </row>
    <row r="59" spans="1:15" x14ac:dyDescent="0.25">
      <c r="A59" s="2" t="s">
        <v>9</v>
      </c>
      <c r="B59" s="2" t="s">
        <v>257</v>
      </c>
      <c r="C59" s="2" t="s">
        <v>258</v>
      </c>
      <c r="D59" s="2" t="s">
        <v>259</v>
      </c>
      <c r="E59" s="2" t="s">
        <v>9</v>
      </c>
      <c r="F59" s="2" t="s">
        <v>260</v>
      </c>
      <c r="G59" s="2" t="s">
        <v>261</v>
      </c>
      <c r="H59" s="2" t="s">
        <v>262</v>
      </c>
      <c r="I59" s="3">
        <v>1</v>
      </c>
      <c r="J59" s="2" t="s">
        <v>16</v>
      </c>
      <c r="K59" s="2" t="s">
        <v>257</v>
      </c>
    </row>
    <row r="60" spans="1:15" x14ac:dyDescent="0.25">
      <c r="A60" s="2" t="s">
        <v>9</v>
      </c>
      <c r="B60" s="2" t="s">
        <v>263</v>
      </c>
      <c r="C60" s="2" t="s">
        <v>264</v>
      </c>
      <c r="D60" s="2" t="s">
        <v>265</v>
      </c>
      <c r="E60" s="2" t="s">
        <v>9</v>
      </c>
      <c r="F60" s="2" t="s">
        <v>266</v>
      </c>
      <c r="G60" s="2" t="s">
        <v>267</v>
      </c>
      <c r="H60" s="2" t="s">
        <v>268</v>
      </c>
      <c r="I60" s="3">
        <v>1</v>
      </c>
      <c r="J60" s="2" t="s">
        <v>16</v>
      </c>
    </row>
    <row r="61" spans="1:15" x14ac:dyDescent="0.25">
      <c r="A61" s="2" t="s">
        <v>9</v>
      </c>
      <c r="B61" s="2" t="s">
        <v>269</v>
      </c>
      <c r="C61" s="2" t="s">
        <v>270</v>
      </c>
      <c r="D61" s="2" t="s">
        <v>271</v>
      </c>
      <c r="E61" s="2" t="s">
        <v>9</v>
      </c>
      <c r="F61" s="2" t="s">
        <v>272</v>
      </c>
      <c r="G61" s="2" t="s">
        <v>273</v>
      </c>
      <c r="H61" s="2" t="s">
        <v>274</v>
      </c>
      <c r="I61" s="3">
        <v>1</v>
      </c>
      <c r="J61" s="2" t="s">
        <v>16</v>
      </c>
      <c r="K61" t="s">
        <v>332</v>
      </c>
    </row>
    <row r="62" spans="1:15" x14ac:dyDescent="0.25">
      <c r="A62" s="2" t="s">
        <v>9</v>
      </c>
      <c r="B62" s="2" t="s">
        <v>275</v>
      </c>
      <c r="C62" s="2" t="s">
        <v>276</v>
      </c>
      <c r="D62" s="2" t="s">
        <v>277</v>
      </c>
      <c r="E62" s="2" t="s">
        <v>9</v>
      </c>
      <c r="F62" s="2" t="s">
        <v>278</v>
      </c>
      <c r="G62" s="2" t="s">
        <v>279</v>
      </c>
      <c r="H62" s="2" t="s">
        <v>280</v>
      </c>
      <c r="I62" s="3">
        <v>1</v>
      </c>
      <c r="J62" s="2" t="s">
        <v>16</v>
      </c>
      <c r="K62" t="s">
        <v>323</v>
      </c>
    </row>
    <row r="63" spans="1:15" x14ac:dyDescent="0.25">
      <c r="A63" s="2" t="s">
        <v>9</v>
      </c>
      <c r="B63" s="2" t="s">
        <v>281</v>
      </c>
      <c r="C63" s="2" t="s">
        <v>282</v>
      </c>
      <c r="D63" s="2" t="s">
        <v>283</v>
      </c>
      <c r="E63" s="2" t="s">
        <v>9</v>
      </c>
      <c r="F63" s="2" t="s">
        <v>284</v>
      </c>
      <c r="G63" s="2" t="s">
        <v>285</v>
      </c>
      <c r="H63" s="2" t="s">
        <v>286</v>
      </c>
      <c r="I63" s="3">
        <v>1</v>
      </c>
      <c r="J63" s="2" t="s">
        <v>16</v>
      </c>
      <c r="K63" t="s">
        <v>324</v>
      </c>
    </row>
    <row r="64" spans="1:15" x14ac:dyDescent="0.25">
      <c r="A64" s="2" t="s">
        <v>9</v>
      </c>
      <c r="B64" s="2" t="s">
        <v>287</v>
      </c>
      <c r="C64" s="2" t="s">
        <v>288</v>
      </c>
      <c r="D64" s="2" t="s">
        <v>289</v>
      </c>
      <c r="E64" s="2" t="s">
        <v>9</v>
      </c>
      <c r="F64" s="2" t="s">
        <v>290</v>
      </c>
      <c r="G64" s="2" t="s">
        <v>291</v>
      </c>
      <c r="H64" s="2" t="s">
        <v>292</v>
      </c>
      <c r="I64" s="3">
        <v>1</v>
      </c>
      <c r="J64" s="2" t="s">
        <v>16</v>
      </c>
      <c r="K64" s="5" t="s">
        <v>360</v>
      </c>
      <c r="L64" s="6" t="s">
        <v>361</v>
      </c>
    </row>
    <row r="65" spans="1:15" x14ac:dyDescent="0.25">
      <c r="A65" s="2" t="s">
        <v>9</v>
      </c>
      <c r="B65" s="2" t="s">
        <v>293</v>
      </c>
      <c r="C65" s="2" t="s">
        <v>294</v>
      </c>
      <c r="D65" s="2" t="s">
        <v>295</v>
      </c>
      <c r="E65" s="2" t="s">
        <v>9</v>
      </c>
      <c r="F65" s="2" t="s">
        <v>296</v>
      </c>
      <c r="G65" s="2" t="s">
        <v>297</v>
      </c>
      <c r="H65" s="2" t="s">
        <v>298</v>
      </c>
      <c r="I65" s="3">
        <v>1</v>
      </c>
      <c r="J65" s="2" t="s">
        <v>16</v>
      </c>
      <c r="K65" t="s">
        <v>325</v>
      </c>
    </row>
    <row r="66" spans="1:15" x14ac:dyDescent="0.25">
      <c r="A66" s="2" t="s">
        <v>9</v>
      </c>
      <c r="B66" s="2" t="s">
        <v>299</v>
      </c>
      <c r="C66" s="2" t="s">
        <v>300</v>
      </c>
      <c r="D66" s="2" t="s">
        <v>301</v>
      </c>
      <c r="E66" s="2" t="s">
        <v>9</v>
      </c>
      <c r="F66" s="2" t="s">
        <v>302</v>
      </c>
      <c r="G66" s="2" t="s">
        <v>303</v>
      </c>
      <c r="H66" s="2" t="s">
        <v>304</v>
      </c>
      <c r="I66" s="3">
        <v>1</v>
      </c>
      <c r="J66" s="2" t="s">
        <v>16</v>
      </c>
      <c r="K66" s="5" t="s">
        <v>362</v>
      </c>
    </row>
    <row r="67" spans="1:15" x14ac:dyDescent="0.25">
      <c r="A67" s="2" t="s">
        <v>9</v>
      </c>
      <c r="B67" s="2" t="s">
        <v>305</v>
      </c>
      <c r="C67" s="2" t="s">
        <v>306</v>
      </c>
      <c r="D67" s="2" t="s">
        <v>307</v>
      </c>
      <c r="E67" s="2" t="s">
        <v>9</v>
      </c>
      <c r="F67" s="2" t="s">
        <v>308</v>
      </c>
      <c r="G67" s="2" t="s">
        <v>309</v>
      </c>
      <c r="H67" s="2" t="s">
        <v>310</v>
      </c>
      <c r="I67" s="3">
        <v>1</v>
      </c>
      <c r="J67" s="2" t="s">
        <v>16</v>
      </c>
      <c r="K67" t="s">
        <v>333</v>
      </c>
      <c r="O67">
        <v>42855117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J13"/>
  <sheetViews>
    <sheetView topLeftCell="B1" workbookViewId="0">
      <selection activeCell="AJ14" sqref="AJ14"/>
    </sheetView>
  </sheetViews>
  <sheetFormatPr defaultRowHeight="15" x14ac:dyDescent="0.25"/>
  <cols>
    <col min="34" max="34" width="11.5703125" bestFit="1" customWidth="1"/>
    <col min="36" max="36" width="12.28515625" bestFit="1" customWidth="1"/>
  </cols>
  <sheetData>
    <row r="2" spans="2:36" x14ac:dyDescent="0.25">
      <c r="B2" t="s">
        <v>388</v>
      </c>
      <c r="C2" t="s">
        <v>389</v>
      </c>
      <c r="D2">
        <v>2.51370001</v>
      </c>
      <c r="G2" t="s">
        <v>388</v>
      </c>
      <c r="H2" t="s">
        <v>389</v>
      </c>
      <c r="I2">
        <v>2.5450000799999999</v>
      </c>
      <c r="K2">
        <f>I2-D2</f>
        <v>3.1300069999999902E-2</v>
      </c>
      <c r="L2">
        <f>K2/2.5*100</f>
        <v>1.2520027999999961</v>
      </c>
      <c r="N2" t="s">
        <v>388</v>
      </c>
      <c r="O2" t="s">
        <v>389</v>
      </c>
      <c r="P2">
        <v>2.6080000399999999</v>
      </c>
      <c r="R2">
        <f>P2-D2</f>
        <v>9.4300029999999868E-2</v>
      </c>
      <c r="S2">
        <f>R2/2.5*100</f>
        <v>3.7720011999999947</v>
      </c>
      <c r="U2" t="s">
        <v>388</v>
      </c>
      <c r="V2" t="s">
        <v>389</v>
      </c>
      <c r="W2">
        <v>2.4200999699999999</v>
      </c>
      <c r="Y2">
        <f>W2-D2</f>
        <v>-9.3600040000000106E-2</v>
      </c>
      <c r="Z2">
        <f>Y2/2.5*100</f>
        <v>-3.7440016000000043</v>
      </c>
      <c r="AC2" t="s">
        <v>401</v>
      </c>
      <c r="AD2">
        <v>31.6</v>
      </c>
      <c r="AF2" t="s">
        <v>388</v>
      </c>
      <c r="AG2" t="s">
        <v>389</v>
      </c>
      <c r="AH2" s="18">
        <v>2.5144999000000001</v>
      </c>
      <c r="AI2" s="18"/>
      <c r="AJ2" s="18">
        <f>AH2-AH3</f>
        <v>-9.000299999999406E-4</v>
      </c>
    </row>
    <row r="3" spans="2:36" x14ac:dyDescent="0.25">
      <c r="B3" t="s">
        <v>390</v>
      </c>
      <c r="C3" t="s">
        <v>389</v>
      </c>
      <c r="D3">
        <v>2.5148000700000002</v>
      </c>
      <c r="G3" t="s">
        <v>390</v>
      </c>
      <c r="H3" t="s">
        <v>389</v>
      </c>
      <c r="I3">
        <v>2.5144999000000001</v>
      </c>
      <c r="K3">
        <f>I2-I3</f>
        <v>3.0500179999999766E-2</v>
      </c>
      <c r="L3">
        <f t="shared" ref="L3:L4" si="0">K3/2.5*100</f>
        <v>1.2200071999999906</v>
      </c>
      <c r="N3" t="s">
        <v>390</v>
      </c>
      <c r="O3" t="s">
        <v>389</v>
      </c>
      <c r="P3">
        <v>2.5150999999999999</v>
      </c>
      <c r="R3">
        <f>P2-P3</f>
        <v>9.2900039999999962E-2</v>
      </c>
      <c r="S3">
        <f t="shared" ref="S3:S4" si="1">R3/2.5*100</f>
        <v>3.7160015999999985</v>
      </c>
      <c r="U3" t="s">
        <v>390</v>
      </c>
      <c r="V3" t="s">
        <v>389</v>
      </c>
      <c r="W3">
        <v>2.5151998999999998</v>
      </c>
      <c r="Y3">
        <f>W2-W3</f>
        <v>-9.5099929999999944E-2</v>
      </c>
      <c r="Z3">
        <f t="shared" ref="Z3:Z4" si="2">Y3/2.5*100</f>
        <v>-3.8039971999999977</v>
      </c>
      <c r="AA3">
        <f>1/2.5*100</f>
        <v>40</v>
      </c>
      <c r="AC3" t="s">
        <v>402</v>
      </c>
      <c r="AD3">
        <v>1</v>
      </c>
      <c r="AF3" t="s">
        <v>390</v>
      </c>
      <c r="AG3" t="s">
        <v>389</v>
      </c>
      <c r="AH3" s="18">
        <v>2.5153999300000001</v>
      </c>
      <c r="AI3" s="18"/>
      <c r="AJ3" s="18"/>
    </row>
    <row r="4" spans="2:36" x14ac:dyDescent="0.25">
      <c r="B4" t="s">
        <v>391</v>
      </c>
      <c r="C4" t="s">
        <v>389</v>
      </c>
      <c r="D4">
        <v>2.9542999299999999</v>
      </c>
      <c r="G4" t="s">
        <v>391</v>
      </c>
      <c r="H4" t="s">
        <v>389</v>
      </c>
      <c r="I4">
        <v>2.9488999800000002</v>
      </c>
      <c r="K4">
        <f>D2-D3</f>
        <v>-1.1000600000001803E-3</v>
      </c>
      <c r="L4">
        <f t="shared" si="0"/>
        <v>-4.4002400000007214E-2</v>
      </c>
      <c r="N4" t="s">
        <v>391</v>
      </c>
      <c r="O4" t="s">
        <v>389</v>
      </c>
      <c r="P4">
        <v>2.9551999599999998</v>
      </c>
      <c r="R4">
        <f>K2-K3</f>
        <v>7.9989000000013633E-4</v>
      </c>
      <c r="S4">
        <f t="shared" si="1"/>
        <v>3.1995600000005453E-2</v>
      </c>
      <c r="U4" t="s">
        <v>391</v>
      </c>
      <c r="V4" t="s">
        <v>389</v>
      </c>
      <c r="W4">
        <v>2.9558000600000001</v>
      </c>
      <c r="Y4">
        <f>R2-R3</f>
        <v>1.3999899999999066E-3</v>
      </c>
      <c r="Z4">
        <f t="shared" si="2"/>
        <v>5.5999599999996257E-2</v>
      </c>
      <c r="AC4" t="s">
        <v>403</v>
      </c>
      <c r="AD4">
        <f>AD2/AD3</f>
        <v>31.6</v>
      </c>
      <c r="AJ4" s="18"/>
    </row>
    <row r="5" spans="2:36" x14ac:dyDescent="0.25">
      <c r="B5" t="s">
        <v>392</v>
      </c>
      <c r="C5" t="s">
        <v>389</v>
      </c>
      <c r="D5">
        <v>1.4762999999999999</v>
      </c>
      <c r="G5" t="s">
        <v>392</v>
      </c>
      <c r="H5" t="s">
        <v>389</v>
      </c>
      <c r="I5">
        <v>1.4744000399999999</v>
      </c>
      <c r="N5" t="s">
        <v>392</v>
      </c>
      <c r="O5" t="s">
        <v>389</v>
      </c>
      <c r="P5">
        <v>1.4711999899999999</v>
      </c>
      <c r="U5" t="s">
        <v>392</v>
      </c>
      <c r="V5" t="s">
        <v>389</v>
      </c>
      <c r="W5">
        <v>1.46619999</v>
      </c>
      <c r="AC5" t="s">
        <v>404</v>
      </c>
      <c r="AD5">
        <v>1E-3</v>
      </c>
      <c r="AF5" t="s">
        <v>388</v>
      </c>
      <c r="AG5" t="s">
        <v>389</v>
      </c>
      <c r="AH5">
        <v>2.5146999399999999</v>
      </c>
      <c r="AJ5" s="18">
        <f t="shared" ref="AJ5:AJ11" si="3">AH5-AH6</f>
        <v>-9.000299999999406E-4</v>
      </c>
    </row>
    <row r="6" spans="2:36" x14ac:dyDescent="0.25">
      <c r="B6" t="s">
        <v>393</v>
      </c>
      <c r="C6" t="s">
        <v>389</v>
      </c>
      <c r="D6">
        <v>1.4543999400000001</v>
      </c>
      <c r="G6" t="s">
        <v>393</v>
      </c>
      <c r="H6" t="s">
        <v>389</v>
      </c>
      <c r="I6">
        <v>1.4492000300000001</v>
      </c>
      <c r="N6" t="s">
        <v>393</v>
      </c>
      <c r="O6" t="s">
        <v>389</v>
      </c>
      <c r="P6">
        <v>1.4520000200000001</v>
      </c>
      <c r="U6" t="s">
        <v>393</v>
      </c>
      <c r="V6" t="s">
        <v>389</v>
      </c>
      <c r="W6">
        <v>1.4854999799999999</v>
      </c>
      <c r="AC6" t="s">
        <v>405</v>
      </c>
      <c r="AD6">
        <f>AD5*AD4</f>
        <v>3.1600000000000003E-2</v>
      </c>
      <c r="AE6" t="s">
        <v>406</v>
      </c>
      <c r="AF6" t="s">
        <v>390</v>
      </c>
      <c r="AG6" t="s">
        <v>389</v>
      </c>
      <c r="AH6">
        <v>2.5155999699999998</v>
      </c>
      <c r="AJ6" s="18"/>
    </row>
    <row r="7" spans="2:36" x14ac:dyDescent="0.25">
      <c r="B7" t="s">
        <v>394</v>
      </c>
      <c r="C7" t="s">
        <v>389</v>
      </c>
      <c r="D7">
        <v>3.00259995</v>
      </c>
      <c r="G7" t="s">
        <v>394</v>
      </c>
      <c r="H7" t="s">
        <v>389</v>
      </c>
      <c r="I7">
        <v>3.00250006</v>
      </c>
      <c r="N7" t="s">
        <v>394</v>
      </c>
      <c r="O7" t="s">
        <v>389</v>
      </c>
      <c r="P7">
        <v>3.00259995</v>
      </c>
      <c r="U7" t="s">
        <v>394</v>
      </c>
      <c r="V7" t="s">
        <v>389</v>
      </c>
      <c r="W7">
        <v>3.00259995</v>
      </c>
      <c r="AD7">
        <f>1/AD6</f>
        <v>31.645569620253163</v>
      </c>
      <c r="AJ7" s="18"/>
    </row>
    <row r="8" spans="2:36" x14ac:dyDescent="0.25">
      <c r="B8" t="s">
        <v>395</v>
      </c>
      <c r="C8" t="s">
        <v>389</v>
      </c>
      <c r="D8">
        <v>5.0858998299999998</v>
      </c>
      <c r="G8" t="s">
        <v>395</v>
      </c>
      <c r="H8" t="s">
        <v>389</v>
      </c>
      <c r="I8">
        <v>6.0000000499999999E-3</v>
      </c>
      <c r="N8" t="s">
        <v>395</v>
      </c>
      <c r="O8" t="s">
        <v>389</v>
      </c>
      <c r="P8">
        <v>6.0000000499999999E-3</v>
      </c>
      <c r="U8" t="s">
        <v>395</v>
      </c>
      <c r="V8" t="s">
        <v>389</v>
      </c>
      <c r="W8">
        <v>5.0900001499999998</v>
      </c>
      <c r="AD8">
        <f>Y3*AD7</f>
        <v>-3.0094914556962005</v>
      </c>
      <c r="AF8" t="s">
        <v>388</v>
      </c>
      <c r="AG8" t="s">
        <v>389</v>
      </c>
      <c r="AH8">
        <v>2.51410007</v>
      </c>
      <c r="AJ8" s="18">
        <f t="shared" si="3"/>
        <v>-1.1999700000000502E-3</v>
      </c>
    </row>
    <row r="9" spans="2:36" x14ac:dyDescent="0.25">
      <c r="B9" t="s">
        <v>396</v>
      </c>
      <c r="C9" t="s">
        <v>389</v>
      </c>
      <c r="D9">
        <v>5.0778999300000001</v>
      </c>
      <c r="G9" t="s">
        <v>396</v>
      </c>
      <c r="H9" t="s">
        <v>389</v>
      </c>
      <c r="I9">
        <v>5.08389997</v>
      </c>
      <c r="N9" t="s">
        <v>396</v>
      </c>
      <c r="O9" t="s">
        <v>389</v>
      </c>
      <c r="P9">
        <v>5.0816001899999996</v>
      </c>
      <c r="U9" t="s">
        <v>396</v>
      </c>
      <c r="V9" t="s">
        <v>389</v>
      </c>
      <c r="W9">
        <v>5.9000002199999999E-3</v>
      </c>
      <c r="AF9" t="s">
        <v>390</v>
      </c>
      <c r="AG9" t="s">
        <v>389</v>
      </c>
      <c r="AH9">
        <v>2.5153000400000001</v>
      </c>
      <c r="AJ9" s="18"/>
    </row>
    <row r="10" spans="2:36" x14ac:dyDescent="0.25">
      <c r="B10" t="s">
        <v>397</v>
      </c>
      <c r="C10" t="s">
        <v>389</v>
      </c>
      <c r="D10">
        <v>2.9971001099999999</v>
      </c>
      <c r="G10" t="s">
        <v>397</v>
      </c>
      <c r="H10" t="s">
        <v>389</v>
      </c>
      <c r="I10">
        <v>2.9971001099999999</v>
      </c>
      <c r="N10" t="s">
        <v>397</v>
      </c>
      <c r="O10" t="s">
        <v>389</v>
      </c>
      <c r="P10">
        <v>2.99749994</v>
      </c>
      <c r="U10" t="s">
        <v>397</v>
      </c>
      <c r="V10" t="s">
        <v>389</v>
      </c>
      <c r="W10">
        <v>2.9976000799999998</v>
      </c>
      <c r="AJ10" s="18"/>
    </row>
    <row r="11" spans="2:36" x14ac:dyDescent="0.25">
      <c r="B11" t="s">
        <v>398</v>
      </c>
      <c r="C11" t="s">
        <v>389</v>
      </c>
      <c r="D11">
        <v>2.99749994</v>
      </c>
      <c r="G11" t="s">
        <v>398</v>
      </c>
      <c r="H11" t="s">
        <v>389</v>
      </c>
      <c r="I11">
        <v>2.9972999100000002</v>
      </c>
      <c r="N11" t="s">
        <v>398</v>
      </c>
      <c r="O11" t="s">
        <v>389</v>
      </c>
      <c r="P11">
        <v>2.9976999800000002</v>
      </c>
      <c r="U11" t="s">
        <v>398</v>
      </c>
      <c r="V11" t="s">
        <v>389</v>
      </c>
      <c r="W11">
        <v>2.9979000099999999</v>
      </c>
      <c r="AF11" t="s">
        <v>388</v>
      </c>
      <c r="AG11" t="s">
        <v>389</v>
      </c>
      <c r="AH11">
        <v>2.5130000099999998</v>
      </c>
      <c r="AJ11" s="18">
        <f t="shared" si="3"/>
        <v>-1.4998900000002813E-3</v>
      </c>
    </row>
    <row r="12" spans="2:36" x14ac:dyDescent="0.25">
      <c r="B12" t="s">
        <v>399</v>
      </c>
      <c r="C12" t="s">
        <v>389</v>
      </c>
      <c r="D12">
        <v>6.5535001800000003</v>
      </c>
      <c r="G12" t="s">
        <v>399</v>
      </c>
      <c r="H12" t="s">
        <v>389</v>
      </c>
      <c r="I12">
        <v>6.5535001800000003</v>
      </c>
      <c r="N12" t="s">
        <v>399</v>
      </c>
      <c r="O12" t="s">
        <v>389</v>
      </c>
      <c r="P12">
        <v>6.5535001800000003</v>
      </c>
      <c r="U12" t="s">
        <v>399</v>
      </c>
      <c r="V12" t="s">
        <v>389</v>
      </c>
      <c r="W12">
        <v>6.5535001800000003</v>
      </c>
      <c r="AF12" t="s">
        <v>390</v>
      </c>
      <c r="AG12" t="s">
        <v>389</v>
      </c>
      <c r="AH12">
        <v>2.5144999000000001</v>
      </c>
      <c r="AJ12" s="18"/>
    </row>
    <row r="13" spans="2:36" x14ac:dyDescent="0.25">
      <c r="B13" t="s">
        <v>400</v>
      </c>
      <c r="C13" t="s">
        <v>389</v>
      </c>
      <c r="D13">
        <v>6.5450000800000003</v>
      </c>
      <c r="G13" t="s">
        <v>400</v>
      </c>
      <c r="H13" t="s">
        <v>389</v>
      </c>
      <c r="I13">
        <v>6.5450000800000003</v>
      </c>
      <c r="N13" t="s">
        <v>400</v>
      </c>
      <c r="O13" t="s">
        <v>389</v>
      </c>
      <c r="P13">
        <v>6.5450000800000003</v>
      </c>
      <c r="U13" t="s">
        <v>400</v>
      </c>
      <c r="V13" t="s">
        <v>389</v>
      </c>
      <c r="W13">
        <v>6.5450000800000003</v>
      </c>
      <c r="AJ13" s="18">
        <f>AVERAGE(AJ11,AJ8,AJ5,AJ2)</f>
        <v>-1.1249800000000532E-3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BOM_PartType-EV_BMS(Default)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jarrod tuma</dc:creator>
  <cp:lastModifiedBy>jarrod tuma</cp:lastModifiedBy>
  <dcterms:created xsi:type="dcterms:W3CDTF">2018-07-11T03:41:27Z</dcterms:created>
  <dcterms:modified xsi:type="dcterms:W3CDTF">2018-09-09T16:53:20Z</dcterms:modified>
</cp:coreProperties>
</file>