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0A3FF547-BB6C-4C26-A743-E877EE65F616}" xr6:coauthVersionLast="43" xr6:coauthVersionMax="43" xr10:uidLastSave="{00000000-0000-0000-0000-000000000000}"/>
  <bookViews>
    <workbookView minimized="1" xWindow="1780" yWindow="1780" windowWidth="9580" windowHeight="7080" activeTab="2" xr2:uid="{00000000-000D-0000-FFFF-FFFF00000000}"/>
  </bookViews>
  <sheets>
    <sheet name="teemat" sheetId="1" r:id="rId1"/>
    <sheet name="taulukko" sheetId="2" r:id="rId2"/>
    <sheet name="Sheet3" sheetId="3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taulukko!$L$15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3" l="1"/>
  <c r="C53" i="3"/>
  <c r="D53" i="3"/>
  <c r="E53" i="3"/>
  <c r="F53" i="3"/>
  <c r="G53" i="3"/>
  <c r="H53" i="3"/>
  <c r="I53" i="3"/>
  <c r="B53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C50" i="3"/>
  <c r="D50" i="3"/>
  <c r="E50" i="3"/>
  <c r="F50" i="3"/>
  <c r="G50" i="3"/>
  <c r="H50" i="3"/>
  <c r="I50" i="3"/>
  <c r="B50" i="3"/>
  <c r="H44" i="3"/>
  <c r="G44" i="3"/>
  <c r="F44" i="3"/>
  <c r="E44" i="3"/>
  <c r="D44" i="3"/>
  <c r="I51" i="3" s="1"/>
  <c r="C44" i="3"/>
  <c r="B48" i="3" s="1"/>
  <c r="I52" i="3"/>
  <c r="B44" i="3"/>
  <c r="C49" i="3" s="1"/>
  <c r="I49" i="3"/>
  <c r="H48" i="3" l="1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I48" i="3"/>
  <c r="G48" i="3"/>
  <c r="F48" i="3"/>
  <c r="E48" i="3"/>
  <c r="D48" i="3"/>
  <c r="C48" i="3"/>
  <c r="B49" i="3"/>
  <c r="G49" i="3"/>
  <c r="H49" i="3"/>
  <c r="F49" i="3"/>
  <c r="E49" i="3"/>
  <c r="D49" i="3"/>
  <c r="C37" i="3" l="1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H41" i="3"/>
  <c r="I41" i="3"/>
  <c r="C42" i="3"/>
  <c r="D42" i="3"/>
  <c r="E42" i="3"/>
  <c r="F42" i="3"/>
  <c r="G42" i="3"/>
  <c r="H42" i="3"/>
  <c r="I42" i="3"/>
  <c r="C36" i="3"/>
  <c r="D36" i="3"/>
  <c r="E36" i="3"/>
  <c r="F36" i="3"/>
  <c r="G36" i="3"/>
  <c r="H36" i="3"/>
  <c r="I36" i="3"/>
  <c r="A34" i="3"/>
  <c r="L17" i="3"/>
  <c r="H17" i="3"/>
  <c r="H16" i="3"/>
  <c r="F15" i="3"/>
  <c r="F14" i="3"/>
  <c r="E19" i="3" s="1"/>
  <c r="B9" i="3"/>
  <c r="J31" i="3" s="1"/>
  <c r="B8" i="3"/>
  <c r="J30" i="3" s="1"/>
  <c r="B7" i="3"/>
  <c r="J29" i="3" s="1"/>
  <c r="B6" i="3"/>
  <c r="J28" i="3" s="1"/>
  <c r="B5" i="3"/>
  <c r="J27" i="3" s="1"/>
  <c r="B4" i="3"/>
  <c r="J26" i="3" s="1"/>
  <c r="B3" i="3"/>
  <c r="K25" i="3" s="1"/>
  <c r="B4" i="2"/>
  <c r="D26" i="2" s="1"/>
  <c r="B5" i="2"/>
  <c r="D27" i="2" s="1"/>
  <c r="B6" i="2"/>
  <c r="G28" i="2" s="1"/>
  <c r="B7" i="2"/>
  <c r="H29" i="2" s="1"/>
  <c r="B8" i="2"/>
  <c r="I30" i="2" s="1"/>
  <c r="B9" i="2"/>
  <c r="J31" i="2" s="1"/>
  <c r="B3" i="2"/>
  <c r="F25" i="2" s="1"/>
  <c r="C27" i="3" l="1"/>
  <c r="C29" i="3"/>
  <c r="D28" i="3"/>
  <c r="F28" i="3"/>
  <c r="E25" i="3"/>
  <c r="D29" i="3"/>
  <c r="G25" i="3"/>
  <c r="C26" i="3"/>
  <c r="B36" i="3"/>
  <c r="D26" i="3"/>
  <c r="C30" i="3"/>
  <c r="D27" i="3"/>
  <c r="D30" i="3"/>
  <c r="F27" i="3"/>
  <c r="F30" i="3"/>
  <c r="D25" i="3"/>
  <c r="C28" i="3"/>
  <c r="B42" i="3"/>
  <c r="B41" i="3"/>
  <c r="B40" i="3"/>
  <c r="B39" i="3"/>
  <c r="B38" i="3"/>
  <c r="B37" i="3"/>
  <c r="G31" i="2"/>
  <c r="F30" i="2"/>
  <c r="G30" i="2"/>
  <c r="K25" i="2"/>
  <c r="C31" i="2"/>
  <c r="I31" i="2"/>
  <c r="H31" i="2"/>
  <c r="F28" i="2"/>
  <c r="J29" i="2"/>
  <c r="D28" i="2"/>
  <c r="G29" i="2"/>
  <c r="E28" i="2"/>
  <c r="F29" i="2"/>
  <c r="E25" i="2"/>
  <c r="F31" i="2"/>
  <c r="E29" i="2"/>
  <c r="H25" i="2"/>
  <c r="D25" i="2"/>
  <c r="D31" i="2"/>
  <c r="I28" i="2"/>
  <c r="C28" i="2"/>
  <c r="C25" i="2"/>
  <c r="H30" i="2"/>
  <c r="H28" i="2"/>
  <c r="H27" i="2"/>
  <c r="C26" i="2"/>
  <c r="J26" i="2"/>
  <c r="J25" i="2"/>
  <c r="H26" i="2"/>
  <c r="G27" i="2"/>
  <c r="E30" i="2"/>
  <c r="D29" i="2"/>
  <c r="I25" i="2"/>
  <c r="C27" i="2"/>
  <c r="G26" i="2"/>
  <c r="F27" i="2"/>
  <c r="E31" i="2"/>
  <c r="D30" i="2"/>
  <c r="J28" i="2"/>
  <c r="J27" i="2"/>
  <c r="I27" i="2"/>
  <c r="I26" i="2"/>
  <c r="F26" i="2"/>
  <c r="E27" i="2"/>
  <c r="G25" i="2"/>
  <c r="C29" i="2"/>
  <c r="E26" i="2"/>
  <c r="J30" i="2"/>
  <c r="I29" i="2"/>
  <c r="C30" i="2"/>
  <c r="C31" i="3"/>
  <c r="D31" i="3"/>
  <c r="F25" i="3"/>
  <c r="E26" i="3"/>
  <c r="E27" i="3"/>
  <c r="E28" i="3"/>
  <c r="E29" i="3"/>
  <c r="E30" i="3"/>
  <c r="E31" i="3"/>
  <c r="F26" i="3"/>
  <c r="F29" i="3"/>
  <c r="F31" i="3"/>
  <c r="H25" i="3"/>
  <c r="G26" i="3"/>
  <c r="G27" i="3"/>
  <c r="G28" i="3"/>
  <c r="G29" i="3"/>
  <c r="G30" i="3"/>
  <c r="G31" i="3"/>
  <c r="I25" i="3"/>
  <c r="H26" i="3"/>
  <c r="H27" i="3"/>
  <c r="H28" i="3"/>
  <c r="H29" i="3"/>
  <c r="H30" i="3"/>
  <c r="H31" i="3"/>
  <c r="J25" i="3"/>
  <c r="I26" i="3"/>
  <c r="I27" i="3"/>
  <c r="I28" i="3"/>
  <c r="I29" i="3"/>
  <c r="I30" i="3"/>
  <c r="I31" i="3"/>
  <c r="C25" i="3"/>
  <c r="H17" i="2"/>
  <c r="H16" i="2"/>
  <c r="F15" i="2"/>
  <c r="F14" i="2"/>
  <c r="L17" i="2"/>
  <c r="D10" i="3" l="1"/>
  <c r="Q4" i="3"/>
  <c r="Q7" i="3"/>
  <c r="G10" i="3"/>
  <c r="Q8" i="3"/>
  <c r="H10" i="3"/>
  <c r="Q5" i="3"/>
  <c r="E10" i="3"/>
  <c r="Q9" i="3"/>
  <c r="I10" i="3"/>
  <c r="J10" i="3"/>
  <c r="Q10" i="3"/>
  <c r="Q6" i="3"/>
  <c r="F10" i="3"/>
  <c r="C10" i="3"/>
  <c r="Q3" i="3"/>
  <c r="D32" i="3"/>
  <c r="G32" i="3"/>
  <c r="E32" i="3"/>
  <c r="E10" i="2"/>
  <c r="C32" i="2"/>
  <c r="H10" i="2"/>
  <c r="E32" i="2"/>
  <c r="F10" i="2"/>
  <c r="D32" i="2"/>
  <c r="D10" i="2"/>
  <c r="H32" i="2"/>
  <c r="J10" i="2"/>
  <c r="J32" i="2"/>
  <c r="I32" i="2"/>
  <c r="I10" i="2"/>
  <c r="F32" i="2"/>
  <c r="G10" i="2"/>
  <c r="G32" i="2"/>
  <c r="C10" i="2"/>
  <c r="C32" i="3"/>
  <c r="F32" i="3"/>
  <c r="I32" i="3"/>
  <c r="H32" i="3"/>
  <c r="J32" i="3"/>
  <c r="E19" i="2"/>
  <c r="O3" i="3" l="1"/>
  <c r="O15" i="3" s="1"/>
  <c r="O10" i="3"/>
  <c r="O6" i="3"/>
  <c r="O7" i="3"/>
  <c r="O4" i="3"/>
  <c r="O8" i="3"/>
  <c r="O9" i="3"/>
  <c r="O5" i="3"/>
  <c r="O20" i="3" l="1"/>
  <c r="O21" i="3"/>
  <c r="N14" i="3"/>
  <c r="N21" i="3"/>
  <c r="N15" i="3"/>
  <c r="O18" i="3"/>
  <c r="N20" i="3"/>
  <c r="O19" i="3"/>
  <c r="O14" i="3"/>
  <c r="N16" i="3"/>
  <c r="O16" i="3"/>
  <c r="N17" i="3"/>
  <c r="N18" i="3"/>
  <c r="O17" i="3"/>
  <c r="N19" i="3"/>
</calcChain>
</file>

<file path=xl/sharedStrings.xml><?xml version="1.0" encoding="utf-8"?>
<sst xmlns="http://schemas.openxmlformats.org/spreadsheetml/2006/main" count="208" uniqueCount="78">
  <si>
    <t>Koodi</t>
  </si>
  <si>
    <t>Teema</t>
  </si>
  <si>
    <t>Softa</t>
  </si>
  <si>
    <t>Harjoituskerta</t>
  </si>
  <si>
    <t>Sisältö</t>
  </si>
  <si>
    <t>LinOptExc</t>
  </si>
  <si>
    <t>Lineaarinen optimointi Excelillä</t>
  </si>
  <si>
    <t>Excel</t>
  </si>
  <si>
    <t>lineaarisen mallin formulointi, ratkaiseminen</t>
  </si>
  <si>
    <t>Tilastollinen analyysi Excelillä</t>
  </si>
  <si>
    <t>t-testi, varianssianalyysi, datan normaalisuuden tutkiminen</t>
  </si>
  <si>
    <t>DYMath</t>
  </si>
  <si>
    <t>Differentiaalilaskenta Mathematicalla</t>
  </si>
  <si>
    <t>Mathematica</t>
  </si>
  <si>
    <t>derivointi, integrointi, DY-systeeminen ratkaisu, visualisointi</t>
  </si>
  <si>
    <t>RegMatl</t>
  </si>
  <si>
    <t>Regressiomallit Matlabilla</t>
  </si>
  <si>
    <t>Matlab</t>
  </si>
  <si>
    <t>fitlm, lsqcurvefit käyttö, tulosten visualisointi</t>
  </si>
  <si>
    <t>NlOptMatl</t>
  </si>
  <si>
    <t>Epälineaarinen optimointi Matlabilla</t>
  </si>
  <si>
    <t>fmincon käyttö, gradienttimenetelmän toteutus</t>
  </si>
  <si>
    <t>MCMatl</t>
  </si>
  <si>
    <t>Monte-Carlo simulointi Matlabilla</t>
  </si>
  <si>
    <t>MC-simuloinnin idea, toteutus, tulosten hyödyntäminen</t>
  </si>
  <si>
    <t>DynSyst</t>
  </si>
  <si>
    <t>Dynaamisten systeemien mallinnus ja säätö simulinkillä</t>
  </si>
  <si>
    <t>Simulink</t>
  </si>
  <si>
    <t>DY-mallinnus, PID-säädin, tulosten visualisointi</t>
  </si>
  <si>
    <t>Teemat</t>
  </si>
  <si>
    <t>Kriteerit</t>
  </si>
  <si>
    <t>Painokerroin</t>
  </si>
  <si>
    <t>Hyödyllisyys opintojen kannalta</t>
  </si>
  <si>
    <t>Hyödyllisyys työelämässä</t>
  </si>
  <si>
    <t>Aiheen kiinnostavuus</t>
  </si>
  <si>
    <t>Tehtävien tekemisen mukavuus</t>
  </si>
  <si>
    <t>Opetusmateriaalin hyvyys</t>
  </si>
  <si>
    <t>Yhteispisteet:</t>
  </si>
  <si>
    <t>Työmäärän arvoasteikon parametrit:</t>
  </si>
  <si>
    <t>a_1</t>
  </si>
  <si>
    <t>b_1</t>
  </si>
  <si>
    <t>a_2</t>
  </si>
  <si>
    <t>b_2</t>
  </si>
  <si>
    <t>a_1:</t>
  </si>
  <si>
    <t>b_1:</t>
  </si>
  <si>
    <t>a_2:</t>
  </si>
  <si>
    <t>b_2:</t>
  </si>
  <si>
    <t>Työmäärän paras luku b:</t>
  </si>
  <si>
    <t>Työmäärän huonoin luku w:</t>
  </si>
  <si>
    <t>Jäljelle jäävä luku m:</t>
  </si>
  <si>
    <t>Luku</t>
  </si>
  <si>
    <t>Arvo</t>
  </si>
  <si>
    <t>Ratkaistava yhtälöryhmä Ax=b:</t>
  </si>
  <si>
    <t>A</t>
  </si>
  <si>
    <t>x</t>
  </si>
  <si>
    <t>=</t>
  </si>
  <si>
    <t>b</t>
  </si>
  <si>
    <t>*</t>
  </si>
  <si>
    <t>SWING</t>
  </si>
  <si>
    <t>Työmäärä (arvoasteikko)</t>
  </si>
  <si>
    <t>Työmäärä (mitta-asteikko)</t>
  </si>
  <si>
    <t>R</t>
  </si>
  <si>
    <t>TAExcR</t>
  </si>
  <si>
    <t>RegR</t>
  </si>
  <si>
    <t>R:n käyttö ja syntaksi, regressioanalyysi</t>
  </si>
  <si>
    <t>Excel, R</t>
  </si>
  <si>
    <t>5, 6</t>
  </si>
  <si>
    <t>9, 10</t>
  </si>
  <si>
    <t>Regressioanalyysi R:llä</t>
  </si>
  <si>
    <t>A_inv</t>
  </si>
  <si>
    <t>1/N</t>
  </si>
  <si>
    <t>ROC</t>
  </si>
  <si>
    <t>RANK</t>
  </si>
  <si>
    <t>0                                 100</t>
  </si>
  <si>
    <t>0                                  100</t>
  </si>
  <si>
    <t>TAExc</t>
  </si>
  <si>
    <t>Pisteet</t>
  </si>
  <si>
    <t>Järjestetyt pisteet, VLOOP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</si>
</sst>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8" xfId="0" applyBorder="1"/>
    <xf numFmtId="0" fontId="1" fillId="0" borderId="7" xfId="0" applyFont="1" applyBorder="1"/>
    <xf numFmtId="0" fontId="1" fillId="0" borderId="8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1" fillId="0" borderId="9" xfId="0" applyFont="1" applyBorder="1"/>
    <xf numFmtId="0" fontId="0" fillId="0" borderId="7" xfId="0" applyBorder="1"/>
    <xf numFmtId="0" fontId="1" fillId="0" borderId="5" xfId="0" applyFont="1" applyBorder="1"/>
    <xf numFmtId="0" fontId="1" fillId="0" borderId="3" xfId="0" applyFont="1" applyBorder="1"/>
    <xf numFmtId="0" fontId="0" fillId="0" borderId="10" xfId="0" applyBorder="1"/>
    <xf numFmtId="0" fontId="0" fillId="0" borderId="5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0" xfId="0" applyFill="1" applyBorder="1" applyAlignment="1">
      <alignment horizontal="left"/>
    </xf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400" b="0" i="0" u="none" strike="noStrike" baseline="0">
                <a:effectLst/>
              </a:rPr>
              <a:t>2-D Stacked column-kuvaaja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taulukko!$A$25:$B$25</c:f>
              <c:strCache>
                <c:ptCount val="2"/>
                <c:pt idx="0">
                  <c:v>Hyödyllisyys opintojen kannalta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taulukko!$C$24:$J$24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taulukko!$C$25:$J$25</c:f>
              <c:numCache>
                <c:formatCode>General</c:formatCode>
                <c:ptCount val="8"/>
                <c:pt idx="0">
                  <c:v>0.1891891891891892</c:v>
                </c:pt>
                <c:pt idx="1">
                  <c:v>0.16216216216216217</c:v>
                </c:pt>
                <c:pt idx="2">
                  <c:v>0</c:v>
                </c:pt>
                <c:pt idx="3">
                  <c:v>0.24324324324324326</c:v>
                </c:pt>
                <c:pt idx="4">
                  <c:v>0.21621621621621623</c:v>
                </c:pt>
                <c:pt idx="5">
                  <c:v>0.27027027027027029</c:v>
                </c:pt>
                <c:pt idx="6">
                  <c:v>0.13513513513513514</c:v>
                </c:pt>
                <c:pt idx="7">
                  <c:v>8.1081081081081086E-2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C-42D2-988E-978E0AB55CEE}"/>
            </c:ext>
          </c:extLst>
        </c:ser>
        <c:ser>
          <c:idx val="1"/>
          <c:order val="1"/>
          <c:tx>
            <c:strRef>
              <c:f>taulukko!$A$26:$B$26</c:f>
              <c:strCache>
                <c:ptCount val="2"/>
                <c:pt idx="0">
                  <c:v>Hyödyllisyys työelämässä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taulukko!$C$24:$J$24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taulukko!$C$26:$J$26</c:f>
              <c:numCache>
                <c:formatCode>General</c:formatCode>
                <c:ptCount val="8"/>
                <c:pt idx="0">
                  <c:v>0.21621621621621623</c:v>
                </c:pt>
                <c:pt idx="1">
                  <c:v>0.24324324324324326</c:v>
                </c:pt>
                <c:pt idx="2">
                  <c:v>0</c:v>
                </c:pt>
                <c:pt idx="3">
                  <c:v>0.1891891891891892</c:v>
                </c:pt>
                <c:pt idx="4">
                  <c:v>0.16216216216216217</c:v>
                </c:pt>
                <c:pt idx="5">
                  <c:v>0.27027027027027029</c:v>
                </c:pt>
                <c:pt idx="6">
                  <c:v>0.13513513513513514</c:v>
                </c:pt>
                <c:pt idx="7">
                  <c:v>8.1081081081081086E-2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C-42D2-988E-978E0AB55CEE}"/>
            </c:ext>
          </c:extLst>
        </c:ser>
        <c:ser>
          <c:idx val="2"/>
          <c:order val="2"/>
          <c:tx>
            <c:strRef>
              <c:f>taulukko!$A$27:$B$27</c:f>
              <c:strCache>
                <c:ptCount val="2"/>
                <c:pt idx="0">
                  <c:v>Aiheen kiinnostavuus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taulukko!$C$24:$J$24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taulukko!$C$27:$J$27</c:f>
              <c:numCache>
                <c:formatCode>General</c:formatCode>
                <c:ptCount val="8"/>
                <c:pt idx="0">
                  <c:v>1.4189189189189191</c:v>
                </c:pt>
                <c:pt idx="1">
                  <c:v>1.0135135135135136</c:v>
                </c:pt>
                <c:pt idx="2">
                  <c:v>0</c:v>
                </c:pt>
                <c:pt idx="3">
                  <c:v>1.4189189189189191</c:v>
                </c:pt>
                <c:pt idx="4">
                  <c:v>1.2162162162162162</c:v>
                </c:pt>
                <c:pt idx="5">
                  <c:v>2.0270270270270272</c:v>
                </c:pt>
                <c:pt idx="6">
                  <c:v>0.40540540540540543</c:v>
                </c:pt>
                <c:pt idx="7">
                  <c:v>0.20270270270270271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C-42D2-988E-978E0AB55CEE}"/>
            </c:ext>
          </c:extLst>
        </c:ser>
        <c:ser>
          <c:idx val="3"/>
          <c:order val="3"/>
          <c:tx>
            <c:strRef>
              <c:f>taulukko!$A$28:$B$28</c:f>
              <c:strCache>
                <c:ptCount val="2"/>
                <c:pt idx="0">
                  <c:v>Tehtävien tekemisen mukavuus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taulukko!$C$24:$J$24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taulukko!$C$28:$J$28</c:f>
              <c:numCache>
                <c:formatCode>General</c:formatCode>
                <c:ptCount val="8"/>
                <c:pt idx="0">
                  <c:v>1.3513513513513513</c:v>
                </c:pt>
                <c:pt idx="1">
                  <c:v>1.0810810810810811</c:v>
                </c:pt>
                <c:pt idx="2">
                  <c:v>0</c:v>
                </c:pt>
                <c:pt idx="3">
                  <c:v>1.8918918918918921</c:v>
                </c:pt>
                <c:pt idx="4">
                  <c:v>1.6216216216216217</c:v>
                </c:pt>
                <c:pt idx="5">
                  <c:v>2.7027027027027026</c:v>
                </c:pt>
                <c:pt idx="6">
                  <c:v>0.54054054054054057</c:v>
                </c:pt>
                <c:pt idx="7">
                  <c:v>0.27027027027027029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C-42D2-988E-978E0AB55CEE}"/>
            </c:ext>
          </c:extLst>
        </c:ser>
        <c:ser>
          <c:idx val="4"/>
          <c:order val="4"/>
          <c:tx>
            <c:strRef>
              <c:f>taulukko!$A$29:$B$29</c:f>
              <c:strCache>
                <c:ptCount val="2"/>
                <c:pt idx="0">
                  <c:v>Opetusmateriaalin hyvyys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taulukko!$C$24:$J$24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taulukko!$C$29:$J$29</c:f>
              <c:numCache>
                <c:formatCode>General</c:formatCode>
                <c:ptCount val="8"/>
                <c:pt idx="0">
                  <c:v>0.62432432432432439</c:v>
                </c:pt>
                <c:pt idx="1">
                  <c:v>0.53513513513513522</c:v>
                </c:pt>
                <c:pt idx="2">
                  <c:v>0</c:v>
                </c:pt>
                <c:pt idx="3">
                  <c:v>0.35675675675675678</c:v>
                </c:pt>
                <c:pt idx="4">
                  <c:v>0.44594594594594594</c:v>
                </c:pt>
                <c:pt idx="5">
                  <c:v>0.80270270270270272</c:v>
                </c:pt>
                <c:pt idx="6">
                  <c:v>0</c:v>
                </c:pt>
                <c:pt idx="7">
                  <c:v>0.71351351351351355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DC-42D2-988E-978E0AB55CEE}"/>
            </c:ext>
          </c:extLst>
        </c:ser>
        <c:ser>
          <c:idx val="5"/>
          <c:order val="5"/>
          <c:tx>
            <c:strRef>
              <c:f>taulukko!$A$30:$B$30</c:f>
              <c:strCache>
                <c:ptCount val="2"/>
                <c:pt idx="0">
                  <c:v>Työmäärä (mitta-asteikko)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taulukko!$C$24:$J$24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taulukko!$C$30:$J$30</c:f>
              <c:numCache>
                <c:formatCode>General</c:formatCode>
                <c:ptCount val="8"/>
                <c:pt idx="0">
                  <c:v>1.3621621621621622</c:v>
                </c:pt>
                <c:pt idx="1">
                  <c:v>1.1675675675675676</c:v>
                </c:pt>
                <c:pt idx="2">
                  <c:v>1.7513513513513514</c:v>
                </c:pt>
                <c:pt idx="3">
                  <c:v>0.19459459459459461</c:v>
                </c:pt>
                <c:pt idx="4">
                  <c:v>0.97297297297297303</c:v>
                </c:pt>
                <c:pt idx="5">
                  <c:v>1.3621621621621622</c:v>
                </c:pt>
                <c:pt idx="6">
                  <c:v>0.58378378378378382</c:v>
                </c:pt>
                <c:pt idx="7">
                  <c:v>0.38918918918918921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DC-42D2-988E-978E0AB55CEE}"/>
            </c:ext>
          </c:extLst>
        </c:ser>
        <c:ser>
          <c:idx val="6"/>
          <c:order val="6"/>
          <c:tx>
            <c:strRef>
              <c:f>taulukko!$A$31:$B$31</c:f>
              <c:strCache>
                <c:ptCount val="2"/>
                <c:pt idx="0">
                  <c:v>Työmäärä (arvoasteikko)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taulukko!$C$24:$J$24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taulukko!$C$31:$J$31</c:f>
              <c:numCache>
                <c:formatCode>General</c:formatCode>
                <c:ptCount val="8"/>
                <c:pt idx="0">
                  <c:v>1.3243243243243243</c:v>
                </c:pt>
                <c:pt idx="1">
                  <c:v>1.1351351351351351</c:v>
                </c:pt>
                <c:pt idx="2">
                  <c:v>0</c:v>
                </c:pt>
                <c:pt idx="3">
                  <c:v>0.56756756756756754</c:v>
                </c:pt>
                <c:pt idx="4">
                  <c:v>0.94594594594594605</c:v>
                </c:pt>
                <c:pt idx="5">
                  <c:v>1.8918918918918921</c:v>
                </c:pt>
                <c:pt idx="6">
                  <c:v>0.56756756756756754</c:v>
                </c:pt>
                <c:pt idx="7">
                  <c:v>0.3783783783783784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C-42D2-988E-978E0AB5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775232"/>
        <c:axId val="601775560"/>
      </c:barChart>
      <c:catAx>
        <c:axId val="6017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01775560"/>
        <c:crosses val="autoZero"/>
        <c:auto val="1"/>
        <c:lblAlgn val="ctr"/>
        <c:lblOffset val="100"/>
        <c:noMultiLvlLbl val="0"/>
      </c:catAx>
      <c:valAx>
        <c:axId val="60177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017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Sheet3!$A$46</c:f>
              <c:strCache>
                <c:ptCount val="1"/>
                <c:pt idx="0">
                  <c:v>Hyödyllisyys opintojen kannalta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Sheet3!$B$45:$I$45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Sheet3!$B$46:$I$46</c:f>
              <c:numCache>
                <c:formatCode>General</c:formatCode>
                <c:ptCount val="8"/>
                <c:pt idx="0">
                  <c:v>0.14285714285714285</c:v>
                </c:pt>
                <c:pt idx="1">
                  <c:v>0.12244897959183673</c:v>
                </c:pt>
                <c:pt idx="2">
                  <c:v>0</c:v>
                </c:pt>
                <c:pt idx="3">
                  <c:v>0.18367346938775508</c:v>
                </c:pt>
                <c:pt idx="4">
                  <c:v>0.16326530612244897</c:v>
                </c:pt>
                <c:pt idx="5">
                  <c:v>0.2040816326530612</c:v>
                </c:pt>
                <c:pt idx="6">
                  <c:v>0.1020408163265306</c:v>
                </c:pt>
                <c:pt idx="7">
                  <c:v>6.1224489795918366E-2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4DF9-A2F8-273F4AB11540}"/>
            </c:ext>
          </c:extLst>
        </c:ser>
        <c:ser>
          <c:idx val="1"/>
          <c:order val="1"/>
          <c:tx>
            <c:strRef>
              <c:f>Sheet3!$A$47</c:f>
              <c:strCache>
                <c:ptCount val="1"/>
                <c:pt idx="0">
                  <c:v>Hyödyllisyys työelämässä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Sheet3!$B$45:$I$45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Sheet3!$B$47:$I$47</c:f>
              <c:numCache>
                <c:formatCode>General</c:formatCode>
                <c:ptCount val="8"/>
                <c:pt idx="0">
                  <c:v>0.35374149659863946</c:v>
                </c:pt>
                <c:pt idx="1">
                  <c:v>0.39795918367346939</c:v>
                </c:pt>
                <c:pt idx="2">
                  <c:v>0</c:v>
                </c:pt>
                <c:pt idx="3">
                  <c:v>0.30952380952380953</c:v>
                </c:pt>
                <c:pt idx="4">
                  <c:v>0.26530612244897961</c:v>
                </c:pt>
                <c:pt idx="5">
                  <c:v>0.44217687074829931</c:v>
                </c:pt>
                <c:pt idx="6">
                  <c:v>0.22108843537414966</c:v>
                </c:pt>
                <c:pt idx="7">
                  <c:v>0.1326530612244898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4DF9-A2F8-273F4AB11540}"/>
            </c:ext>
          </c:extLst>
        </c:ser>
        <c:ser>
          <c:idx val="2"/>
          <c:order val="2"/>
          <c:tx>
            <c:strRef>
              <c:f>Sheet3!$A$48</c:f>
              <c:strCache>
                <c:ptCount val="1"/>
                <c:pt idx="0">
                  <c:v>Aiheen kiinnostavuus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Sheet3!$B$45:$I$45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Sheet3!$B$48:$I$48</c:f>
              <c:numCache>
                <c:formatCode>General</c:formatCode>
                <c:ptCount val="8"/>
                <c:pt idx="0">
                  <c:v>1.5928571428571427</c:v>
                </c:pt>
                <c:pt idx="1">
                  <c:v>1.1377551020408163</c:v>
                </c:pt>
                <c:pt idx="2">
                  <c:v>0</c:v>
                </c:pt>
                <c:pt idx="3">
                  <c:v>1.5928571428571427</c:v>
                </c:pt>
                <c:pt idx="4">
                  <c:v>1.3653061224489795</c:v>
                </c:pt>
                <c:pt idx="5">
                  <c:v>2.2755102040816326</c:v>
                </c:pt>
                <c:pt idx="6">
                  <c:v>0.45510204081632649</c:v>
                </c:pt>
                <c:pt idx="7">
                  <c:v>0.22755102040816325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4DF9-A2F8-273F4AB11540}"/>
            </c:ext>
          </c:extLst>
        </c:ser>
        <c:ser>
          <c:idx val="3"/>
          <c:order val="3"/>
          <c:tx>
            <c:strRef>
              <c:f>Sheet3!$A$49</c:f>
              <c:strCache>
                <c:ptCount val="1"/>
                <c:pt idx="0">
                  <c:v>Tehtävien tekemisen mukavuus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Sheet3!$B$45:$I$45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Sheet3!$B$49:$I$49</c:f>
              <c:numCache>
                <c:formatCode>General</c:formatCode>
                <c:ptCount val="8"/>
                <c:pt idx="0">
                  <c:v>1.8520408163265303</c:v>
                </c:pt>
                <c:pt idx="1">
                  <c:v>1.4816326530612243</c:v>
                </c:pt>
                <c:pt idx="2">
                  <c:v>0</c:v>
                </c:pt>
                <c:pt idx="3">
                  <c:v>2.5928571428571425</c:v>
                </c:pt>
                <c:pt idx="4">
                  <c:v>2.2224489795918365</c:v>
                </c:pt>
                <c:pt idx="5">
                  <c:v>3.7040816326530606</c:v>
                </c:pt>
                <c:pt idx="6">
                  <c:v>0.74081632653061213</c:v>
                </c:pt>
                <c:pt idx="7">
                  <c:v>0.37040816326530607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49-4DF9-A2F8-273F4AB11540}"/>
            </c:ext>
          </c:extLst>
        </c:ser>
        <c:ser>
          <c:idx val="4"/>
          <c:order val="4"/>
          <c:tx>
            <c:strRef>
              <c:f>Sheet3!$A$50</c:f>
              <c:strCache>
                <c:ptCount val="1"/>
                <c:pt idx="0">
                  <c:v>Opetusmateriaalin hyvyys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Sheet3!$B$45:$I$45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Sheet3!$B$50:$I$50</c:f>
              <c:numCache>
                <c:formatCode>General</c:formatCode>
                <c:ptCount val="8"/>
                <c:pt idx="0">
                  <c:v>0.50952380952380949</c:v>
                </c:pt>
                <c:pt idx="1">
                  <c:v>0.43673469387755093</c:v>
                </c:pt>
                <c:pt idx="2">
                  <c:v>0</c:v>
                </c:pt>
                <c:pt idx="3">
                  <c:v>0.29115646258503397</c:v>
                </c:pt>
                <c:pt idx="4">
                  <c:v>0.36394557823129248</c:v>
                </c:pt>
                <c:pt idx="5">
                  <c:v>0.65510204081632639</c:v>
                </c:pt>
                <c:pt idx="6">
                  <c:v>0.50952380952380949</c:v>
                </c:pt>
                <c:pt idx="7">
                  <c:v>0.58231292517006794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49-4DF9-A2F8-273F4AB11540}"/>
            </c:ext>
          </c:extLst>
        </c:ser>
        <c:ser>
          <c:idx val="5"/>
          <c:order val="5"/>
          <c:tx>
            <c:strRef>
              <c:f>Sheet3!$A$51</c:f>
              <c:strCache>
                <c:ptCount val="1"/>
                <c:pt idx="0">
                  <c:v>Työmäärä (mitta-asteikko)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Sheet3!$B$45:$I$45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Sheet3!$B$51:$I$51</c:f>
              <c:numCache>
                <c:formatCode>General</c:formatCode>
                <c:ptCount val="8"/>
                <c:pt idx="0">
                  <c:v>1.0928571428571427</c:v>
                </c:pt>
                <c:pt idx="1">
                  <c:v>0.93673469387755093</c:v>
                </c:pt>
                <c:pt idx="2">
                  <c:v>1.4051020408163264</c:v>
                </c:pt>
                <c:pt idx="3">
                  <c:v>0.15612244897959182</c:v>
                </c:pt>
                <c:pt idx="4">
                  <c:v>0.78061224489795911</c:v>
                </c:pt>
                <c:pt idx="5">
                  <c:v>1.0928571428571427</c:v>
                </c:pt>
                <c:pt idx="6">
                  <c:v>0.46836734693877546</c:v>
                </c:pt>
                <c:pt idx="7">
                  <c:v>0.31224489795918364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49-4DF9-A2F8-273F4AB11540}"/>
            </c:ext>
          </c:extLst>
        </c:ser>
        <c:ser>
          <c:idx val="6"/>
          <c:order val="6"/>
          <c:tx>
            <c:strRef>
              <c:f>Sheet3!$A$52</c:f>
              <c:strCache>
                <c:ptCount val="1"/>
                <c:pt idx="0">
                  <c:v>Työmäärä (arvoasteikko)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Sheet3!$B$45:$I$45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Sheet3!$B$52:$I$52</c:f>
              <c:numCache>
                <c:formatCode>General</c:formatCode>
                <c:ptCount val="8"/>
                <c:pt idx="0">
                  <c:v>0.75952380952380949</c:v>
                </c:pt>
                <c:pt idx="1">
                  <c:v>0.65102040816326523</c:v>
                </c:pt>
                <c:pt idx="2">
                  <c:v>0</c:v>
                </c:pt>
                <c:pt idx="3">
                  <c:v>0.32551020408163261</c:v>
                </c:pt>
                <c:pt idx="4">
                  <c:v>0.54251700680272097</c:v>
                </c:pt>
                <c:pt idx="5">
                  <c:v>1.0850340136054419</c:v>
                </c:pt>
                <c:pt idx="6">
                  <c:v>0.32551020408163261</c:v>
                </c:pt>
                <c:pt idx="7">
                  <c:v>0.21700680272108841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49-4DF9-A2F8-273F4AB11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052128"/>
        <c:axId val="434050488"/>
      </c:barChart>
      <c:catAx>
        <c:axId val="4340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4050488"/>
        <c:crosses val="autoZero"/>
        <c:auto val="1"/>
        <c:lblAlgn val="ctr"/>
        <c:lblOffset val="100"/>
        <c:noMultiLvlLbl val="0"/>
      </c:catAx>
      <c:valAx>
        <c:axId val="43405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40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Tasapainotus (1/N)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Sheet3!$A$36</c:f>
              <c:strCache>
                <c:ptCount val="1"/>
                <c:pt idx="0">
                  <c:v>Hyödyllisyys opintojen kannalta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Sheet3!$B$35:$I$35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Sheet3!$B$36:$I$36</c:f>
              <c:numCache>
                <c:formatCode>General</c:formatCode>
                <c:ptCount val="8"/>
                <c:pt idx="0">
                  <c:v>0</c:v>
                </c:pt>
                <c:pt idx="1">
                  <c:v>1.1666666666666665</c:v>
                </c:pt>
                <c:pt idx="2">
                  <c:v>1</c:v>
                </c:pt>
                <c:pt idx="3">
                  <c:v>0</c:v>
                </c:pt>
                <c:pt idx="4">
                  <c:v>1.5</c:v>
                </c:pt>
                <c:pt idx="5">
                  <c:v>1.3333333333333333</c:v>
                </c:pt>
                <c:pt idx="6">
                  <c:v>1.6666666666666665</c:v>
                </c:pt>
                <c:pt idx="7">
                  <c:v>0.83333333333333326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1-4D26-B66C-104F7F74D1EA}"/>
            </c:ext>
          </c:extLst>
        </c:ser>
        <c:ser>
          <c:idx val="1"/>
          <c:order val="1"/>
          <c:tx>
            <c:strRef>
              <c:f>Sheet3!$A$37</c:f>
              <c:strCache>
                <c:ptCount val="1"/>
                <c:pt idx="0">
                  <c:v>Hyödyllisyys työelämässä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Sheet3!$B$35:$I$35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Sheet3!$B$37:$I$37</c:f>
              <c:numCache>
                <c:formatCode>General</c:formatCode>
                <c:ptCount val="8"/>
                <c:pt idx="0">
                  <c:v>5.1020408163265307E-2</c:v>
                </c:pt>
                <c:pt idx="1">
                  <c:v>1.3333333333333333</c:v>
                </c:pt>
                <c:pt idx="2">
                  <c:v>1.5</c:v>
                </c:pt>
                <c:pt idx="3">
                  <c:v>0</c:v>
                </c:pt>
                <c:pt idx="4">
                  <c:v>1.1666666666666665</c:v>
                </c:pt>
                <c:pt idx="5">
                  <c:v>1</c:v>
                </c:pt>
                <c:pt idx="6">
                  <c:v>1.6666666666666665</c:v>
                </c:pt>
                <c:pt idx="7">
                  <c:v>0.83333333333333326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1-4D26-B66C-104F7F74D1EA}"/>
            </c:ext>
          </c:extLst>
        </c:ser>
        <c:ser>
          <c:idx val="2"/>
          <c:order val="2"/>
          <c:tx>
            <c:strRef>
              <c:f>Sheet3!$A$38</c:f>
              <c:strCache>
                <c:ptCount val="1"/>
                <c:pt idx="0">
                  <c:v>Aiheen kiinnostavuus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Sheet3!$B$35:$I$35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Sheet3!$B$38:$I$38</c:f>
              <c:numCache>
                <c:formatCode>General</c:formatCode>
                <c:ptCount val="8"/>
                <c:pt idx="0">
                  <c:v>6.8027210884353734E-2</c:v>
                </c:pt>
                <c:pt idx="1">
                  <c:v>1.1666666666666665</c:v>
                </c:pt>
                <c:pt idx="2">
                  <c:v>0.83333333333333326</c:v>
                </c:pt>
                <c:pt idx="3">
                  <c:v>0</c:v>
                </c:pt>
                <c:pt idx="4">
                  <c:v>1.1666666666666665</c:v>
                </c:pt>
                <c:pt idx="5">
                  <c:v>1</c:v>
                </c:pt>
                <c:pt idx="6">
                  <c:v>1.6666666666666665</c:v>
                </c:pt>
                <c:pt idx="7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1-4D26-B66C-104F7F74D1EA}"/>
            </c:ext>
          </c:extLst>
        </c:ser>
        <c:ser>
          <c:idx val="3"/>
          <c:order val="3"/>
          <c:tx>
            <c:strRef>
              <c:f>Sheet3!$A$39</c:f>
              <c:strCache>
                <c:ptCount val="1"/>
                <c:pt idx="0">
                  <c:v>Tehtävien tekemisen mukavuus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Sheet3!$B$35:$I$35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Sheet3!$B$39:$I$39</c:f>
              <c:numCache>
                <c:formatCode>General</c:formatCode>
                <c:ptCount val="8"/>
                <c:pt idx="0">
                  <c:v>0</c:v>
                </c:pt>
                <c:pt idx="1">
                  <c:v>0.83333333333333326</c:v>
                </c:pt>
                <c:pt idx="2">
                  <c:v>0.66666666666666663</c:v>
                </c:pt>
                <c:pt idx="3">
                  <c:v>0</c:v>
                </c:pt>
                <c:pt idx="4">
                  <c:v>1.1666666666666665</c:v>
                </c:pt>
                <c:pt idx="5">
                  <c:v>1</c:v>
                </c:pt>
                <c:pt idx="6">
                  <c:v>1.6666666666666665</c:v>
                </c:pt>
                <c:pt idx="7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91-4D26-B66C-104F7F74D1EA}"/>
            </c:ext>
          </c:extLst>
        </c:ser>
        <c:ser>
          <c:idx val="4"/>
          <c:order val="4"/>
          <c:tx>
            <c:strRef>
              <c:f>Sheet3!$A$40</c:f>
              <c:strCache>
                <c:ptCount val="1"/>
                <c:pt idx="0">
                  <c:v>Opetusmateriaalin hyvyys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Sheet3!$B$35:$I$35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Sheet3!$B$40:$I$40</c:f>
              <c:numCache>
                <c:formatCode>General</c:formatCode>
                <c:ptCount val="8"/>
                <c:pt idx="0">
                  <c:v>4.0816326530612242E-2</c:v>
                </c:pt>
                <c:pt idx="1">
                  <c:v>1.1666666666666665</c:v>
                </c:pt>
                <c:pt idx="2">
                  <c:v>1</c:v>
                </c:pt>
                <c:pt idx="3">
                  <c:v>0</c:v>
                </c:pt>
                <c:pt idx="4">
                  <c:v>0.66666666666666663</c:v>
                </c:pt>
                <c:pt idx="5">
                  <c:v>0.83333333333333326</c:v>
                </c:pt>
                <c:pt idx="6">
                  <c:v>1.5</c:v>
                </c:pt>
                <c:pt idx="7">
                  <c:v>1.1666666666666665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91-4D26-B66C-104F7F74D1EA}"/>
            </c:ext>
          </c:extLst>
        </c:ser>
        <c:ser>
          <c:idx val="5"/>
          <c:order val="5"/>
          <c:tx>
            <c:strRef>
              <c:f>Sheet3!$A$41</c:f>
              <c:strCache>
                <c:ptCount val="1"/>
                <c:pt idx="0">
                  <c:v>Työmäärä (mitta-asteikko)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Sheet3!$B$35:$I$35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Sheet3!$B$41:$I$41</c:f>
              <c:numCache>
                <c:formatCode>General</c:formatCode>
                <c:ptCount val="8"/>
                <c:pt idx="0">
                  <c:v>6.802721088435373E-3</c:v>
                </c:pt>
                <c:pt idx="1">
                  <c:v>1.1666666666666665</c:v>
                </c:pt>
                <c:pt idx="2">
                  <c:v>1</c:v>
                </c:pt>
                <c:pt idx="3">
                  <c:v>1.5</c:v>
                </c:pt>
                <c:pt idx="4">
                  <c:v>0.16666666666666666</c:v>
                </c:pt>
                <c:pt idx="5">
                  <c:v>0.83333333333333326</c:v>
                </c:pt>
                <c:pt idx="6">
                  <c:v>1.1666666666666665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91-4D26-B66C-104F7F74D1EA}"/>
            </c:ext>
          </c:extLst>
        </c:ser>
        <c:ser>
          <c:idx val="6"/>
          <c:order val="6"/>
          <c:tx>
            <c:strRef>
              <c:f>Sheet3!$A$42</c:f>
              <c:strCache>
                <c:ptCount val="1"/>
                <c:pt idx="0">
                  <c:v>Työmäärä (arvoasteikko)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Sheet3!$B$35:$I$35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Sheet3!$B$42:$I$42</c:f>
              <c:numCache>
                <c:formatCode>General</c:formatCode>
                <c:ptCount val="8"/>
                <c:pt idx="0">
                  <c:v>0</c:v>
                </c:pt>
                <c:pt idx="1">
                  <c:v>1.1666666666666665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0.83333333333333326</c:v>
                </c:pt>
                <c:pt idx="6">
                  <c:v>1.6666666666666665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91-4D26-B66C-104F7F74D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975016"/>
        <c:axId val="434974032"/>
      </c:barChart>
      <c:catAx>
        <c:axId val="43497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4974032"/>
        <c:crosses val="autoZero"/>
        <c:auto val="1"/>
        <c:lblAlgn val="ctr"/>
        <c:lblOffset val="100"/>
        <c:noMultiLvlLbl val="0"/>
      </c:catAx>
      <c:valAx>
        <c:axId val="4349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49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Normaali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Sheet3!$A$25:$B$25</c:f>
              <c:strCache>
                <c:ptCount val="2"/>
                <c:pt idx="0">
                  <c:v>Hyödyllisyys opintojen kannalta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Sheet3!$C$24:$J$24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Sheet3!$C$25:$J$25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2-46D5-9136-FB1A5788C2C4}"/>
            </c:ext>
          </c:extLst>
        </c:ser>
        <c:ser>
          <c:idx val="1"/>
          <c:order val="1"/>
          <c:tx>
            <c:strRef>
              <c:f>Sheet3!$A$26:$B$26</c:f>
              <c:strCache>
                <c:ptCount val="2"/>
                <c:pt idx="0">
                  <c:v>Hyödyllisyys työelämässä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Sheet3!$C$24:$J$24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Sheet3!$C$26:$J$26</c:f>
              <c:numCache>
                <c:formatCode>General</c:formatCode>
                <c:ptCount val="8"/>
                <c:pt idx="0">
                  <c:v>2.4489795918367347</c:v>
                </c:pt>
                <c:pt idx="1">
                  <c:v>2.7551020408163267</c:v>
                </c:pt>
                <c:pt idx="2">
                  <c:v>0</c:v>
                </c:pt>
                <c:pt idx="3">
                  <c:v>2.1428571428571428</c:v>
                </c:pt>
                <c:pt idx="4">
                  <c:v>1.8367346938775511</c:v>
                </c:pt>
                <c:pt idx="5">
                  <c:v>3.0612244897959187</c:v>
                </c:pt>
                <c:pt idx="6">
                  <c:v>1.5306122448979593</c:v>
                </c:pt>
                <c:pt idx="7">
                  <c:v>0.91836734693877553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2-46D5-9136-FB1A5788C2C4}"/>
            </c:ext>
          </c:extLst>
        </c:ser>
        <c:ser>
          <c:idx val="2"/>
          <c:order val="2"/>
          <c:tx>
            <c:strRef>
              <c:f>Sheet3!$A$27:$B$27</c:f>
              <c:strCache>
                <c:ptCount val="2"/>
                <c:pt idx="0">
                  <c:v>Aiheen kiinnostavuus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Sheet3!$C$24:$J$24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Sheet3!$C$27:$J$27</c:f>
              <c:numCache>
                <c:formatCode>General</c:formatCode>
                <c:ptCount val="8"/>
                <c:pt idx="0">
                  <c:v>2.8571428571428572</c:v>
                </c:pt>
                <c:pt idx="1">
                  <c:v>2.0408163265306123</c:v>
                </c:pt>
                <c:pt idx="2">
                  <c:v>0</c:v>
                </c:pt>
                <c:pt idx="3">
                  <c:v>2.8571428571428572</c:v>
                </c:pt>
                <c:pt idx="4">
                  <c:v>2.4489795918367347</c:v>
                </c:pt>
                <c:pt idx="5">
                  <c:v>4.0816326530612246</c:v>
                </c:pt>
                <c:pt idx="6">
                  <c:v>0.81632653061224492</c:v>
                </c:pt>
                <c:pt idx="7">
                  <c:v>0.40816326530612246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2-46D5-9136-FB1A5788C2C4}"/>
            </c:ext>
          </c:extLst>
        </c:ser>
        <c:ser>
          <c:idx val="3"/>
          <c:order val="3"/>
          <c:tx>
            <c:strRef>
              <c:f>Sheet3!$A$28:$B$28</c:f>
              <c:strCache>
                <c:ptCount val="2"/>
                <c:pt idx="0">
                  <c:v>Tehtävien tekemisen mukavuus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Sheet3!$C$24:$J$24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Sheet3!$C$28:$J$28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02-46D5-9136-FB1A5788C2C4}"/>
            </c:ext>
          </c:extLst>
        </c:ser>
        <c:ser>
          <c:idx val="4"/>
          <c:order val="4"/>
          <c:tx>
            <c:strRef>
              <c:f>Sheet3!$A$29:$B$29</c:f>
              <c:strCache>
                <c:ptCount val="2"/>
                <c:pt idx="0">
                  <c:v>Opetusmateriaalin hyvyys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Sheet3!$C$24:$J$24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Sheet3!$C$29:$J$29</c:f>
              <c:numCache>
                <c:formatCode>General</c:formatCode>
                <c:ptCount val="8"/>
                <c:pt idx="0">
                  <c:v>1.7142857142857142</c:v>
                </c:pt>
                <c:pt idx="1">
                  <c:v>1.4693877551020407</c:v>
                </c:pt>
                <c:pt idx="2">
                  <c:v>0</c:v>
                </c:pt>
                <c:pt idx="3">
                  <c:v>0.97959183673469385</c:v>
                </c:pt>
                <c:pt idx="4">
                  <c:v>1.2244897959183674</c:v>
                </c:pt>
                <c:pt idx="5">
                  <c:v>2.204081632653061</c:v>
                </c:pt>
                <c:pt idx="6">
                  <c:v>1.7142857142857142</c:v>
                </c:pt>
                <c:pt idx="7">
                  <c:v>1.9591836734693877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02-46D5-9136-FB1A5788C2C4}"/>
            </c:ext>
          </c:extLst>
        </c:ser>
        <c:ser>
          <c:idx val="5"/>
          <c:order val="5"/>
          <c:tx>
            <c:strRef>
              <c:f>Sheet3!$A$30:$B$30</c:f>
              <c:strCache>
                <c:ptCount val="2"/>
                <c:pt idx="0">
                  <c:v>Työmäärä (mitta-asteikko)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Sheet3!$C$24:$J$24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Sheet3!$C$30:$J$30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0.24489795918367346</c:v>
                </c:pt>
                <c:pt idx="2">
                  <c:v>0.36734693877551017</c:v>
                </c:pt>
                <c:pt idx="3">
                  <c:v>4.0816326530612242E-2</c:v>
                </c:pt>
                <c:pt idx="4">
                  <c:v>0.2040816326530612</c:v>
                </c:pt>
                <c:pt idx="5">
                  <c:v>0.2857142857142857</c:v>
                </c:pt>
                <c:pt idx="6">
                  <c:v>0.12244897959183673</c:v>
                </c:pt>
                <c:pt idx="7">
                  <c:v>8.1632653061224483E-2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02-46D5-9136-FB1A5788C2C4}"/>
            </c:ext>
          </c:extLst>
        </c:ser>
        <c:ser>
          <c:idx val="6"/>
          <c:order val="6"/>
          <c:tx>
            <c:strRef>
              <c:f>Sheet3!$A$31:$B$31</c:f>
              <c:strCache>
                <c:ptCount val="2"/>
                <c:pt idx="0">
                  <c:v>Työmäärä (arvoasteikko)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Sheet3!$C$24:$J$24</c:f>
              <c:strCache>
                <c:ptCount val="8"/>
                <c:pt idx="0">
                  <c:v>LinOptExc</c:v>
                </c:pt>
                <c:pt idx="1">
                  <c:v>TAExcR</c:v>
                </c:pt>
                <c:pt idx="2">
                  <c:v>DYMath</c:v>
                </c:pt>
                <c:pt idx="3">
                  <c:v>RegMatl</c:v>
                </c:pt>
                <c:pt idx="4">
                  <c:v>NlOptMatl</c:v>
                </c:pt>
                <c:pt idx="5">
                  <c:v>MCMatl</c:v>
                </c:pt>
                <c:pt idx="6">
                  <c:v>RegR</c:v>
                </c:pt>
                <c:pt idx="7">
                  <c:v>DynSyst</c:v>
                </c:pt>
              </c:strCache>
            </c:strRef>
          </c:cat>
          <c:val>
            <c:numRef>
              <c:f>Sheet3!$C$31:$J$31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02-46D5-9136-FB1A5788C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0403208"/>
        <c:axId val="820404848"/>
      </c:barChart>
      <c:catAx>
        <c:axId val="82040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20404848"/>
        <c:crosses val="autoZero"/>
        <c:auto val="1"/>
        <c:lblAlgn val="ctr"/>
        <c:lblOffset val="100"/>
        <c:noMultiLvlLbl val="0"/>
      </c:catAx>
      <c:valAx>
        <c:axId val="8204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204032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K$3" horiz="1" max="100" page="10" val="10"/>
</file>

<file path=xl/ctrlProps/ctrlProp10.xml><?xml version="1.0" encoding="utf-8"?>
<formControlPr xmlns="http://schemas.microsoft.com/office/spreadsheetml/2009/9/main" objectType="Scroll" dx="31" fmlaLink="$K$5" horiz="1" max="100" page="10" val="100"/>
</file>

<file path=xl/ctrlProps/ctrlProp11.xml><?xml version="1.0" encoding="utf-8"?>
<formControlPr xmlns="http://schemas.microsoft.com/office/spreadsheetml/2009/9/main" objectType="Scroll" dx="31" fmlaLink="$K$6" horiz="1" max="100" page="10" val="0"/>
</file>

<file path=xl/ctrlProps/ctrlProp12.xml><?xml version="1.0" encoding="utf-8"?>
<formControlPr xmlns="http://schemas.microsoft.com/office/spreadsheetml/2009/9/main" objectType="Scroll" dx="31" fmlaLink="$K$7" horiz="1" max="100" page="10" val="60"/>
</file>

<file path=xl/ctrlProps/ctrlProp13.xml><?xml version="1.0" encoding="utf-8"?>
<formControlPr xmlns="http://schemas.microsoft.com/office/spreadsheetml/2009/9/main" objectType="Scroll" dx="31" fmlaLink="$K$8" horiz="1" max="100" page="10" val="10"/>
</file>

<file path=xl/ctrlProps/ctrlProp14.xml><?xml version="1.0" encoding="utf-8"?>
<formControlPr xmlns="http://schemas.microsoft.com/office/spreadsheetml/2009/9/main" objectType="Scroll" dx="31" fmlaLink="$K$9" horiz="1" max="100" page="10" val="0"/>
</file>

<file path=xl/ctrlProps/ctrlProp2.xml><?xml version="1.0" encoding="utf-8"?>
<formControlPr xmlns="http://schemas.microsoft.com/office/spreadsheetml/2009/9/main" objectType="Scroll" dx="31" fmlaLink="$K$4" horiz="1" max="100" page="10" val="10"/>
</file>

<file path=xl/ctrlProps/ctrlProp3.xml><?xml version="1.0" encoding="utf-8"?>
<formControlPr xmlns="http://schemas.microsoft.com/office/spreadsheetml/2009/9/main" objectType="Scroll" dx="31" fmlaLink="$K$5" horiz="1" max="100" page="10" val="75"/>
</file>

<file path=xl/ctrlProps/ctrlProp4.xml><?xml version="1.0" encoding="utf-8"?>
<formControlPr xmlns="http://schemas.microsoft.com/office/spreadsheetml/2009/9/main" objectType="Scroll" dx="31" fmlaLink="$K$6" horiz="1" max="100" page="10" val="100"/>
</file>

<file path=xl/ctrlProps/ctrlProp5.xml><?xml version="1.0" encoding="utf-8"?>
<formControlPr xmlns="http://schemas.microsoft.com/office/spreadsheetml/2009/9/main" objectType="Scroll" dx="31" fmlaLink="$K$7" horiz="1" max="100" page="10" val="33"/>
</file>

<file path=xl/ctrlProps/ctrlProp6.xml><?xml version="1.0" encoding="utf-8"?>
<formControlPr xmlns="http://schemas.microsoft.com/office/spreadsheetml/2009/9/main" objectType="Scroll" dx="31" fmlaLink="$K$8" horiz="1" max="100" page="10" val="72"/>
</file>

<file path=xl/ctrlProps/ctrlProp7.xml><?xml version="1.0" encoding="utf-8"?>
<formControlPr xmlns="http://schemas.microsoft.com/office/spreadsheetml/2009/9/main" objectType="Scroll" dx="31" fmlaLink="$K$9" horiz="1" max="100" page="10" val="70"/>
</file>

<file path=xl/ctrlProps/ctrlProp8.xml><?xml version="1.0" encoding="utf-8"?>
<formControlPr xmlns="http://schemas.microsoft.com/office/spreadsheetml/2009/9/main" objectType="Scroll" dx="31" fmlaLink="$K$3" horiz="1" max="100" page="10" val="0"/>
</file>

<file path=xl/ctrlProps/ctrlProp9.xml><?xml version="1.0" encoding="utf-8"?>
<formControlPr xmlns="http://schemas.microsoft.com/office/spreadsheetml/2009/9/main" objectType="Scroll" dx="31" fmlaLink="$K$4" horiz="1" max="100" page="10" val="7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552979</xdr:colOff>
      <xdr:row>33</xdr:row>
      <xdr:rowOff>59796</xdr:rowOff>
    </xdr:from>
    <xdr:to>
      <xdr:col>3</xdr:col>
      <xdr:colOff>418042</xdr:colOff>
      <xdr:row>51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52899-6DF1-4F38-955F-D260262D0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29281</xdr:colOff>
          <xdr:row>2</xdr:row>
          <xdr:rowOff>15874</xdr:rowOff>
        </xdr:from>
        <xdr:to>
          <xdr:col>11</xdr:col>
          <xdr:colOff>1483431</xdr:colOff>
          <xdr:row>2</xdr:row>
          <xdr:rowOff>180974</xdr:rowOff>
        </xdr:to>
        <xdr:sp macro="" textlink="">
          <xdr:nvSpPr>
            <xdr:cNvPr id="2059" name="Scroll Bar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99E103F9-4B97-455C-886B-39A5504102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31750</xdr:colOff>
          <xdr:row>3</xdr:row>
          <xdr:rowOff>39157</xdr:rowOff>
        </xdr:from>
        <xdr:to>
          <xdr:col>11</xdr:col>
          <xdr:colOff>1485900</xdr:colOff>
          <xdr:row>4</xdr:row>
          <xdr:rowOff>19049</xdr:rowOff>
        </xdr:to>
        <xdr:sp macro="" textlink="">
          <xdr:nvSpPr>
            <xdr:cNvPr id="2060" name="Scroll Bar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5A10CFF8-675C-47DF-B6F3-EFDE6F3E64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31750</xdr:colOff>
          <xdr:row>4</xdr:row>
          <xdr:rowOff>12700</xdr:rowOff>
        </xdr:from>
        <xdr:to>
          <xdr:col>11</xdr:col>
          <xdr:colOff>1485900</xdr:colOff>
          <xdr:row>4</xdr:row>
          <xdr:rowOff>177800</xdr:rowOff>
        </xdr:to>
        <xdr:sp macro="" textlink="">
          <xdr:nvSpPr>
            <xdr:cNvPr id="2061" name="Scroll Bar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97A7706C-0D42-4321-B7E9-B36981D58B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31750</xdr:colOff>
          <xdr:row>5</xdr:row>
          <xdr:rowOff>12700</xdr:rowOff>
        </xdr:from>
        <xdr:to>
          <xdr:col>11</xdr:col>
          <xdr:colOff>1485900</xdr:colOff>
          <xdr:row>5</xdr:row>
          <xdr:rowOff>177800</xdr:rowOff>
        </xdr:to>
        <xdr:sp macro="" textlink="">
          <xdr:nvSpPr>
            <xdr:cNvPr id="2062" name="Scroll Bar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7B4A6700-A3B7-439C-B63C-5A3D8974C3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31750</xdr:colOff>
          <xdr:row>6</xdr:row>
          <xdr:rowOff>12700</xdr:rowOff>
        </xdr:from>
        <xdr:to>
          <xdr:col>11</xdr:col>
          <xdr:colOff>1485900</xdr:colOff>
          <xdr:row>6</xdr:row>
          <xdr:rowOff>177800</xdr:rowOff>
        </xdr:to>
        <xdr:sp macro="" textlink="">
          <xdr:nvSpPr>
            <xdr:cNvPr id="2063" name="Scroll Bar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18576E31-7AF2-4FE9-916D-D07837D698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31750</xdr:colOff>
          <xdr:row>7</xdr:row>
          <xdr:rowOff>12700</xdr:rowOff>
        </xdr:from>
        <xdr:to>
          <xdr:col>11</xdr:col>
          <xdr:colOff>1485900</xdr:colOff>
          <xdr:row>7</xdr:row>
          <xdr:rowOff>177800</xdr:rowOff>
        </xdr:to>
        <xdr:sp macro="" textlink="">
          <xdr:nvSpPr>
            <xdr:cNvPr id="2064" name="Scroll Bar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1EBC6934-5511-4CF0-98E6-711D3178A1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31750</xdr:colOff>
          <xdr:row>8</xdr:row>
          <xdr:rowOff>12700</xdr:rowOff>
        </xdr:from>
        <xdr:to>
          <xdr:col>11</xdr:col>
          <xdr:colOff>1485900</xdr:colOff>
          <xdr:row>8</xdr:row>
          <xdr:rowOff>177800</xdr:rowOff>
        </xdr:to>
        <xdr:sp macro="" textlink="">
          <xdr:nvSpPr>
            <xdr:cNvPr id="2065" name="Scroll Bar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C05B799D-0596-4FE7-92AD-D57E66E3D6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237290</xdr:colOff>
      <xdr:row>56</xdr:row>
      <xdr:rowOff>76646</xdr:rowOff>
    </xdr:from>
    <xdr:to>
      <xdr:col>4</xdr:col>
      <xdr:colOff>497974</xdr:colOff>
      <xdr:row>70</xdr:row>
      <xdr:rowOff>168442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807A6C-0745-48C7-BBBE-FD27710BA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538079</xdr:colOff>
      <xdr:row>55</xdr:row>
      <xdr:rowOff>188049</xdr:rowOff>
    </xdr:from>
    <xdr:to>
      <xdr:col>14</xdr:col>
      <xdr:colOff>208324</xdr:colOff>
      <xdr:row>70</xdr:row>
      <xdr:rowOff>90459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5D4064-FD03-4E6A-BFC0-AA22D3731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1187538</xdr:colOff>
      <xdr:row>28</xdr:row>
      <xdr:rowOff>76291</xdr:rowOff>
    </xdr:from>
    <xdr:to>
      <xdr:col>18</xdr:col>
      <xdr:colOff>585556</xdr:colOff>
      <xdr:row>42</xdr:row>
      <xdr:rowOff>161094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F51D3B-C3AA-4F19-827E-22EAF68C8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25173</xdr:colOff>
          <xdr:row>2</xdr:row>
          <xdr:rowOff>1361</xdr:rowOff>
        </xdr:from>
        <xdr:to>
          <xdr:col>11</xdr:col>
          <xdr:colOff>1487487</xdr:colOff>
          <xdr:row>2</xdr:row>
          <xdr:rowOff>166461</xdr:rowOff>
        </xdr:to>
        <xdr:sp macro="" textlink="">
          <xdr:nvSpPr>
            <xdr:cNvPr id="3075" name="Scroll Ba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7F7A8508-7DE8-4358-A55D-9B20AB9F1F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42182</xdr:colOff>
          <xdr:row>3</xdr:row>
          <xdr:rowOff>1360</xdr:rowOff>
        </xdr:from>
        <xdr:to>
          <xdr:col>12</xdr:col>
          <xdr:colOff>4082</xdr:colOff>
          <xdr:row>3</xdr:row>
          <xdr:rowOff>166460</xdr:rowOff>
        </xdr:to>
        <xdr:sp macro="" textlink="">
          <xdr:nvSpPr>
            <xdr:cNvPr id="3077" name="Scroll Ba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A387DC4A-3661-438A-8CF7-F7AD37EBB2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42182</xdr:colOff>
          <xdr:row>3</xdr:row>
          <xdr:rowOff>177119</xdr:rowOff>
        </xdr:from>
        <xdr:to>
          <xdr:col>12</xdr:col>
          <xdr:colOff>4082</xdr:colOff>
          <xdr:row>4</xdr:row>
          <xdr:rowOff>160791</xdr:rowOff>
        </xdr:to>
        <xdr:sp macro="" textlink="">
          <xdr:nvSpPr>
            <xdr:cNvPr id="3079" name="Scroll Ba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5242059B-6063-4702-96D6-60377E6045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47852</xdr:colOff>
          <xdr:row>4</xdr:row>
          <xdr:rowOff>154442</xdr:rowOff>
        </xdr:from>
        <xdr:to>
          <xdr:col>12</xdr:col>
          <xdr:colOff>9752</xdr:colOff>
          <xdr:row>5</xdr:row>
          <xdr:rowOff>138113</xdr:rowOff>
        </xdr:to>
        <xdr:sp macro="" textlink="">
          <xdr:nvSpPr>
            <xdr:cNvPr id="3080" name="Scroll Ba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ECC21BE0-3175-42CF-9AF6-AAF65A92CE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36513</xdr:colOff>
          <xdr:row>6</xdr:row>
          <xdr:rowOff>12700</xdr:rowOff>
        </xdr:from>
        <xdr:to>
          <xdr:col>12</xdr:col>
          <xdr:colOff>922</xdr:colOff>
          <xdr:row>6</xdr:row>
          <xdr:rowOff>177800</xdr:rowOff>
        </xdr:to>
        <xdr:sp macro="" textlink="">
          <xdr:nvSpPr>
            <xdr:cNvPr id="3081" name="Scroll Ba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A52B031B-EC22-422E-B836-38714F5959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13834</xdr:colOff>
          <xdr:row>7</xdr:row>
          <xdr:rowOff>18369</xdr:rowOff>
        </xdr:from>
        <xdr:to>
          <xdr:col>11</xdr:col>
          <xdr:colOff>1466850</xdr:colOff>
          <xdr:row>8</xdr:row>
          <xdr:rowOff>2040</xdr:rowOff>
        </xdr:to>
        <xdr:sp macro="" textlink="">
          <xdr:nvSpPr>
            <xdr:cNvPr id="3082" name="Scroll Ba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D087E020-C85B-4A33-8ECC-29FE71CF22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19504</xdr:colOff>
          <xdr:row>7</xdr:row>
          <xdr:rowOff>177120</xdr:rowOff>
        </xdr:from>
        <xdr:to>
          <xdr:col>11</xdr:col>
          <xdr:colOff>1472520</xdr:colOff>
          <xdr:row>8</xdr:row>
          <xdr:rowOff>160791</xdr:rowOff>
        </xdr:to>
        <xdr:sp macro="" textlink="">
          <xdr:nvSpPr>
            <xdr:cNvPr id="3083" name="Scroll Ba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A817DB76-16E9-40B3-A7C4-4A04B51163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D13" sqref="D13"/>
    </sheetView>
  </sheetViews>
  <sheetFormatPr defaultRowHeight="14.5" x14ac:dyDescent="0.35"/>
  <cols>
    <col min="1" max="1" width="9.54296875" bestFit="1" customWidth="1"/>
    <col min="2" max="2" width="46.453125" bestFit="1" customWidth="1"/>
    <col min="4" max="4" width="13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 s="2">
        <v>10</v>
      </c>
      <c r="E2" t="s">
        <v>8</v>
      </c>
    </row>
    <row r="3" spans="1:5" x14ac:dyDescent="0.35">
      <c r="A3" t="s">
        <v>62</v>
      </c>
      <c r="B3" t="s">
        <v>9</v>
      </c>
      <c r="C3" t="s">
        <v>65</v>
      </c>
      <c r="D3" s="2">
        <v>11</v>
      </c>
      <c r="E3" t="s">
        <v>10</v>
      </c>
    </row>
    <row r="4" spans="1:5" x14ac:dyDescent="0.35">
      <c r="A4" t="s">
        <v>11</v>
      </c>
      <c r="B4" t="s">
        <v>12</v>
      </c>
      <c r="C4" t="s">
        <v>13</v>
      </c>
      <c r="D4" s="3" t="s">
        <v>66</v>
      </c>
      <c r="E4" t="s">
        <v>14</v>
      </c>
    </row>
    <row r="5" spans="1:5" x14ac:dyDescent="0.35">
      <c r="A5" t="s">
        <v>15</v>
      </c>
      <c r="B5" t="s">
        <v>16</v>
      </c>
      <c r="C5" t="s">
        <v>17</v>
      </c>
      <c r="D5" s="2">
        <v>3</v>
      </c>
      <c r="E5" t="s">
        <v>18</v>
      </c>
    </row>
    <row r="6" spans="1:5" x14ac:dyDescent="0.35">
      <c r="A6" t="s">
        <v>19</v>
      </c>
      <c r="B6" t="s">
        <v>20</v>
      </c>
      <c r="C6" t="s">
        <v>17</v>
      </c>
      <c r="D6" s="2" t="s">
        <v>67</v>
      </c>
      <c r="E6" t="s">
        <v>21</v>
      </c>
    </row>
    <row r="7" spans="1:5" x14ac:dyDescent="0.35">
      <c r="A7" t="s">
        <v>22</v>
      </c>
      <c r="B7" t="s">
        <v>23</v>
      </c>
      <c r="C7" t="s">
        <v>17</v>
      </c>
      <c r="D7" s="2">
        <v>7</v>
      </c>
      <c r="E7" t="s">
        <v>24</v>
      </c>
    </row>
    <row r="8" spans="1:5" x14ac:dyDescent="0.35">
      <c r="A8" t="s">
        <v>25</v>
      </c>
      <c r="B8" t="s">
        <v>26</v>
      </c>
      <c r="C8" t="s">
        <v>27</v>
      </c>
      <c r="D8" s="2">
        <v>8</v>
      </c>
      <c r="E8" t="s">
        <v>28</v>
      </c>
    </row>
    <row r="9" spans="1:5" x14ac:dyDescent="0.35">
      <c r="A9" t="s">
        <v>63</v>
      </c>
      <c r="B9" t="s">
        <v>68</v>
      </c>
      <c r="C9" t="s">
        <v>61</v>
      </c>
      <c r="D9" s="2">
        <v>4</v>
      </c>
      <c r="E9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zoomScale="72" workbookViewId="0">
      <selection activeCell="K6" sqref="K6"/>
    </sheetView>
  </sheetViews>
  <sheetFormatPr defaultRowHeight="14.5" x14ac:dyDescent="0.35"/>
  <cols>
    <col min="1" max="1" width="38" bestFit="1" customWidth="1"/>
    <col min="2" max="2" width="13.54296875" bestFit="1" customWidth="1"/>
    <col min="12" max="12" width="21.36328125" customWidth="1"/>
    <col min="13" max="13" width="11.81640625" bestFit="1" customWidth="1"/>
    <col min="14" max="14" width="10.453125" customWidth="1"/>
    <col min="15" max="15" width="12" bestFit="1" customWidth="1"/>
  </cols>
  <sheetData>
    <row r="1" spans="1:12" x14ac:dyDescent="0.35">
      <c r="C1" s="1" t="s">
        <v>29</v>
      </c>
    </row>
    <row r="2" spans="1:12" x14ac:dyDescent="0.35">
      <c r="A2" s="4" t="s">
        <v>30</v>
      </c>
      <c r="B2" s="5" t="s">
        <v>31</v>
      </c>
      <c r="C2" s="6" t="s">
        <v>5</v>
      </c>
      <c r="D2" s="7" t="s">
        <v>62</v>
      </c>
      <c r="E2" s="7" t="s">
        <v>11</v>
      </c>
      <c r="F2" s="7" t="s">
        <v>15</v>
      </c>
      <c r="G2" s="7" t="s">
        <v>19</v>
      </c>
      <c r="H2" s="7" t="s">
        <v>22</v>
      </c>
      <c r="I2" t="s">
        <v>63</v>
      </c>
      <c r="J2" s="7" t="s">
        <v>25</v>
      </c>
      <c r="K2" s="6" t="s">
        <v>58</v>
      </c>
      <c r="L2" s="32" t="s">
        <v>73</v>
      </c>
    </row>
    <row r="3" spans="1:12" x14ac:dyDescent="0.35">
      <c r="A3" t="s">
        <v>32</v>
      </c>
      <c r="B3" s="8">
        <f>K3/SUM($K$3:$K$9)</f>
        <v>2.7027027027027029E-2</v>
      </c>
      <c r="C3" s="9">
        <v>7</v>
      </c>
      <c r="D3">
        <v>6</v>
      </c>
      <c r="E3">
        <v>0</v>
      </c>
      <c r="F3">
        <v>9</v>
      </c>
      <c r="G3">
        <v>8</v>
      </c>
      <c r="H3">
        <v>10</v>
      </c>
      <c r="I3" s="21">
        <v>5</v>
      </c>
      <c r="J3">
        <v>3</v>
      </c>
      <c r="K3" s="9">
        <v>10</v>
      </c>
    </row>
    <row r="4" spans="1:12" x14ac:dyDescent="0.35">
      <c r="A4" t="s">
        <v>33</v>
      </c>
      <c r="B4" s="8">
        <f t="shared" ref="B4:B9" si="0">K4/SUM($K$3:$K$9)</f>
        <v>2.7027027027027029E-2</v>
      </c>
      <c r="C4" s="9">
        <v>8</v>
      </c>
      <c r="D4">
        <v>9</v>
      </c>
      <c r="E4">
        <v>0</v>
      </c>
      <c r="F4">
        <v>7</v>
      </c>
      <c r="G4">
        <v>6</v>
      </c>
      <c r="H4">
        <v>10</v>
      </c>
      <c r="I4">
        <v>5</v>
      </c>
      <c r="J4">
        <v>3</v>
      </c>
      <c r="K4" s="9">
        <v>10</v>
      </c>
    </row>
    <row r="5" spans="1:12" x14ac:dyDescent="0.35">
      <c r="A5" t="s">
        <v>34</v>
      </c>
      <c r="B5" s="8">
        <f t="shared" si="0"/>
        <v>0.20270270270270271</v>
      </c>
      <c r="C5" s="9">
        <v>7</v>
      </c>
      <c r="D5">
        <v>5</v>
      </c>
      <c r="E5">
        <v>0</v>
      </c>
      <c r="F5">
        <v>7</v>
      </c>
      <c r="G5">
        <v>6</v>
      </c>
      <c r="H5">
        <v>10</v>
      </c>
      <c r="I5">
        <v>2</v>
      </c>
      <c r="J5">
        <v>1</v>
      </c>
      <c r="K5" s="9">
        <v>75</v>
      </c>
    </row>
    <row r="6" spans="1:12" x14ac:dyDescent="0.35">
      <c r="A6" t="s">
        <v>35</v>
      </c>
      <c r="B6" s="8">
        <f t="shared" si="0"/>
        <v>0.27027027027027029</v>
      </c>
      <c r="C6" s="9">
        <v>5</v>
      </c>
      <c r="D6">
        <v>4</v>
      </c>
      <c r="E6">
        <v>0</v>
      </c>
      <c r="F6">
        <v>7</v>
      </c>
      <c r="G6">
        <v>6</v>
      </c>
      <c r="H6">
        <v>10</v>
      </c>
      <c r="I6">
        <v>2</v>
      </c>
      <c r="J6">
        <v>1</v>
      </c>
      <c r="K6" s="9">
        <v>100</v>
      </c>
    </row>
    <row r="7" spans="1:12" x14ac:dyDescent="0.35">
      <c r="A7" t="s">
        <v>36</v>
      </c>
      <c r="B7" s="8">
        <f t="shared" si="0"/>
        <v>8.9189189189189194E-2</v>
      </c>
      <c r="C7" s="9">
        <v>7</v>
      </c>
      <c r="D7">
        <v>6</v>
      </c>
      <c r="E7">
        <v>0</v>
      </c>
      <c r="F7">
        <v>4</v>
      </c>
      <c r="G7">
        <v>5</v>
      </c>
      <c r="H7">
        <v>9</v>
      </c>
      <c r="J7">
        <v>8</v>
      </c>
      <c r="K7" s="9">
        <v>33</v>
      </c>
    </row>
    <row r="8" spans="1:12" x14ac:dyDescent="0.35">
      <c r="A8" t="s">
        <v>60</v>
      </c>
      <c r="B8" s="8">
        <f t="shared" si="0"/>
        <v>0.19459459459459461</v>
      </c>
      <c r="C8" s="22">
        <v>7</v>
      </c>
      <c r="D8">
        <v>6</v>
      </c>
      <c r="E8">
        <v>9</v>
      </c>
      <c r="F8">
        <v>1</v>
      </c>
      <c r="G8">
        <v>5</v>
      </c>
      <c r="H8">
        <v>7</v>
      </c>
      <c r="I8">
        <v>3</v>
      </c>
      <c r="J8">
        <v>2</v>
      </c>
      <c r="K8" s="9">
        <v>72</v>
      </c>
    </row>
    <row r="9" spans="1:12" x14ac:dyDescent="0.35">
      <c r="A9" s="11" t="s">
        <v>59</v>
      </c>
      <c r="B9" s="8">
        <f t="shared" si="0"/>
        <v>0.1891891891891892</v>
      </c>
      <c r="C9" s="7">
        <v>7</v>
      </c>
      <c r="D9" s="7">
        <v>6</v>
      </c>
      <c r="E9" s="7">
        <v>0</v>
      </c>
      <c r="F9" s="7">
        <v>3</v>
      </c>
      <c r="G9" s="7">
        <v>5</v>
      </c>
      <c r="H9" s="7">
        <v>10</v>
      </c>
      <c r="I9" s="7">
        <v>3</v>
      </c>
      <c r="J9" s="23">
        <v>2</v>
      </c>
      <c r="K9" s="6">
        <v>70</v>
      </c>
    </row>
    <row r="10" spans="1:12" x14ac:dyDescent="0.35">
      <c r="A10" s="1"/>
      <c r="B10" s="10" t="s">
        <v>37</v>
      </c>
      <c r="C10" s="9">
        <f>SUM(C25:C31)</f>
        <v>6.4864864864864868</v>
      </c>
      <c r="D10" s="9">
        <f t="shared" ref="D10:J10" si="1">SUM(D25:D31)</f>
        <v>5.3378378378378386</v>
      </c>
      <c r="E10" s="9">
        <f t="shared" si="1"/>
        <v>1.7513513513513514</v>
      </c>
      <c r="F10" s="9">
        <f t="shared" si="1"/>
        <v>4.8621621621621625</v>
      </c>
      <c r="G10" s="9">
        <f t="shared" si="1"/>
        <v>5.5810810810810825</v>
      </c>
      <c r="H10" s="9">
        <f t="shared" si="1"/>
        <v>9.3270270270270288</v>
      </c>
      <c r="I10" s="9">
        <f t="shared" si="1"/>
        <v>2.3675675675675674</v>
      </c>
      <c r="J10" s="9">
        <f t="shared" si="1"/>
        <v>2.1162162162162166</v>
      </c>
    </row>
    <row r="12" spans="1:12" x14ac:dyDescent="0.35">
      <c r="A12" s="11"/>
      <c r="B12" s="4" t="s">
        <v>50</v>
      </c>
      <c r="C12" s="4" t="s">
        <v>51</v>
      </c>
      <c r="E12" s="1" t="s">
        <v>52</v>
      </c>
    </row>
    <row r="13" spans="1:12" x14ac:dyDescent="0.35">
      <c r="A13" s="13" t="s">
        <v>47</v>
      </c>
      <c r="B13">
        <v>7</v>
      </c>
      <c r="C13">
        <v>10</v>
      </c>
      <c r="E13" s="1" t="s">
        <v>53</v>
      </c>
      <c r="J13" s="1" t="s">
        <v>54</v>
      </c>
      <c r="L13" s="1" t="s">
        <v>56</v>
      </c>
    </row>
    <row r="14" spans="1:12" x14ac:dyDescent="0.35">
      <c r="A14" s="14" t="s">
        <v>48</v>
      </c>
      <c r="B14" s="1">
        <v>9</v>
      </c>
      <c r="C14">
        <v>0</v>
      </c>
      <c r="D14" s="12"/>
      <c r="E14">
        <v>1</v>
      </c>
      <c r="F14">
        <f>B14</f>
        <v>9</v>
      </c>
      <c r="G14">
        <v>0</v>
      </c>
      <c r="H14" s="12">
        <v>0</v>
      </c>
      <c r="I14" s="8"/>
      <c r="J14" s="8" t="s">
        <v>39</v>
      </c>
      <c r="K14" s="8"/>
      <c r="L14" s="8">
        <v>0</v>
      </c>
    </row>
    <row r="15" spans="1:12" x14ac:dyDescent="0.35">
      <c r="A15" s="14" t="s">
        <v>49</v>
      </c>
      <c r="B15">
        <v>1</v>
      </c>
      <c r="C15">
        <v>3</v>
      </c>
      <c r="D15" s="12"/>
      <c r="E15">
        <v>1</v>
      </c>
      <c r="F15">
        <f>B13</f>
        <v>7</v>
      </c>
      <c r="G15">
        <v>0</v>
      </c>
      <c r="H15" s="12">
        <v>0</v>
      </c>
      <c r="I15" s="15" t="s">
        <v>57</v>
      </c>
      <c r="J15" s="8" t="s">
        <v>40</v>
      </c>
      <c r="K15" s="16" t="s">
        <v>55</v>
      </c>
      <c r="L15" s="8">
        <v>10</v>
      </c>
    </row>
    <row r="16" spans="1:12" x14ac:dyDescent="0.35">
      <c r="D16" s="12"/>
      <c r="E16">
        <v>0</v>
      </c>
      <c r="F16">
        <v>0</v>
      </c>
      <c r="G16">
        <v>1</v>
      </c>
      <c r="H16">
        <f>B13</f>
        <v>7</v>
      </c>
      <c r="I16" s="8"/>
      <c r="J16" s="8" t="s">
        <v>41</v>
      </c>
      <c r="K16" s="8"/>
      <c r="L16" s="8">
        <v>10</v>
      </c>
    </row>
    <row r="17" spans="1:12" x14ac:dyDescent="0.35">
      <c r="A17" t="s">
        <v>38</v>
      </c>
      <c r="B17" s="17" t="s">
        <v>43</v>
      </c>
      <c r="C17" s="18">
        <v>0</v>
      </c>
      <c r="D17" s="12"/>
      <c r="E17">
        <v>0</v>
      </c>
      <c r="F17">
        <v>0</v>
      </c>
      <c r="G17">
        <v>1</v>
      </c>
      <c r="H17">
        <f>B15</f>
        <v>1</v>
      </c>
      <c r="I17" s="8"/>
      <c r="J17" s="8" t="s">
        <v>42</v>
      </c>
      <c r="K17" s="8"/>
      <c r="L17" s="8">
        <f>C15</f>
        <v>3</v>
      </c>
    </row>
    <row r="18" spans="1:12" x14ac:dyDescent="0.35">
      <c r="B18" s="19" t="s">
        <v>44</v>
      </c>
      <c r="C18" s="12">
        <v>1</v>
      </c>
      <c r="E18" s="1" t="s">
        <v>69</v>
      </c>
    </row>
    <row r="19" spans="1:12" x14ac:dyDescent="0.35">
      <c r="B19" s="19" t="s">
        <v>45</v>
      </c>
      <c r="C19" s="12">
        <v>0</v>
      </c>
      <c r="E19">
        <f>MINVERSE(E14:H17)</f>
        <v>-3.5</v>
      </c>
    </row>
    <row r="20" spans="1:12" x14ac:dyDescent="0.35">
      <c r="B20" s="20" t="s">
        <v>46</v>
      </c>
      <c r="C20" s="11">
        <v>1</v>
      </c>
    </row>
    <row r="23" spans="1:12" x14ac:dyDescent="0.35">
      <c r="A23" s="4" t="s">
        <v>30</v>
      </c>
      <c r="C23" s="1" t="s">
        <v>29</v>
      </c>
    </row>
    <row r="24" spans="1:12" x14ac:dyDescent="0.35">
      <c r="B24" s="5"/>
      <c r="C24" s="6" t="s">
        <v>5</v>
      </c>
      <c r="D24" s="7" t="s">
        <v>62</v>
      </c>
      <c r="E24" s="7" t="s">
        <v>11</v>
      </c>
      <c r="F24" s="7" t="s">
        <v>15</v>
      </c>
      <c r="G24" s="7" t="s">
        <v>19</v>
      </c>
      <c r="H24" s="7" t="s">
        <v>22</v>
      </c>
      <c r="I24" t="s">
        <v>63</v>
      </c>
      <c r="J24" s="7" t="s">
        <v>25</v>
      </c>
      <c r="K24" s="6" t="s">
        <v>58</v>
      </c>
    </row>
    <row r="25" spans="1:12" x14ac:dyDescent="0.35">
      <c r="A25" t="s">
        <v>32</v>
      </c>
      <c r="B25" s="8"/>
      <c r="C25" s="9">
        <f>C3*$B$3</f>
        <v>0.1891891891891892</v>
      </c>
      <c r="D25" s="9">
        <f t="shared" ref="D25:K25" si="2">D3*$B$3</f>
        <v>0.16216216216216217</v>
      </c>
      <c r="E25" s="9">
        <f t="shared" si="2"/>
        <v>0</v>
      </c>
      <c r="F25" s="9">
        <f t="shared" si="2"/>
        <v>0.24324324324324326</v>
      </c>
      <c r="G25" s="9">
        <f t="shared" si="2"/>
        <v>0.21621621621621623</v>
      </c>
      <c r="H25" s="9">
        <f t="shared" si="2"/>
        <v>0.27027027027027029</v>
      </c>
      <c r="I25" s="9">
        <f t="shared" si="2"/>
        <v>0.13513513513513514</v>
      </c>
      <c r="J25" s="9">
        <f t="shared" si="2"/>
        <v>8.1081081081081086E-2</v>
      </c>
      <c r="K25" s="9">
        <f t="shared" si="2"/>
        <v>0.27027027027027029</v>
      </c>
    </row>
    <row r="26" spans="1:12" x14ac:dyDescent="0.35">
      <c r="A26" t="s">
        <v>33</v>
      </c>
      <c r="B26" s="8"/>
      <c r="C26" s="9">
        <f>C4*$B$4</f>
        <v>0.21621621621621623</v>
      </c>
      <c r="D26" s="9">
        <f t="shared" ref="D26:J26" si="3">D4*$B$4</f>
        <v>0.24324324324324326</v>
      </c>
      <c r="E26" s="9">
        <f t="shared" si="3"/>
        <v>0</v>
      </c>
      <c r="F26" s="9">
        <f t="shared" si="3"/>
        <v>0.1891891891891892</v>
      </c>
      <c r="G26" s="9">
        <f t="shared" si="3"/>
        <v>0.16216216216216217</v>
      </c>
      <c r="H26" s="9">
        <f t="shared" si="3"/>
        <v>0.27027027027027029</v>
      </c>
      <c r="I26" s="9">
        <f t="shared" si="3"/>
        <v>0.13513513513513514</v>
      </c>
      <c r="J26" s="9">
        <f t="shared" si="3"/>
        <v>8.1081081081081086E-2</v>
      </c>
      <c r="K26" s="9"/>
    </row>
    <row r="27" spans="1:12" x14ac:dyDescent="0.35">
      <c r="A27" t="s">
        <v>34</v>
      </c>
      <c r="B27" s="8"/>
      <c r="C27" s="9">
        <f>C5*$B$5</f>
        <v>1.4189189189189191</v>
      </c>
      <c r="D27" s="9">
        <f t="shared" ref="D27:J27" si="4">D5*$B$5</f>
        <v>1.0135135135135136</v>
      </c>
      <c r="E27" s="9">
        <f t="shared" si="4"/>
        <v>0</v>
      </c>
      <c r="F27" s="9">
        <f t="shared" si="4"/>
        <v>1.4189189189189191</v>
      </c>
      <c r="G27" s="9">
        <f t="shared" si="4"/>
        <v>1.2162162162162162</v>
      </c>
      <c r="H27" s="9">
        <f t="shared" si="4"/>
        <v>2.0270270270270272</v>
      </c>
      <c r="I27" s="9">
        <f t="shared" si="4"/>
        <v>0.40540540540540543</v>
      </c>
      <c r="J27" s="9">
        <f t="shared" si="4"/>
        <v>0.20270270270270271</v>
      </c>
      <c r="K27" s="9"/>
    </row>
    <row r="28" spans="1:12" x14ac:dyDescent="0.35">
      <c r="A28" t="s">
        <v>35</v>
      </c>
      <c r="B28" s="8"/>
      <c r="C28" s="9">
        <f>C6*$B$6</f>
        <v>1.3513513513513513</v>
      </c>
      <c r="D28" s="9">
        <f t="shared" ref="D28:J28" si="5">D6*$B$6</f>
        <v>1.0810810810810811</v>
      </c>
      <c r="E28" s="9">
        <f t="shared" si="5"/>
        <v>0</v>
      </c>
      <c r="F28" s="9">
        <f t="shared" si="5"/>
        <v>1.8918918918918921</v>
      </c>
      <c r="G28" s="9">
        <f t="shared" si="5"/>
        <v>1.6216216216216217</v>
      </c>
      <c r="H28" s="9">
        <f t="shared" si="5"/>
        <v>2.7027027027027026</v>
      </c>
      <c r="I28" s="9">
        <f t="shared" si="5"/>
        <v>0.54054054054054057</v>
      </c>
      <c r="J28" s="9">
        <f t="shared" si="5"/>
        <v>0.27027027027027029</v>
      </c>
      <c r="K28" s="9"/>
    </row>
    <row r="29" spans="1:12" x14ac:dyDescent="0.35">
      <c r="A29" t="s">
        <v>36</v>
      </c>
      <c r="B29" s="8"/>
      <c r="C29" s="9">
        <f>C7*$B$7</f>
        <v>0.62432432432432439</v>
      </c>
      <c r="D29" s="9">
        <f t="shared" ref="D29:J29" si="6">D7*$B$7</f>
        <v>0.53513513513513522</v>
      </c>
      <c r="E29" s="9">
        <f t="shared" si="6"/>
        <v>0</v>
      </c>
      <c r="F29" s="9">
        <f t="shared" si="6"/>
        <v>0.35675675675675678</v>
      </c>
      <c r="G29" s="9">
        <f t="shared" si="6"/>
        <v>0.44594594594594594</v>
      </c>
      <c r="H29" s="9">
        <f t="shared" si="6"/>
        <v>0.80270270270270272</v>
      </c>
      <c r="I29" s="9">
        <f t="shared" si="6"/>
        <v>0</v>
      </c>
      <c r="J29" s="9">
        <f t="shared" si="6"/>
        <v>0.71351351351351355</v>
      </c>
      <c r="K29" s="9"/>
    </row>
    <row r="30" spans="1:12" x14ac:dyDescent="0.35">
      <c r="A30" t="s">
        <v>60</v>
      </c>
      <c r="B30" s="8"/>
      <c r="C30" s="22">
        <f>C8*$B$8</f>
        <v>1.3621621621621622</v>
      </c>
      <c r="D30" s="22">
        <f t="shared" ref="D30:J30" si="7">D8*$B$8</f>
        <v>1.1675675675675676</v>
      </c>
      <c r="E30" s="22">
        <f t="shared" si="7"/>
        <v>1.7513513513513514</v>
      </c>
      <c r="F30" s="22">
        <f t="shared" si="7"/>
        <v>0.19459459459459461</v>
      </c>
      <c r="G30" s="22">
        <f t="shared" si="7"/>
        <v>0.97297297297297303</v>
      </c>
      <c r="H30" s="22">
        <f t="shared" si="7"/>
        <v>1.3621621621621622</v>
      </c>
      <c r="I30" s="22">
        <f t="shared" si="7"/>
        <v>0.58378378378378382</v>
      </c>
      <c r="J30" s="22">
        <f t="shared" si="7"/>
        <v>0.38918918918918921</v>
      </c>
      <c r="K30" s="9"/>
    </row>
    <row r="31" spans="1:12" x14ac:dyDescent="0.35">
      <c r="A31" s="11" t="s">
        <v>59</v>
      </c>
      <c r="B31" s="8"/>
      <c r="C31" s="7">
        <f>C9*$B$9</f>
        <v>1.3243243243243243</v>
      </c>
      <c r="D31" s="7">
        <f t="shared" ref="D31:J31" si="8">D9*$B$9</f>
        <v>1.1351351351351351</v>
      </c>
      <c r="E31" s="7">
        <f t="shared" si="8"/>
        <v>0</v>
      </c>
      <c r="F31" s="7">
        <f t="shared" si="8"/>
        <v>0.56756756756756754</v>
      </c>
      <c r="G31" s="7">
        <f t="shared" si="8"/>
        <v>0.94594594594594605</v>
      </c>
      <c r="H31" s="7">
        <f t="shared" si="8"/>
        <v>1.8918918918918921</v>
      </c>
      <c r="I31" s="7">
        <f t="shared" si="8"/>
        <v>0.56756756756756754</v>
      </c>
      <c r="J31" s="7">
        <f t="shared" si="8"/>
        <v>0.3783783783783784</v>
      </c>
      <c r="K31" s="6"/>
    </row>
    <row r="32" spans="1:12" x14ac:dyDescent="0.35">
      <c r="A32" s="1"/>
      <c r="B32" s="10" t="s">
        <v>37</v>
      </c>
      <c r="C32" s="9">
        <f>SUM(C25:C31)</f>
        <v>6.4864864864864868</v>
      </c>
      <c r="D32" s="9">
        <f t="shared" ref="D32:J32" si="9">SUM(D25:D31)</f>
        <v>5.3378378378378386</v>
      </c>
      <c r="E32" s="9">
        <f t="shared" si="9"/>
        <v>1.7513513513513514</v>
      </c>
      <c r="F32" s="9">
        <f t="shared" si="9"/>
        <v>4.8621621621621625</v>
      </c>
      <c r="G32" s="9">
        <f t="shared" si="9"/>
        <v>5.5810810810810825</v>
      </c>
      <c r="H32" s="9">
        <f t="shared" si="9"/>
        <v>9.3270270270270288</v>
      </c>
      <c r="I32" s="9">
        <f t="shared" si="9"/>
        <v>2.3675675675675674</v>
      </c>
      <c r="J32" s="9">
        <f t="shared" si="9"/>
        <v>2.1162162162162166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Scroll Bar 11">
              <controlPr defaultSize="0" autoPict="0">
                <anchor moveWithCells="1">
                  <from>
                    <xdr:col>11</xdr:col>
                    <xdr:colOff>31750</xdr:colOff>
                    <xdr:row>2</xdr:row>
                    <xdr:rowOff>12700</xdr:rowOff>
                  </from>
                  <to>
                    <xdr:col>11</xdr:col>
                    <xdr:colOff>1485900</xdr:colOff>
                    <xdr:row>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5" name="Scroll Bar 12">
              <controlPr defaultSize="0" autoPict="0">
                <anchor moveWithCells="1">
                  <from>
                    <xdr:col>11</xdr:col>
                    <xdr:colOff>31750</xdr:colOff>
                    <xdr:row>3</xdr:row>
                    <xdr:rowOff>38100</xdr:rowOff>
                  </from>
                  <to>
                    <xdr:col>11</xdr:col>
                    <xdr:colOff>1485900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6" name="Scroll Bar 13">
              <controlPr defaultSize="0" autoPict="0">
                <anchor moveWithCells="1">
                  <from>
                    <xdr:col>11</xdr:col>
                    <xdr:colOff>31750</xdr:colOff>
                    <xdr:row>4</xdr:row>
                    <xdr:rowOff>12700</xdr:rowOff>
                  </from>
                  <to>
                    <xdr:col>11</xdr:col>
                    <xdr:colOff>1485900</xdr:colOff>
                    <xdr:row>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" name="Scroll Bar 14">
              <controlPr defaultSize="0" autoPict="0">
                <anchor moveWithCells="1">
                  <from>
                    <xdr:col>11</xdr:col>
                    <xdr:colOff>31750</xdr:colOff>
                    <xdr:row>5</xdr:row>
                    <xdr:rowOff>12700</xdr:rowOff>
                  </from>
                  <to>
                    <xdr:col>11</xdr:col>
                    <xdr:colOff>1485900</xdr:colOff>
                    <xdr:row>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8" name="Scroll Bar 15">
              <controlPr defaultSize="0" autoPict="0">
                <anchor moveWithCells="1">
                  <from>
                    <xdr:col>11</xdr:col>
                    <xdr:colOff>31750</xdr:colOff>
                    <xdr:row>6</xdr:row>
                    <xdr:rowOff>12700</xdr:rowOff>
                  </from>
                  <to>
                    <xdr:col>11</xdr:col>
                    <xdr:colOff>1485900</xdr:colOff>
                    <xdr:row>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" name="Scroll Bar 16">
              <controlPr defaultSize="0" autoPict="0">
                <anchor moveWithCells="1">
                  <from>
                    <xdr:col>11</xdr:col>
                    <xdr:colOff>31750</xdr:colOff>
                    <xdr:row>7</xdr:row>
                    <xdr:rowOff>12700</xdr:rowOff>
                  </from>
                  <to>
                    <xdr:col>11</xdr:col>
                    <xdr:colOff>1485900</xdr:colOff>
                    <xdr:row>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0" name="Scroll Bar 17">
              <controlPr defaultSize="0" autoPict="0">
                <anchor moveWithCells="1">
                  <from>
                    <xdr:col>11</xdr:col>
                    <xdr:colOff>31750</xdr:colOff>
                    <xdr:row>8</xdr:row>
                    <xdr:rowOff>12700</xdr:rowOff>
                  </from>
                  <to>
                    <xdr:col>11</xdr:col>
                    <xdr:colOff>1485900</xdr:colOff>
                    <xdr:row>8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3"/>
  <sheetViews>
    <sheetView tabSelected="1" topLeftCell="E1" zoomScale="94" workbookViewId="0">
      <selection activeCell="N14" sqref="N14"/>
    </sheetView>
  </sheetViews>
  <sheetFormatPr defaultRowHeight="14.5" x14ac:dyDescent="0.35"/>
  <cols>
    <col min="1" max="1" width="31.81640625" bestFit="1" customWidth="1"/>
    <col min="2" max="2" width="12.26953125" bestFit="1" customWidth="1"/>
    <col min="12" max="12" width="21.36328125" customWidth="1"/>
    <col min="15" max="15" width="9.6328125" bestFit="1" customWidth="1"/>
  </cols>
  <sheetData>
    <row r="1" spans="1:17" x14ac:dyDescent="0.35">
      <c r="C1" s="1" t="s">
        <v>29</v>
      </c>
    </row>
    <row r="2" spans="1:17" x14ac:dyDescent="0.35">
      <c r="A2" s="4" t="s">
        <v>30</v>
      </c>
      <c r="B2" s="5" t="s">
        <v>31</v>
      </c>
      <c r="C2" s="6" t="s">
        <v>5</v>
      </c>
      <c r="D2" s="7" t="s">
        <v>62</v>
      </c>
      <c r="E2" s="7" t="s">
        <v>11</v>
      </c>
      <c r="F2" s="7" t="s">
        <v>15</v>
      </c>
      <c r="G2" s="7" t="s">
        <v>19</v>
      </c>
      <c r="H2" s="7" t="s">
        <v>22</v>
      </c>
      <c r="I2" t="s">
        <v>63</v>
      </c>
      <c r="J2" s="7" t="s">
        <v>25</v>
      </c>
      <c r="K2" s="6" t="s">
        <v>58</v>
      </c>
      <c r="L2" s="25" t="s">
        <v>74</v>
      </c>
      <c r="O2" t="s">
        <v>72</v>
      </c>
      <c r="P2" t="s">
        <v>1</v>
      </c>
      <c r="Q2" t="s">
        <v>76</v>
      </c>
    </row>
    <row r="3" spans="1:17" x14ac:dyDescent="0.35">
      <c r="A3" t="s">
        <v>32</v>
      </c>
      <c r="B3" s="8">
        <f>K3/SUM($K$3:$K$9)</f>
        <v>0</v>
      </c>
      <c r="C3" s="9">
        <v>7</v>
      </c>
      <c r="D3">
        <v>6</v>
      </c>
      <c r="E3">
        <v>0</v>
      </c>
      <c r="F3">
        <v>9</v>
      </c>
      <c r="G3">
        <v>8</v>
      </c>
      <c r="H3">
        <v>10</v>
      </c>
      <c r="I3" s="21">
        <v>5</v>
      </c>
      <c r="J3">
        <v>3</v>
      </c>
      <c r="K3" s="9">
        <v>0</v>
      </c>
      <c r="O3" s="33">
        <f>RANK(C10,$C$10:$J$10,0)</f>
        <v>2</v>
      </c>
      <c r="P3" s="26" t="s">
        <v>5</v>
      </c>
      <c r="Q3" s="30">
        <f>SUM(C25:C31)</f>
        <v>7.3061224489795915</v>
      </c>
    </row>
    <row r="4" spans="1:17" x14ac:dyDescent="0.35">
      <c r="A4" t="s">
        <v>33</v>
      </c>
      <c r="B4" s="8">
        <f t="shared" ref="B4:B9" si="0">K4/SUM($K$3:$K$9)</f>
        <v>0.30612244897959184</v>
      </c>
      <c r="C4" s="9">
        <v>8</v>
      </c>
      <c r="D4">
        <v>9</v>
      </c>
      <c r="E4">
        <v>0</v>
      </c>
      <c r="F4">
        <v>7</v>
      </c>
      <c r="G4">
        <v>6</v>
      </c>
      <c r="H4">
        <v>10</v>
      </c>
      <c r="I4">
        <v>5</v>
      </c>
      <c r="J4">
        <v>3</v>
      </c>
      <c r="K4" s="9">
        <v>75</v>
      </c>
      <c r="O4" s="33">
        <f>RANK(D10,$C$10:$J$10,0)</f>
        <v>3</v>
      </c>
      <c r="P4" s="26" t="s">
        <v>75</v>
      </c>
      <c r="Q4">
        <f>SUM(D25:D31)</f>
        <v>6.5102040816326534</v>
      </c>
    </row>
    <row r="5" spans="1:17" x14ac:dyDescent="0.35">
      <c r="A5" t="s">
        <v>34</v>
      </c>
      <c r="B5" s="8">
        <f t="shared" si="0"/>
        <v>0.40816326530612246</v>
      </c>
      <c r="C5" s="9">
        <v>7</v>
      </c>
      <c r="D5">
        <v>5</v>
      </c>
      <c r="E5">
        <v>0</v>
      </c>
      <c r="F5">
        <v>7</v>
      </c>
      <c r="G5">
        <v>6</v>
      </c>
      <c r="H5">
        <v>10</v>
      </c>
      <c r="I5">
        <v>2</v>
      </c>
      <c r="J5">
        <v>1</v>
      </c>
      <c r="K5" s="9">
        <v>100</v>
      </c>
      <c r="O5" s="33">
        <f>RANK(E10,$C$10:$J$10,0)</f>
        <v>8</v>
      </c>
      <c r="P5" s="26" t="s">
        <v>11</v>
      </c>
      <c r="Q5">
        <f>SUM(E25:E31)</f>
        <v>0.36734693877551017</v>
      </c>
    </row>
    <row r="6" spans="1:17" x14ac:dyDescent="0.35">
      <c r="A6" t="s">
        <v>35</v>
      </c>
      <c r="B6" s="8">
        <f t="shared" si="0"/>
        <v>0</v>
      </c>
      <c r="C6" s="9">
        <v>5</v>
      </c>
      <c r="D6">
        <v>4</v>
      </c>
      <c r="E6">
        <v>0</v>
      </c>
      <c r="F6">
        <v>7</v>
      </c>
      <c r="G6">
        <v>6</v>
      </c>
      <c r="H6">
        <v>10</v>
      </c>
      <c r="I6">
        <v>2</v>
      </c>
      <c r="J6">
        <v>1</v>
      </c>
      <c r="K6" s="9">
        <v>0</v>
      </c>
      <c r="O6" s="33">
        <f>RANK(F10,$C$10:$J$10,0)</f>
        <v>4</v>
      </c>
      <c r="P6" s="26" t="s">
        <v>15</v>
      </c>
      <c r="Q6">
        <f>SUM(F25:F31)</f>
        <v>6.0204081632653059</v>
      </c>
    </row>
    <row r="7" spans="1:17" x14ac:dyDescent="0.35">
      <c r="A7" t="s">
        <v>36</v>
      </c>
      <c r="B7" s="8">
        <f t="shared" si="0"/>
        <v>0.24489795918367346</v>
      </c>
      <c r="C7" s="9">
        <v>7</v>
      </c>
      <c r="D7">
        <v>6</v>
      </c>
      <c r="E7">
        <v>0</v>
      </c>
      <c r="F7">
        <v>4</v>
      </c>
      <c r="G7">
        <v>5</v>
      </c>
      <c r="H7">
        <v>9</v>
      </c>
      <c r="I7">
        <v>7</v>
      </c>
      <c r="J7">
        <v>8</v>
      </c>
      <c r="K7" s="9">
        <v>60</v>
      </c>
      <c r="O7" s="33">
        <f>RANK(G10,$C$10:$J$10,0)</f>
        <v>5</v>
      </c>
      <c r="P7" s="26" t="s">
        <v>19</v>
      </c>
      <c r="Q7">
        <f>SUM(G25:G31)</f>
        <v>5.7142857142857135</v>
      </c>
    </row>
    <row r="8" spans="1:17" x14ac:dyDescent="0.35">
      <c r="A8" t="s">
        <v>60</v>
      </c>
      <c r="B8" s="8">
        <f t="shared" si="0"/>
        <v>4.0816326530612242E-2</v>
      </c>
      <c r="C8" s="22">
        <v>7</v>
      </c>
      <c r="D8">
        <v>6</v>
      </c>
      <c r="E8">
        <v>9</v>
      </c>
      <c r="F8">
        <v>1</v>
      </c>
      <c r="G8">
        <v>5</v>
      </c>
      <c r="H8">
        <v>7</v>
      </c>
      <c r="I8">
        <v>3</v>
      </c>
      <c r="J8">
        <v>2</v>
      </c>
      <c r="K8" s="9">
        <v>10</v>
      </c>
      <c r="O8" s="33">
        <f>RANK(H10,$C$10:$J$10,0)</f>
        <v>1</v>
      </c>
      <c r="P8" s="26" t="s">
        <v>22</v>
      </c>
      <c r="Q8">
        <f>SUM(H25:H31)</f>
        <v>9.6326530612244898</v>
      </c>
    </row>
    <row r="9" spans="1:17" x14ac:dyDescent="0.35">
      <c r="A9" s="11" t="s">
        <v>59</v>
      </c>
      <c r="B9" s="8">
        <f t="shared" si="0"/>
        <v>0</v>
      </c>
      <c r="C9" s="7">
        <v>7</v>
      </c>
      <c r="D9" s="7">
        <v>6</v>
      </c>
      <c r="E9" s="7">
        <v>0</v>
      </c>
      <c r="F9" s="7">
        <v>3</v>
      </c>
      <c r="G9" s="7">
        <v>5</v>
      </c>
      <c r="H9" s="7">
        <v>10</v>
      </c>
      <c r="I9" s="7">
        <v>3</v>
      </c>
      <c r="J9" s="23">
        <v>2</v>
      </c>
      <c r="K9" s="6">
        <v>0</v>
      </c>
      <c r="O9" s="33">
        <f>RANK(I10,$C$10:$J$10,0)</f>
        <v>6</v>
      </c>
      <c r="P9" s="26" t="s">
        <v>63</v>
      </c>
      <c r="Q9">
        <f>SUM(I25:I31)</f>
        <v>4.1836734693877551</v>
      </c>
    </row>
    <row r="10" spans="1:17" x14ac:dyDescent="0.35">
      <c r="A10" s="1"/>
      <c r="B10" s="10" t="s">
        <v>37</v>
      </c>
      <c r="C10" s="9">
        <f>SUM(C25:C31)</f>
        <v>7.3061224489795915</v>
      </c>
      <c r="D10" s="9">
        <f>SUM(D25:D31)</f>
        <v>6.5102040816326534</v>
      </c>
      <c r="E10" s="9">
        <f>SUM(E25:E31)</f>
        <v>0.36734693877551017</v>
      </c>
      <c r="F10" s="9">
        <f>SUM(F25:F31)</f>
        <v>6.0204081632653059</v>
      </c>
      <c r="G10" s="9">
        <f>SUM(G25:G31)</f>
        <v>5.7142857142857135</v>
      </c>
      <c r="H10" s="9">
        <f>SUM(H25:H31)</f>
        <v>9.6326530612244898</v>
      </c>
      <c r="I10" s="9">
        <f>SUM(I25:I31)</f>
        <v>4.1836734693877551</v>
      </c>
      <c r="J10" s="9">
        <f>SUM(J25:J31)</f>
        <v>3.3673469387755102</v>
      </c>
      <c r="O10" s="33">
        <f>RANK(J10,$C$10:$J$10,0)</f>
        <v>7</v>
      </c>
      <c r="P10" s="26" t="s">
        <v>25</v>
      </c>
      <c r="Q10">
        <f>SUM(J25:J31)</f>
        <v>3.3673469387755102</v>
      </c>
    </row>
    <row r="12" spans="1:17" x14ac:dyDescent="0.35">
      <c r="A12" s="11"/>
      <c r="B12" s="4" t="s">
        <v>50</v>
      </c>
      <c r="C12" s="4" t="s">
        <v>51</v>
      </c>
      <c r="E12" s="1" t="s">
        <v>52</v>
      </c>
    </row>
    <row r="13" spans="1:17" x14ac:dyDescent="0.35">
      <c r="A13" s="13" t="s">
        <v>47</v>
      </c>
      <c r="B13">
        <v>7</v>
      </c>
      <c r="C13">
        <v>10</v>
      </c>
      <c r="E13" s="1" t="s">
        <v>53</v>
      </c>
      <c r="J13" s="1" t="s">
        <v>54</v>
      </c>
      <c r="L13" s="1" t="s">
        <v>56</v>
      </c>
      <c r="N13" s="27" t="s">
        <v>77</v>
      </c>
    </row>
    <row r="14" spans="1:17" x14ac:dyDescent="0.35">
      <c r="A14" s="14" t="s">
        <v>48</v>
      </c>
      <c r="B14" s="1">
        <v>9</v>
      </c>
      <c r="C14">
        <v>0</v>
      </c>
      <c r="D14" s="12"/>
      <c r="E14">
        <v>1</v>
      </c>
      <c r="F14">
        <f>B14</f>
        <v>9</v>
      </c>
      <c r="G14">
        <v>0</v>
      </c>
      <c r="H14" s="12">
        <v>0</v>
      </c>
      <c r="I14" s="8"/>
      <c r="J14" s="8" t="s">
        <v>39</v>
      </c>
      <c r="K14" s="8"/>
      <c r="L14" s="8">
        <v>0</v>
      </c>
      <c r="N14" t="str">
        <f>VLOOKUP(1,$O$3:$P$10,2,FALSE)</f>
        <v>MCMatl</v>
      </c>
      <c r="O14">
        <f>VLOOKUP(1,$O$3:$Q$10,3,FALSE)</f>
        <v>9.6326530612244898</v>
      </c>
    </row>
    <row r="15" spans="1:17" x14ac:dyDescent="0.35">
      <c r="A15" s="14" t="s">
        <v>49</v>
      </c>
      <c r="B15">
        <v>1</v>
      </c>
      <c r="C15">
        <v>3</v>
      </c>
      <c r="D15" s="12"/>
      <c r="E15">
        <v>1</v>
      </c>
      <c r="F15">
        <f>B13</f>
        <v>7</v>
      </c>
      <c r="G15">
        <v>0</v>
      </c>
      <c r="H15" s="12">
        <v>0</v>
      </c>
      <c r="I15" s="15" t="s">
        <v>57</v>
      </c>
      <c r="J15" s="8" t="s">
        <v>40</v>
      </c>
      <c r="K15" s="16" t="s">
        <v>55</v>
      </c>
      <c r="L15" s="8">
        <v>10</v>
      </c>
      <c r="N15" s="26" t="str">
        <f>VLOOKUP(2,$O$3:$P$10,2,FALSE)</f>
        <v>LinOptExc</v>
      </c>
      <c r="O15" s="26">
        <f>VLOOKUP(2,$O$3:$Q$10,3,FALSE)</f>
        <v>7.3061224489795915</v>
      </c>
    </row>
    <row r="16" spans="1:17" x14ac:dyDescent="0.35">
      <c r="D16" s="12"/>
      <c r="E16">
        <v>0</v>
      </c>
      <c r="F16">
        <v>0</v>
      </c>
      <c r="G16">
        <v>1</v>
      </c>
      <c r="H16">
        <f>B13</f>
        <v>7</v>
      </c>
      <c r="I16" s="8"/>
      <c r="J16" s="8" t="s">
        <v>41</v>
      </c>
      <c r="K16" s="8"/>
      <c r="L16" s="8">
        <v>10</v>
      </c>
      <c r="N16" s="26" t="str">
        <f>VLOOKUP(3,$O$3:$P$10,2,FALSE)</f>
        <v>TAExc</v>
      </c>
      <c r="O16" s="26">
        <f>VLOOKUP(3,$O$3:$Q$10,3,FALSE)</f>
        <v>6.5102040816326534</v>
      </c>
    </row>
    <row r="17" spans="1:15" x14ac:dyDescent="0.35">
      <c r="A17" t="s">
        <v>38</v>
      </c>
      <c r="B17" s="17" t="s">
        <v>43</v>
      </c>
      <c r="C17" s="18">
        <v>0</v>
      </c>
      <c r="D17" s="12"/>
      <c r="E17">
        <v>0</v>
      </c>
      <c r="F17">
        <v>0</v>
      </c>
      <c r="G17">
        <v>1</v>
      </c>
      <c r="H17">
        <f>B15</f>
        <v>1</v>
      </c>
      <c r="I17" s="8"/>
      <c r="J17" s="8" t="s">
        <v>42</v>
      </c>
      <c r="K17" s="8"/>
      <c r="L17" s="8">
        <f>C15</f>
        <v>3</v>
      </c>
      <c r="N17" s="26" t="str">
        <f>VLOOKUP(4,$O$3:$P$10,2,FALSE)</f>
        <v>RegMatl</v>
      </c>
      <c r="O17" s="26">
        <f>VLOOKUP(4,$O$3:$Q$10,3,FALSE)</f>
        <v>6.0204081632653059</v>
      </c>
    </row>
    <row r="18" spans="1:15" x14ac:dyDescent="0.35">
      <c r="B18" s="19" t="s">
        <v>44</v>
      </c>
      <c r="C18" s="12">
        <v>1</v>
      </c>
      <c r="E18" s="1" t="s">
        <v>69</v>
      </c>
      <c r="N18" s="26" t="str">
        <f>VLOOKUP(5,$O$3:$P$10,2,FALSE)</f>
        <v>NlOptMatl</v>
      </c>
      <c r="O18" s="26">
        <f>VLOOKUP(5,$O$3:$Q$10,3,FALSE)</f>
        <v>5.7142857142857135</v>
      </c>
    </row>
    <row r="19" spans="1:15" x14ac:dyDescent="0.35">
      <c r="B19" s="19" t="s">
        <v>45</v>
      </c>
      <c r="C19" s="12">
        <v>0</v>
      </c>
      <c r="E19">
        <f>MINVERSE(E14:H17)</f>
        <v>-3.5</v>
      </c>
      <c r="N19" s="26" t="str">
        <f>VLOOKUP(6,$O$3:$P$10,2,FALSE)</f>
        <v>RegR</v>
      </c>
      <c r="O19" s="26">
        <f>VLOOKUP(6,$O$3:$Q$10,3,FALSE)</f>
        <v>4.1836734693877551</v>
      </c>
    </row>
    <row r="20" spans="1:15" x14ac:dyDescent="0.35">
      <c r="B20" s="20" t="s">
        <v>46</v>
      </c>
      <c r="C20" s="11">
        <v>1</v>
      </c>
      <c r="N20" s="26" t="str">
        <f>VLOOKUP(7,$O$3:$P$10,2,FALSE)</f>
        <v>DynSyst</v>
      </c>
      <c r="O20" s="26">
        <f>VLOOKUP(7,$O$3:$Q$10,3,FALSE)</f>
        <v>3.3673469387755102</v>
      </c>
    </row>
    <row r="21" spans="1:15" x14ac:dyDescent="0.35">
      <c r="N21" s="26" t="str">
        <f>VLOOKUP(8,$O$3:$P$10,2,FALSE)</f>
        <v>DYMath</v>
      </c>
      <c r="O21" s="26">
        <f>VLOOKUP(8,$O$3:$Q$10,3,FALSE)</f>
        <v>0.36734693877551017</v>
      </c>
    </row>
    <row r="23" spans="1:15" x14ac:dyDescent="0.35">
      <c r="A23" s="4" t="s">
        <v>30</v>
      </c>
      <c r="C23" s="1" t="s">
        <v>29</v>
      </c>
    </row>
    <row r="24" spans="1:15" x14ac:dyDescent="0.35">
      <c r="B24" s="5"/>
      <c r="C24" s="6" t="s">
        <v>5</v>
      </c>
      <c r="D24" s="7" t="s">
        <v>62</v>
      </c>
      <c r="E24" s="7" t="s">
        <v>11</v>
      </c>
      <c r="F24" s="7" t="s">
        <v>15</v>
      </c>
      <c r="G24" s="7" t="s">
        <v>19</v>
      </c>
      <c r="H24" s="7" t="s">
        <v>22</v>
      </c>
      <c r="I24" t="s">
        <v>63</v>
      </c>
      <c r="J24" s="7" t="s">
        <v>25</v>
      </c>
      <c r="K24" s="6" t="s">
        <v>58</v>
      </c>
    </row>
    <row r="25" spans="1:15" x14ac:dyDescent="0.35">
      <c r="A25" t="s">
        <v>32</v>
      </c>
      <c r="B25" s="8"/>
      <c r="C25" s="9">
        <f>C3*$B$3</f>
        <v>0</v>
      </c>
      <c r="D25" s="9">
        <f t="shared" ref="D25:K25" si="1">D3*$B$3</f>
        <v>0</v>
      </c>
      <c r="E25" s="9">
        <f t="shared" si="1"/>
        <v>0</v>
      </c>
      <c r="F25" s="9">
        <f t="shared" si="1"/>
        <v>0</v>
      </c>
      <c r="G25" s="9">
        <f t="shared" si="1"/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K25" s="9">
        <f t="shared" si="1"/>
        <v>0</v>
      </c>
    </row>
    <row r="26" spans="1:15" x14ac:dyDescent="0.35">
      <c r="A26" t="s">
        <v>33</v>
      </c>
      <c r="B26" s="8"/>
      <c r="C26" s="9">
        <f>C4*$B$4</f>
        <v>2.4489795918367347</v>
      </c>
      <c r="D26" s="9">
        <f t="shared" ref="D26:J26" si="2">D4*$B$4</f>
        <v>2.7551020408163267</v>
      </c>
      <c r="E26" s="9">
        <f t="shared" si="2"/>
        <v>0</v>
      </c>
      <c r="F26" s="9">
        <f t="shared" si="2"/>
        <v>2.1428571428571428</v>
      </c>
      <c r="G26" s="9">
        <f t="shared" si="2"/>
        <v>1.8367346938775511</v>
      </c>
      <c r="H26" s="9">
        <f t="shared" si="2"/>
        <v>3.0612244897959187</v>
      </c>
      <c r="I26" s="9">
        <f t="shared" si="2"/>
        <v>1.5306122448979593</v>
      </c>
      <c r="J26" s="9">
        <f t="shared" si="2"/>
        <v>0.91836734693877553</v>
      </c>
      <c r="K26" s="9"/>
    </row>
    <row r="27" spans="1:15" x14ac:dyDescent="0.35">
      <c r="A27" t="s">
        <v>34</v>
      </c>
      <c r="B27" s="8"/>
      <c r="C27" s="9">
        <f>C5*$B$5</f>
        <v>2.8571428571428572</v>
      </c>
      <c r="D27" s="9">
        <f t="shared" ref="D27:J27" si="3">D5*$B$5</f>
        <v>2.0408163265306123</v>
      </c>
      <c r="E27" s="9">
        <f t="shared" si="3"/>
        <v>0</v>
      </c>
      <c r="F27" s="9">
        <f t="shared" si="3"/>
        <v>2.8571428571428572</v>
      </c>
      <c r="G27" s="9">
        <f t="shared" si="3"/>
        <v>2.4489795918367347</v>
      </c>
      <c r="H27" s="9">
        <f t="shared" si="3"/>
        <v>4.0816326530612246</v>
      </c>
      <c r="I27" s="9">
        <f t="shared" si="3"/>
        <v>0.81632653061224492</v>
      </c>
      <c r="J27" s="9">
        <f t="shared" si="3"/>
        <v>0.40816326530612246</v>
      </c>
      <c r="K27" s="9"/>
    </row>
    <row r="28" spans="1:15" x14ac:dyDescent="0.35">
      <c r="A28" t="s">
        <v>35</v>
      </c>
      <c r="B28" s="8"/>
      <c r="C28" s="9">
        <f>C6*$B$6</f>
        <v>0</v>
      </c>
      <c r="D28" s="9">
        <f t="shared" ref="D28:J28" si="4">D6*$B$6</f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/>
    </row>
    <row r="29" spans="1:15" x14ac:dyDescent="0.35">
      <c r="A29" t="s">
        <v>36</v>
      </c>
      <c r="B29" s="8"/>
      <c r="C29" s="9">
        <f>C7*$B$7</f>
        <v>1.7142857142857142</v>
      </c>
      <c r="D29" s="9">
        <f t="shared" ref="D29:J29" si="5">D7*$B$7</f>
        <v>1.4693877551020407</v>
      </c>
      <c r="E29" s="9">
        <f t="shared" si="5"/>
        <v>0</v>
      </c>
      <c r="F29" s="9">
        <f t="shared" si="5"/>
        <v>0.97959183673469385</v>
      </c>
      <c r="G29" s="9">
        <f t="shared" si="5"/>
        <v>1.2244897959183674</v>
      </c>
      <c r="H29" s="9">
        <f t="shared" si="5"/>
        <v>2.204081632653061</v>
      </c>
      <c r="I29" s="9">
        <f t="shared" si="5"/>
        <v>1.7142857142857142</v>
      </c>
      <c r="J29" s="9">
        <f t="shared" si="5"/>
        <v>1.9591836734693877</v>
      </c>
      <c r="K29" s="9"/>
    </row>
    <row r="30" spans="1:15" x14ac:dyDescent="0.35">
      <c r="A30" t="s">
        <v>60</v>
      </c>
      <c r="B30" s="8"/>
      <c r="C30" s="22">
        <f>C8*$B$8</f>
        <v>0.2857142857142857</v>
      </c>
      <c r="D30" s="22">
        <f t="shared" ref="D30:J30" si="6">D8*$B$8</f>
        <v>0.24489795918367346</v>
      </c>
      <c r="E30" s="22">
        <f t="shared" si="6"/>
        <v>0.36734693877551017</v>
      </c>
      <c r="F30" s="22">
        <f t="shared" si="6"/>
        <v>4.0816326530612242E-2</v>
      </c>
      <c r="G30" s="22">
        <f t="shared" si="6"/>
        <v>0.2040816326530612</v>
      </c>
      <c r="H30" s="22">
        <f t="shared" si="6"/>
        <v>0.2857142857142857</v>
      </c>
      <c r="I30" s="22">
        <f t="shared" si="6"/>
        <v>0.12244897959183673</v>
      </c>
      <c r="J30" s="22">
        <f t="shared" si="6"/>
        <v>8.1632653061224483E-2</v>
      </c>
      <c r="K30" s="9"/>
    </row>
    <row r="31" spans="1:15" x14ac:dyDescent="0.35">
      <c r="A31" s="11" t="s">
        <v>59</v>
      </c>
      <c r="B31" s="8"/>
      <c r="C31" s="7">
        <f>C9*$B$9</f>
        <v>0</v>
      </c>
      <c r="D31" s="7">
        <f t="shared" ref="D31:J31" si="7">D9*$B$9</f>
        <v>0</v>
      </c>
      <c r="E31" s="7">
        <f t="shared" si="7"/>
        <v>0</v>
      </c>
      <c r="F31" s="7">
        <f t="shared" si="7"/>
        <v>0</v>
      </c>
      <c r="G31" s="7">
        <f t="shared" si="7"/>
        <v>0</v>
      </c>
      <c r="H31" s="7">
        <f t="shared" si="7"/>
        <v>0</v>
      </c>
      <c r="I31" s="7">
        <f t="shared" si="7"/>
        <v>0</v>
      </c>
      <c r="J31" s="7">
        <f t="shared" si="7"/>
        <v>0</v>
      </c>
      <c r="K31" s="6"/>
    </row>
    <row r="32" spans="1:15" x14ac:dyDescent="0.35">
      <c r="A32" s="1"/>
      <c r="B32" s="10" t="s">
        <v>37</v>
      </c>
      <c r="C32" s="9">
        <f>SUM(C25:C31)</f>
        <v>7.3061224489795915</v>
      </c>
      <c r="D32" s="9">
        <f t="shared" ref="D32:J32" si="8">SUM(D25:D31)</f>
        <v>6.5102040816326534</v>
      </c>
      <c r="E32" s="9">
        <f t="shared" si="8"/>
        <v>0.36734693877551017</v>
      </c>
      <c r="F32" s="9">
        <f t="shared" si="8"/>
        <v>6.0204081632653059</v>
      </c>
      <c r="G32" s="9">
        <f t="shared" si="8"/>
        <v>5.7142857142857135</v>
      </c>
      <c r="H32" s="9">
        <f t="shared" si="8"/>
        <v>9.6326530612244898</v>
      </c>
      <c r="I32" s="9">
        <f t="shared" si="8"/>
        <v>4.1836734693877551</v>
      </c>
      <c r="J32" s="9">
        <f t="shared" si="8"/>
        <v>3.3673469387755102</v>
      </c>
    </row>
    <row r="33" spans="1:10" x14ac:dyDescent="0.35">
      <c r="A33" s="24" t="s">
        <v>70</v>
      </c>
    </row>
    <row r="34" spans="1:10" x14ac:dyDescent="0.35">
      <c r="A34">
        <f>1/6</f>
        <v>0.16666666666666666</v>
      </c>
    </row>
    <row r="35" spans="1:10" x14ac:dyDescent="0.35">
      <c r="B35" s="6" t="s">
        <v>5</v>
      </c>
      <c r="C35" s="7" t="s">
        <v>62</v>
      </c>
      <c r="D35" s="7" t="s">
        <v>11</v>
      </c>
      <c r="E35" s="7" t="s">
        <v>15</v>
      </c>
      <c r="F35" s="7" t="s">
        <v>19</v>
      </c>
      <c r="G35" s="7" t="s">
        <v>22</v>
      </c>
      <c r="H35" t="s">
        <v>63</v>
      </c>
      <c r="I35" s="7" t="s">
        <v>25</v>
      </c>
      <c r="J35" s="6" t="s">
        <v>58</v>
      </c>
    </row>
    <row r="36" spans="1:10" x14ac:dyDescent="0.35">
      <c r="A36" t="s">
        <v>32</v>
      </c>
      <c r="B36">
        <f>$A$34*B3</f>
        <v>0</v>
      </c>
      <c r="C36">
        <f t="shared" ref="C36:I36" si="9">$A$34*C3</f>
        <v>1.1666666666666665</v>
      </c>
      <c r="D36">
        <f t="shared" si="9"/>
        <v>1</v>
      </c>
      <c r="E36">
        <f t="shared" si="9"/>
        <v>0</v>
      </c>
      <c r="F36">
        <f t="shared" si="9"/>
        <v>1.5</v>
      </c>
      <c r="G36">
        <f t="shared" si="9"/>
        <v>1.3333333333333333</v>
      </c>
      <c r="H36">
        <f t="shared" si="9"/>
        <v>1.6666666666666665</v>
      </c>
      <c r="I36">
        <f t="shared" si="9"/>
        <v>0.83333333333333326</v>
      </c>
    </row>
    <row r="37" spans="1:10" x14ac:dyDescent="0.35">
      <c r="A37" t="s">
        <v>33</v>
      </c>
      <c r="B37">
        <f t="shared" ref="B37:I37" si="10">$A$34*B4</f>
        <v>5.1020408163265307E-2</v>
      </c>
      <c r="C37">
        <f t="shared" si="10"/>
        <v>1.3333333333333333</v>
      </c>
      <c r="D37">
        <f t="shared" si="10"/>
        <v>1.5</v>
      </c>
      <c r="E37">
        <f t="shared" si="10"/>
        <v>0</v>
      </c>
      <c r="F37">
        <f t="shared" si="10"/>
        <v>1.1666666666666665</v>
      </c>
      <c r="G37">
        <f t="shared" si="10"/>
        <v>1</v>
      </c>
      <c r="H37">
        <f t="shared" si="10"/>
        <v>1.6666666666666665</v>
      </c>
      <c r="I37">
        <f t="shared" si="10"/>
        <v>0.83333333333333326</v>
      </c>
    </row>
    <row r="38" spans="1:10" x14ac:dyDescent="0.35">
      <c r="A38" t="s">
        <v>34</v>
      </c>
      <c r="B38">
        <f t="shared" ref="B38:I38" si="11">$A$34*B5</f>
        <v>6.8027210884353734E-2</v>
      </c>
      <c r="C38">
        <f t="shared" si="11"/>
        <v>1.1666666666666665</v>
      </c>
      <c r="D38">
        <f t="shared" si="11"/>
        <v>0.83333333333333326</v>
      </c>
      <c r="E38">
        <f t="shared" si="11"/>
        <v>0</v>
      </c>
      <c r="F38">
        <f t="shared" si="11"/>
        <v>1.1666666666666665</v>
      </c>
      <c r="G38">
        <f t="shared" si="11"/>
        <v>1</v>
      </c>
      <c r="H38">
        <f t="shared" si="11"/>
        <v>1.6666666666666665</v>
      </c>
      <c r="I38">
        <f t="shared" si="11"/>
        <v>0.33333333333333331</v>
      </c>
    </row>
    <row r="39" spans="1:10" x14ac:dyDescent="0.35">
      <c r="A39" t="s">
        <v>35</v>
      </c>
      <c r="B39">
        <f t="shared" ref="B39:I39" si="12">$A$34*B6</f>
        <v>0</v>
      </c>
      <c r="C39">
        <f t="shared" si="12"/>
        <v>0.83333333333333326</v>
      </c>
      <c r="D39">
        <f t="shared" si="12"/>
        <v>0.66666666666666663</v>
      </c>
      <c r="E39">
        <f t="shared" si="12"/>
        <v>0</v>
      </c>
      <c r="F39">
        <f t="shared" si="12"/>
        <v>1.1666666666666665</v>
      </c>
      <c r="G39">
        <f t="shared" si="12"/>
        <v>1</v>
      </c>
      <c r="H39">
        <f t="shared" si="12"/>
        <v>1.6666666666666665</v>
      </c>
      <c r="I39">
        <f t="shared" si="12"/>
        <v>0.33333333333333331</v>
      </c>
    </row>
    <row r="40" spans="1:10" x14ac:dyDescent="0.35">
      <c r="A40" t="s">
        <v>36</v>
      </c>
      <c r="B40">
        <f t="shared" ref="B40:I40" si="13">$A$34*B7</f>
        <v>4.0816326530612242E-2</v>
      </c>
      <c r="C40">
        <f t="shared" si="13"/>
        <v>1.1666666666666665</v>
      </c>
      <c r="D40">
        <f t="shared" si="13"/>
        <v>1</v>
      </c>
      <c r="E40">
        <f t="shared" si="13"/>
        <v>0</v>
      </c>
      <c r="F40">
        <f t="shared" si="13"/>
        <v>0.66666666666666663</v>
      </c>
      <c r="G40">
        <f t="shared" si="13"/>
        <v>0.83333333333333326</v>
      </c>
      <c r="H40">
        <f t="shared" si="13"/>
        <v>1.5</v>
      </c>
      <c r="I40">
        <f t="shared" si="13"/>
        <v>1.1666666666666665</v>
      </c>
    </row>
    <row r="41" spans="1:10" x14ac:dyDescent="0.35">
      <c r="A41" t="s">
        <v>60</v>
      </c>
      <c r="B41">
        <f t="shared" ref="B41:I41" si="14">$A$34*B8</f>
        <v>6.802721088435373E-3</v>
      </c>
      <c r="C41">
        <f t="shared" si="14"/>
        <v>1.1666666666666665</v>
      </c>
      <c r="D41">
        <f t="shared" si="14"/>
        <v>1</v>
      </c>
      <c r="E41">
        <f t="shared" si="14"/>
        <v>1.5</v>
      </c>
      <c r="F41">
        <f t="shared" si="14"/>
        <v>0.16666666666666666</v>
      </c>
      <c r="G41">
        <f t="shared" si="14"/>
        <v>0.83333333333333326</v>
      </c>
      <c r="H41">
        <f t="shared" si="14"/>
        <v>1.1666666666666665</v>
      </c>
      <c r="I41">
        <f t="shared" si="14"/>
        <v>0.5</v>
      </c>
    </row>
    <row r="42" spans="1:10" x14ac:dyDescent="0.35">
      <c r="A42" s="11" t="s">
        <v>59</v>
      </c>
      <c r="B42">
        <f t="shared" ref="B42:I42" si="15">$A$34*B9</f>
        <v>0</v>
      </c>
      <c r="C42">
        <f t="shared" si="15"/>
        <v>1.1666666666666665</v>
      </c>
      <c r="D42">
        <f t="shared" si="15"/>
        <v>1</v>
      </c>
      <c r="E42">
        <f t="shared" si="15"/>
        <v>0</v>
      </c>
      <c r="F42">
        <f t="shared" si="15"/>
        <v>0.5</v>
      </c>
      <c r="G42">
        <f t="shared" si="15"/>
        <v>0.83333333333333326</v>
      </c>
      <c r="H42">
        <f t="shared" si="15"/>
        <v>1.6666666666666665</v>
      </c>
      <c r="I42">
        <f t="shared" si="15"/>
        <v>0.5</v>
      </c>
    </row>
    <row r="44" spans="1:10" x14ac:dyDescent="0.35">
      <c r="A44" t="s">
        <v>71</v>
      </c>
      <c r="B44" s="26">
        <f>(1/7)*(1+1/2+1/3+1/4+1/5+1/6+1/7)</f>
        <v>0.37040816326530607</v>
      </c>
      <c r="C44" s="26">
        <f>(1/7)*(1/2+1/3+1/4+1/5+1/6+1/7)</f>
        <v>0.22755102040816325</v>
      </c>
      <c r="D44" s="26">
        <f>(1/7)*(1/3+1/4+1/5+1/6+1/7)</f>
        <v>0.15612244897959182</v>
      </c>
      <c r="E44" s="26">
        <f>(1/7)*(1/4+1/5+1/6+1/7)</f>
        <v>0.1085034013605442</v>
      </c>
      <c r="F44" s="26">
        <f>(1/7)*(1/5+1/6+1/7)</f>
        <v>7.2789115646258493E-2</v>
      </c>
      <c r="G44" s="26">
        <f>(1/7)*(1/6+1/7)</f>
        <v>4.4217687074829932E-2</v>
      </c>
      <c r="H44">
        <f>1/7*1/7</f>
        <v>2.0408163265306121E-2</v>
      </c>
    </row>
    <row r="45" spans="1:10" x14ac:dyDescent="0.35">
      <c r="B45" s="28" t="s">
        <v>5</v>
      </c>
      <c r="C45" s="29" t="s">
        <v>62</v>
      </c>
      <c r="D45" s="29" t="s">
        <v>11</v>
      </c>
      <c r="E45" s="29" t="s">
        <v>15</v>
      </c>
      <c r="F45" s="29" t="s">
        <v>19</v>
      </c>
      <c r="G45" s="29" t="s">
        <v>22</v>
      </c>
      <c r="H45" s="26" t="s">
        <v>63</v>
      </c>
      <c r="I45" s="29" t="s">
        <v>25</v>
      </c>
      <c r="J45" s="28" t="s">
        <v>58</v>
      </c>
    </row>
    <row r="46" spans="1:10" x14ac:dyDescent="0.35">
      <c r="A46" s="26" t="s">
        <v>32</v>
      </c>
      <c r="B46">
        <f>$H$44*C3</f>
        <v>0.14285714285714285</v>
      </c>
      <c r="C46" s="26">
        <f t="shared" ref="C46:I46" si="16">$H$44*D3</f>
        <v>0.12244897959183673</v>
      </c>
      <c r="D46" s="26">
        <f t="shared" si="16"/>
        <v>0</v>
      </c>
      <c r="E46" s="26">
        <f t="shared" si="16"/>
        <v>0.18367346938775508</v>
      </c>
      <c r="F46" s="26">
        <f t="shared" si="16"/>
        <v>0.16326530612244897</v>
      </c>
      <c r="G46" s="26">
        <f t="shared" si="16"/>
        <v>0.2040816326530612</v>
      </c>
      <c r="H46" s="26">
        <f t="shared" si="16"/>
        <v>0.1020408163265306</v>
      </c>
      <c r="I46" s="26">
        <f t="shared" si="16"/>
        <v>6.1224489795918366E-2</v>
      </c>
      <c r="J46" s="30">
        <v>10</v>
      </c>
    </row>
    <row r="47" spans="1:10" x14ac:dyDescent="0.35">
      <c r="A47" s="26" t="s">
        <v>33</v>
      </c>
      <c r="B47">
        <f>$G$44*C4</f>
        <v>0.35374149659863946</v>
      </c>
      <c r="C47" s="26">
        <f t="shared" ref="C47:I47" si="17">$G$44*D4</f>
        <v>0.39795918367346939</v>
      </c>
      <c r="D47" s="26">
        <f t="shared" si="17"/>
        <v>0</v>
      </c>
      <c r="E47" s="26">
        <f t="shared" si="17"/>
        <v>0.30952380952380953</v>
      </c>
      <c r="F47" s="26">
        <f t="shared" si="17"/>
        <v>0.26530612244897961</v>
      </c>
      <c r="G47" s="26">
        <f t="shared" si="17"/>
        <v>0.44217687074829931</v>
      </c>
      <c r="H47" s="26">
        <f t="shared" si="17"/>
        <v>0.22108843537414966</v>
      </c>
      <c r="I47" s="26">
        <f t="shared" si="17"/>
        <v>0.1326530612244898</v>
      </c>
      <c r="J47" s="30">
        <v>10</v>
      </c>
    </row>
    <row r="48" spans="1:10" x14ac:dyDescent="0.35">
      <c r="A48" s="26" t="s">
        <v>34</v>
      </c>
      <c r="B48">
        <f>$C$44*C5</f>
        <v>1.5928571428571427</v>
      </c>
      <c r="C48" s="26">
        <f t="shared" ref="C48:I48" si="18">$C$44*D5</f>
        <v>1.1377551020408163</v>
      </c>
      <c r="D48" s="26">
        <f t="shared" si="18"/>
        <v>0</v>
      </c>
      <c r="E48" s="26">
        <f t="shared" si="18"/>
        <v>1.5928571428571427</v>
      </c>
      <c r="F48" s="26">
        <f t="shared" si="18"/>
        <v>1.3653061224489795</v>
      </c>
      <c r="G48" s="26">
        <f t="shared" si="18"/>
        <v>2.2755102040816326</v>
      </c>
      <c r="H48" s="26">
        <f t="shared" si="18"/>
        <v>0.45510204081632649</v>
      </c>
      <c r="I48" s="26">
        <f t="shared" si="18"/>
        <v>0.22755102040816325</v>
      </c>
      <c r="J48" s="30">
        <v>75</v>
      </c>
    </row>
    <row r="49" spans="1:10" x14ac:dyDescent="0.35">
      <c r="A49" s="26" t="s">
        <v>35</v>
      </c>
      <c r="B49">
        <f>$B$44*C6</f>
        <v>1.8520408163265303</v>
      </c>
      <c r="C49" s="26">
        <f t="shared" ref="C49:I49" si="19">$B$44*D6</f>
        <v>1.4816326530612243</v>
      </c>
      <c r="D49" s="26">
        <f t="shared" si="19"/>
        <v>0</v>
      </c>
      <c r="E49" s="26">
        <f t="shared" si="19"/>
        <v>2.5928571428571425</v>
      </c>
      <c r="F49" s="26">
        <f t="shared" si="19"/>
        <v>2.2224489795918365</v>
      </c>
      <c r="G49" s="26">
        <f t="shared" si="19"/>
        <v>3.7040816326530606</v>
      </c>
      <c r="H49" s="26">
        <f t="shared" si="19"/>
        <v>0.74081632653061213</v>
      </c>
      <c r="I49" s="26">
        <f t="shared" si="19"/>
        <v>0.37040816326530607</v>
      </c>
      <c r="J49" s="30">
        <v>100</v>
      </c>
    </row>
    <row r="50" spans="1:10" x14ac:dyDescent="0.35">
      <c r="A50" s="26" t="s">
        <v>36</v>
      </c>
      <c r="B50">
        <f>$F$44*C7</f>
        <v>0.50952380952380949</v>
      </c>
      <c r="C50" s="26">
        <f t="shared" ref="C50:I50" si="20">$F$44*D7</f>
        <v>0.43673469387755093</v>
      </c>
      <c r="D50" s="26">
        <f t="shared" si="20"/>
        <v>0</v>
      </c>
      <c r="E50" s="26">
        <f t="shared" si="20"/>
        <v>0.29115646258503397</v>
      </c>
      <c r="F50" s="26">
        <f t="shared" si="20"/>
        <v>0.36394557823129248</v>
      </c>
      <c r="G50" s="26">
        <f t="shared" si="20"/>
        <v>0.65510204081632639</v>
      </c>
      <c r="H50" s="26">
        <f t="shared" si="20"/>
        <v>0.50952380952380949</v>
      </c>
      <c r="I50" s="26">
        <f t="shared" si="20"/>
        <v>0.58231292517006794</v>
      </c>
      <c r="J50" s="30">
        <v>30</v>
      </c>
    </row>
    <row r="51" spans="1:10" x14ac:dyDescent="0.35">
      <c r="A51" s="26" t="s">
        <v>60</v>
      </c>
      <c r="B51">
        <f>$D$44*C8</f>
        <v>1.0928571428571427</v>
      </c>
      <c r="C51" s="26">
        <f t="shared" ref="C51:I51" si="21">$D$44*D8</f>
        <v>0.93673469387755093</v>
      </c>
      <c r="D51" s="26">
        <f t="shared" si="21"/>
        <v>1.4051020408163264</v>
      </c>
      <c r="E51" s="26">
        <f t="shared" si="21"/>
        <v>0.15612244897959182</v>
      </c>
      <c r="F51" s="26">
        <f t="shared" si="21"/>
        <v>0.78061224489795911</v>
      </c>
      <c r="G51" s="26">
        <f t="shared" si="21"/>
        <v>1.0928571428571427</v>
      </c>
      <c r="H51" s="26">
        <f t="shared" si="21"/>
        <v>0.46836734693877546</v>
      </c>
      <c r="I51" s="26">
        <f t="shared" si="21"/>
        <v>0.31224489795918364</v>
      </c>
      <c r="J51" s="30">
        <v>70</v>
      </c>
    </row>
    <row r="52" spans="1:10" x14ac:dyDescent="0.35">
      <c r="A52" s="31" t="s">
        <v>59</v>
      </c>
      <c r="B52">
        <f>$E$44*C9</f>
        <v>0.75952380952380949</v>
      </c>
      <c r="C52" s="26">
        <f t="shared" ref="C52:I52" si="22">$E$44*D9</f>
        <v>0.65102040816326523</v>
      </c>
      <c r="D52" s="26">
        <f t="shared" si="22"/>
        <v>0</v>
      </c>
      <c r="E52" s="26">
        <f t="shared" si="22"/>
        <v>0.32551020408163261</v>
      </c>
      <c r="F52" s="26">
        <f t="shared" si="22"/>
        <v>0.54251700680272097</v>
      </c>
      <c r="G52" s="26">
        <f t="shared" si="22"/>
        <v>1.0850340136054419</v>
      </c>
      <c r="H52" s="26">
        <f t="shared" si="22"/>
        <v>0.32551020408163261</v>
      </c>
      <c r="I52" s="26">
        <f t="shared" si="22"/>
        <v>0.21700680272108841</v>
      </c>
      <c r="J52" s="28">
        <v>70</v>
      </c>
    </row>
    <row r="53" spans="1:10" x14ac:dyDescent="0.35">
      <c r="A53" s="32" t="s">
        <v>37</v>
      </c>
      <c r="B53">
        <f>SUM(B46:B52)</f>
        <v>6.3034013605442167</v>
      </c>
      <c r="C53" s="26">
        <f t="shared" ref="C53:I53" si="23">SUM(C46:C52)</f>
        <v>5.1642857142857137</v>
      </c>
      <c r="D53" s="26">
        <f t="shared" si="23"/>
        <v>1.4051020408163264</v>
      </c>
      <c r="E53" s="26">
        <f t="shared" si="23"/>
        <v>5.4517006802721086</v>
      </c>
      <c r="F53" s="26">
        <f t="shared" si="23"/>
        <v>5.703401360544218</v>
      </c>
      <c r="G53" s="26">
        <f t="shared" si="23"/>
        <v>9.4588435374149658</v>
      </c>
      <c r="H53" s="26">
        <f t="shared" si="23"/>
        <v>2.8224489795918362</v>
      </c>
      <c r="I53" s="26">
        <f t="shared" si="23"/>
        <v>1.9034013605442173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Scroll Bar 3">
              <controlPr defaultSize="0" autoPict="0">
                <anchor moveWithCells="1">
                  <from>
                    <xdr:col>11</xdr:col>
                    <xdr:colOff>25400</xdr:colOff>
                    <xdr:row>2</xdr:row>
                    <xdr:rowOff>0</xdr:rowOff>
                  </from>
                  <to>
                    <xdr:col>11</xdr:col>
                    <xdr:colOff>1479550</xdr:colOff>
                    <xdr:row>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Scroll Bar 5">
              <controlPr defaultSize="0" autoPict="0">
                <anchor moveWithCells="1">
                  <from>
                    <xdr:col>11</xdr:col>
                    <xdr:colOff>44450</xdr:colOff>
                    <xdr:row>3</xdr:row>
                    <xdr:rowOff>0</xdr:rowOff>
                  </from>
                  <to>
                    <xdr:col>12</xdr:col>
                    <xdr:colOff>6350</xdr:colOff>
                    <xdr:row>3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6" name="Scroll Bar 7">
              <controlPr defaultSize="0" autoPict="0">
                <anchor moveWithCells="1">
                  <from>
                    <xdr:col>11</xdr:col>
                    <xdr:colOff>44450</xdr:colOff>
                    <xdr:row>3</xdr:row>
                    <xdr:rowOff>177800</xdr:rowOff>
                  </from>
                  <to>
                    <xdr:col>12</xdr:col>
                    <xdr:colOff>6350</xdr:colOff>
                    <xdr:row>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7" name="Scroll Bar 8">
              <controlPr defaultSize="0" autoPict="0">
                <anchor moveWithCells="1">
                  <from>
                    <xdr:col>11</xdr:col>
                    <xdr:colOff>50800</xdr:colOff>
                    <xdr:row>4</xdr:row>
                    <xdr:rowOff>152400</xdr:rowOff>
                  </from>
                  <to>
                    <xdr:col>12</xdr:col>
                    <xdr:colOff>12700</xdr:colOff>
                    <xdr:row>5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8" name="Scroll Bar 9">
              <controlPr defaultSize="0" autoPict="0">
                <anchor moveWithCells="1">
                  <from>
                    <xdr:col>11</xdr:col>
                    <xdr:colOff>38100</xdr:colOff>
                    <xdr:row>6</xdr:row>
                    <xdr:rowOff>12700</xdr:rowOff>
                  </from>
                  <to>
                    <xdr:col>12</xdr:col>
                    <xdr:colOff>0</xdr:colOff>
                    <xdr:row>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9" name="Scroll Bar 10">
              <controlPr defaultSize="0" autoPict="0">
                <anchor moveWithCells="1">
                  <from>
                    <xdr:col>11</xdr:col>
                    <xdr:colOff>12700</xdr:colOff>
                    <xdr:row>7</xdr:row>
                    <xdr:rowOff>19050</xdr:rowOff>
                  </from>
                  <to>
                    <xdr:col>11</xdr:col>
                    <xdr:colOff>1466850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0" name="Scroll Bar 11">
              <controlPr defaultSize="0" autoPict="0">
                <anchor moveWithCells="1">
                  <from>
                    <xdr:col>11</xdr:col>
                    <xdr:colOff>19050</xdr:colOff>
                    <xdr:row>7</xdr:row>
                    <xdr:rowOff>177800</xdr:rowOff>
                  </from>
                  <to>
                    <xdr:col>11</xdr:col>
                    <xdr:colOff>1473200</xdr:colOff>
                    <xdr:row>8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teemat</vt:lpstr>
      <vt:lpstr>taulukko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2019-04-19T18:42:53Z</dcterms:modified>
</cp:coreProperties>
</file>