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firstSheet="5" activeTab="9"/>
  </bookViews>
  <sheets>
    <sheet name="商品及购买信息设计" sheetId="1" r:id="rId1"/>
    <sheet name="系统部署硬件清单" sheetId="2" r:id="rId2"/>
    <sheet name="产品技术路线" sheetId="10" r:id="rId3"/>
    <sheet name="阿里云OSS流量费用" sheetId="4" r:id="rId4"/>
    <sheet name="阿里云CDN流量费用" sheetId="3" r:id="rId5"/>
    <sheet name="OSS加CDN加速方案中OSS回源流量包" sheetId="5" r:id="rId6"/>
    <sheet name="数据库设计表名修正" sheetId="6" r:id="rId7"/>
    <sheet name="专项费用分析" sheetId="8" r:id="rId8"/>
    <sheet name="系统部署硬件清单列表" sheetId="9" r:id="rId9"/>
    <sheet name="MySQL权限列表" sheetId="11" r:id="rId10"/>
  </sheets>
  <calcPr calcId="144525"/>
</workbook>
</file>

<file path=xl/sharedStrings.xml><?xml version="1.0" encoding="utf-8"?>
<sst xmlns="http://schemas.openxmlformats.org/spreadsheetml/2006/main" count="450">
  <si>
    <t>最强学霸-商品及购买信息</t>
  </si>
  <si>
    <t>序号</t>
  </si>
  <si>
    <t>商品</t>
  </si>
  <si>
    <t>数量</t>
  </si>
  <si>
    <t>数量单位</t>
  </si>
  <si>
    <t>单价</t>
  </si>
  <si>
    <t>总价单位</t>
  </si>
  <si>
    <t>总价</t>
  </si>
  <si>
    <t>现金买金币</t>
  </si>
  <si>
    <t>1000金币卡</t>
  </si>
  <si>
    <t>张</t>
  </si>
  <si>
    <t>元</t>
  </si>
  <si>
    <t>1元</t>
  </si>
  <si>
    <t>现金买学点-普通学点</t>
  </si>
  <si>
    <t>现金买学点-日卡</t>
  </si>
  <si>
    <t>日学点卡</t>
  </si>
  <si>
    <t>5元</t>
  </si>
  <si>
    <t>现金买学点-月卡</t>
  </si>
  <si>
    <t>现金买学点-年卡</t>
  </si>
  <si>
    <t>金币兑学点</t>
  </si>
  <si>
    <t>1000学点兑换卡</t>
  </si>
  <si>
    <t>金币</t>
  </si>
  <si>
    <t>1000金币</t>
  </si>
  <si>
    <t>金币兑实物（礼品）</t>
  </si>
  <si>
    <t>金币兑虚拟物品（指道具，如双倍金币卡）</t>
  </si>
  <si>
    <t>附注说明</t>
  </si>
  <si>
    <t>（1）上示例中针对部分商品给出示例。其它商品物价同这些商品。</t>
  </si>
  <si>
    <t>部署硬件</t>
  </si>
  <si>
    <t>硬件配置</t>
  </si>
  <si>
    <t>产品</t>
  </si>
  <si>
    <t>安装软件</t>
  </si>
  <si>
    <t>应用服务器A</t>
  </si>
  <si>
    <t>网络</t>
  </si>
  <si>
    <t>5M带宽</t>
  </si>
  <si>
    <t>广州3区原
（需升级）</t>
  </si>
  <si>
    <t>Nginx</t>
  </si>
  <si>
    <t>内存</t>
  </si>
  <si>
    <t>2GB</t>
  </si>
  <si>
    <t>Tomcat</t>
  </si>
  <si>
    <t>CPU</t>
  </si>
  <si>
    <t>4 Core</t>
  </si>
  <si>
    <t>JDK</t>
  </si>
  <si>
    <t>硬盘</t>
  </si>
  <si>
    <t>40G</t>
  </si>
  <si>
    <t>KeepAlive</t>
  </si>
  <si>
    <t>应用服务器B</t>
  </si>
  <si>
    <t>广州2区原
（需升级）</t>
  </si>
  <si>
    <t>数据库服务器</t>
  </si>
  <si>
    <t>内网</t>
  </si>
  <si>
    <t>广州2区MySQL数据库
（新购）</t>
  </si>
  <si>
    <t>MySQL</t>
  </si>
  <si>
    <t>MySQL 5.6</t>
  </si>
  <si>
    <t>4G</t>
  </si>
  <si>
    <t>集群</t>
  </si>
  <si>
    <t>半同步方式</t>
  </si>
  <si>
    <t>云存储</t>
  </si>
  <si>
    <t>OSS</t>
  </si>
  <si>
    <t>10T</t>
  </si>
  <si>
    <t>华东区（杭州）</t>
  </si>
  <si>
    <t>OSS加速服务</t>
  </si>
  <si>
    <t>CDN加速</t>
  </si>
  <si>
    <t>新购
（只需买流量）</t>
  </si>
  <si>
    <t>附注说明：</t>
  </si>
  <si>
    <t>文件服务采有对象存储OSS，必要时考虑CDN加速。</t>
  </si>
  <si>
    <t>产品技术路线</t>
  </si>
  <si>
    <t>系统类型</t>
  </si>
  <si>
    <t>技术类型</t>
  </si>
  <si>
    <t>技术</t>
  </si>
  <si>
    <t>当前版本</t>
  </si>
  <si>
    <t>备注说明</t>
  </si>
  <si>
    <t>Web系统【含Web桌面及Mobile】</t>
  </si>
  <si>
    <t>前端技术</t>
  </si>
  <si>
    <t>原生Web页面</t>
  </si>
  <si>
    <t>Html5</t>
  </si>
  <si>
    <t>Css3</t>
  </si>
  <si>
    <t>JavaScript</t>
  </si>
  <si>
    <t>JQuery框架</t>
  </si>
  <si>
    <t>JQuery技术</t>
  </si>
  <si>
    <t>样式框架</t>
  </si>
  <si>
    <t>Bootstrap</t>
  </si>
  <si>
    <t>尽可能不用</t>
  </si>
  <si>
    <t>前端主框架</t>
  </si>
  <si>
    <t>KendoUI</t>
  </si>
  <si>
    <t>Web桌面专用</t>
  </si>
  <si>
    <t>KendoMobile</t>
  </si>
  <si>
    <t>WebMobile专用</t>
  </si>
  <si>
    <t>图表框架</t>
  </si>
  <si>
    <t>EChats</t>
  </si>
  <si>
    <t>后台管理框架</t>
  </si>
  <si>
    <t>LayUI</t>
  </si>
  <si>
    <t>主要用于后台管理</t>
  </si>
  <si>
    <t>文件管理</t>
  </si>
  <si>
    <t>阿里云OSS</t>
  </si>
  <si>
    <t>皮肤风格</t>
  </si>
  <si>
    <t>Less技术</t>
  </si>
  <si>
    <t>后端技术</t>
  </si>
  <si>
    <t>基于Http + Json的协议</t>
  </si>
  <si>
    <t>含WebService，SpringMVC，Servlet技术等</t>
  </si>
  <si>
    <t>微信公众App</t>
  </si>
  <si>
    <t>微信框架</t>
  </si>
  <si>
    <t>微信公众开平台</t>
  </si>
  <si>
    <t>见《Web系统中Mobile部分》</t>
  </si>
  <si>
    <t>微信小程序</t>
  </si>
  <si>
    <t>前端技术A</t>
  </si>
  <si>
    <t>微信官方小程序技术</t>
  </si>
  <si>
    <t>前端技术B</t>
  </si>
  <si>
    <t>美团旗下的MPVUE技</t>
  </si>
  <si>
    <t>基于Http+Json的协议</t>
  </si>
  <si>
    <t>微信小游戏</t>
  </si>
  <si>
    <t>基础环境</t>
  </si>
  <si>
    <t>JRE环境</t>
  </si>
  <si>
    <t>JDK或JRE</t>
  </si>
  <si>
    <t>建议JDK</t>
  </si>
  <si>
    <t>Web代理A</t>
  </si>
  <si>
    <t>Apache httpd</t>
  </si>
  <si>
    <t>Web容器</t>
  </si>
  <si>
    <t>apache-tomcat</t>
  </si>
  <si>
    <t>后端框架</t>
  </si>
  <si>
    <t>后端框架A</t>
  </si>
  <si>
    <t>Spring MVC</t>
  </si>
  <si>
    <t>后端框架B</t>
  </si>
  <si>
    <t>SpringBoot</t>
  </si>
  <si>
    <t>ORM</t>
  </si>
  <si>
    <t>ORMA</t>
  </si>
  <si>
    <t>MyBatis</t>
  </si>
  <si>
    <t>ORMB</t>
  </si>
  <si>
    <t>JPA</t>
  </si>
  <si>
    <t>数据库</t>
  </si>
  <si>
    <t>关系数据库</t>
  </si>
  <si>
    <t>NoSQL</t>
  </si>
  <si>
    <t>Redis</t>
  </si>
  <si>
    <t>消息队列</t>
  </si>
  <si>
    <t>消息队列A</t>
  </si>
  <si>
    <t>RabbitMQ</t>
  </si>
  <si>
    <t>消息队列B</t>
  </si>
  <si>
    <t>ActiveMQ</t>
  </si>
  <si>
    <t>ESB企业总线</t>
  </si>
  <si>
    <t>消息中间件</t>
  </si>
  <si>
    <t>JMS</t>
  </si>
  <si>
    <t>日志</t>
  </si>
  <si>
    <t>系统日志</t>
  </si>
  <si>
    <t>Log4J</t>
  </si>
  <si>
    <t>含端Log4系列</t>
  </si>
  <si>
    <t>全球化</t>
  </si>
  <si>
    <t>多语言</t>
  </si>
  <si>
    <t>JDK自带的多语言</t>
  </si>
  <si>
    <t>SpringMVC自带的</t>
  </si>
  <si>
    <t>调度中间件</t>
  </si>
  <si>
    <t>任务调度</t>
  </si>
  <si>
    <r>
      <rPr>
        <sz val="11"/>
        <color theme="1"/>
        <rFont val="宋体"/>
        <charset val="134"/>
        <scheme val="minor"/>
      </rPr>
      <t> </t>
    </r>
    <r>
      <rPr>
        <sz val="12.75"/>
        <color rgb="FF323232"/>
        <rFont val="Arial"/>
        <charset val="134"/>
      </rPr>
      <t>Quartz</t>
    </r>
  </si>
  <si>
    <t>架构技术</t>
  </si>
  <si>
    <t>设计模式</t>
  </si>
  <si>
    <t>EOF设计模式</t>
  </si>
  <si>
    <t>架构模式</t>
  </si>
  <si>
    <t>7+1架构模式</t>
  </si>
  <si>
    <t>软件建模设计</t>
  </si>
  <si>
    <t>需求分析</t>
  </si>
  <si>
    <t>原型设计</t>
  </si>
  <si>
    <t>AxturePro</t>
  </si>
  <si>
    <t>需求建模</t>
  </si>
  <si>
    <t>UML</t>
  </si>
  <si>
    <t>系统设计</t>
  </si>
  <si>
    <t>架构设计</t>
  </si>
  <si>
    <t>数据库设计</t>
  </si>
  <si>
    <t>逻辑模型</t>
  </si>
  <si>
    <t>Viso+ERD</t>
  </si>
  <si>
    <t>物理设计</t>
  </si>
  <si>
    <t>Powerdesigner</t>
  </si>
  <si>
    <t>测试工具</t>
  </si>
  <si>
    <t>Bug管理工具</t>
  </si>
  <si>
    <t>禅道</t>
  </si>
  <si>
    <t>管理工具</t>
  </si>
  <si>
    <t>项目管理</t>
  </si>
  <si>
    <t>项目过程管理</t>
  </si>
  <si>
    <t>版本管理</t>
  </si>
  <si>
    <t>源代码管理</t>
  </si>
  <si>
    <t>SVN</t>
  </si>
  <si>
    <t>含文档管理</t>
  </si>
  <si>
    <t>（1）标浅紧色的为基于H5的前端框架，也是我们未来主要核心前端框架，该部分大家接触不多，可提前了解和熟悉。
（2）Web系统中未注是移动端还是Web桌面的为移动端和桌面通用技术。
（3）微信（含公众平台，小程序，小游戏在内）的Web技术中含WebMobile技术部分技术（如Html5,CSS3等）不再单独列出。</t>
  </si>
  <si>
    <t>阿里云OSS流量（下行流量）价格</t>
  </si>
  <si>
    <t>套餐</t>
  </si>
  <si>
    <t>GB量</t>
  </si>
  <si>
    <t>费用价格</t>
  </si>
  <si>
    <t>备注</t>
  </si>
  <si>
    <t>50G</t>
  </si>
  <si>
    <t>1年</t>
  </si>
  <si>
    <t>这里的费以1TB为例：是指每月1TB流量，共计12个月的费用：4545元</t>
  </si>
  <si>
    <t>100G</t>
  </si>
  <si>
    <t>300G</t>
  </si>
  <si>
    <t>500G</t>
  </si>
  <si>
    <t>1T</t>
  </si>
  <si>
    <t>2T</t>
  </si>
  <si>
    <t>5T</t>
  </si>
  <si>
    <t>30T</t>
  </si>
  <si>
    <t>50T</t>
  </si>
  <si>
    <t>100T</t>
  </si>
  <si>
    <t>300T</t>
  </si>
  <si>
    <t>500T</t>
  </si>
  <si>
    <t>网址</t>
  </si>
  <si>
    <t>https://common-buy.aliyun.com/?spm=5176.7933691.744462.pay1.51d96a56hWZmyv&amp;commodityCode=ossbag&amp;request=%7B%22region%22%3A%22china-common%22%7D#/buy</t>
  </si>
  <si>
    <t>阿里云CDN流量（下行流量）价格</t>
  </si>
  <si>
    <t>费用</t>
  </si>
  <si>
    <t>这里费以1TB为例是指1TB的流量在1年内有效期内使用</t>
  </si>
  <si>
    <t>200T</t>
  </si>
  <si>
    <t>5PB</t>
  </si>
  <si>
    <t>https://common-buy.aliyun.com/?spm=5176.7922146.0.0.753a6ff9wlmWJr&amp;commodityCode=cdnflowbag#/buy</t>
  </si>
  <si>
    <t>OSS加CDN加速方案中OSS回源流量包</t>
  </si>
  <si>
    <t>1TB</t>
  </si>
  <si>
    <t>半年</t>
  </si>
  <si>
    <t>这里费以1TB为例是指1TB的流量在半年内有效期内使用</t>
  </si>
  <si>
    <t>5TB</t>
  </si>
  <si>
    <t>https://common-buy.aliyun.com/?spm=5176.8064714.323065.pricedetail2222.59761L8S1L8Sj2&amp;commodityCode=ossbag#/buy?request=%7B%22region%22:%22cn-shanghai%22,%20%22ossbag_type%22:%22storage%22,%20%22ossbag_spec%22:%221024%22,%20%22ord_time%22:%226:Month%22%7D</t>
  </si>
  <si>
    <t>Name</t>
  </si>
  <si>
    <t>Code</t>
  </si>
  <si>
    <t>Comment</t>
  </si>
  <si>
    <t>Generate</t>
  </si>
  <si>
    <t>Owner</t>
  </si>
  <si>
    <t>修改表名SQL字段</t>
  </si>
  <si>
    <t>hibernate_sequence</t>
  </si>
  <si>
    <t>序列号表</t>
  </si>
  <si>
    <t>&lt;None&gt;</t>
  </si>
  <si>
    <t>t_BSD_BookVerInfo</t>
  </si>
  <si>
    <t>书版本基本信息</t>
  </si>
  <si>
    <t>t_BSD_CourseInfo</t>
  </si>
  <si>
    <t>课程基本信息表</t>
  </si>
  <si>
    <t>t_BSD_GradeInfo</t>
  </si>
  <si>
    <t>年级基本信息表</t>
  </si>
  <si>
    <t>t_BSD_GradePhaseInfo</t>
  </si>
  <si>
    <t>年级阶段基本信息表</t>
  </si>
  <si>
    <t>t_COM_CommunityRole</t>
  </si>
  <si>
    <t>社区角色表</t>
  </si>
  <si>
    <t>t_COM_SpecialTraining</t>
  </si>
  <si>
    <t>集训营表</t>
  </si>
  <si>
    <t>t_MAL_Coupon</t>
  </si>
  <si>
    <t>优惠券表</t>
  </si>
  <si>
    <t>t_MAL_CouponDetail</t>
  </si>
  <si>
    <t>优惠券明细表</t>
  </si>
  <si>
    <t>t_MAL_OrderRecord</t>
  </si>
  <si>
    <t>订单表</t>
  </si>
  <si>
    <t>t_MAL_ProductInfo</t>
  </si>
  <si>
    <t>产品信息表</t>
  </si>
  <si>
    <t>t_MTH_LPConsumeRecord</t>
  </si>
  <si>
    <t>学点消费记录</t>
  </si>
  <si>
    <t>t_MTH_MatchRecord</t>
  </si>
  <si>
    <t>战局表</t>
  </si>
  <si>
    <t>t_MTH_MatchRecordQuestion</t>
  </si>
  <si>
    <t>战局试题表</t>
  </si>
  <si>
    <t>t_MTH_MatchRecordUser</t>
  </si>
  <si>
    <t>战局用户表</t>
  </si>
  <si>
    <t>t_QST_Knowledge</t>
  </si>
  <si>
    <t>知识点表</t>
  </si>
  <si>
    <t>t_QST_Question</t>
  </si>
  <si>
    <t>题目基本信息</t>
  </si>
  <si>
    <t>t_QST_QuestionForLib</t>
  </si>
  <si>
    <t>题库题目表</t>
  </si>
  <si>
    <t>t_QST_QuestionLib</t>
  </si>
  <si>
    <t>题库表</t>
  </si>
  <si>
    <t>t_QST_QuestionMultipleChoice</t>
  </si>
  <si>
    <t>题目选择题表</t>
  </si>
  <si>
    <t>t_QST_QuestionMultipleChoiceForLib</t>
  </si>
  <si>
    <t>题目库选择题题目表</t>
  </si>
  <si>
    <t>t_QST_QuestionRecitation</t>
  </si>
  <si>
    <t>题目背诵表</t>
  </si>
  <si>
    <t>t_QST_QuestionRecitationForLib</t>
  </si>
  <si>
    <t>题库题目背诵表</t>
  </si>
  <si>
    <t>t_QST_QuestionType</t>
  </si>
  <si>
    <t>题目类型表</t>
  </si>
  <si>
    <t>t_SYS_Admin</t>
  </si>
  <si>
    <t>管理员表</t>
  </si>
  <si>
    <t>t_SYS_AdminPurview</t>
  </si>
  <si>
    <t>管理员权限表</t>
  </si>
  <si>
    <t>t_SYS_AdminRole</t>
  </si>
  <si>
    <t>管理员角色表</t>
  </si>
  <si>
    <t>t_SYS_MatchSetting</t>
  </si>
  <si>
    <t>匹配设置表</t>
  </si>
  <si>
    <t>t_SYS_QuestionSetting</t>
  </si>
  <si>
    <t>试题题目表</t>
  </si>
  <si>
    <t>t_SYS_SerialNo</t>
  </si>
  <si>
    <t>流水码表</t>
  </si>
  <si>
    <t>t_SYS_User</t>
  </si>
  <si>
    <t>用户信息表</t>
  </si>
  <si>
    <t>t_SYS_UserCoinDetail</t>
  </si>
  <si>
    <t>用户金币明细表</t>
  </si>
  <si>
    <t>t_SYS_UserGPDetail</t>
  </si>
  <si>
    <t>用户绩点明细表</t>
  </si>
  <si>
    <t>t_SYS_UserLoginRecord</t>
  </si>
  <si>
    <t>用户登陆记录表</t>
  </si>
  <si>
    <t>t_SYS_UserLPDetail</t>
  </si>
  <si>
    <t>用户学点明细表</t>
  </si>
  <si>
    <t>t_SYS_UserRelInfo</t>
  </si>
  <si>
    <t>用户信息_相关信息部分（主要记录比赛及财富信息）</t>
  </si>
  <si>
    <t>t_SYS_UserSelectedCourse</t>
  </si>
  <si>
    <t>用户选择课程</t>
  </si>
  <si>
    <t>配置</t>
  </si>
  <si>
    <t>产品套餐</t>
  </si>
  <si>
    <t>考察项目</t>
  </si>
  <si>
    <t>费用
月平均费用</t>
  </si>
  <si>
    <t>操作系统</t>
  </si>
  <si>
    <t>区域</t>
  </si>
  <si>
    <t>月平均费用</t>
  </si>
  <si>
    <t>考察项费用(元/MB)</t>
  </si>
  <si>
    <t>考察月平均费用（元/MB）</t>
  </si>
  <si>
    <t>8核</t>
  </si>
  <si>
    <t>16GB</t>
  </si>
  <si>
    <t>SSD 100G</t>
  </si>
  <si>
    <t>1M</t>
  </si>
  <si>
    <t>Centos7.2 64位</t>
  </si>
  <si>
    <t>广州2区</t>
  </si>
  <si>
    <t>1个月</t>
  </si>
  <si>
    <t>带宽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</si>
  <si>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</si>
  <si>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</si>
  <si>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</si>
  <si>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</si>
  <si>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</si>
  <si>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</si>
  <si>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</si>
  <si>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</si>
  <si>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</si>
  <si>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2个月</t>
  </si>
  <si>
    <t>3个月</t>
  </si>
  <si>
    <t>6个月</t>
  </si>
  <si>
    <t>24个月</t>
  </si>
  <si>
    <t>成都</t>
  </si>
  <si>
    <t>宽带升级</t>
  </si>
  <si>
    <t>4核</t>
  </si>
  <si>
    <t>8GB</t>
  </si>
  <si>
    <t>内存升至16G</t>
  </si>
  <si>
    <t>云让机部署硬件清单</t>
  </si>
  <si>
    <t>费用评估</t>
  </si>
  <si>
    <t>云服务</t>
  </si>
  <si>
    <t>状态</t>
  </si>
  <si>
    <t>半年8.8折</t>
  </si>
  <si>
    <t>1年8.3折</t>
  </si>
  <si>
    <t>2年7折</t>
  </si>
  <si>
    <t>3年5折</t>
  </si>
  <si>
    <t>类型</t>
  </si>
  <si>
    <t>编号</t>
  </si>
  <si>
    <t>方式</t>
  </si>
  <si>
    <t>系统盘</t>
  </si>
  <si>
    <t>数据盘</t>
  </si>
  <si>
    <t>其它</t>
  </si>
  <si>
    <t>建议方案</t>
  </si>
  <si>
    <t>采购费用</t>
  </si>
  <si>
    <t>年平均费用</t>
  </si>
  <si>
    <t>每年费用</t>
  </si>
  <si>
    <t>云主机</t>
  </si>
  <si>
    <t>ins-9d81wtmu</t>
  </si>
  <si>
    <t>广州3区</t>
  </si>
  <si>
    <t>升级</t>
  </si>
  <si>
    <t>2核</t>
  </si>
  <si>
    <t>4GB</t>
  </si>
  <si>
    <t>SSD 50G</t>
  </si>
  <si>
    <t>普通云盘10G</t>
  </si>
  <si>
    <t>5Mb/s</t>
  </si>
  <si>
    <t>待升级</t>
  </si>
  <si>
    <t>按新配置升级</t>
  </si>
  <si>
    <t>待购买</t>
  </si>
  <si>
    <t>半年套餐（到期后再买）</t>
  </si>
  <si>
    <t>ins-eqd78i9s</t>
  </si>
  <si>
    <t>数据库云服务器部署硬件清单</t>
  </si>
  <si>
    <t>MySQL云数据库</t>
  </si>
  <si>
    <t>购买</t>
  </si>
  <si>
    <t>内置</t>
  </si>
  <si>
    <t>SSD 150G</t>
  </si>
  <si>
    <t>MySQL 5.6半同步</t>
  </si>
  <si>
    <t>购买半年</t>
  </si>
  <si>
    <t>OSS服务清单</t>
  </si>
  <si>
    <t>10TB</t>
  </si>
  <si>
    <t>每TB费用</t>
  </si>
  <si>
    <t>阿里OSS存储</t>
  </si>
  <si>
    <t>华东1区杭州</t>
  </si>
  <si>
    <t>活动价</t>
  </si>
  <si>
    <t>已购买</t>
  </si>
  <si>
    <t>3年套餐</t>
  </si>
  <si>
    <t>OSS回源流量包</t>
  </si>
  <si>
    <t>全国通用款半年包</t>
  </si>
  <si>
    <t>1TB半年包</t>
  </si>
  <si>
    <t>156元/TB</t>
  </si>
  <si>
    <t>CDN服务清单</t>
  </si>
  <si>
    <t>100GB</t>
  </si>
  <si>
    <t>500GB</t>
  </si>
  <si>
    <t>50TB</t>
  </si>
  <si>
    <t>200TB</t>
  </si>
  <si>
    <t>每TB平均费用</t>
  </si>
  <si>
    <t>CDN流量包</t>
  </si>
  <si>
    <t>1年包</t>
  </si>
  <si>
    <t>5TB一年包</t>
  </si>
  <si>
    <t>权限</t>
  </si>
  <si>
    <t>权限级别</t>
  </si>
  <si>
    <t>权限说明</t>
  </si>
  <si>
    <t>create</t>
  </si>
  <si>
    <t>数据库、表或索引</t>
  </si>
  <si>
    <t>创建数据库、表或索引权限</t>
  </si>
  <si>
    <t>drop</t>
  </si>
  <si>
    <t>数据库或表</t>
  </si>
  <si>
    <t>删除数据库或表权限</t>
  </si>
  <si>
    <t>grant option</t>
  </si>
  <si>
    <t>数据库、表或保存的程序</t>
  </si>
  <si>
    <t>赋予权限选项</t>
  </si>
  <si>
    <t>references</t>
  </si>
  <si>
    <t>外键权限</t>
  </si>
  <si>
    <t>alter</t>
  </si>
  <si>
    <t>表</t>
  </si>
  <si>
    <t>更改表，比如添加字段、索引、修改字段等</t>
  </si>
  <si>
    <t>delete</t>
  </si>
  <si>
    <t>删除数据权限</t>
  </si>
  <si>
    <t>index</t>
  </si>
  <si>
    <t>索引权限</t>
  </si>
  <si>
    <t>insert</t>
  </si>
  <si>
    <t>插入权限</t>
  </si>
  <si>
    <t>select</t>
  </si>
  <si>
    <t>查询权限</t>
  </si>
  <si>
    <t>update</t>
  </si>
  <si>
    <t>更新权限</t>
  </si>
  <si>
    <t>create view</t>
  </si>
  <si>
    <t>视图</t>
  </si>
  <si>
    <t>创建视图权限</t>
  </si>
  <si>
    <t>show view</t>
  </si>
  <si>
    <t>查看视图权限</t>
  </si>
  <si>
    <t>alter routine</t>
  </si>
  <si>
    <t>存储过程</t>
  </si>
  <si>
    <t>更改存储过程权限</t>
  </si>
  <si>
    <t>create routine</t>
  </si>
  <si>
    <t>创建存储过程权限</t>
  </si>
  <si>
    <t>execute</t>
  </si>
  <si>
    <t>执行存储过程权限</t>
  </si>
  <si>
    <t>file</t>
  </si>
  <si>
    <t>服务器主机上的文件访问</t>
  </si>
  <si>
    <t>文件访问权限</t>
  </si>
  <si>
    <t>create temporary tables</t>
  </si>
  <si>
    <t>服务器管理</t>
  </si>
  <si>
    <t>创建临时表权限</t>
  </si>
  <si>
    <t>lock tables</t>
  </si>
  <si>
    <t>锁表权限</t>
  </si>
  <si>
    <t>create user</t>
  </si>
  <si>
    <t>创建用户权限</t>
  </si>
  <si>
    <t>proccess</t>
  </si>
  <si>
    <t>查看进程权限</t>
  </si>
  <si>
    <t>reload</t>
  </si>
  <si>
    <r>
      <t>执行</t>
    </r>
    <r>
      <rPr>
        <sz val="11.25"/>
        <color rgb="FF000000"/>
        <rFont val="Calibri"/>
        <charset val="134"/>
      </rPr>
      <t>flush-hosts, flush-logs, flush-privileges, flush-status, flush-tables, flush-threads, refresh, reload</t>
    </r>
    <r>
      <rPr>
        <sz val="11.25"/>
        <color rgb="FF000000"/>
        <rFont val="宋体"/>
        <charset val="134"/>
      </rPr>
      <t>等命令的权限</t>
    </r>
  </si>
  <si>
    <t>replication client</t>
  </si>
  <si>
    <t>复制权限</t>
  </si>
  <si>
    <t>replication slave</t>
  </si>
  <si>
    <t>show databases</t>
  </si>
  <si>
    <t>查看数据库权限</t>
  </si>
  <si>
    <t>shutdown</t>
  </si>
  <si>
    <t>关闭数据库权限</t>
  </si>
  <si>
    <t>super</t>
  </si>
  <si>
    <r>
      <t>执行</t>
    </r>
    <r>
      <rPr>
        <sz val="11.25"/>
        <color rgb="FF000000"/>
        <rFont val="Calibri"/>
        <charset val="134"/>
      </rPr>
      <t>kill</t>
    </r>
    <r>
      <rPr>
        <sz val="11.25"/>
        <color rgb="FF000000"/>
        <rFont val="宋体"/>
        <charset val="134"/>
      </rPr>
      <t>线程权限</t>
    </r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</si>
</sst>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1.25"/>
      <color rgb="FF000000"/>
      <name val="宋体"/>
      <charset val="134"/>
    </font>
    <font>
      <sz val="11.25"/>
      <color rgb="FF000000"/>
      <name val="Verdana"/>
      <charset val="134"/>
    </font>
    <font>
      <b/>
      <sz val="11"/>
      <color theme="1"/>
      <name val="宋体"/>
      <charset val="134"/>
      <scheme val="minor"/>
    </font>
    <font>
      <sz val="18.75"/>
      <color rgb="FFED711F"/>
      <name val="Tahoma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.25"/>
      <color rgb="FF000000"/>
      <name val="Calibri"/>
      <charset val="134"/>
    </font>
    <font>
      <sz val="11.25"/>
      <color rgb="FF000000"/>
      <name val="宋体"/>
      <charset val="134"/>
    </font>
    <font>
      <sz val="12.75"/>
      <color rgb="FF323232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19" borderId="10" applyNumberFormat="0" applyAlignment="0" applyProtection="0">
      <alignment vertical="center"/>
    </xf>
    <xf numFmtId="0" fontId="21" fillId="19" borderId="9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76" fontId="0" fillId="0" borderId="1" xfId="0" applyNumberForma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176" fontId="0" fillId="5" borderId="1" xfId="0" applyNumberForma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 wrapText="1"/>
    </xf>
    <xf numFmtId="176" fontId="0" fillId="6" borderId="1" xfId="0" applyNumberForma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1" xfId="0" applyNumberFormat="1" applyBorder="1" applyAlignment="1">
      <alignment horizontal="right" vertical="center" wrapText="1"/>
    </xf>
    <xf numFmtId="0" fontId="6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176" fontId="0" fillId="0" borderId="0" xfId="0" applyNumberFormat="1">
      <alignment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176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2" borderId="1" xfId="0" applyFont="1" applyFill="1" applyBorder="1">
      <alignment vertical="center"/>
    </xf>
    <xf numFmtId="0" fontId="0" fillId="0" borderId="1" xfId="0" applyBorder="1" applyAlignment="1">
      <alignment horizontal="right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-buy.aliyun.com/?spm=5176.7933691.744462.pay1.51d96a56hWZmyv&amp;commodityCode=ossbag&amp;request=%7B%22region%22%3A%22china-common%22%7D#/buy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-buy.aliyun.com/?spm=5176.8064714.323065.pricedetail2222.59761L8S1L8Sj2&amp;commodityCode=ossbag#/buy?request=%7B%22region%22:%22cn-shanghai%22,%20%22ossbag_type%22:%22storage%22,%20%22ossbag_spec%22:%221024%22,%20%22ord_time%22:%226:Month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30" sqref="H30"/>
    </sheetView>
  </sheetViews>
  <sheetFormatPr defaultColWidth="9" defaultRowHeight="13.5" outlineLevelCol="7"/>
  <cols>
    <col min="1" max="1" width="9" style="46"/>
    <col min="2" max="2" width="18.25" customWidth="1"/>
    <col min="3" max="3" width="15.25" customWidth="1"/>
    <col min="4" max="4" width="5.375" customWidth="1"/>
    <col min="5" max="5" width="9.375" customWidth="1"/>
    <col min="6" max="6" width="9.125" customWidth="1"/>
    <col min="7" max="7" width="9.375" customWidth="1"/>
    <col min="8" max="8" width="9.125" customWidth="1"/>
  </cols>
  <sheetData>
    <row r="1" spans="1:8">
      <c r="A1" s="70" t="s">
        <v>0</v>
      </c>
      <c r="B1" s="70"/>
      <c r="C1" s="70"/>
      <c r="D1" s="70"/>
      <c r="E1" s="70"/>
      <c r="F1" s="70"/>
      <c r="G1" s="70"/>
      <c r="H1" s="70"/>
    </row>
    <row r="2" spans="1:8">
      <c r="A2" s="71" t="s">
        <v>1</v>
      </c>
      <c r="B2" s="71" t="s">
        <v>2</v>
      </c>
      <c r="C2" s="71"/>
      <c r="D2" s="71" t="s">
        <v>3</v>
      </c>
      <c r="E2" s="71" t="s">
        <v>4</v>
      </c>
      <c r="F2" s="71" t="s">
        <v>5</v>
      </c>
      <c r="G2" s="71" t="s">
        <v>6</v>
      </c>
      <c r="H2" s="71" t="s">
        <v>7</v>
      </c>
    </row>
    <row r="3" spans="1:8">
      <c r="A3" s="38">
        <v>1</v>
      </c>
      <c r="B3" s="39" t="s">
        <v>8</v>
      </c>
      <c r="C3" s="39" t="s">
        <v>9</v>
      </c>
      <c r="D3" s="38">
        <v>1</v>
      </c>
      <c r="E3" s="38" t="s">
        <v>10</v>
      </c>
      <c r="F3" s="38">
        <v>1</v>
      </c>
      <c r="G3" s="38" t="s">
        <v>11</v>
      </c>
      <c r="H3" s="38" t="s">
        <v>12</v>
      </c>
    </row>
    <row r="4" spans="1:8">
      <c r="A4" s="38">
        <v>2</v>
      </c>
      <c r="B4" s="39" t="s">
        <v>13</v>
      </c>
      <c r="C4" s="39"/>
      <c r="D4" s="38"/>
      <c r="E4" s="38"/>
      <c r="F4" s="38"/>
      <c r="G4" s="38"/>
      <c r="H4" s="38"/>
    </row>
    <row r="5" spans="1:8">
      <c r="A5" s="38">
        <v>3</v>
      </c>
      <c r="B5" s="39" t="s">
        <v>14</v>
      </c>
      <c r="C5" s="39" t="s">
        <v>15</v>
      </c>
      <c r="D5" s="38">
        <v>1</v>
      </c>
      <c r="E5" s="38" t="s">
        <v>10</v>
      </c>
      <c r="F5" s="38">
        <v>5</v>
      </c>
      <c r="G5" s="38" t="s">
        <v>11</v>
      </c>
      <c r="H5" s="38" t="s">
        <v>16</v>
      </c>
    </row>
    <row r="6" spans="1:8">
      <c r="A6" s="38">
        <v>4</v>
      </c>
      <c r="B6" s="39" t="s">
        <v>17</v>
      </c>
      <c r="C6" s="39"/>
      <c r="D6" s="39"/>
      <c r="E6" s="39"/>
      <c r="F6" s="39"/>
      <c r="G6" s="39"/>
      <c r="H6" s="39"/>
    </row>
    <row r="7" spans="1:8">
      <c r="A7" s="38">
        <v>5</v>
      </c>
      <c r="B7" s="39" t="s">
        <v>18</v>
      </c>
      <c r="C7" s="39"/>
      <c r="D7" s="39"/>
      <c r="E7" s="39"/>
      <c r="F7" s="39"/>
      <c r="G7" s="39"/>
      <c r="H7" s="39"/>
    </row>
    <row r="8" spans="1:8">
      <c r="A8" s="38">
        <v>6</v>
      </c>
      <c r="B8" s="39" t="s">
        <v>19</v>
      </c>
      <c r="C8" s="39" t="s">
        <v>20</v>
      </c>
      <c r="D8" s="38">
        <v>1</v>
      </c>
      <c r="E8" s="38" t="s">
        <v>10</v>
      </c>
      <c r="F8" s="38">
        <v>1000</v>
      </c>
      <c r="G8" s="38" t="s">
        <v>21</v>
      </c>
      <c r="H8" s="48" t="s">
        <v>22</v>
      </c>
    </row>
    <row r="9" spans="1:8">
      <c r="A9" s="38">
        <v>7</v>
      </c>
      <c r="B9" s="39" t="s">
        <v>23</v>
      </c>
      <c r="C9" s="39"/>
      <c r="D9" s="39"/>
      <c r="E9" s="39"/>
      <c r="F9" s="39"/>
      <c r="G9" s="39"/>
      <c r="H9" s="39"/>
    </row>
    <row r="10" spans="1:8">
      <c r="A10" s="38">
        <v>8</v>
      </c>
      <c r="B10" s="39" t="s">
        <v>24</v>
      </c>
      <c r="C10" s="39"/>
      <c r="D10" s="39"/>
      <c r="E10" s="39"/>
      <c r="F10" s="39"/>
      <c r="G10" s="39"/>
      <c r="H10" s="39"/>
    </row>
    <row r="11" spans="1:8">
      <c r="A11" s="38">
        <v>9</v>
      </c>
      <c r="B11" s="39" t="s">
        <v>25</v>
      </c>
      <c r="C11" s="72" t="s">
        <v>26</v>
      </c>
      <c r="D11" s="72"/>
      <c r="E11" s="72"/>
      <c r="F11" s="72"/>
      <c r="G11" s="72"/>
      <c r="H11" s="72"/>
    </row>
  </sheetData>
  <mergeCells count="3">
    <mergeCell ref="A1:H1"/>
    <mergeCell ref="B2:C2"/>
    <mergeCell ref="C11:H11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selection activeCell="G20" sqref="G20"/>
    </sheetView>
  </sheetViews>
  <sheetFormatPr defaultColWidth="9" defaultRowHeight="14.25" outlineLevelCol="4"/>
  <cols>
    <col min="1" max="1" width="9" style="1"/>
    <col min="2" max="2" width="17.25" style="1" customWidth="1"/>
    <col min="3" max="3" width="14.125" style="1" customWidth="1"/>
    <col min="4" max="4" width="24" style="1" customWidth="1"/>
    <col min="5" max="5" width="12.125" style="1" customWidth="1"/>
    <col min="6" max="16384" width="9" style="1"/>
  </cols>
  <sheetData>
    <row r="1" s="1" customFormat="1" spans="1:5">
      <c r="A1" s="2" t="s">
        <v>1</v>
      </c>
      <c r="B1" s="3" t="s">
        <v>388</v>
      </c>
      <c r="C1" s="3" t="s">
        <v>389</v>
      </c>
      <c r="D1" s="3" t="s">
        <v>390</v>
      </c>
      <c r="E1" s="4" t="s">
        <v>69</v>
      </c>
    </row>
    <row r="2" s="1" customFormat="1" ht="27" spans="1:5">
      <c r="A2" s="5">
        <v>1</v>
      </c>
      <c r="B2" s="6" t="s">
        <v>391</v>
      </c>
      <c r="C2" s="6" t="s">
        <v>392</v>
      </c>
      <c r="D2" s="6" t="s">
        <v>393</v>
      </c>
      <c r="E2" s="7"/>
    </row>
    <row r="3" s="1" customFormat="1" spans="1:5">
      <c r="A3" s="5">
        <v>2</v>
      </c>
      <c r="B3" s="6" t="s">
        <v>394</v>
      </c>
      <c r="C3" s="6" t="s">
        <v>395</v>
      </c>
      <c r="D3" s="6" t="s">
        <v>396</v>
      </c>
      <c r="E3" s="7"/>
    </row>
    <row r="4" s="1" customFormat="1" ht="27" spans="1:5">
      <c r="A4" s="5">
        <v>3</v>
      </c>
      <c r="B4" s="6" t="s">
        <v>397</v>
      </c>
      <c r="C4" s="6" t="s">
        <v>398</v>
      </c>
      <c r="D4" s="6" t="s">
        <v>399</v>
      </c>
      <c r="E4" s="7"/>
    </row>
    <row r="5" s="1" customFormat="1" spans="1:5">
      <c r="A5" s="5">
        <v>4</v>
      </c>
      <c r="B5" s="6" t="s">
        <v>400</v>
      </c>
      <c r="C5" s="6" t="s">
        <v>395</v>
      </c>
      <c r="D5" s="6" t="s">
        <v>401</v>
      </c>
      <c r="E5" s="7"/>
    </row>
    <row r="6" s="1" customFormat="1" ht="27" spans="1:5">
      <c r="A6" s="5">
        <v>5</v>
      </c>
      <c r="B6" s="6" t="s">
        <v>402</v>
      </c>
      <c r="C6" s="6" t="s">
        <v>403</v>
      </c>
      <c r="D6" s="6" t="s">
        <v>404</v>
      </c>
      <c r="E6" s="7"/>
    </row>
    <row r="7" s="1" customFormat="1" spans="1:5">
      <c r="A7" s="5">
        <v>6</v>
      </c>
      <c r="B7" s="6" t="s">
        <v>405</v>
      </c>
      <c r="C7" s="6" t="s">
        <v>403</v>
      </c>
      <c r="D7" s="6" t="s">
        <v>406</v>
      </c>
      <c r="E7" s="7"/>
    </row>
    <row r="8" s="1" customFormat="1" spans="1:5">
      <c r="A8" s="5">
        <v>7</v>
      </c>
      <c r="B8" s="6" t="s">
        <v>407</v>
      </c>
      <c r="C8" s="6" t="s">
        <v>403</v>
      </c>
      <c r="D8" s="6" t="s">
        <v>408</v>
      </c>
      <c r="E8" s="7"/>
    </row>
    <row r="9" s="1" customFormat="1" spans="1:5">
      <c r="A9" s="5">
        <v>8</v>
      </c>
      <c r="B9" s="6" t="s">
        <v>409</v>
      </c>
      <c r="C9" s="6" t="s">
        <v>403</v>
      </c>
      <c r="D9" s="6" t="s">
        <v>410</v>
      </c>
      <c r="E9" s="7"/>
    </row>
    <row r="10" s="1" customFormat="1" spans="1:5">
      <c r="A10" s="5">
        <v>9</v>
      </c>
      <c r="B10" s="6" t="s">
        <v>411</v>
      </c>
      <c r="C10" s="6" t="s">
        <v>403</v>
      </c>
      <c r="D10" s="6" t="s">
        <v>412</v>
      </c>
      <c r="E10" s="7"/>
    </row>
    <row r="11" s="1" customFormat="1" spans="1:5">
      <c r="A11" s="5">
        <v>10</v>
      </c>
      <c r="B11" s="6" t="s">
        <v>413</v>
      </c>
      <c r="C11" s="6" t="s">
        <v>403</v>
      </c>
      <c r="D11" s="6" t="s">
        <v>414</v>
      </c>
      <c r="E11" s="7"/>
    </row>
    <row r="12" s="1" customFormat="1" spans="1:5">
      <c r="A12" s="5">
        <v>11</v>
      </c>
      <c r="B12" s="6" t="s">
        <v>415</v>
      </c>
      <c r="C12" s="6" t="s">
        <v>416</v>
      </c>
      <c r="D12" s="6" t="s">
        <v>417</v>
      </c>
      <c r="E12" s="7"/>
    </row>
    <row r="13" s="1" customFormat="1" spans="1:5">
      <c r="A13" s="5">
        <v>12</v>
      </c>
      <c r="B13" s="6" t="s">
        <v>418</v>
      </c>
      <c r="C13" s="6" t="s">
        <v>416</v>
      </c>
      <c r="D13" s="6" t="s">
        <v>419</v>
      </c>
      <c r="E13" s="7"/>
    </row>
    <row r="14" s="1" customFormat="1" spans="1:5">
      <c r="A14" s="5">
        <v>13</v>
      </c>
      <c r="B14" s="6" t="s">
        <v>420</v>
      </c>
      <c r="C14" s="6" t="s">
        <v>421</v>
      </c>
      <c r="D14" s="6" t="s">
        <v>422</v>
      </c>
      <c r="E14" s="7"/>
    </row>
    <row r="15" s="1" customFormat="1" spans="1:5">
      <c r="A15" s="5">
        <v>14</v>
      </c>
      <c r="B15" s="6" t="s">
        <v>423</v>
      </c>
      <c r="C15" s="6" t="s">
        <v>421</v>
      </c>
      <c r="D15" s="6" t="s">
        <v>424</v>
      </c>
      <c r="E15" s="7"/>
    </row>
    <row r="16" s="1" customFormat="1" spans="1:5">
      <c r="A16" s="5">
        <v>15</v>
      </c>
      <c r="B16" s="6" t="s">
        <v>425</v>
      </c>
      <c r="C16" s="6" t="s">
        <v>421</v>
      </c>
      <c r="D16" s="6" t="s">
        <v>426</v>
      </c>
      <c r="E16" s="7"/>
    </row>
    <row r="17" s="1" customFormat="1" ht="27" spans="1:5">
      <c r="A17" s="5">
        <v>16</v>
      </c>
      <c r="B17" s="6" t="s">
        <v>427</v>
      </c>
      <c r="C17" s="6" t="s">
        <v>428</v>
      </c>
      <c r="D17" s="6" t="s">
        <v>429</v>
      </c>
      <c r="E17" s="7"/>
    </row>
    <row r="18" s="1" customFormat="1" ht="28.5" spans="1:5">
      <c r="A18" s="5">
        <v>17</v>
      </c>
      <c r="B18" s="6" t="s">
        <v>430</v>
      </c>
      <c r="C18" s="6" t="s">
        <v>431</v>
      </c>
      <c r="D18" s="6" t="s">
        <v>432</v>
      </c>
      <c r="E18" s="7"/>
    </row>
    <row r="19" s="1" customFormat="1" spans="1:5">
      <c r="A19" s="5">
        <v>18</v>
      </c>
      <c r="B19" s="6" t="s">
        <v>433</v>
      </c>
      <c r="C19" s="6" t="s">
        <v>431</v>
      </c>
      <c r="D19" s="6" t="s">
        <v>434</v>
      </c>
      <c r="E19" s="7"/>
    </row>
    <row r="20" s="1" customFormat="1" spans="1:5">
      <c r="A20" s="5">
        <v>19</v>
      </c>
      <c r="B20" s="6" t="s">
        <v>435</v>
      </c>
      <c r="C20" s="6" t="s">
        <v>431</v>
      </c>
      <c r="D20" s="6" t="s">
        <v>436</v>
      </c>
      <c r="E20" s="7"/>
    </row>
    <row r="21" s="1" customFormat="1" spans="1:5">
      <c r="A21" s="5">
        <v>20</v>
      </c>
      <c r="B21" s="6" t="s">
        <v>437</v>
      </c>
      <c r="C21" s="6" t="s">
        <v>431</v>
      </c>
      <c r="D21" s="6" t="s">
        <v>438</v>
      </c>
      <c r="E21" s="7"/>
    </row>
    <row r="22" s="1" customFormat="1" ht="60" spans="1:5">
      <c r="A22" s="5">
        <v>21</v>
      </c>
      <c r="B22" s="6" t="s">
        <v>439</v>
      </c>
      <c r="C22" s="6" t="s">
        <v>431</v>
      </c>
      <c r="D22" s="6" t="s">
        <v>440</v>
      </c>
      <c r="E22" s="7"/>
    </row>
    <row r="23" s="1" customFormat="1" spans="1:5">
      <c r="A23" s="5">
        <v>22</v>
      </c>
      <c r="B23" s="6" t="s">
        <v>441</v>
      </c>
      <c r="C23" s="6" t="s">
        <v>431</v>
      </c>
      <c r="D23" s="6" t="s">
        <v>442</v>
      </c>
      <c r="E23" s="7"/>
    </row>
    <row r="24" s="1" customFormat="1" spans="1:5">
      <c r="A24" s="5">
        <v>23</v>
      </c>
      <c r="B24" s="6" t="s">
        <v>443</v>
      </c>
      <c r="C24" s="6" t="s">
        <v>431</v>
      </c>
      <c r="D24" s="6" t="s">
        <v>442</v>
      </c>
      <c r="E24" s="7"/>
    </row>
    <row r="25" s="1" customFormat="1" spans="1:5">
      <c r="A25" s="5">
        <v>24</v>
      </c>
      <c r="B25" s="6" t="s">
        <v>444</v>
      </c>
      <c r="C25" s="6" t="s">
        <v>431</v>
      </c>
      <c r="D25" s="6" t="s">
        <v>445</v>
      </c>
      <c r="E25" s="7"/>
    </row>
    <row r="26" s="1" customFormat="1" spans="1:5">
      <c r="A26" s="5">
        <v>25</v>
      </c>
      <c r="B26" s="6" t="s">
        <v>446</v>
      </c>
      <c r="C26" s="6" t="s">
        <v>431</v>
      </c>
      <c r="D26" s="6" t="s">
        <v>447</v>
      </c>
      <c r="E26" s="7"/>
    </row>
    <row r="27" s="1" customFormat="1" ht="15" spans="1:5">
      <c r="A27" s="5">
        <v>26</v>
      </c>
      <c r="B27" s="6" t="s">
        <v>448</v>
      </c>
      <c r="C27" s="6" t="s">
        <v>431</v>
      </c>
      <c r="D27" s="6" t="s">
        <v>449</v>
      </c>
      <c r="E27" s="7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26" sqref="F26"/>
    </sheetView>
  </sheetViews>
  <sheetFormatPr defaultColWidth="9" defaultRowHeight="13.5" outlineLevelCol="5"/>
  <cols>
    <col min="2" max="2" width="13.75" customWidth="1"/>
    <col min="4" max="5" width="15.5" customWidth="1"/>
    <col min="6" max="6" width="19.5" customWidth="1"/>
  </cols>
  <sheetData>
    <row r="1" spans="1:6">
      <c r="A1" s="31" t="s">
        <v>1</v>
      </c>
      <c r="B1" s="31" t="s">
        <v>27</v>
      </c>
      <c r="C1" s="31" t="s">
        <v>28</v>
      </c>
      <c r="D1" s="31"/>
      <c r="E1" s="31" t="s">
        <v>29</v>
      </c>
      <c r="F1" s="31" t="s">
        <v>30</v>
      </c>
    </row>
    <row r="2" spans="1:6">
      <c r="A2" s="38">
        <v>1</v>
      </c>
      <c r="B2" s="62" t="s">
        <v>31</v>
      </c>
      <c r="C2" s="39" t="s">
        <v>32</v>
      </c>
      <c r="D2" s="39" t="s">
        <v>33</v>
      </c>
      <c r="E2" s="50" t="s">
        <v>34</v>
      </c>
      <c r="F2" s="39" t="s">
        <v>35</v>
      </c>
    </row>
    <row r="3" spans="1:6">
      <c r="A3" s="38">
        <v>2</v>
      </c>
      <c r="B3" s="62"/>
      <c r="C3" s="39" t="s">
        <v>36</v>
      </c>
      <c r="D3" s="39" t="s">
        <v>37</v>
      </c>
      <c r="E3" s="63"/>
      <c r="F3" s="39" t="s">
        <v>38</v>
      </c>
    </row>
    <row r="4" spans="1:6">
      <c r="A4" s="38">
        <v>3</v>
      </c>
      <c r="B4" s="62"/>
      <c r="C4" s="39" t="s">
        <v>39</v>
      </c>
      <c r="D4" s="39" t="s">
        <v>40</v>
      </c>
      <c r="E4" s="63"/>
      <c r="F4" s="39" t="s">
        <v>41</v>
      </c>
    </row>
    <row r="5" spans="1:6">
      <c r="A5" s="38">
        <v>4</v>
      </c>
      <c r="B5" s="62"/>
      <c r="C5" s="39" t="s">
        <v>42</v>
      </c>
      <c r="D5" s="39" t="s">
        <v>43</v>
      </c>
      <c r="E5" s="64"/>
      <c r="F5" s="39" t="s">
        <v>44</v>
      </c>
    </row>
    <row r="6" spans="1:6">
      <c r="A6" s="38">
        <v>5</v>
      </c>
      <c r="B6" s="62" t="s">
        <v>45</v>
      </c>
      <c r="C6" s="39" t="s">
        <v>32</v>
      </c>
      <c r="D6" s="39" t="s">
        <v>33</v>
      </c>
      <c r="E6" s="50" t="s">
        <v>46</v>
      </c>
      <c r="F6" s="39" t="s">
        <v>35</v>
      </c>
    </row>
    <row r="7" spans="1:6">
      <c r="A7" s="38">
        <v>6</v>
      </c>
      <c r="B7" s="62"/>
      <c r="C7" s="39" t="s">
        <v>36</v>
      </c>
      <c r="D7" s="39" t="s">
        <v>37</v>
      </c>
      <c r="E7" s="63"/>
      <c r="F7" s="39" t="s">
        <v>38</v>
      </c>
    </row>
    <row r="8" spans="1:6">
      <c r="A8" s="38">
        <v>7</v>
      </c>
      <c r="B8" s="62"/>
      <c r="C8" s="39" t="s">
        <v>39</v>
      </c>
      <c r="D8" s="39" t="s">
        <v>40</v>
      </c>
      <c r="E8" s="63"/>
      <c r="F8" s="39" t="s">
        <v>41</v>
      </c>
    </row>
    <row r="9" spans="1:6">
      <c r="A9" s="38">
        <v>8</v>
      </c>
      <c r="B9" s="62"/>
      <c r="C9" s="39" t="s">
        <v>42</v>
      </c>
      <c r="D9" s="39" t="s">
        <v>43</v>
      </c>
      <c r="E9" s="64"/>
      <c r="F9" s="39" t="s">
        <v>44</v>
      </c>
    </row>
    <row r="10" spans="1:6">
      <c r="A10" s="38">
        <v>9</v>
      </c>
      <c r="B10" s="65" t="s">
        <v>47</v>
      </c>
      <c r="C10" s="39" t="s">
        <v>32</v>
      </c>
      <c r="D10" s="39" t="s">
        <v>48</v>
      </c>
      <c r="E10" s="50" t="s">
        <v>49</v>
      </c>
      <c r="F10" s="39"/>
    </row>
    <row r="11" spans="1:6">
      <c r="A11" s="38">
        <v>10</v>
      </c>
      <c r="B11" s="66"/>
      <c r="C11" s="39" t="s">
        <v>50</v>
      </c>
      <c r="D11" s="39" t="s">
        <v>50</v>
      </c>
      <c r="E11" s="51"/>
      <c r="F11" s="39" t="s">
        <v>51</v>
      </c>
    </row>
    <row r="12" spans="1:6">
      <c r="A12" s="38">
        <v>11</v>
      </c>
      <c r="B12" s="66"/>
      <c r="C12" s="39" t="s">
        <v>36</v>
      </c>
      <c r="D12" s="39" t="s">
        <v>52</v>
      </c>
      <c r="E12" s="51"/>
      <c r="F12" s="39"/>
    </row>
    <row r="13" spans="1:6">
      <c r="A13" s="38">
        <v>12</v>
      </c>
      <c r="B13" s="67"/>
      <c r="C13" s="39" t="s">
        <v>53</v>
      </c>
      <c r="D13" s="39" t="s">
        <v>54</v>
      </c>
      <c r="E13" s="52"/>
      <c r="F13" s="39"/>
    </row>
    <row r="14" spans="1:6">
      <c r="A14" s="38">
        <v>13</v>
      </c>
      <c r="B14" s="68" t="s">
        <v>55</v>
      </c>
      <c r="C14" s="39" t="s">
        <v>56</v>
      </c>
      <c r="D14" s="39" t="s">
        <v>57</v>
      </c>
      <c r="E14" s="39" t="s">
        <v>58</v>
      </c>
      <c r="F14" s="39"/>
    </row>
    <row r="15" ht="27" spans="1:6">
      <c r="A15" s="38">
        <v>14</v>
      </c>
      <c r="B15" s="69"/>
      <c r="C15" s="39" t="s">
        <v>59</v>
      </c>
      <c r="D15" s="39" t="s">
        <v>60</v>
      </c>
      <c r="E15" s="10" t="s">
        <v>61</v>
      </c>
      <c r="F15" s="39"/>
    </row>
    <row r="16" spans="1:6">
      <c r="A16" s="38">
        <v>15</v>
      </c>
      <c r="B16" s="39" t="s">
        <v>62</v>
      </c>
      <c r="C16" s="45" t="s">
        <v>63</v>
      </c>
      <c r="D16" s="45"/>
      <c r="E16" s="45"/>
      <c r="F16" s="45"/>
    </row>
  </sheetData>
  <mergeCells count="9">
    <mergeCell ref="C1:D1"/>
    <mergeCell ref="C16:F16"/>
    <mergeCell ref="B2:B5"/>
    <mergeCell ref="B6:B9"/>
    <mergeCell ref="B10:B13"/>
    <mergeCell ref="B14:B15"/>
    <mergeCell ref="E2:E5"/>
    <mergeCell ref="E6:E9"/>
    <mergeCell ref="E10:E1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opLeftCell="A27" workbookViewId="0">
      <selection activeCell="F37" sqref="F37"/>
    </sheetView>
  </sheetViews>
  <sheetFormatPr defaultColWidth="9" defaultRowHeight="13.5" outlineLevelCol="6"/>
  <cols>
    <col min="1" max="1" width="9" style="8"/>
    <col min="2" max="2" width="12.125" style="8" customWidth="1"/>
    <col min="3" max="3" width="11.75" style="8" customWidth="1"/>
    <col min="4" max="4" width="14" style="8" customWidth="1"/>
    <col min="5" max="5" width="14.75" style="8" customWidth="1"/>
    <col min="6" max="6" width="10.25" style="8" customWidth="1"/>
    <col min="7" max="7" width="11.5" style="8" customWidth="1"/>
    <col min="8" max="16384" width="9" style="8"/>
  </cols>
  <sheetData>
    <row r="1" spans="1:7">
      <c r="A1" s="9" t="s">
        <v>64</v>
      </c>
      <c r="B1" s="9"/>
      <c r="C1" s="9"/>
      <c r="D1" s="9"/>
      <c r="E1" s="9"/>
      <c r="F1" s="9"/>
      <c r="G1" s="9"/>
    </row>
    <row r="2" spans="1:7">
      <c r="A2" s="9" t="s">
        <v>1</v>
      </c>
      <c r="B2" s="9" t="s">
        <v>65</v>
      </c>
      <c r="C2" s="9" t="s">
        <v>66</v>
      </c>
      <c r="D2" s="9"/>
      <c r="E2" s="9" t="s">
        <v>67</v>
      </c>
      <c r="F2" s="9" t="s">
        <v>68</v>
      </c>
      <c r="G2" s="9" t="s">
        <v>69</v>
      </c>
    </row>
    <row r="3" spans="1:7">
      <c r="A3" s="10">
        <v>1</v>
      </c>
      <c r="B3" s="57" t="s">
        <v>70</v>
      </c>
      <c r="C3" s="57" t="s">
        <v>71</v>
      </c>
      <c r="D3" s="43" t="s">
        <v>72</v>
      </c>
      <c r="E3" s="45" t="s">
        <v>73</v>
      </c>
      <c r="F3" s="10"/>
      <c r="G3" s="45"/>
    </row>
    <row r="4" spans="1:7">
      <c r="A4" s="10">
        <v>2</v>
      </c>
      <c r="B4" s="57"/>
      <c r="C4" s="57"/>
      <c r="D4" s="43"/>
      <c r="E4" s="45" t="s">
        <v>74</v>
      </c>
      <c r="F4" s="10"/>
      <c r="G4" s="45"/>
    </row>
    <row r="5" spans="1:7">
      <c r="A5" s="10">
        <v>3</v>
      </c>
      <c r="B5" s="57"/>
      <c r="C5" s="57"/>
      <c r="D5" s="43"/>
      <c r="E5" s="45" t="s">
        <v>75</v>
      </c>
      <c r="F5" s="10"/>
      <c r="G5" s="45"/>
    </row>
    <row r="6" spans="1:7">
      <c r="A6" s="10">
        <v>4</v>
      </c>
      <c r="B6" s="57"/>
      <c r="C6" s="57"/>
      <c r="D6" s="45" t="s">
        <v>76</v>
      </c>
      <c r="E6" s="45" t="s">
        <v>77</v>
      </c>
      <c r="F6" s="10"/>
      <c r="G6" s="45"/>
    </row>
    <row r="7" spans="1:7">
      <c r="A7" s="10">
        <v>5</v>
      </c>
      <c r="B7" s="57"/>
      <c r="C7" s="57"/>
      <c r="D7" s="45" t="s">
        <v>78</v>
      </c>
      <c r="E7" s="45" t="s">
        <v>79</v>
      </c>
      <c r="F7" s="10"/>
      <c r="G7" s="45" t="s">
        <v>80</v>
      </c>
    </row>
    <row r="8" spans="1:7">
      <c r="A8" s="10">
        <v>6</v>
      </c>
      <c r="B8" s="57"/>
      <c r="C8" s="57"/>
      <c r="D8" s="43" t="s">
        <v>81</v>
      </c>
      <c r="E8" s="58" t="s">
        <v>82</v>
      </c>
      <c r="F8" s="10"/>
      <c r="G8" s="45" t="s">
        <v>83</v>
      </c>
    </row>
    <row r="9" ht="27" spans="1:7">
      <c r="A9" s="10">
        <v>7</v>
      </c>
      <c r="B9" s="57"/>
      <c r="C9" s="57"/>
      <c r="D9" s="43"/>
      <c r="E9" s="58" t="s">
        <v>84</v>
      </c>
      <c r="F9" s="10"/>
      <c r="G9" s="45" t="s">
        <v>85</v>
      </c>
    </row>
    <row r="10" spans="1:7">
      <c r="A10" s="10">
        <v>8</v>
      </c>
      <c r="B10" s="57"/>
      <c r="C10" s="57"/>
      <c r="D10" s="45" t="s">
        <v>86</v>
      </c>
      <c r="E10" s="45" t="s">
        <v>87</v>
      </c>
      <c r="F10" s="10"/>
      <c r="G10" s="45"/>
    </row>
    <row r="11" ht="27" spans="1:7">
      <c r="A11" s="10">
        <v>9</v>
      </c>
      <c r="B11" s="57"/>
      <c r="C11" s="57"/>
      <c r="D11" s="45" t="s">
        <v>88</v>
      </c>
      <c r="E11" s="45" t="s">
        <v>89</v>
      </c>
      <c r="F11" s="10"/>
      <c r="G11" s="45" t="s">
        <v>90</v>
      </c>
    </row>
    <row r="12" spans="1:7">
      <c r="A12" s="10">
        <v>10</v>
      </c>
      <c r="B12" s="57"/>
      <c r="C12" s="57"/>
      <c r="D12" s="45" t="s">
        <v>91</v>
      </c>
      <c r="E12" s="45" t="s">
        <v>92</v>
      </c>
      <c r="F12" s="10"/>
      <c r="G12" s="45"/>
    </row>
    <row r="13" spans="1:7">
      <c r="A13" s="10">
        <v>11</v>
      </c>
      <c r="B13" s="57"/>
      <c r="C13" s="57"/>
      <c r="D13" s="45" t="s">
        <v>93</v>
      </c>
      <c r="E13" s="45" t="s">
        <v>94</v>
      </c>
      <c r="F13" s="10"/>
      <c r="G13" s="45"/>
    </row>
    <row r="14" ht="50" customHeight="1" spans="1:7">
      <c r="A14" s="10">
        <v>12</v>
      </c>
      <c r="B14" s="57"/>
      <c r="C14" s="10" t="s">
        <v>95</v>
      </c>
      <c r="D14" s="45" t="s">
        <v>96</v>
      </c>
      <c r="E14" s="45"/>
      <c r="F14" s="10"/>
      <c r="G14" s="45" t="s">
        <v>97</v>
      </c>
    </row>
    <row r="15" ht="24" customHeight="1" spans="1:7">
      <c r="A15" s="10">
        <v>13</v>
      </c>
      <c r="B15" s="57" t="s">
        <v>98</v>
      </c>
      <c r="C15" s="10" t="s">
        <v>71</v>
      </c>
      <c r="D15" s="45" t="s">
        <v>99</v>
      </c>
      <c r="E15" s="45" t="s">
        <v>100</v>
      </c>
      <c r="F15" s="10"/>
      <c r="G15" s="45"/>
    </row>
    <row r="16" ht="36" customHeight="1" spans="1:7">
      <c r="A16" s="10">
        <v>14</v>
      </c>
      <c r="B16" s="57"/>
      <c r="C16" s="10"/>
      <c r="D16" s="45" t="s">
        <v>71</v>
      </c>
      <c r="E16" s="45" t="s">
        <v>101</v>
      </c>
      <c r="F16" s="10"/>
      <c r="G16" s="45"/>
    </row>
    <row r="17" ht="27" spans="1:7">
      <c r="A17" s="10">
        <v>15</v>
      </c>
      <c r="B17" s="10" t="s">
        <v>102</v>
      </c>
      <c r="C17" s="57" t="s">
        <v>71</v>
      </c>
      <c r="D17" s="43" t="s">
        <v>103</v>
      </c>
      <c r="E17" s="11" t="s">
        <v>104</v>
      </c>
      <c r="F17" s="10"/>
      <c r="G17" s="45"/>
    </row>
    <row r="18" ht="27" spans="1:7">
      <c r="A18" s="10">
        <v>16</v>
      </c>
      <c r="B18" s="10"/>
      <c r="C18" s="57"/>
      <c r="D18" s="45" t="s">
        <v>105</v>
      </c>
      <c r="E18" s="11" t="s">
        <v>106</v>
      </c>
      <c r="F18" s="10"/>
      <c r="G18" s="45"/>
    </row>
    <row r="19" spans="1:7">
      <c r="A19" s="10">
        <v>17</v>
      </c>
      <c r="B19" s="10"/>
      <c r="C19" s="10" t="s">
        <v>95</v>
      </c>
      <c r="D19" s="45" t="s">
        <v>107</v>
      </c>
      <c r="E19" s="45"/>
      <c r="F19" s="10"/>
      <c r="G19" s="45"/>
    </row>
    <row r="20" ht="27" spans="1:7">
      <c r="A20" s="10">
        <v>18</v>
      </c>
      <c r="B20" s="10" t="s">
        <v>108</v>
      </c>
      <c r="C20" s="57" t="s">
        <v>71</v>
      </c>
      <c r="D20" s="43" t="s">
        <v>103</v>
      </c>
      <c r="E20" s="45" t="s">
        <v>104</v>
      </c>
      <c r="F20" s="10"/>
      <c r="G20" s="45"/>
    </row>
    <row r="21" ht="27" spans="1:7">
      <c r="A21" s="10">
        <v>19</v>
      </c>
      <c r="B21" s="10"/>
      <c r="C21" s="57"/>
      <c r="D21" s="45" t="s">
        <v>105</v>
      </c>
      <c r="E21" s="45" t="s">
        <v>106</v>
      </c>
      <c r="F21" s="10"/>
      <c r="G21" s="45"/>
    </row>
    <row r="22" spans="1:7">
      <c r="A22" s="10">
        <v>20</v>
      </c>
      <c r="B22" s="10"/>
      <c r="C22" s="10" t="s">
        <v>95</v>
      </c>
      <c r="D22" s="45" t="s">
        <v>107</v>
      </c>
      <c r="E22" s="45"/>
      <c r="F22" s="10"/>
      <c r="G22" s="45"/>
    </row>
    <row r="23" spans="1:7">
      <c r="A23" s="10">
        <v>21</v>
      </c>
      <c r="B23" s="57" t="s">
        <v>95</v>
      </c>
      <c r="C23" s="45" t="s">
        <v>109</v>
      </c>
      <c r="D23" s="45" t="s">
        <v>110</v>
      </c>
      <c r="E23" s="45" t="s">
        <v>111</v>
      </c>
      <c r="F23" s="10"/>
      <c r="G23" s="45" t="s">
        <v>112</v>
      </c>
    </row>
    <row r="24" spans="1:7">
      <c r="A24" s="10">
        <v>22</v>
      </c>
      <c r="B24" s="57"/>
      <c r="C24" s="45"/>
      <c r="D24" s="45" t="s">
        <v>113</v>
      </c>
      <c r="E24" s="45" t="s">
        <v>35</v>
      </c>
      <c r="F24" s="10"/>
      <c r="G24" s="45"/>
    </row>
    <row r="25" spans="1:7">
      <c r="A25" s="10">
        <v>23</v>
      </c>
      <c r="B25" s="57"/>
      <c r="C25" s="45"/>
      <c r="D25" s="45" t="s">
        <v>113</v>
      </c>
      <c r="E25" s="45" t="s">
        <v>114</v>
      </c>
      <c r="F25" s="10"/>
      <c r="G25" s="45"/>
    </row>
    <row r="26" spans="1:7">
      <c r="A26" s="10">
        <v>24</v>
      </c>
      <c r="B26" s="57"/>
      <c r="C26" s="45"/>
      <c r="D26" s="45" t="s">
        <v>115</v>
      </c>
      <c r="E26" s="45" t="s">
        <v>116</v>
      </c>
      <c r="F26" s="10"/>
      <c r="G26" s="45"/>
    </row>
    <row r="27" spans="1:7">
      <c r="A27" s="10">
        <v>25</v>
      </c>
      <c r="B27" s="57"/>
      <c r="C27" s="45" t="s">
        <v>117</v>
      </c>
      <c r="D27" s="45" t="s">
        <v>118</v>
      </c>
      <c r="E27" s="45" t="s">
        <v>119</v>
      </c>
      <c r="F27" s="10"/>
      <c r="G27" s="45"/>
    </row>
    <row r="28" spans="1:7">
      <c r="A28" s="10">
        <v>26</v>
      </c>
      <c r="B28" s="57"/>
      <c r="C28" s="45"/>
      <c r="D28" s="45" t="s">
        <v>120</v>
      </c>
      <c r="E28" s="45" t="s">
        <v>121</v>
      </c>
      <c r="F28" s="10"/>
      <c r="G28" s="45"/>
    </row>
    <row r="29" spans="1:7">
      <c r="A29" s="10">
        <v>27</v>
      </c>
      <c r="B29" s="57"/>
      <c r="C29" s="45" t="s">
        <v>122</v>
      </c>
      <c r="D29" s="45" t="s">
        <v>123</v>
      </c>
      <c r="E29" s="45" t="s">
        <v>124</v>
      </c>
      <c r="F29" s="10"/>
      <c r="G29" s="45"/>
    </row>
    <row r="30" spans="1:7">
      <c r="A30" s="10">
        <v>28</v>
      </c>
      <c r="B30" s="57"/>
      <c r="C30" s="45"/>
      <c r="D30" s="45" t="s">
        <v>125</v>
      </c>
      <c r="E30" s="45" t="s">
        <v>126</v>
      </c>
      <c r="F30" s="10"/>
      <c r="G30" s="45"/>
    </row>
    <row r="31" spans="1:7">
      <c r="A31" s="10">
        <v>29</v>
      </c>
      <c r="B31" s="57"/>
      <c r="C31" s="45" t="s">
        <v>127</v>
      </c>
      <c r="D31" s="45" t="s">
        <v>128</v>
      </c>
      <c r="E31" s="45" t="s">
        <v>50</v>
      </c>
      <c r="F31" s="10"/>
      <c r="G31" s="45"/>
    </row>
    <row r="32" spans="1:7">
      <c r="A32" s="10">
        <v>30</v>
      </c>
      <c r="B32" s="57"/>
      <c r="C32" s="45"/>
      <c r="D32" s="45" t="s">
        <v>129</v>
      </c>
      <c r="E32" s="45" t="s">
        <v>130</v>
      </c>
      <c r="F32" s="10"/>
      <c r="G32" s="45"/>
    </row>
    <row r="33" spans="1:7">
      <c r="A33" s="10">
        <v>31</v>
      </c>
      <c r="B33" s="57"/>
      <c r="C33" s="43" t="s">
        <v>131</v>
      </c>
      <c r="D33" s="45" t="s">
        <v>132</v>
      </c>
      <c r="E33" s="45" t="s">
        <v>133</v>
      </c>
      <c r="F33" s="11"/>
      <c r="G33" s="45"/>
    </row>
    <row r="34" spans="1:7">
      <c r="A34" s="10">
        <v>32</v>
      </c>
      <c r="B34" s="57"/>
      <c r="C34" s="43"/>
      <c r="D34" s="45" t="s">
        <v>134</v>
      </c>
      <c r="E34" s="11" t="s">
        <v>135</v>
      </c>
      <c r="F34" s="11"/>
      <c r="G34" s="45"/>
    </row>
    <row r="35" spans="1:7">
      <c r="A35" s="10">
        <v>33</v>
      </c>
      <c r="B35" s="57"/>
      <c r="C35" s="11" t="s">
        <v>136</v>
      </c>
      <c r="D35" s="11" t="s">
        <v>137</v>
      </c>
      <c r="E35" s="11" t="s">
        <v>138</v>
      </c>
      <c r="F35" s="11"/>
      <c r="G35" s="45"/>
    </row>
    <row r="36" ht="27" spans="1:7">
      <c r="A36" s="10">
        <v>34</v>
      </c>
      <c r="B36" s="57"/>
      <c r="C36" s="11" t="s">
        <v>139</v>
      </c>
      <c r="D36" s="11" t="s">
        <v>140</v>
      </c>
      <c r="E36" s="11" t="s">
        <v>141</v>
      </c>
      <c r="F36" s="11"/>
      <c r="G36" s="45" t="s">
        <v>142</v>
      </c>
    </row>
    <row r="37" ht="27" spans="1:7">
      <c r="A37" s="10">
        <v>35</v>
      </c>
      <c r="B37" s="57"/>
      <c r="C37" s="43" t="s">
        <v>143</v>
      </c>
      <c r="D37" s="45" t="s">
        <v>144</v>
      </c>
      <c r="E37" s="11" t="s">
        <v>145</v>
      </c>
      <c r="F37" s="11"/>
      <c r="G37" s="45"/>
    </row>
    <row r="38" ht="27" spans="1:7">
      <c r="A38" s="10">
        <v>36</v>
      </c>
      <c r="B38" s="57"/>
      <c r="C38" s="43"/>
      <c r="D38" s="45"/>
      <c r="E38" s="11" t="s">
        <v>146</v>
      </c>
      <c r="F38" s="11"/>
      <c r="G38" s="45"/>
    </row>
    <row r="39" ht="16.5" spans="1:7">
      <c r="A39" s="10">
        <v>37</v>
      </c>
      <c r="B39" s="57"/>
      <c r="C39" s="11" t="s">
        <v>147</v>
      </c>
      <c r="D39" s="11" t="s">
        <v>148</v>
      </c>
      <c r="E39" s="45" t="s">
        <v>149</v>
      </c>
      <c r="F39" s="11"/>
      <c r="G39" s="45"/>
    </row>
    <row r="40" spans="1:7">
      <c r="A40" s="10">
        <v>38</v>
      </c>
      <c r="B40" s="59" t="s">
        <v>150</v>
      </c>
      <c r="C40" s="11" t="s">
        <v>151</v>
      </c>
      <c r="D40" s="11" t="s">
        <v>152</v>
      </c>
      <c r="E40" s="11" t="s">
        <v>152</v>
      </c>
      <c r="F40" s="11"/>
      <c r="G40" s="45"/>
    </row>
    <row r="41" spans="1:7">
      <c r="A41" s="10">
        <v>39</v>
      </c>
      <c r="B41" s="60"/>
      <c r="C41" s="11" t="s">
        <v>153</v>
      </c>
      <c r="D41" s="11" t="s">
        <v>153</v>
      </c>
      <c r="E41" s="11" t="s">
        <v>154</v>
      </c>
      <c r="F41" s="11"/>
      <c r="G41" s="45"/>
    </row>
    <row r="42" spans="1:7">
      <c r="A42" s="10">
        <v>40</v>
      </c>
      <c r="B42" s="57" t="s">
        <v>155</v>
      </c>
      <c r="C42" s="61" t="s">
        <v>156</v>
      </c>
      <c r="D42" s="11" t="s">
        <v>157</v>
      </c>
      <c r="E42" s="11" t="s">
        <v>158</v>
      </c>
      <c r="F42" s="11"/>
      <c r="G42" s="11"/>
    </row>
    <row r="43" spans="1:7">
      <c r="A43" s="10">
        <v>41</v>
      </c>
      <c r="B43" s="57"/>
      <c r="C43" s="61"/>
      <c r="D43" s="11" t="s">
        <v>159</v>
      </c>
      <c r="E43" s="11" t="s">
        <v>160</v>
      </c>
      <c r="F43" s="11"/>
      <c r="G43" s="11"/>
    </row>
    <row r="44" spans="1:7">
      <c r="A44" s="10">
        <v>42</v>
      </c>
      <c r="B44" s="57"/>
      <c r="C44" s="11" t="s">
        <v>161</v>
      </c>
      <c r="D44" s="11" t="s">
        <v>161</v>
      </c>
      <c r="E44" s="11" t="s">
        <v>160</v>
      </c>
      <c r="F44" s="11"/>
      <c r="G44" s="11"/>
    </row>
    <row r="45" spans="1:7">
      <c r="A45" s="10">
        <v>43</v>
      </c>
      <c r="B45" s="57"/>
      <c r="C45" s="11"/>
      <c r="D45" s="11" t="s">
        <v>162</v>
      </c>
      <c r="E45" s="11" t="s">
        <v>160</v>
      </c>
      <c r="F45" s="11"/>
      <c r="G45" s="11"/>
    </row>
    <row r="46" spans="1:7">
      <c r="A46" s="10">
        <v>44</v>
      </c>
      <c r="B46" s="57"/>
      <c r="C46" s="11" t="s">
        <v>163</v>
      </c>
      <c r="D46" s="11" t="s">
        <v>164</v>
      </c>
      <c r="E46" s="11" t="s">
        <v>165</v>
      </c>
      <c r="F46" s="11"/>
      <c r="G46" s="11"/>
    </row>
    <row r="47" spans="1:7">
      <c r="A47" s="10">
        <v>45</v>
      </c>
      <c r="B47" s="57"/>
      <c r="C47" s="11"/>
      <c r="D47" s="11" t="s">
        <v>166</v>
      </c>
      <c r="E47" s="11" t="s">
        <v>167</v>
      </c>
      <c r="F47" s="11"/>
      <c r="G47" s="11"/>
    </row>
    <row r="48" spans="1:7">
      <c r="A48" s="10">
        <v>46</v>
      </c>
      <c r="B48" s="11" t="s">
        <v>168</v>
      </c>
      <c r="C48" s="11" t="s">
        <v>168</v>
      </c>
      <c r="D48" s="11" t="s">
        <v>169</v>
      </c>
      <c r="E48" s="11" t="s">
        <v>170</v>
      </c>
      <c r="F48" s="11"/>
      <c r="G48" s="11"/>
    </row>
    <row r="49" spans="1:7">
      <c r="A49" s="10">
        <v>47</v>
      </c>
      <c r="B49" s="43" t="s">
        <v>171</v>
      </c>
      <c r="C49" s="11" t="s">
        <v>172</v>
      </c>
      <c r="D49" s="11" t="s">
        <v>173</v>
      </c>
      <c r="E49" s="11" t="s">
        <v>170</v>
      </c>
      <c r="F49" s="11"/>
      <c r="G49" s="11"/>
    </row>
    <row r="50" spans="1:7">
      <c r="A50" s="10">
        <v>48</v>
      </c>
      <c r="B50" s="43"/>
      <c r="C50" s="11" t="s">
        <v>174</v>
      </c>
      <c r="D50" s="11" t="s">
        <v>175</v>
      </c>
      <c r="E50" s="11" t="s">
        <v>176</v>
      </c>
      <c r="F50" s="11"/>
      <c r="G50" s="11" t="s">
        <v>177</v>
      </c>
    </row>
    <row r="51" ht="92" customHeight="1" spans="1:7">
      <c r="A51" s="10">
        <v>49</v>
      </c>
      <c r="B51" s="61" t="s">
        <v>69</v>
      </c>
      <c r="C51" s="57" t="s">
        <v>178</v>
      </c>
      <c r="D51" s="57"/>
      <c r="E51" s="57"/>
      <c r="F51" s="57"/>
      <c r="G51" s="11"/>
    </row>
  </sheetData>
  <mergeCells count="29">
    <mergeCell ref="A1:G1"/>
    <mergeCell ref="C2:D2"/>
    <mergeCell ref="D14:E14"/>
    <mergeCell ref="D19:E19"/>
    <mergeCell ref="D22:E22"/>
    <mergeCell ref="C51:F51"/>
    <mergeCell ref="B3:B14"/>
    <mergeCell ref="B15:B16"/>
    <mergeCell ref="B17:B19"/>
    <mergeCell ref="B20:B22"/>
    <mergeCell ref="B23:B39"/>
    <mergeCell ref="B40:B41"/>
    <mergeCell ref="B42:B47"/>
    <mergeCell ref="B49:B50"/>
    <mergeCell ref="C3:C13"/>
    <mergeCell ref="C17:C18"/>
    <mergeCell ref="C20:C21"/>
    <mergeCell ref="C23:C26"/>
    <mergeCell ref="C27:C28"/>
    <mergeCell ref="C29:C30"/>
    <mergeCell ref="C31:C32"/>
    <mergeCell ref="C33:C34"/>
    <mergeCell ref="C37:C38"/>
    <mergeCell ref="C42:C43"/>
    <mergeCell ref="C44:C45"/>
    <mergeCell ref="C46:C47"/>
    <mergeCell ref="D3:D5"/>
    <mergeCell ref="D8:D9"/>
    <mergeCell ref="D37:D3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2"/>
  <sheetViews>
    <sheetView workbookViewId="0">
      <selection activeCell="G4" sqref="G4:G16"/>
    </sheetView>
  </sheetViews>
  <sheetFormatPr defaultColWidth="9" defaultRowHeight="13.5"/>
  <cols>
    <col min="5" max="5" width="12.25" customWidth="1"/>
    <col min="6" max="6" width="11" style="46" customWidth="1"/>
    <col min="11" max="11" width="12.625"/>
  </cols>
  <sheetData>
    <row r="2" spans="1:7">
      <c r="A2" s="9" t="s">
        <v>179</v>
      </c>
      <c r="B2" s="9"/>
      <c r="C2" s="9"/>
      <c r="D2" s="9"/>
      <c r="E2" s="9"/>
      <c r="F2" s="9"/>
      <c r="G2" s="9"/>
    </row>
    <row r="3" spans="1:7">
      <c r="A3" s="47" t="s">
        <v>1</v>
      </c>
      <c r="B3" s="31" t="s">
        <v>180</v>
      </c>
      <c r="C3" s="31"/>
      <c r="D3" s="31" t="s">
        <v>181</v>
      </c>
      <c r="E3" s="47" t="s">
        <v>182</v>
      </c>
      <c r="F3" s="31" t="s">
        <v>5</v>
      </c>
      <c r="G3" s="47" t="s">
        <v>183</v>
      </c>
    </row>
    <row r="4" spans="1:7">
      <c r="A4" s="38">
        <v>1</v>
      </c>
      <c r="B4" s="48" t="s">
        <v>184</v>
      </c>
      <c r="C4" s="38" t="s">
        <v>185</v>
      </c>
      <c r="D4" s="38">
        <v>50</v>
      </c>
      <c r="E4" s="39">
        <v>108</v>
      </c>
      <c r="F4" s="49">
        <f>E4/D4/12</f>
        <v>0.18</v>
      </c>
      <c r="G4" s="50" t="s">
        <v>186</v>
      </c>
    </row>
    <row r="5" spans="1:7">
      <c r="A5" s="38">
        <v>2</v>
      </c>
      <c r="B5" s="48" t="s">
        <v>187</v>
      </c>
      <c r="C5" s="38" t="s">
        <v>185</v>
      </c>
      <c r="D5" s="38">
        <v>100</v>
      </c>
      <c r="E5" s="39">
        <v>441</v>
      </c>
      <c r="F5" s="49">
        <f t="shared" ref="F5:F16" si="0">E5/D5/12</f>
        <v>0.3675</v>
      </c>
      <c r="G5" s="51"/>
    </row>
    <row r="6" spans="1:7">
      <c r="A6" s="38">
        <v>3</v>
      </c>
      <c r="B6" s="48" t="s">
        <v>188</v>
      </c>
      <c r="C6" s="38" t="s">
        <v>185</v>
      </c>
      <c r="D6" s="38">
        <v>300</v>
      </c>
      <c r="E6" s="39">
        <v>1332</v>
      </c>
      <c r="F6" s="49">
        <f t="shared" si="0"/>
        <v>0.37</v>
      </c>
      <c r="G6" s="51"/>
    </row>
    <row r="7" spans="1:7">
      <c r="A7" s="38">
        <v>4</v>
      </c>
      <c r="B7" s="48" t="s">
        <v>189</v>
      </c>
      <c r="C7" s="38" t="s">
        <v>185</v>
      </c>
      <c r="D7" s="38">
        <v>500</v>
      </c>
      <c r="E7" s="39">
        <v>2223</v>
      </c>
      <c r="F7" s="49">
        <f t="shared" si="0"/>
        <v>0.3705</v>
      </c>
      <c r="G7" s="51"/>
    </row>
    <row r="8" spans="1:7">
      <c r="A8" s="38">
        <v>5</v>
      </c>
      <c r="B8" s="48" t="s">
        <v>190</v>
      </c>
      <c r="C8" s="38" t="s">
        <v>185</v>
      </c>
      <c r="D8" s="38">
        <f>1024*1</f>
        <v>1024</v>
      </c>
      <c r="E8" s="39">
        <v>4545</v>
      </c>
      <c r="F8" s="49">
        <f t="shared" si="0"/>
        <v>0.369873046875</v>
      </c>
      <c r="G8" s="51"/>
    </row>
    <row r="9" spans="1:7">
      <c r="A9" s="38">
        <v>6</v>
      </c>
      <c r="B9" s="48" t="s">
        <v>191</v>
      </c>
      <c r="C9" s="38" t="s">
        <v>185</v>
      </c>
      <c r="D9" s="38">
        <f>1024*2</f>
        <v>2048</v>
      </c>
      <c r="E9" s="39">
        <v>9090</v>
      </c>
      <c r="F9" s="49">
        <f t="shared" si="0"/>
        <v>0.369873046875</v>
      </c>
      <c r="G9" s="51"/>
    </row>
    <row r="10" spans="1:7">
      <c r="A10" s="38">
        <v>7</v>
      </c>
      <c r="B10" s="48" t="s">
        <v>192</v>
      </c>
      <c r="C10" s="38" t="s">
        <v>185</v>
      </c>
      <c r="D10" s="38">
        <f>1024*5</f>
        <v>5120</v>
      </c>
      <c r="E10" s="39">
        <v>22725</v>
      </c>
      <c r="F10" s="49">
        <f t="shared" si="0"/>
        <v>0.369873046875</v>
      </c>
      <c r="G10" s="51"/>
    </row>
    <row r="11" spans="1:7">
      <c r="A11" s="38">
        <v>8</v>
      </c>
      <c r="B11" s="48" t="s">
        <v>57</v>
      </c>
      <c r="C11" s="38" t="s">
        <v>185</v>
      </c>
      <c r="D11" s="38">
        <f>1024*10</f>
        <v>10240</v>
      </c>
      <c r="E11" s="39">
        <v>43866</v>
      </c>
      <c r="F11" s="49">
        <f t="shared" si="0"/>
        <v>0.356982421875</v>
      </c>
      <c r="G11" s="51"/>
    </row>
    <row r="12" spans="1:7">
      <c r="A12" s="38">
        <v>9</v>
      </c>
      <c r="B12" s="48" t="s">
        <v>193</v>
      </c>
      <c r="C12" s="38" t="s">
        <v>185</v>
      </c>
      <c r="D12" s="38">
        <f>1024*30</f>
        <v>30720</v>
      </c>
      <c r="E12" s="39">
        <v>131607</v>
      </c>
      <c r="F12" s="49">
        <f t="shared" si="0"/>
        <v>0.3570068359375</v>
      </c>
      <c r="G12" s="51"/>
    </row>
    <row r="13" spans="1:7">
      <c r="A13" s="38">
        <v>10</v>
      </c>
      <c r="B13" s="48" t="s">
        <v>194</v>
      </c>
      <c r="C13" s="38" t="s">
        <v>185</v>
      </c>
      <c r="D13" s="38">
        <f>1024*50</f>
        <v>51200</v>
      </c>
      <c r="E13" s="39">
        <v>219339</v>
      </c>
      <c r="F13" s="49">
        <f t="shared" si="0"/>
        <v>0.3569970703125</v>
      </c>
      <c r="G13" s="51"/>
    </row>
    <row r="14" spans="1:7">
      <c r="A14" s="38">
        <v>11</v>
      </c>
      <c r="B14" s="48" t="s">
        <v>195</v>
      </c>
      <c r="C14" s="38" t="s">
        <v>185</v>
      </c>
      <c r="D14" s="38">
        <f>1024*100</f>
        <v>102400</v>
      </c>
      <c r="E14" s="39">
        <v>387072</v>
      </c>
      <c r="F14" s="49">
        <f t="shared" si="0"/>
        <v>0.315</v>
      </c>
      <c r="G14" s="51"/>
    </row>
    <row r="15" spans="1:7">
      <c r="A15" s="38">
        <v>12</v>
      </c>
      <c r="B15" s="48" t="s">
        <v>196</v>
      </c>
      <c r="C15" s="38" t="s">
        <v>185</v>
      </c>
      <c r="D15" s="38">
        <f>1024*300</f>
        <v>307200</v>
      </c>
      <c r="E15" s="39">
        <v>1161216</v>
      </c>
      <c r="F15" s="49">
        <f t="shared" si="0"/>
        <v>0.315</v>
      </c>
      <c r="G15" s="51"/>
    </row>
    <row r="16" spans="1:7">
      <c r="A16" s="38">
        <v>13</v>
      </c>
      <c r="B16" s="48" t="s">
        <v>197</v>
      </c>
      <c r="C16" s="38" t="s">
        <v>185</v>
      </c>
      <c r="D16" s="38">
        <f>1024*500</f>
        <v>512000</v>
      </c>
      <c r="E16" s="39">
        <v>1935360</v>
      </c>
      <c r="F16" s="49">
        <f t="shared" si="0"/>
        <v>0.315</v>
      </c>
      <c r="G16" s="52"/>
    </row>
    <row r="17" ht="85" customHeight="1" spans="1:7">
      <c r="A17" s="38">
        <v>9</v>
      </c>
      <c r="B17" s="39" t="s">
        <v>198</v>
      </c>
      <c r="C17" s="53" t="s">
        <v>199</v>
      </c>
      <c r="D17" s="54"/>
      <c r="E17" s="55"/>
      <c r="F17" s="56"/>
      <c r="G17" s="11"/>
    </row>
    <row r="22" spans="10:11">
      <c r="J22">
        <f>14550*1.2</f>
        <v>17460</v>
      </c>
      <c r="K22">
        <f>9090/12/2048</f>
        <v>0.369873046875</v>
      </c>
    </row>
  </sheetData>
  <mergeCells count="4">
    <mergeCell ref="A2:G2"/>
    <mergeCell ref="B3:C3"/>
    <mergeCell ref="C17:E17"/>
    <mergeCell ref="G4:G16"/>
  </mergeCells>
  <hyperlinks>
    <hyperlink ref="C17" r:id="rId1" display="https://common-buy.aliyun.com/?spm=5176.7933691.744462.pay1.51d96a56hWZmyv&amp;commodityCode=ossbag&amp;request=%7B%22region%22%3A%22china-common%22%7D#/buy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F3" sqref="F3:F10"/>
    </sheetView>
  </sheetViews>
  <sheetFormatPr defaultColWidth="9" defaultRowHeight="13.5"/>
  <cols>
    <col min="2" max="2" width="8" customWidth="1"/>
    <col min="3" max="3" width="9.25" customWidth="1"/>
    <col min="4" max="4" width="10" customWidth="1"/>
    <col min="5" max="5" width="8.625" customWidth="1"/>
    <col min="6" max="6" width="9.75" customWidth="1"/>
    <col min="12" max="12" width="11.5"/>
    <col min="13" max="13" width="12.625"/>
  </cols>
  <sheetData>
    <row r="1" ht="17" customHeight="1" spans="1:7">
      <c r="A1" s="9" t="s">
        <v>200</v>
      </c>
      <c r="B1" s="9"/>
      <c r="C1" s="9"/>
      <c r="D1" s="9"/>
      <c r="E1" s="9"/>
      <c r="F1" s="9"/>
      <c r="G1" s="9"/>
    </row>
    <row r="2" ht="17" customHeight="1" spans="1:7">
      <c r="A2" s="31" t="s">
        <v>1</v>
      </c>
      <c r="B2" s="31" t="s">
        <v>180</v>
      </c>
      <c r="C2" s="31"/>
      <c r="D2" s="31"/>
      <c r="E2" s="31" t="s">
        <v>201</v>
      </c>
      <c r="F2" s="31" t="s">
        <v>5</v>
      </c>
      <c r="G2" s="31" t="s">
        <v>183</v>
      </c>
    </row>
    <row r="3" spans="1:7">
      <c r="A3" s="38">
        <v>1</v>
      </c>
      <c r="B3" s="39" t="s">
        <v>187</v>
      </c>
      <c r="C3" s="39">
        <v>100</v>
      </c>
      <c r="D3" s="38" t="s">
        <v>185</v>
      </c>
      <c r="E3" s="39">
        <v>20</v>
      </c>
      <c r="F3" s="40">
        <f>E3/C3</f>
        <v>0.2</v>
      </c>
      <c r="G3" s="10" t="s">
        <v>202</v>
      </c>
    </row>
    <row r="4" spans="1:7">
      <c r="A4" s="38">
        <v>2</v>
      </c>
      <c r="B4" s="39" t="s">
        <v>189</v>
      </c>
      <c r="C4" s="39">
        <v>500</v>
      </c>
      <c r="D4" s="38" t="s">
        <v>185</v>
      </c>
      <c r="E4" s="39">
        <v>95</v>
      </c>
      <c r="F4" s="40">
        <f>E4/C4</f>
        <v>0.19</v>
      </c>
      <c r="G4" s="10"/>
    </row>
    <row r="5" spans="1:7">
      <c r="A5" s="38">
        <v>3</v>
      </c>
      <c r="B5" s="39" t="s">
        <v>190</v>
      </c>
      <c r="C5" s="39">
        <f>1024*1</f>
        <v>1024</v>
      </c>
      <c r="D5" s="38" t="s">
        <v>185</v>
      </c>
      <c r="E5" s="39">
        <v>180</v>
      </c>
      <c r="F5" s="40">
        <f t="shared" ref="F5:F10" si="0">E5/C5</f>
        <v>0.17578125</v>
      </c>
      <c r="G5" s="10"/>
    </row>
    <row r="6" spans="1:7">
      <c r="A6" s="38">
        <v>4</v>
      </c>
      <c r="B6" s="39" t="s">
        <v>192</v>
      </c>
      <c r="C6" s="39">
        <f>1024*5</f>
        <v>5120</v>
      </c>
      <c r="D6" s="38" t="s">
        <v>185</v>
      </c>
      <c r="E6" s="39">
        <v>900</v>
      </c>
      <c r="F6" s="40">
        <f t="shared" si="0"/>
        <v>0.17578125</v>
      </c>
      <c r="G6" s="10"/>
    </row>
    <row r="7" spans="1:7">
      <c r="A7" s="38">
        <v>5</v>
      </c>
      <c r="B7" s="39" t="s">
        <v>57</v>
      </c>
      <c r="C7" s="39">
        <f>1024*10</f>
        <v>10240</v>
      </c>
      <c r="D7" s="38" t="s">
        <v>185</v>
      </c>
      <c r="E7" s="39">
        <v>1800</v>
      </c>
      <c r="F7" s="40">
        <f t="shared" si="0"/>
        <v>0.17578125</v>
      </c>
      <c r="G7" s="10"/>
    </row>
    <row r="8" spans="1:7">
      <c r="A8" s="38">
        <v>6</v>
      </c>
      <c r="B8" s="39" t="s">
        <v>194</v>
      </c>
      <c r="C8" s="39">
        <f>1024*50</f>
        <v>51200</v>
      </c>
      <c r="D8" s="38" t="s">
        <v>185</v>
      </c>
      <c r="E8" s="39">
        <v>8500</v>
      </c>
      <c r="F8" s="40">
        <f t="shared" si="0"/>
        <v>0.166015625</v>
      </c>
      <c r="G8" s="10"/>
    </row>
    <row r="9" spans="1:7">
      <c r="A9" s="38">
        <v>7</v>
      </c>
      <c r="B9" s="39" t="s">
        <v>203</v>
      </c>
      <c r="C9" s="39">
        <f>1024*200</f>
        <v>204800</v>
      </c>
      <c r="D9" s="38" t="s">
        <v>185</v>
      </c>
      <c r="E9" s="39">
        <v>21800</v>
      </c>
      <c r="F9" s="40">
        <f t="shared" si="0"/>
        <v>0.1064453125</v>
      </c>
      <c r="G9" s="10"/>
    </row>
    <row r="10" spans="1:7">
      <c r="A10" s="38">
        <v>8</v>
      </c>
      <c r="B10" s="39" t="s">
        <v>204</v>
      </c>
      <c r="C10" s="39">
        <f>1024*1000</f>
        <v>1024000</v>
      </c>
      <c r="D10" s="38" t="s">
        <v>185</v>
      </c>
      <c r="E10" s="39">
        <v>100000</v>
      </c>
      <c r="F10" s="40">
        <f t="shared" si="0"/>
        <v>0.09765625</v>
      </c>
      <c r="G10" s="10"/>
    </row>
    <row r="11" ht="58" customHeight="1" spans="1:7">
      <c r="A11" s="41">
        <v>9</v>
      </c>
      <c r="B11" s="42" t="s">
        <v>198</v>
      </c>
      <c r="C11" s="42"/>
      <c r="D11" s="45" t="s">
        <v>205</v>
      </c>
      <c r="E11" s="45"/>
      <c r="F11" s="45"/>
      <c r="G11" s="45"/>
    </row>
    <row r="18" spans="14:15">
      <c r="N18" s="8"/>
      <c r="O18" s="8"/>
    </row>
  </sheetData>
  <mergeCells count="4">
    <mergeCell ref="A1:G1"/>
    <mergeCell ref="B2:D2"/>
    <mergeCell ref="D11:G11"/>
    <mergeCell ref="G3:G10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J12" sqref="J12"/>
    </sheetView>
  </sheetViews>
  <sheetFormatPr defaultColWidth="9" defaultRowHeight="13.5" outlineLevelRow="6" outlineLevelCol="6"/>
  <cols>
    <col min="2" max="3" width="9.125" customWidth="1"/>
    <col min="4" max="4" width="9.75" customWidth="1"/>
    <col min="5" max="5" width="7.75" customWidth="1"/>
    <col min="6" max="6" width="8.625" style="35" customWidth="1"/>
    <col min="11" max="11" width="11.5"/>
    <col min="13" max="13" width="11.5"/>
  </cols>
  <sheetData>
    <row r="1" ht="17" customHeight="1" spans="1:7">
      <c r="A1" s="9" t="s">
        <v>206</v>
      </c>
      <c r="B1" s="9"/>
      <c r="C1" s="9"/>
      <c r="D1" s="9"/>
      <c r="E1" s="9"/>
      <c r="F1" s="36"/>
      <c r="G1" s="9"/>
    </row>
    <row r="2" ht="17" customHeight="1" spans="1:7">
      <c r="A2" s="31" t="s">
        <v>1</v>
      </c>
      <c r="B2" s="31" t="s">
        <v>180</v>
      </c>
      <c r="C2" s="31"/>
      <c r="D2" s="31"/>
      <c r="E2" s="31" t="s">
        <v>201</v>
      </c>
      <c r="F2" s="37" t="s">
        <v>5</v>
      </c>
      <c r="G2" s="31" t="s">
        <v>183</v>
      </c>
    </row>
    <row r="3" spans="1:7">
      <c r="A3" s="38">
        <v>1</v>
      </c>
      <c r="B3" s="39" t="s">
        <v>207</v>
      </c>
      <c r="C3" s="39">
        <f>1024*1</f>
        <v>1024</v>
      </c>
      <c r="D3" s="38" t="s">
        <v>208</v>
      </c>
      <c r="E3" s="39">
        <v>156</v>
      </c>
      <c r="F3" s="40">
        <f>E3/C3</f>
        <v>0.15234375</v>
      </c>
      <c r="G3" s="10" t="s">
        <v>209</v>
      </c>
    </row>
    <row r="4" spans="1:7">
      <c r="A4" s="38">
        <v>2</v>
      </c>
      <c r="B4" s="39" t="s">
        <v>210</v>
      </c>
      <c r="C4" s="39">
        <f>1024*5</f>
        <v>5120</v>
      </c>
      <c r="D4" s="38" t="s">
        <v>208</v>
      </c>
      <c r="E4" s="39">
        <v>758</v>
      </c>
      <c r="F4" s="40">
        <f>E4/C4</f>
        <v>0.148046875</v>
      </c>
      <c r="G4" s="10"/>
    </row>
    <row r="5" spans="1:7">
      <c r="A5" s="38">
        <v>3</v>
      </c>
      <c r="B5" s="39" t="s">
        <v>57</v>
      </c>
      <c r="C5" s="39">
        <f>1024*10</f>
        <v>10240</v>
      </c>
      <c r="D5" s="38" t="s">
        <v>208</v>
      </c>
      <c r="E5" s="39">
        <v>1536</v>
      </c>
      <c r="F5" s="40">
        <f>E5/C5</f>
        <v>0.15</v>
      </c>
      <c r="G5" s="10"/>
    </row>
    <row r="6" spans="1:7">
      <c r="A6" s="38">
        <v>4</v>
      </c>
      <c r="B6" s="39" t="s">
        <v>194</v>
      </c>
      <c r="C6" s="39">
        <f>1024*50</f>
        <v>51200</v>
      </c>
      <c r="D6" s="38" t="s">
        <v>208</v>
      </c>
      <c r="E6" s="39">
        <v>7680</v>
      </c>
      <c r="F6" s="40">
        <f>E6/C6</f>
        <v>0.15</v>
      </c>
      <c r="G6" s="10"/>
    </row>
    <row r="7" ht="58" customHeight="1" spans="1:7">
      <c r="A7" s="41">
        <v>9</v>
      </c>
      <c r="B7" s="42" t="s">
        <v>198</v>
      </c>
      <c r="C7" s="42"/>
      <c r="D7" s="43" t="s">
        <v>211</v>
      </c>
      <c r="E7" s="43"/>
      <c r="F7" s="44"/>
      <c r="G7" s="43"/>
    </row>
  </sheetData>
  <mergeCells count="4">
    <mergeCell ref="A1:G1"/>
    <mergeCell ref="B2:D2"/>
    <mergeCell ref="D7:G7"/>
    <mergeCell ref="G3:G6"/>
  </mergeCells>
  <hyperlinks>
    <hyperlink ref="D7" r:id="rId1" display="https://common-buy.aliyun.com/?spm=5176.8064714.323065.pricedetail2222.59761L8S1L8Sj2&amp;commodityCode=ossbag#/buy?request=%7B%22region%22:%22cn-shanghai%22,%20%22ossbag_type%22:%22storage%22,%20%22ossbag_spec%22:%221024%22,%20%22ord_time%22:%226:Month%22%7D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selection activeCell="B7" sqref="B7"/>
    </sheetView>
  </sheetViews>
  <sheetFormatPr defaultColWidth="9" defaultRowHeight="13.5" outlineLevelCol="6"/>
  <cols>
    <col min="2" max="2" width="26.125" style="30" customWidth="1"/>
    <col min="3" max="3" width="26.75" style="29" customWidth="1"/>
    <col min="4" max="4" width="21.75" style="29" customWidth="1"/>
    <col min="5" max="5" width="12.125" style="29" hidden="1" customWidth="1"/>
    <col min="6" max="6" width="17.75" style="29" hidden="1" customWidth="1"/>
    <col min="7" max="7" width="75.5" style="29" customWidth="1"/>
    <col min="8" max="16384" width="9" style="29"/>
  </cols>
  <sheetData>
    <row r="1" s="29" customFormat="1" spans="1:7">
      <c r="A1" s="31" t="s">
        <v>1</v>
      </c>
      <c r="B1" s="31" t="s">
        <v>212</v>
      </c>
      <c r="C1" s="31" t="s">
        <v>213</v>
      </c>
      <c r="D1" s="31" t="s">
        <v>214</v>
      </c>
      <c r="E1" s="31" t="s">
        <v>215</v>
      </c>
      <c r="F1" s="31" t="s">
        <v>216</v>
      </c>
      <c r="G1" s="31" t="s">
        <v>217</v>
      </c>
    </row>
    <row r="2" s="29" customFormat="1" spans="1:7">
      <c r="A2" s="32">
        <v>1</v>
      </c>
      <c r="B2" s="33" t="s">
        <v>218</v>
      </c>
      <c r="C2" s="32" t="s">
        <v>218</v>
      </c>
      <c r="D2" s="32" t="s">
        <v>219</v>
      </c>
      <c r="E2" s="32" t="b">
        <v>1</v>
      </c>
      <c r="F2" s="32" t="s">
        <v>220</v>
      </c>
      <c r="G2" s="34" t="str">
        <f>_xlfn.CONCAT("alter table ",C2," comment '",D2,"';")</f>
        <v>alter table hibernate_sequence comment '序列号表';</v>
      </c>
    </row>
    <row r="3" s="29" customFormat="1" spans="1:7">
      <c r="A3" s="32">
        <v>2</v>
      </c>
      <c r="B3" s="33" t="s">
        <v>221</v>
      </c>
      <c r="C3" s="32" t="s">
        <v>221</v>
      </c>
      <c r="D3" s="32" t="s">
        <v>222</v>
      </c>
      <c r="E3" s="32" t="b">
        <v>1</v>
      </c>
      <c r="F3" s="32" t="s">
        <v>220</v>
      </c>
      <c r="G3" s="34" t="str">
        <f t="shared" ref="G3:G39" si="0">_xlfn.CONCAT("alter table ",C3," comment '",D3,"';")</f>
        <v>alter table t_BSD_BookVerInfo comment '书版本基本信息';</v>
      </c>
    </row>
    <row r="4" s="29" customFormat="1" spans="1:7">
      <c r="A4" s="32">
        <v>3</v>
      </c>
      <c r="B4" s="33" t="s">
        <v>223</v>
      </c>
      <c r="C4" s="32" t="s">
        <v>223</v>
      </c>
      <c r="D4" s="32" t="s">
        <v>224</v>
      </c>
      <c r="E4" s="32" t="b">
        <v>1</v>
      </c>
      <c r="F4" s="32" t="s">
        <v>220</v>
      </c>
      <c r="G4" s="34" t="str">
        <f t="shared" si="0"/>
        <v>alter table t_BSD_CourseInfo comment '课程基本信息表';</v>
      </c>
    </row>
    <row r="5" s="29" customFormat="1" spans="1:7">
      <c r="A5" s="32">
        <v>4</v>
      </c>
      <c r="B5" s="33" t="s">
        <v>225</v>
      </c>
      <c r="C5" s="32" t="s">
        <v>225</v>
      </c>
      <c r="D5" s="32" t="s">
        <v>226</v>
      </c>
      <c r="E5" s="32" t="b">
        <v>1</v>
      </c>
      <c r="F5" s="32" t="s">
        <v>220</v>
      </c>
      <c r="G5" s="34" t="str">
        <f t="shared" si="0"/>
        <v>alter table t_BSD_GradeInfo comment '年级基本信息表';</v>
      </c>
    </row>
    <row r="6" s="29" customFormat="1" spans="1:7">
      <c r="A6" s="32">
        <v>5</v>
      </c>
      <c r="B6" s="33" t="s">
        <v>227</v>
      </c>
      <c r="C6" s="32" t="s">
        <v>227</v>
      </c>
      <c r="D6" s="32" t="s">
        <v>228</v>
      </c>
      <c r="E6" s="32" t="b">
        <v>1</v>
      </c>
      <c r="F6" s="32" t="s">
        <v>220</v>
      </c>
      <c r="G6" s="34" t="str">
        <f t="shared" si="0"/>
        <v>alter table t_BSD_GradePhaseInfo comment '年级阶段基本信息表';</v>
      </c>
    </row>
    <row r="7" s="29" customFormat="1" spans="1:7">
      <c r="A7" s="32">
        <v>6</v>
      </c>
      <c r="B7" s="33" t="s">
        <v>229</v>
      </c>
      <c r="C7" s="32" t="s">
        <v>229</v>
      </c>
      <c r="D7" s="32" t="s">
        <v>230</v>
      </c>
      <c r="E7" s="32" t="b">
        <v>1</v>
      </c>
      <c r="F7" s="32" t="s">
        <v>220</v>
      </c>
      <c r="G7" s="34" t="str">
        <f t="shared" si="0"/>
        <v>alter table t_COM_CommunityRole comment '社区角色表';</v>
      </c>
    </row>
    <row r="8" s="29" customFormat="1" spans="1:7">
      <c r="A8" s="32">
        <v>7</v>
      </c>
      <c r="B8" s="33" t="s">
        <v>231</v>
      </c>
      <c r="C8" s="32" t="s">
        <v>231</v>
      </c>
      <c r="D8" s="32" t="s">
        <v>232</v>
      </c>
      <c r="E8" s="32" t="b">
        <v>1</v>
      </c>
      <c r="F8" s="32" t="s">
        <v>220</v>
      </c>
      <c r="G8" s="34" t="str">
        <f t="shared" si="0"/>
        <v>alter table t_COM_SpecialTraining comment '集训营表';</v>
      </c>
    </row>
    <row r="9" s="29" customFormat="1" spans="1:7">
      <c r="A9" s="32">
        <v>8</v>
      </c>
      <c r="B9" s="33" t="s">
        <v>233</v>
      </c>
      <c r="C9" s="32" t="s">
        <v>233</v>
      </c>
      <c r="D9" s="32" t="s">
        <v>234</v>
      </c>
      <c r="E9" s="32" t="b">
        <v>1</v>
      </c>
      <c r="F9" s="32" t="s">
        <v>220</v>
      </c>
      <c r="G9" s="34" t="str">
        <f t="shared" si="0"/>
        <v>alter table t_MAL_Coupon comment '优惠券表';</v>
      </c>
    </row>
    <row r="10" s="29" customFormat="1" spans="1:7">
      <c r="A10" s="32">
        <v>9</v>
      </c>
      <c r="B10" s="33" t="s">
        <v>235</v>
      </c>
      <c r="C10" s="32" t="s">
        <v>235</v>
      </c>
      <c r="D10" s="32" t="s">
        <v>236</v>
      </c>
      <c r="E10" s="32" t="b">
        <v>1</v>
      </c>
      <c r="F10" s="32" t="s">
        <v>220</v>
      </c>
      <c r="G10" s="34" t="str">
        <f t="shared" si="0"/>
        <v>alter table t_MAL_CouponDetail comment '优惠券明细表';</v>
      </c>
    </row>
    <row r="11" s="29" customFormat="1" spans="1:7">
      <c r="A11" s="32">
        <v>10</v>
      </c>
      <c r="B11" s="33" t="s">
        <v>237</v>
      </c>
      <c r="C11" s="32" t="s">
        <v>237</v>
      </c>
      <c r="D11" s="32" t="s">
        <v>238</v>
      </c>
      <c r="E11" s="32" t="b">
        <v>1</v>
      </c>
      <c r="F11" s="32" t="s">
        <v>220</v>
      </c>
      <c r="G11" s="34" t="str">
        <f t="shared" si="0"/>
        <v>alter table t_MAL_OrderRecord comment '订单表';</v>
      </c>
    </row>
    <row r="12" s="29" customFormat="1" spans="1:7">
      <c r="A12" s="32">
        <v>11</v>
      </c>
      <c r="B12" s="33" t="s">
        <v>239</v>
      </c>
      <c r="C12" s="32" t="s">
        <v>239</v>
      </c>
      <c r="D12" s="32" t="s">
        <v>240</v>
      </c>
      <c r="E12" s="32" t="b">
        <v>1</v>
      </c>
      <c r="F12" s="32" t="s">
        <v>220</v>
      </c>
      <c r="G12" s="34" t="str">
        <f t="shared" si="0"/>
        <v>alter table t_MAL_ProductInfo comment '产品信息表';</v>
      </c>
    </row>
    <row r="13" s="29" customFormat="1" spans="1:7">
      <c r="A13" s="32">
        <v>12</v>
      </c>
      <c r="B13" s="33" t="s">
        <v>241</v>
      </c>
      <c r="C13" s="32" t="s">
        <v>241</v>
      </c>
      <c r="D13" s="32" t="s">
        <v>242</v>
      </c>
      <c r="E13" s="32" t="b">
        <v>1</v>
      </c>
      <c r="F13" s="32" t="s">
        <v>220</v>
      </c>
      <c r="G13" s="34" t="str">
        <f t="shared" si="0"/>
        <v>alter table t_MTH_LPConsumeRecord comment '学点消费记录';</v>
      </c>
    </row>
    <row r="14" s="29" customFormat="1" spans="1:7">
      <c r="A14" s="32">
        <v>13</v>
      </c>
      <c r="B14" s="33" t="s">
        <v>243</v>
      </c>
      <c r="C14" s="32" t="s">
        <v>243</v>
      </c>
      <c r="D14" s="32" t="s">
        <v>244</v>
      </c>
      <c r="E14" s="32" t="b">
        <v>1</v>
      </c>
      <c r="F14" s="32" t="s">
        <v>220</v>
      </c>
      <c r="G14" s="34" t="str">
        <f t="shared" si="0"/>
        <v>alter table t_MTH_MatchRecord comment '战局表';</v>
      </c>
    </row>
    <row r="15" s="29" customFormat="1" spans="1:7">
      <c r="A15" s="32">
        <v>14</v>
      </c>
      <c r="B15" s="33" t="s">
        <v>245</v>
      </c>
      <c r="C15" s="32" t="s">
        <v>245</v>
      </c>
      <c r="D15" s="32" t="s">
        <v>246</v>
      </c>
      <c r="E15" s="32" t="b">
        <v>1</v>
      </c>
      <c r="F15" s="32" t="s">
        <v>220</v>
      </c>
      <c r="G15" s="34" t="str">
        <f t="shared" si="0"/>
        <v>alter table t_MTH_MatchRecordQuestion comment '战局试题表';</v>
      </c>
    </row>
    <row r="16" s="29" customFormat="1" spans="1:7">
      <c r="A16" s="32">
        <v>15</v>
      </c>
      <c r="B16" s="33" t="s">
        <v>247</v>
      </c>
      <c r="C16" s="32" t="s">
        <v>247</v>
      </c>
      <c r="D16" s="32" t="s">
        <v>248</v>
      </c>
      <c r="E16" s="32" t="b">
        <v>1</v>
      </c>
      <c r="F16" s="32" t="s">
        <v>220</v>
      </c>
      <c r="G16" s="34" t="str">
        <f t="shared" si="0"/>
        <v>alter table t_MTH_MatchRecordUser comment '战局用户表';</v>
      </c>
    </row>
    <row r="17" s="29" customFormat="1" spans="1:7">
      <c r="A17" s="32">
        <v>16</v>
      </c>
      <c r="B17" s="33" t="s">
        <v>249</v>
      </c>
      <c r="C17" s="32" t="s">
        <v>249</v>
      </c>
      <c r="D17" s="32" t="s">
        <v>250</v>
      </c>
      <c r="E17" s="32" t="b">
        <v>1</v>
      </c>
      <c r="F17" s="32" t="s">
        <v>220</v>
      </c>
      <c r="G17" s="34" t="str">
        <f t="shared" si="0"/>
        <v>alter table t_QST_Knowledge comment '知识点表';</v>
      </c>
    </row>
    <row r="18" s="29" customFormat="1" spans="1:7">
      <c r="A18" s="32">
        <v>17</v>
      </c>
      <c r="B18" s="33" t="s">
        <v>251</v>
      </c>
      <c r="C18" s="32" t="s">
        <v>251</v>
      </c>
      <c r="D18" s="32" t="s">
        <v>252</v>
      </c>
      <c r="E18" s="32" t="b">
        <v>1</v>
      </c>
      <c r="F18" s="32" t="s">
        <v>220</v>
      </c>
      <c r="G18" s="34" t="str">
        <f t="shared" si="0"/>
        <v>alter table t_QST_Question comment '题目基本信息';</v>
      </c>
    </row>
    <row r="19" s="29" customFormat="1" spans="1:7">
      <c r="A19" s="32">
        <v>18</v>
      </c>
      <c r="B19" s="33" t="s">
        <v>253</v>
      </c>
      <c r="C19" s="32" t="s">
        <v>253</v>
      </c>
      <c r="D19" s="32" t="s">
        <v>254</v>
      </c>
      <c r="E19" s="32" t="b">
        <v>1</v>
      </c>
      <c r="F19" s="32" t="s">
        <v>220</v>
      </c>
      <c r="G19" s="34" t="str">
        <f t="shared" si="0"/>
        <v>alter table t_QST_QuestionForLib comment '题库题目表';</v>
      </c>
    </row>
    <row r="20" s="29" customFormat="1" spans="1:7">
      <c r="A20" s="32">
        <v>19</v>
      </c>
      <c r="B20" s="33" t="s">
        <v>255</v>
      </c>
      <c r="C20" s="32" t="s">
        <v>255</v>
      </c>
      <c r="D20" s="32" t="s">
        <v>256</v>
      </c>
      <c r="E20" s="32" t="b">
        <v>1</v>
      </c>
      <c r="F20" s="32" t="s">
        <v>220</v>
      </c>
      <c r="G20" s="34" t="str">
        <f t="shared" si="0"/>
        <v>alter table t_QST_QuestionLib comment '题库表';</v>
      </c>
    </row>
    <row r="21" s="29" customFormat="1" spans="1:7">
      <c r="A21" s="32">
        <v>20</v>
      </c>
      <c r="B21" s="33" t="s">
        <v>257</v>
      </c>
      <c r="C21" s="32" t="s">
        <v>257</v>
      </c>
      <c r="D21" s="32" t="s">
        <v>258</v>
      </c>
      <c r="E21" s="32" t="b">
        <v>1</v>
      </c>
      <c r="F21" s="32" t="s">
        <v>220</v>
      </c>
      <c r="G21" s="34" t="str">
        <f t="shared" si="0"/>
        <v>alter table t_QST_QuestionMultipleChoice comment '题目选择题表';</v>
      </c>
    </row>
    <row r="22" s="29" customFormat="1" spans="1:7">
      <c r="A22" s="32">
        <v>21</v>
      </c>
      <c r="B22" s="33" t="s">
        <v>259</v>
      </c>
      <c r="C22" s="32" t="s">
        <v>259</v>
      </c>
      <c r="D22" s="32" t="s">
        <v>260</v>
      </c>
      <c r="E22" s="32" t="b">
        <v>1</v>
      </c>
      <c r="F22" s="32" t="s">
        <v>220</v>
      </c>
      <c r="G22" s="34" t="str">
        <f t="shared" si="0"/>
        <v>alter table t_QST_QuestionMultipleChoiceForLib comment '题目库选择题题目表';</v>
      </c>
    </row>
    <row r="23" s="29" customFormat="1" spans="1:7">
      <c r="A23" s="32">
        <v>22</v>
      </c>
      <c r="B23" s="33" t="s">
        <v>261</v>
      </c>
      <c r="C23" s="32" t="s">
        <v>261</v>
      </c>
      <c r="D23" s="32" t="s">
        <v>262</v>
      </c>
      <c r="E23" s="32" t="b">
        <v>1</v>
      </c>
      <c r="F23" s="32" t="s">
        <v>220</v>
      </c>
      <c r="G23" s="34" t="str">
        <f t="shared" si="0"/>
        <v>alter table t_QST_QuestionRecitation comment '题目背诵表';</v>
      </c>
    </row>
    <row r="24" s="29" customFormat="1" spans="1:7">
      <c r="A24" s="32">
        <v>23</v>
      </c>
      <c r="B24" s="33" t="s">
        <v>263</v>
      </c>
      <c r="C24" s="32" t="s">
        <v>263</v>
      </c>
      <c r="D24" s="32" t="s">
        <v>264</v>
      </c>
      <c r="E24" s="32" t="b">
        <v>1</v>
      </c>
      <c r="F24" s="32" t="s">
        <v>220</v>
      </c>
      <c r="G24" s="34" t="str">
        <f t="shared" si="0"/>
        <v>alter table t_QST_QuestionRecitationForLib comment '题库题目背诵表';</v>
      </c>
    </row>
    <row r="25" s="29" customFormat="1" spans="1:7">
      <c r="A25" s="32">
        <v>24</v>
      </c>
      <c r="B25" s="33" t="s">
        <v>265</v>
      </c>
      <c r="C25" s="32" t="s">
        <v>265</v>
      </c>
      <c r="D25" s="32" t="s">
        <v>266</v>
      </c>
      <c r="E25" s="32" t="b">
        <v>1</v>
      </c>
      <c r="F25" s="32" t="s">
        <v>220</v>
      </c>
      <c r="G25" s="34" t="str">
        <f t="shared" si="0"/>
        <v>alter table t_QST_QuestionType comment '题目类型表';</v>
      </c>
    </row>
    <row r="26" s="29" customFormat="1" spans="1:7">
      <c r="A26" s="32">
        <v>25</v>
      </c>
      <c r="B26" s="33" t="s">
        <v>267</v>
      </c>
      <c r="C26" s="32" t="s">
        <v>267</v>
      </c>
      <c r="D26" s="32" t="s">
        <v>268</v>
      </c>
      <c r="E26" s="32" t="b">
        <v>1</v>
      </c>
      <c r="F26" s="32" t="s">
        <v>220</v>
      </c>
      <c r="G26" s="34" t="str">
        <f t="shared" si="0"/>
        <v>alter table t_SYS_Admin comment '管理员表';</v>
      </c>
    </row>
    <row r="27" s="29" customFormat="1" spans="1:7">
      <c r="A27" s="32">
        <v>26</v>
      </c>
      <c r="B27" s="33" t="s">
        <v>269</v>
      </c>
      <c r="C27" s="32" t="s">
        <v>269</v>
      </c>
      <c r="D27" s="32" t="s">
        <v>270</v>
      </c>
      <c r="E27" s="32" t="b">
        <v>1</v>
      </c>
      <c r="F27" s="32" t="s">
        <v>220</v>
      </c>
      <c r="G27" s="34" t="str">
        <f t="shared" si="0"/>
        <v>alter table t_SYS_AdminPurview comment '管理员权限表';</v>
      </c>
    </row>
    <row r="28" s="29" customFormat="1" spans="1:7">
      <c r="A28" s="32">
        <v>27</v>
      </c>
      <c r="B28" s="33" t="s">
        <v>271</v>
      </c>
      <c r="C28" s="32" t="s">
        <v>271</v>
      </c>
      <c r="D28" s="32" t="s">
        <v>272</v>
      </c>
      <c r="E28" s="32" t="b">
        <v>1</v>
      </c>
      <c r="F28" s="32" t="s">
        <v>220</v>
      </c>
      <c r="G28" s="34" t="str">
        <f t="shared" si="0"/>
        <v>alter table t_SYS_AdminRole comment '管理员角色表';</v>
      </c>
    </row>
    <row r="29" s="29" customFormat="1" spans="1:7">
      <c r="A29" s="32">
        <v>28</v>
      </c>
      <c r="B29" s="33" t="s">
        <v>273</v>
      </c>
      <c r="C29" s="32" t="s">
        <v>273</v>
      </c>
      <c r="D29" s="32" t="s">
        <v>274</v>
      </c>
      <c r="E29" s="32" t="b">
        <v>1</v>
      </c>
      <c r="F29" s="32" t="s">
        <v>220</v>
      </c>
      <c r="G29" s="34" t="str">
        <f t="shared" si="0"/>
        <v>alter table t_SYS_MatchSetting comment '匹配设置表';</v>
      </c>
    </row>
    <row r="30" s="29" customFormat="1" spans="1:7">
      <c r="A30" s="32">
        <v>29</v>
      </c>
      <c r="B30" s="33" t="s">
        <v>275</v>
      </c>
      <c r="C30" s="32" t="s">
        <v>275</v>
      </c>
      <c r="D30" s="32" t="s">
        <v>276</v>
      </c>
      <c r="E30" s="32" t="b">
        <v>1</v>
      </c>
      <c r="F30" s="32" t="s">
        <v>220</v>
      </c>
      <c r="G30" s="34" t="str">
        <f t="shared" si="0"/>
        <v>alter table t_SYS_QuestionSetting comment '试题题目表';</v>
      </c>
    </row>
    <row r="31" s="29" customFormat="1" spans="1:7">
      <c r="A31" s="32">
        <v>30</v>
      </c>
      <c r="B31" s="33" t="s">
        <v>277</v>
      </c>
      <c r="C31" s="32" t="s">
        <v>277</v>
      </c>
      <c r="D31" s="32" t="s">
        <v>278</v>
      </c>
      <c r="E31" s="32" t="b">
        <v>1</v>
      </c>
      <c r="F31" s="32" t="s">
        <v>220</v>
      </c>
      <c r="G31" s="34" t="str">
        <f t="shared" si="0"/>
        <v>alter table t_SYS_SerialNo comment '流水码表';</v>
      </c>
    </row>
    <row r="32" s="29" customFormat="1" spans="1:7">
      <c r="A32" s="32">
        <v>31</v>
      </c>
      <c r="B32" s="33" t="s">
        <v>279</v>
      </c>
      <c r="C32" s="32" t="s">
        <v>279</v>
      </c>
      <c r="D32" s="32" t="s">
        <v>280</v>
      </c>
      <c r="E32" s="32" t="b">
        <v>1</v>
      </c>
      <c r="F32" s="32" t="s">
        <v>220</v>
      </c>
      <c r="G32" s="34" t="str">
        <f t="shared" si="0"/>
        <v>alter table t_SYS_User comment '用户信息表';</v>
      </c>
    </row>
    <row r="33" s="29" customFormat="1" spans="1:7">
      <c r="A33" s="32">
        <v>32</v>
      </c>
      <c r="B33" s="33" t="s">
        <v>281</v>
      </c>
      <c r="C33" s="32" t="s">
        <v>281</v>
      </c>
      <c r="D33" s="32" t="s">
        <v>282</v>
      </c>
      <c r="E33" s="32" t="b">
        <v>1</v>
      </c>
      <c r="F33" s="32" t="s">
        <v>220</v>
      </c>
      <c r="G33" s="34" t="str">
        <f t="shared" si="0"/>
        <v>alter table t_SYS_UserCoinDetail comment '用户金币明细表';</v>
      </c>
    </row>
    <row r="34" s="29" customFormat="1" spans="1:7">
      <c r="A34" s="32">
        <v>33</v>
      </c>
      <c r="B34" s="33" t="s">
        <v>283</v>
      </c>
      <c r="C34" s="32" t="s">
        <v>283</v>
      </c>
      <c r="D34" s="32" t="s">
        <v>284</v>
      </c>
      <c r="E34" s="32" t="b">
        <v>1</v>
      </c>
      <c r="F34" s="32" t="s">
        <v>220</v>
      </c>
      <c r="G34" s="34" t="str">
        <f t="shared" si="0"/>
        <v>alter table t_SYS_UserGPDetail comment '用户绩点明细表';</v>
      </c>
    </row>
    <row r="35" s="29" customFormat="1" spans="1:7">
      <c r="A35" s="32">
        <v>34</v>
      </c>
      <c r="B35" s="33" t="s">
        <v>285</v>
      </c>
      <c r="C35" s="32" t="s">
        <v>285</v>
      </c>
      <c r="D35" s="32" t="s">
        <v>286</v>
      </c>
      <c r="E35" s="32" t="b">
        <v>1</v>
      </c>
      <c r="F35" s="32" t="s">
        <v>220</v>
      </c>
      <c r="G35" s="34" t="str">
        <f t="shared" si="0"/>
        <v>alter table t_SYS_UserLoginRecord comment '用户登陆记录表';</v>
      </c>
    </row>
    <row r="36" s="29" customFormat="1" spans="1:7">
      <c r="A36" s="32">
        <v>35</v>
      </c>
      <c r="B36" s="33" t="s">
        <v>287</v>
      </c>
      <c r="C36" s="32" t="s">
        <v>287</v>
      </c>
      <c r="D36" s="32" t="s">
        <v>288</v>
      </c>
      <c r="E36" s="32" t="b">
        <v>1</v>
      </c>
      <c r="F36" s="32" t="s">
        <v>220</v>
      </c>
      <c r="G36" s="34" t="str">
        <f t="shared" si="0"/>
        <v>alter table t_SYS_UserLPDetail comment '用户学点明细表';</v>
      </c>
    </row>
    <row r="37" s="29" customFormat="1" spans="1:7">
      <c r="A37" s="32">
        <v>36</v>
      </c>
      <c r="B37" s="33" t="s">
        <v>289</v>
      </c>
      <c r="C37" s="32" t="s">
        <v>289</v>
      </c>
      <c r="D37" s="32" t="s">
        <v>290</v>
      </c>
      <c r="E37" s="32" t="b">
        <v>1</v>
      </c>
      <c r="F37" s="32" t="s">
        <v>220</v>
      </c>
      <c r="G37" s="34" t="str">
        <f t="shared" si="0"/>
        <v>alter table t_SYS_UserRelInfo comment '用户信息_相关信息部分（主要记录比赛及财富信息）';</v>
      </c>
    </row>
    <row r="38" s="29" customFormat="1" spans="1:7">
      <c r="A38" s="32">
        <v>37</v>
      </c>
      <c r="B38" s="33" t="s">
        <v>291</v>
      </c>
      <c r="C38" s="32" t="s">
        <v>291</v>
      </c>
      <c r="D38" s="32" t="s">
        <v>292</v>
      </c>
      <c r="E38" s="32" t="b">
        <v>1</v>
      </c>
      <c r="F38" s="32" t="s">
        <v>220</v>
      </c>
      <c r="G38" s="34" t="str">
        <f t="shared" si="0"/>
        <v>alter table t_SYS_UserSelectedCourse comment '用户选择课程';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3"/>
  <sheetViews>
    <sheetView topLeftCell="A41" workbookViewId="0">
      <selection activeCell="F76" sqref="F76"/>
    </sheetView>
  </sheetViews>
  <sheetFormatPr defaultColWidth="9" defaultRowHeight="13.5"/>
  <cols>
    <col min="1" max="5" width="9" style="26"/>
    <col min="6" max="6" width="15.875" style="26" customWidth="1"/>
    <col min="7" max="8" width="9" style="26"/>
    <col min="9" max="9" width="13.375" style="26" customWidth="1"/>
    <col min="10" max="10" width="12.125" style="26" customWidth="1"/>
    <col min="11" max="12" width="11.75" style="26" customWidth="1"/>
    <col min="13" max="14" width="13.875" style="26" customWidth="1"/>
    <col min="15" max="16384" width="9" style="26"/>
  </cols>
  <sheetData>
    <row r="1" spans="1:13">
      <c r="A1" s="9" t="s">
        <v>1</v>
      </c>
      <c r="B1" s="9" t="s">
        <v>293</v>
      </c>
      <c r="C1" s="9"/>
      <c r="D1" s="9"/>
      <c r="E1" s="9"/>
      <c r="F1" s="9"/>
      <c r="G1" s="9" t="s">
        <v>294</v>
      </c>
      <c r="H1" s="9"/>
      <c r="I1" s="9" t="s">
        <v>295</v>
      </c>
      <c r="J1" s="9" t="s">
        <v>296</v>
      </c>
      <c r="K1" s="9"/>
      <c r="L1" s="9"/>
      <c r="M1" s="9"/>
    </row>
    <row r="2" ht="27" spans="1:13">
      <c r="A2" s="9"/>
      <c r="B2" s="9" t="s">
        <v>39</v>
      </c>
      <c r="C2" s="9" t="s">
        <v>36</v>
      </c>
      <c r="D2" s="9" t="s">
        <v>42</v>
      </c>
      <c r="E2" s="9" t="s">
        <v>32</v>
      </c>
      <c r="F2" s="9" t="s">
        <v>297</v>
      </c>
      <c r="G2" s="9" t="s">
        <v>298</v>
      </c>
      <c r="H2" s="9" t="s">
        <v>180</v>
      </c>
      <c r="I2" s="9"/>
      <c r="J2" s="9" t="s">
        <v>201</v>
      </c>
      <c r="K2" s="9" t="s">
        <v>299</v>
      </c>
      <c r="L2" s="9" t="s">
        <v>300</v>
      </c>
      <c r="M2" s="9" t="s">
        <v>301</v>
      </c>
    </row>
    <row r="3" spans="1:13">
      <c r="A3" s="10">
        <v>1</v>
      </c>
      <c r="B3" s="10" t="s">
        <v>302</v>
      </c>
      <c r="C3" s="10" t="s">
        <v>303</v>
      </c>
      <c r="D3" s="10" t="s">
        <v>304</v>
      </c>
      <c r="E3" s="10" t="s">
        <v>305</v>
      </c>
      <c r="F3" s="10" t="s">
        <v>306</v>
      </c>
      <c r="G3" s="10" t="s">
        <v>307</v>
      </c>
      <c r="H3" s="10" t="s">
        <v>308</v>
      </c>
      <c r="I3" s="10" t="s">
        <v>309</v>
      </c>
      <c r="J3" s="27">
        <v>853</v>
      </c>
      <c r="K3" s="27">
        <f>J3/1</f>
        <v>853</v>
      </c>
      <c r="L3" s="27">
        <v>20</v>
      </c>
      <c r="M3" s="27">
        <v>20</v>
      </c>
    </row>
    <row r="4" spans="1:13">
      <c r="A4" s="10">
        <v>2</v>
      </c>
      <c r="B4" s="10" t="s">
        <v>302</v>
      </c>
      <c r="C4" s="10" t="s">
        <v>303</v>
      </c>
      <c r="D4" s="10" t="s">
        <v>304</v>
      </c>
      <c r="E4" s="10" t="s">
        <v>310</v>
      </c>
      <c r="F4" s="10" t="s">
        <v>306</v>
      </c>
      <c r="G4" s="10" t="s">
        <v>307</v>
      </c>
      <c r="H4" s="10" t="s">
        <v>308</v>
      </c>
      <c r="I4" s="10" t="s">
        <v>309</v>
      </c>
      <c r="J4" s="27">
        <v>873</v>
      </c>
      <c r="K4" s="27">
        <f t="shared" ref="K4:K12" si="0">J4/1</f>
        <v>873</v>
      </c>
      <c r="L4" s="27">
        <v>20</v>
      </c>
      <c r="M4" s="27">
        <v>20</v>
      </c>
    </row>
    <row r="5" spans="1:13">
      <c r="A5" s="10">
        <v>3</v>
      </c>
      <c r="B5" s="10" t="s">
        <v>302</v>
      </c>
      <c r="C5" s="10" t="s">
        <v>303</v>
      </c>
      <c r="D5" s="10" t="s">
        <v>304</v>
      </c>
      <c r="E5" s="10" t="s">
        <v>311</v>
      </c>
      <c r="F5" s="10" t="s">
        <v>306</v>
      </c>
      <c r="G5" s="10" t="s">
        <v>307</v>
      </c>
      <c r="H5" s="10" t="s">
        <v>308</v>
      </c>
      <c r="I5" s="10" t="s">
        <v>309</v>
      </c>
      <c r="J5" s="27">
        <v>898</v>
      </c>
      <c r="K5" s="27">
        <f t="shared" si="0"/>
        <v>898</v>
      </c>
      <c r="L5" s="27">
        <v>25</v>
      </c>
      <c r="M5" s="27">
        <v>25</v>
      </c>
    </row>
    <row r="6" spans="1:13">
      <c r="A6" s="10">
        <v>4</v>
      </c>
      <c r="B6" s="10" t="s">
        <v>302</v>
      </c>
      <c r="C6" s="10" t="s">
        <v>303</v>
      </c>
      <c r="D6" s="10" t="s">
        <v>304</v>
      </c>
      <c r="E6" s="10" t="s">
        <v>312</v>
      </c>
      <c r="F6" s="10" t="s">
        <v>306</v>
      </c>
      <c r="G6" s="10" t="s">
        <v>307</v>
      </c>
      <c r="H6" s="10" t="s">
        <v>308</v>
      </c>
      <c r="I6" s="10" t="s">
        <v>309</v>
      </c>
      <c r="J6" s="27">
        <v>923</v>
      </c>
      <c r="K6" s="27">
        <f t="shared" si="0"/>
        <v>923</v>
      </c>
      <c r="L6" s="27">
        <v>25</v>
      </c>
      <c r="M6" s="27">
        <v>25</v>
      </c>
    </row>
    <row r="7" spans="1:13">
      <c r="A7" s="10">
        <v>5</v>
      </c>
      <c r="B7" s="10" t="s">
        <v>302</v>
      </c>
      <c r="C7" s="10" t="s">
        <v>303</v>
      </c>
      <c r="D7" s="10" t="s">
        <v>304</v>
      </c>
      <c r="E7" s="10" t="s">
        <v>313</v>
      </c>
      <c r="F7" s="10" t="s">
        <v>306</v>
      </c>
      <c r="G7" s="10" t="s">
        <v>307</v>
      </c>
      <c r="H7" s="10" t="s">
        <v>308</v>
      </c>
      <c r="I7" s="10" t="s">
        <v>309</v>
      </c>
      <c r="J7" s="27">
        <v>948</v>
      </c>
      <c r="K7" s="27">
        <f t="shared" si="0"/>
        <v>948</v>
      </c>
      <c r="L7" s="27">
        <v>25</v>
      </c>
      <c r="M7" s="27">
        <v>25</v>
      </c>
    </row>
    <row r="8" spans="1:13">
      <c r="A8" s="10">
        <v>6</v>
      </c>
      <c r="B8" s="10" t="s">
        <v>302</v>
      </c>
      <c r="C8" s="10" t="s">
        <v>303</v>
      </c>
      <c r="D8" s="10" t="s">
        <v>304</v>
      </c>
      <c r="E8" s="10" t="s">
        <v>314</v>
      </c>
      <c r="F8" s="10" t="s">
        <v>306</v>
      </c>
      <c r="G8" s="10" t="s">
        <v>307</v>
      </c>
      <c r="H8" s="10" t="s">
        <v>308</v>
      </c>
      <c r="I8" s="10" t="s">
        <v>309</v>
      </c>
      <c r="J8" s="27">
        <v>1038</v>
      </c>
      <c r="K8" s="27">
        <f t="shared" si="0"/>
        <v>1038</v>
      </c>
      <c r="L8" s="27">
        <v>90</v>
      </c>
      <c r="M8" s="27">
        <v>90</v>
      </c>
    </row>
    <row r="9" spans="1:13">
      <c r="A9" s="10">
        <v>7</v>
      </c>
      <c r="B9" s="10" t="s">
        <v>302</v>
      </c>
      <c r="C9" s="10" t="s">
        <v>303</v>
      </c>
      <c r="D9" s="10" t="s">
        <v>304</v>
      </c>
      <c r="E9" s="10" t="s">
        <v>315</v>
      </c>
      <c r="F9" s="10" t="s">
        <v>306</v>
      </c>
      <c r="G9" s="10" t="s">
        <v>307</v>
      </c>
      <c r="H9" s="10" t="s">
        <v>308</v>
      </c>
      <c r="I9" s="10" t="s">
        <v>309</v>
      </c>
      <c r="J9" s="27">
        <v>1128</v>
      </c>
      <c r="K9" s="27">
        <f t="shared" si="0"/>
        <v>1128</v>
      </c>
      <c r="L9" s="27">
        <v>90</v>
      </c>
      <c r="M9" s="27">
        <v>90</v>
      </c>
    </row>
    <row r="10" spans="1:13">
      <c r="A10" s="10">
        <v>8</v>
      </c>
      <c r="B10" s="10" t="s">
        <v>302</v>
      </c>
      <c r="C10" s="10" t="s">
        <v>303</v>
      </c>
      <c r="D10" s="10" t="s">
        <v>304</v>
      </c>
      <c r="E10" s="10" t="s">
        <v>316</v>
      </c>
      <c r="F10" s="10" t="s">
        <v>306</v>
      </c>
      <c r="G10" s="10" t="s">
        <v>307</v>
      </c>
      <c r="H10" s="10" t="s">
        <v>308</v>
      </c>
      <c r="I10" s="10" t="s">
        <v>309</v>
      </c>
      <c r="J10" s="27">
        <v>1218</v>
      </c>
      <c r="K10" s="27">
        <f t="shared" si="0"/>
        <v>1218</v>
      </c>
      <c r="L10" s="27">
        <v>90</v>
      </c>
      <c r="M10" s="27">
        <v>90</v>
      </c>
    </row>
    <row r="11" spans="1:13">
      <c r="A11" s="10">
        <v>9</v>
      </c>
      <c r="B11" s="10" t="s">
        <v>302</v>
      </c>
      <c r="C11" s="10" t="s">
        <v>303</v>
      </c>
      <c r="D11" s="10" t="s">
        <v>304</v>
      </c>
      <c r="E11" s="10" t="s">
        <v>317</v>
      </c>
      <c r="F11" s="10" t="s">
        <v>306</v>
      </c>
      <c r="G11" s="10" t="s">
        <v>307</v>
      </c>
      <c r="H11" s="10" t="s">
        <v>308</v>
      </c>
      <c r="I11" s="10" t="s">
        <v>309</v>
      </c>
      <c r="J11" s="27">
        <v>1308</v>
      </c>
      <c r="K11" s="27">
        <f t="shared" si="0"/>
        <v>1308</v>
      </c>
      <c r="L11" s="27">
        <v>90</v>
      </c>
      <c r="M11" s="27">
        <v>90</v>
      </c>
    </row>
    <row r="12" spans="1:13">
      <c r="A12" s="10">
        <v>10</v>
      </c>
      <c r="B12" s="10" t="s">
        <v>302</v>
      </c>
      <c r="C12" s="10" t="s">
        <v>303</v>
      </c>
      <c r="D12" s="10" t="s">
        <v>304</v>
      </c>
      <c r="E12" s="10" t="s">
        <v>318</v>
      </c>
      <c r="F12" s="10" t="s">
        <v>306</v>
      </c>
      <c r="G12" s="10" t="s">
        <v>307</v>
      </c>
      <c r="H12" s="10" t="s">
        <v>308</v>
      </c>
      <c r="I12" s="10" t="s">
        <v>309</v>
      </c>
      <c r="J12" s="27">
        <v>1398</v>
      </c>
      <c r="K12" s="27">
        <f t="shared" si="0"/>
        <v>1398</v>
      </c>
      <c r="L12" s="27">
        <v>90</v>
      </c>
      <c r="M12" s="27">
        <v>90</v>
      </c>
    </row>
    <row r="13" spans="1:13">
      <c r="A13" s="10">
        <v>11</v>
      </c>
      <c r="B13" s="10" t="s">
        <v>302</v>
      </c>
      <c r="C13" s="10" t="s">
        <v>303</v>
      </c>
      <c r="D13" s="10" t="s">
        <v>304</v>
      </c>
      <c r="E13" s="10" t="s">
        <v>305</v>
      </c>
      <c r="F13" s="10" t="s">
        <v>306</v>
      </c>
      <c r="G13" s="10" t="s">
        <v>307</v>
      </c>
      <c r="H13" s="10" t="s">
        <v>319</v>
      </c>
      <c r="I13" s="10" t="s">
        <v>309</v>
      </c>
      <c r="J13" s="27">
        <v>1706</v>
      </c>
      <c r="K13" s="27">
        <f>J13/2</f>
        <v>853</v>
      </c>
      <c r="L13" s="27">
        <v>40</v>
      </c>
      <c r="M13" s="27">
        <f>L13/2</f>
        <v>20</v>
      </c>
    </row>
    <row r="14" spans="1:13">
      <c r="A14" s="10">
        <v>12</v>
      </c>
      <c r="B14" s="10" t="s">
        <v>302</v>
      </c>
      <c r="C14" s="10" t="s">
        <v>303</v>
      </c>
      <c r="D14" s="10" t="s">
        <v>304</v>
      </c>
      <c r="E14" s="10" t="s">
        <v>310</v>
      </c>
      <c r="F14" s="10" t="s">
        <v>306</v>
      </c>
      <c r="G14" s="10" t="s">
        <v>307</v>
      </c>
      <c r="H14" s="10" t="s">
        <v>319</v>
      </c>
      <c r="I14" s="10" t="s">
        <v>309</v>
      </c>
      <c r="J14" s="27">
        <v>1746</v>
      </c>
      <c r="K14" s="27">
        <f t="shared" ref="K14:K28" si="1">J14/2</f>
        <v>873</v>
      </c>
      <c r="L14" s="27">
        <f>J14-J13</f>
        <v>40</v>
      </c>
      <c r="M14" s="27">
        <f t="shared" ref="M14:M27" si="2">L14/2</f>
        <v>20</v>
      </c>
    </row>
    <row r="15" spans="1:13">
      <c r="A15" s="10">
        <v>13</v>
      </c>
      <c r="B15" s="10" t="s">
        <v>302</v>
      </c>
      <c r="C15" s="10" t="s">
        <v>303</v>
      </c>
      <c r="D15" s="10" t="s">
        <v>304</v>
      </c>
      <c r="E15" s="10" t="s">
        <v>311</v>
      </c>
      <c r="F15" s="10" t="s">
        <v>306</v>
      </c>
      <c r="G15" s="10" t="s">
        <v>307</v>
      </c>
      <c r="H15" s="10" t="s">
        <v>319</v>
      </c>
      <c r="I15" s="10" t="s">
        <v>309</v>
      </c>
      <c r="J15" s="27">
        <v>1796</v>
      </c>
      <c r="K15" s="27">
        <f t="shared" si="1"/>
        <v>898</v>
      </c>
      <c r="L15" s="27">
        <f t="shared" ref="L15:L32" si="3">J15-J14</f>
        <v>50</v>
      </c>
      <c r="M15" s="27">
        <f t="shared" si="2"/>
        <v>25</v>
      </c>
    </row>
    <row r="16" spans="1:13">
      <c r="A16" s="10">
        <v>14</v>
      </c>
      <c r="B16" s="10" t="s">
        <v>302</v>
      </c>
      <c r="C16" s="10" t="s">
        <v>303</v>
      </c>
      <c r="D16" s="10" t="s">
        <v>304</v>
      </c>
      <c r="E16" s="10" t="s">
        <v>312</v>
      </c>
      <c r="F16" s="10" t="s">
        <v>306</v>
      </c>
      <c r="G16" s="10" t="s">
        <v>307</v>
      </c>
      <c r="H16" s="10" t="s">
        <v>319</v>
      </c>
      <c r="I16" s="10" t="s">
        <v>309</v>
      </c>
      <c r="J16" s="27">
        <v>1846</v>
      </c>
      <c r="K16" s="27">
        <f t="shared" si="1"/>
        <v>923</v>
      </c>
      <c r="L16" s="27">
        <f t="shared" si="3"/>
        <v>50</v>
      </c>
      <c r="M16" s="27">
        <f t="shared" si="2"/>
        <v>25</v>
      </c>
    </row>
    <row r="17" spans="1:13">
      <c r="A17" s="10">
        <v>15</v>
      </c>
      <c r="B17" s="10" t="s">
        <v>302</v>
      </c>
      <c r="C17" s="10" t="s">
        <v>303</v>
      </c>
      <c r="D17" s="10" t="s">
        <v>304</v>
      </c>
      <c r="E17" s="10" t="s">
        <v>313</v>
      </c>
      <c r="F17" s="10" t="s">
        <v>306</v>
      </c>
      <c r="G17" s="10" t="s">
        <v>307</v>
      </c>
      <c r="H17" s="10" t="s">
        <v>319</v>
      </c>
      <c r="I17" s="10" t="s">
        <v>309</v>
      </c>
      <c r="J17" s="27">
        <v>1896</v>
      </c>
      <c r="K17" s="27">
        <f t="shared" si="1"/>
        <v>948</v>
      </c>
      <c r="L17" s="27">
        <f t="shared" si="3"/>
        <v>50</v>
      </c>
      <c r="M17" s="27">
        <f t="shared" si="2"/>
        <v>25</v>
      </c>
    </row>
    <row r="18" spans="1:13">
      <c r="A18" s="10">
        <v>16</v>
      </c>
      <c r="B18" s="10" t="s">
        <v>302</v>
      </c>
      <c r="C18" s="10" t="s">
        <v>303</v>
      </c>
      <c r="D18" s="10" t="s">
        <v>304</v>
      </c>
      <c r="E18" s="10" t="s">
        <v>314</v>
      </c>
      <c r="F18" s="10" t="s">
        <v>306</v>
      </c>
      <c r="G18" s="10" t="s">
        <v>307</v>
      </c>
      <c r="H18" s="10" t="s">
        <v>319</v>
      </c>
      <c r="I18" s="10" t="s">
        <v>309</v>
      </c>
      <c r="J18" s="27">
        <v>2076</v>
      </c>
      <c r="K18" s="27">
        <f t="shared" si="1"/>
        <v>1038</v>
      </c>
      <c r="L18" s="27">
        <f t="shared" si="3"/>
        <v>180</v>
      </c>
      <c r="M18" s="27">
        <f t="shared" si="2"/>
        <v>90</v>
      </c>
    </row>
    <row r="19" spans="1:13">
      <c r="A19" s="10">
        <v>17</v>
      </c>
      <c r="B19" s="10" t="s">
        <v>302</v>
      </c>
      <c r="C19" s="10" t="s">
        <v>303</v>
      </c>
      <c r="D19" s="10" t="s">
        <v>304</v>
      </c>
      <c r="E19" s="10" t="s">
        <v>315</v>
      </c>
      <c r="F19" s="10" t="s">
        <v>306</v>
      </c>
      <c r="G19" s="10" t="s">
        <v>307</v>
      </c>
      <c r="H19" s="10" t="s">
        <v>319</v>
      </c>
      <c r="I19" s="10" t="s">
        <v>309</v>
      </c>
      <c r="J19" s="27">
        <v>2256</v>
      </c>
      <c r="K19" s="27">
        <f t="shared" si="1"/>
        <v>1128</v>
      </c>
      <c r="L19" s="27">
        <f t="shared" si="3"/>
        <v>180</v>
      </c>
      <c r="M19" s="27">
        <f t="shared" si="2"/>
        <v>90</v>
      </c>
    </row>
    <row r="20" spans="1:13">
      <c r="A20" s="10">
        <v>18</v>
      </c>
      <c r="B20" s="10" t="s">
        <v>302</v>
      </c>
      <c r="C20" s="10" t="s">
        <v>303</v>
      </c>
      <c r="D20" s="10" t="s">
        <v>304</v>
      </c>
      <c r="E20" s="10" t="s">
        <v>316</v>
      </c>
      <c r="F20" s="10" t="s">
        <v>306</v>
      </c>
      <c r="G20" s="10" t="s">
        <v>307</v>
      </c>
      <c r="H20" s="10" t="s">
        <v>319</v>
      </c>
      <c r="I20" s="10" t="s">
        <v>309</v>
      </c>
      <c r="J20" s="27">
        <v>2436</v>
      </c>
      <c r="K20" s="27">
        <f t="shared" si="1"/>
        <v>1218</v>
      </c>
      <c r="L20" s="27">
        <f t="shared" si="3"/>
        <v>180</v>
      </c>
      <c r="M20" s="27">
        <f t="shared" si="2"/>
        <v>90</v>
      </c>
    </row>
    <row r="21" spans="1:13">
      <c r="A21" s="10">
        <v>19</v>
      </c>
      <c r="B21" s="10" t="s">
        <v>302</v>
      </c>
      <c r="C21" s="10" t="s">
        <v>303</v>
      </c>
      <c r="D21" s="10" t="s">
        <v>304</v>
      </c>
      <c r="E21" s="10" t="s">
        <v>317</v>
      </c>
      <c r="F21" s="10" t="s">
        <v>306</v>
      </c>
      <c r="G21" s="10" t="s">
        <v>307</v>
      </c>
      <c r="H21" s="10" t="s">
        <v>319</v>
      </c>
      <c r="I21" s="10" t="s">
        <v>309</v>
      </c>
      <c r="J21" s="27">
        <v>2616</v>
      </c>
      <c r="K21" s="27">
        <f t="shared" si="1"/>
        <v>1308</v>
      </c>
      <c r="L21" s="27">
        <f t="shared" si="3"/>
        <v>180</v>
      </c>
      <c r="M21" s="27">
        <f t="shared" si="2"/>
        <v>90</v>
      </c>
    </row>
    <row r="22" spans="1:13">
      <c r="A22" s="10">
        <v>20</v>
      </c>
      <c r="B22" s="10" t="s">
        <v>302</v>
      </c>
      <c r="C22" s="10" t="s">
        <v>303</v>
      </c>
      <c r="D22" s="10" t="s">
        <v>304</v>
      </c>
      <c r="E22" s="10" t="s">
        <v>318</v>
      </c>
      <c r="F22" s="10" t="s">
        <v>306</v>
      </c>
      <c r="G22" s="10" t="s">
        <v>307</v>
      </c>
      <c r="H22" s="10" t="s">
        <v>319</v>
      </c>
      <c r="I22" s="10" t="s">
        <v>309</v>
      </c>
      <c r="J22" s="27">
        <v>2796</v>
      </c>
      <c r="K22" s="27">
        <f t="shared" si="1"/>
        <v>1398</v>
      </c>
      <c r="L22" s="27">
        <f t="shared" si="3"/>
        <v>180</v>
      </c>
      <c r="M22" s="27">
        <f t="shared" si="2"/>
        <v>90</v>
      </c>
    </row>
    <row r="23" spans="1:13">
      <c r="A23" s="10">
        <v>21</v>
      </c>
      <c r="B23" s="10" t="s">
        <v>302</v>
      </c>
      <c r="C23" s="10" t="s">
        <v>303</v>
      </c>
      <c r="D23" s="10" t="s">
        <v>304</v>
      </c>
      <c r="E23" s="10" t="s">
        <v>305</v>
      </c>
      <c r="F23" s="10" t="s">
        <v>306</v>
      </c>
      <c r="G23" s="10" t="s">
        <v>307</v>
      </c>
      <c r="H23" s="10" t="s">
        <v>320</v>
      </c>
      <c r="I23" s="10" t="s">
        <v>309</v>
      </c>
      <c r="J23" s="27">
        <v>2559</v>
      </c>
      <c r="K23" s="27">
        <f>J23/3</f>
        <v>853</v>
      </c>
      <c r="L23" s="27">
        <v>60</v>
      </c>
      <c r="M23" s="27">
        <f>L23/3</f>
        <v>20</v>
      </c>
    </row>
    <row r="24" spans="1:13">
      <c r="A24" s="10">
        <v>22</v>
      </c>
      <c r="B24" s="10" t="s">
        <v>302</v>
      </c>
      <c r="C24" s="10" t="s">
        <v>303</v>
      </c>
      <c r="D24" s="10" t="s">
        <v>304</v>
      </c>
      <c r="E24" s="10" t="s">
        <v>310</v>
      </c>
      <c r="F24" s="10" t="s">
        <v>306</v>
      </c>
      <c r="G24" s="10" t="s">
        <v>307</v>
      </c>
      <c r="H24" s="10" t="s">
        <v>320</v>
      </c>
      <c r="I24" s="10" t="s">
        <v>309</v>
      </c>
      <c r="J24" s="27">
        <v>2619</v>
      </c>
      <c r="K24" s="27">
        <f t="shared" ref="K24:K32" si="4">J24/3</f>
        <v>873</v>
      </c>
      <c r="L24" s="27">
        <f t="shared" si="3"/>
        <v>60</v>
      </c>
      <c r="M24" s="27">
        <f t="shared" ref="M24:M32" si="5">L24/3</f>
        <v>20</v>
      </c>
    </row>
    <row r="25" spans="1:13">
      <c r="A25" s="10">
        <v>23</v>
      </c>
      <c r="B25" s="10" t="s">
        <v>302</v>
      </c>
      <c r="C25" s="10" t="s">
        <v>303</v>
      </c>
      <c r="D25" s="10" t="s">
        <v>304</v>
      </c>
      <c r="E25" s="10" t="s">
        <v>311</v>
      </c>
      <c r="F25" s="10" t="s">
        <v>306</v>
      </c>
      <c r="G25" s="10" t="s">
        <v>307</v>
      </c>
      <c r="H25" s="10" t="s">
        <v>320</v>
      </c>
      <c r="I25" s="10" t="s">
        <v>309</v>
      </c>
      <c r="J25" s="27">
        <v>2694</v>
      </c>
      <c r="K25" s="27">
        <f t="shared" si="4"/>
        <v>898</v>
      </c>
      <c r="L25" s="27">
        <f t="shared" si="3"/>
        <v>75</v>
      </c>
      <c r="M25" s="27">
        <f t="shared" si="5"/>
        <v>25</v>
      </c>
    </row>
    <row r="26" spans="1:13">
      <c r="A26" s="10">
        <v>24</v>
      </c>
      <c r="B26" s="10" t="s">
        <v>302</v>
      </c>
      <c r="C26" s="10" t="s">
        <v>303</v>
      </c>
      <c r="D26" s="10" t="s">
        <v>304</v>
      </c>
      <c r="E26" s="10" t="s">
        <v>312</v>
      </c>
      <c r="F26" s="10" t="s">
        <v>306</v>
      </c>
      <c r="G26" s="10" t="s">
        <v>307</v>
      </c>
      <c r="H26" s="10" t="s">
        <v>320</v>
      </c>
      <c r="I26" s="10" t="s">
        <v>309</v>
      </c>
      <c r="J26" s="27">
        <v>2769</v>
      </c>
      <c r="K26" s="27">
        <f t="shared" si="4"/>
        <v>923</v>
      </c>
      <c r="L26" s="27">
        <f t="shared" si="3"/>
        <v>75</v>
      </c>
      <c r="M26" s="27">
        <f t="shared" si="5"/>
        <v>25</v>
      </c>
    </row>
    <row r="27" spans="1:13">
      <c r="A27" s="10">
        <v>25</v>
      </c>
      <c r="B27" s="10" t="s">
        <v>302</v>
      </c>
      <c r="C27" s="10" t="s">
        <v>303</v>
      </c>
      <c r="D27" s="10" t="s">
        <v>304</v>
      </c>
      <c r="E27" s="10" t="s">
        <v>313</v>
      </c>
      <c r="F27" s="10" t="s">
        <v>306</v>
      </c>
      <c r="G27" s="10" t="s">
        <v>307</v>
      </c>
      <c r="H27" s="10" t="s">
        <v>320</v>
      </c>
      <c r="I27" s="10" t="s">
        <v>309</v>
      </c>
      <c r="J27" s="27">
        <v>2844</v>
      </c>
      <c r="K27" s="27">
        <f t="shared" si="4"/>
        <v>948</v>
      </c>
      <c r="L27" s="27">
        <f t="shared" si="3"/>
        <v>75</v>
      </c>
      <c r="M27" s="27">
        <f t="shared" si="5"/>
        <v>25</v>
      </c>
    </row>
    <row r="28" spans="1:13">
      <c r="A28" s="10">
        <v>26</v>
      </c>
      <c r="B28" s="10" t="s">
        <v>302</v>
      </c>
      <c r="C28" s="10" t="s">
        <v>303</v>
      </c>
      <c r="D28" s="10" t="s">
        <v>304</v>
      </c>
      <c r="E28" s="10" t="s">
        <v>314</v>
      </c>
      <c r="F28" s="10" t="s">
        <v>306</v>
      </c>
      <c r="G28" s="10" t="s">
        <v>307</v>
      </c>
      <c r="H28" s="10" t="s">
        <v>320</v>
      </c>
      <c r="I28" s="10" t="s">
        <v>309</v>
      </c>
      <c r="J28" s="27">
        <v>3114</v>
      </c>
      <c r="K28" s="27">
        <f t="shared" si="4"/>
        <v>1038</v>
      </c>
      <c r="L28" s="27">
        <f t="shared" si="3"/>
        <v>270</v>
      </c>
      <c r="M28" s="27">
        <f t="shared" si="5"/>
        <v>90</v>
      </c>
    </row>
    <row r="29" spans="1:13">
      <c r="A29" s="10">
        <v>27</v>
      </c>
      <c r="B29" s="10" t="s">
        <v>302</v>
      </c>
      <c r="C29" s="10" t="s">
        <v>303</v>
      </c>
      <c r="D29" s="10" t="s">
        <v>304</v>
      </c>
      <c r="E29" s="10" t="s">
        <v>315</v>
      </c>
      <c r="F29" s="10" t="s">
        <v>306</v>
      </c>
      <c r="G29" s="10" t="s">
        <v>307</v>
      </c>
      <c r="H29" s="10" t="s">
        <v>320</v>
      </c>
      <c r="I29" s="10" t="s">
        <v>309</v>
      </c>
      <c r="J29" s="27">
        <v>3384</v>
      </c>
      <c r="K29" s="27">
        <f t="shared" si="4"/>
        <v>1128</v>
      </c>
      <c r="L29" s="27">
        <f t="shared" si="3"/>
        <v>270</v>
      </c>
      <c r="M29" s="27">
        <f t="shared" si="5"/>
        <v>90</v>
      </c>
    </row>
    <row r="30" spans="1:13">
      <c r="A30" s="10">
        <v>28</v>
      </c>
      <c r="B30" s="10" t="s">
        <v>302</v>
      </c>
      <c r="C30" s="10" t="s">
        <v>303</v>
      </c>
      <c r="D30" s="10" t="s">
        <v>304</v>
      </c>
      <c r="E30" s="10" t="s">
        <v>316</v>
      </c>
      <c r="F30" s="10" t="s">
        <v>306</v>
      </c>
      <c r="G30" s="10" t="s">
        <v>307</v>
      </c>
      <c r="H30" s="10" t="s">
        <v>320</v>
      </c>
      <c r="I30" s="10" t="s">
        <v>309</v>
      </c>
      <c r="J30" s="27">
        <v>3654</v>
      </c>
      <c r="K30" s="27">
        <f t="shared" si="4"/>
        <v>1218</v>
      </c>
      <c r="L30" s="27">
        <f t="shared" si="3"/>
        <v>270</v>
      </c>
      <c r="M30" s="27">
        <f t="shared" si="5"/>
        <v>90</v>
      </c>
    </row>
    <row r="31" spans="1:13">
      <c r="A31" s="10">
        <v>29</v>
      </c>
      <c r="B31" s="10" t="s">
        <v>302</v>
      </c>
      <c r="C31" s="10" t="s">
        <v>303</v>
      </c>
      <c r="D31" s="10" t="s">
        <v>304</v>
      </c>
      <c r="E31" s="10" t="s">
        <v>317</v>
      </c>
      <c r="F31" s="10" t="s">
        <v>306</v>
      </c>
      <c r="G31" s="10" t="s">
        <v>307</v>
      </c>
      <c r="H31" s="10" t="s">
        <v>320</v>
      </c>
      <c r="I31" s="10" t="s">
        <v>309</v>
      </c>
      <c r="J31" s="27">
        <v>3924</v>
      </c>
      <c r="K31" s="27">
        <f t="shared" si="4"/>
        <v>1308</v>
      </c>
      <c r="L31" s="27">
        <f t="shared" si="3"/>
        <v>270</v>
      </c>
      <c r="M31" s="27">
        <f t="shared" si="5"/>
        <v>90</v>
      </c>
    </row>
    <row r="32" spans="1:13">
      <c r="A32" s="10">
        <v>30</v>
      </c>
      <c r="B32" s="10" t="s">
        <v>302</v>
      </c>
      <c r="C32" s="10" t="s">
        <v>303</v>
      </c>
      <c r="D32" s="10" t="s">
        <v>304</v>
      </c>
      <c r="E32" s="10" t="s">
        <v>318</v>
      </c>
      <c r="F32" s="10" t="s">
        <v>306</v>
      </c>
      <c r="G32" s="10" t="s">
        <v>307</v>
      </c>
      <c r="H32" s="10" t="s">
        <v>320</v>
      </c>
      <c r="I32" s="10" t="s">
        <v>309</v>
      </c>
      <c r="J32" s="27">
        <v>4194</v>
      </c>
      <c r="K32" s="27">
        <f t="shared" si="4"/>
        <v>1398</v>
      </c>
      <c r="L32" s="27">
        <f t="shared" si="3"/>
        <v>270</v>
      </c>
      <c r="M32" s="27">
        <f t="shared" si="5"/>
        <v>90</v>
      </c>
    </row>
    <row r="33" spans="1:13">
      <c r="A33" s="10">
        <v>31</v>
      </c>
      <c r="B33" s="10" t="s">
        <v>302</v>
      </c>
      <c r="C33" s="10" t="s">
        <v>303</v>
      </c>
      <c r="D33" s="10" t="s">
        <v>304</v>
      </c>
      <c r="E33" s="10" t="s">
        <v>305</v>
      </c>
      <c r="F33" s="10" t="s">
        <v>306</v>
      </c>
      <c r="G33" s="10" t="s">
        <v>307</v>
      </c>
      <c r="H33" s="10" t="s">
        <v>321</v>
      </c>
      <c r="I33" s="10" t="s">
        <v>309</v>
      </c>
      <c r="J33" s="27">
        <v>4561.92</v>
      </c>
      <c r="K33" s="27">
        <f>J33/6</f>
        <v>760.32</v>
      </c>
      <c r="L33" s="27">
        <v>105.6</v>
      </c>
      <c r="M33" s="27">
        <f>L33/6</f>
        <v>17.6</v>
      </c>
    </row>
    <row r="34" spans="1:13">
      <c r="A34" s="10">
        <v>32</v>
      </c>
      <c r="B34" s="10" t="s">
        <v>302</v>
      </c>
      <c r="C34" s="10" t="s">
        <v>303</v>
      </c>
      <c r="D34" s="10" t="s">
        <v>304</v>
      </c>
      <c r="E34" s="10" t="s">
        <v>310</v>
      </c>
      <c r="F34" s="10" t="s">
        <v>306</v>
      </c>
      <c r="G34" s="10" t="s">
        <v>307</v>
      </c>
      <c r="H34" s="10" t="s">
        <v>321</v>
      </c>
      <c r="I34" s="10" t="s">
        <v>309</v>
      </c>
      <c r="J34" s="27">
        <v>4667.52</v>
      </c>
      <c r="K34" s="27">
        <f t="shared" ref="K34:K42" si="6">J34/6</f>
        <v>777.92</v>
      </c>
      <c r="L34" s="27">
        <f t="shared" ref="L33:L42" si="7">J34-J33</f>
        <v>105.6</v>
      </c>
      <c r="M34" s="27">
        <f t="shared" ref="M34:M42" si="8">L34/6</f>
        <v>17.6000000000001</v>
      </c>
    </row>
    <row r="35" spans="1:13">
      <c r="A35" s="10">
        <v>33</v>
      </c>
      <c r="B35" s="10" t="s">
        <v>302</v>
      </c>
      <c r="C35" s="10" t="s">
        <v>303</v>
      </c>
      <c r="D35" s="10" t="s">
        <v>304</v>
      </c>
      <c r="E35" s="10" t="s">
        <v>311</v>
      </c>
      <c r="F35" s="10" t="s">
        <v>306</v>
      </c>
      <c r="G35" s="10" t="s">
        <v>307</v>
      </c>
      <c r="H35" s="10" t="s">
        <v>321</v>
      </c>
      <c r="I35" s="10" t="s">
        <v>309</v>
      </c>
      <c r="J35" s="27">
        <v>4799.52</v>
      </c>
      <c r="K35" s="27">
        <f t="shared" si="6"/>
        <v>799.92</v>
      </c>
      <c r="L35" s="27">
        <f t="shared" si="7"/>
        <v>132</v>
      </c>
      <c r="M35" s="27">
        <f t="shared" si="8"/>
        <v>22</v>
      </c>
    </row>
    <row r="36" spans="1:13">
      <c r="A36" s="10">
        <v>34</v>
      </c>
      <c r="B36" s="10" t="s">
        <v>302</v>
      </c>
      <c r="C36" s="10" t="s">
        <v>303</v>
      </c>
      <c r="D36" s="10" t="s">
        <v>304</v>
      </c>
      <c r="E36" s="10" t="s">
        <v>312</v>
      </c>
      <c r="F36" s="10" t="s">
        <v>306</v>
      </c>
      <c r="G36" s="10" t="s">
        <v>307</v>
      </c>
      <c r="H36" s="10" t="s">
        <v>321</v>
      </c>
      <c r="I36" s="10" t="s">
        <v>309</v>
      </c>
      <c r="J36" s="27">
        <v>4931.52</v>
      </c>
      <c r="K36" s="27">
        <f t="shared" si="6"/>
        <v>821.92</v>
      </c>
      <c r="L36" s="27">
        <f t="shared" si="7"/>
        <v>132</v>
      </c>
      <c r="M36" s="27">
        <f t="shared" si="8"/>
        <v>22</v>
      </c>
    </row>
    <row r="37" spans="1:13">
      <c r="A37" s="10">
        <v>35</v>
      </c>
      <c r="B37" s="10" t="s">
        <v>302</v>
      </c>
      <c r="C37" s="10" t="s">
        <v>303</v>
      </c>
      <c r="D37" s="10" t="s">
        <v>304</v>
      </c>
      <c r="E37" s="10" t="s">
        <v>313</v>
      </c>
      <c r="F37" s="10" t="s">
        <v>306</v>
      </c>
      <c r="G37" s="10" t="s">
        <v>307</v>
      </c>
      <c r="H37" s="10" t="s">
        <v>321</v>
      </c>
      <c r="I37" s="10" t="s">
        <v>309</v>
      </c>
      <c r="J37" s="27">
        <v>5063.52</v>
      </c>
      <c r="K37" s="27">
        <f t="shared" si="6"/>
        <v>843.92</v>
      </c>
      <c r="L37" s="27">
        <f t="shared" si="7"/>
        <v>132</v>
      </c>
      <c r="M37" s="27">
        <f t="shared" si="8"/>
        <v>22</v>
      </c>
    </row>
    <row r="38" spans="1:13">
      <c r="A38" s="10">
        <v>36</v>
      </c>
      <c r="B38" s="10" t="s">
        <v>302</v>
      </c>
      <c r="C38" s="10" t="s">
        <v>303</v>
      </c>
      <c r="D38" s="10" t="s">
        <v>304</v>
      </c>
      <c r="E38" s="10" t="s">
        <v>314</v>
      </c>
      <c r="F38" s="10" t="s">
        <v>306</v>
      </c>
      <c r="G38" s="10" t="s">
        <v>307</v>
      </c>
      <c r="H38" s="10" t="s">
        <v>321</v>
      </c>
      <c r="I38" s="10" t="s">
        <v>309</v>
      </c>
      <c r="J38" s="27">
        <v>5538.72</v>
      </c>
      <c r="K38" s="27">
        <f t="shared" si="6"/>
        <v>923.12</v>
      </c>
      <c r="L38" s="27">
        <f t="shared" si="7"/>
        <v>475.2</v>
      </c>
      <c r="M38" s="27">
        <f t="shared" si="8"/>
        <v>79.2</v>
      </c>
    </row>
    <row r="39" spans="1:13">
      <c r="A39" s="10">
        <v>37</v>
      </c>
      <c r="B39" s="10" t="s">
        <v>302</v>
      </c>
      <c r="C39" s="10" t="s">
        <v>303</v>
      </c>
      <c r="D39" s="10" t="s">
        <v>304</v>
      </c>
      <c r="E39" s="10" t="s">
        <v>315</v>
      </c>
      <c r="F39" s="10" t="s">
        <v>306</v>
      </c>
      <c r="G39" s="10" t="s">
        <v>307</v>
      </c>
      <c r="H39" s="10" t="s">
        <v>321</v>
      </c>
      <c r="I39" s="10" t="s">
        <v>309</v>
      </c>
      <c r="J39" s="27">
        <v>6013.92</v>
      </c>
      <c r="K39" s="27">
        <f t="shared" si="6"/>
        <v>1002.32</v>
      </c>
      <c r="L39" s="27">
        <f t="shared" si="7"/>
        <v>475.2</v>
      </c>
      <c r="M39" s="27">
        <f t="shared" si="8"/>
        <v>79.2</v>
      </c>
    </row>
    <row r="40" spans="1:13">
      <c r="A40" s="10">
        <v>38</v>
      </c>
      <c r="B40" s="10" t="s">
        <v>302</v>
      </c>
      <c r="C40" s="10" t="s">
        <v>303</v>
      </c>
      <c r="D40" s="10" t="s">
        <v>304</v>
      </c>
      <c r="E40" s="10" t="s">
        <v>316</v>
      </c>
      <c r="F40" s="10" t="s">
        <v>306</v>
      </c>
      <c r="G40" s="10" t="s">
        <v>307</v>
      </c>
      <c r="H40" s="10" t="s">
        <v>321</v>
      </c>
      <c r="I40" s="10" t="s">
        <v>309</v>
      </c>
      <c r="J40" s="27">
        <v>6489.12</v>
      </c>
      <c r="K40" s="27">
        <f t="shared" si="6"/>
        <v>1081.52</v>
      </c>
      <c r="L40" s="27">
        <f t="shared" si="7"/>
        <v>475.2</v>
      </c>
      <c r="M40" s="27">
        <f t="shared" si="8"/>
        <v>79.2</v>
      </c>
    </row>
    <row r="41" spans="1:13">
      <c r="A41" s="10">
        <v>39</v>
      </c>
      <c r="B41" s="10" t="s">
        <v>302</v>
      </c>
      <c r="C41" s="10" t="s">
        <v>303</v>
      </c>
      <c r="D41" s="10" t="s">
        <v>304</v>
      </c>
      <c r="E41" s="10" t="s">
        <v>317</v>
      </c>
      <c r="F41" s="10" t="s">
        <v>306</v>
      </c>
      <c r="G41" s="10" t="s">
        <v>307</v>
      </c>
      <c r="H41" s="10" t="s">
        <v>321</v>
      </c>
      <c r="I41" s="10" t="s">
        <v>309</v>
      </c>
      <c r="J41" s="27">
        <v>6964.32</v>
      </c>
      <c r="K41" s="27">
        <f t="shared" si="6"/>
        <v>1160.72</v>
      </c>
      <c r="L41" s="27">
        <f t="shared" si="7"/>
        <v>475.2</v>
      </c>
      <c r="M41" s="27">
        <f t="shared" si="8"/>
        <v>79.2</v>
      </c>
    </row>
    <row r="42" spans="1:13">
      <c r="A42" s="10">
        <v>40</v>
      </c>
      <c r="B42" s="10" t="s">
        <v>302</v>
      </c>
      <c r="C42" s="10" t="s">
        <v>303</v>
      </c>
      <c r="D42" s="10" t="s">
        <v>304</v>
      </c>
      <c r="E42" s="10" t="s">
        <v>318</v>
      </c>
      <c r="F42" s="10" t="s">
        <v>306</v>
      </c>
      <c r="G42" s="10" t="s">
        <v>307</v>
      </c>
      <c r="H42" s="10" t="s">
        <v>321</v>
      </c>
      <c r="I42" s="10" t="s">
        <v>309</v>
      </c>
      <c r="J42" s="27">
        <v>7439.52</v>
      </c>
      <c r="K42" s="27">
        <f t="shared" si="6"/>
        <v>1239.92</v>
      </c>
      <c r="L42" s="27">
        <f t="shared" si="7"/>
        <v>475.200000000001</v>
      </c>
      <c r="M42" s="27">
        <f t="shared" si="8"/>
        <v>79.2000000000001</v>
      </c>
    </row>
    <row r="43" spans="1:13">
      <c r="A43" s="10">
        <v>41</v>
      </c>
      <c r="B43" s="10" t="s">
        <v>302</v>
      </c>
      <c r="C43" s="10" t="s">
        <v>303</v>
      </c>
      <c r="D43" s="10" t="s">
        <v>304</v>
      </c>
      <c r="E43" s="10" t="s">
        <v>305</v>
      </c>
      <c r="F43" s="10" t="s">
        <v>306</v>
      </c>
      <c r="G43" s="10" t="s">
        <v>307</v>
      </c>
      <c r="H43" s="10" t="s">
        <v>322</v>
      </c>
      <c r="I43" s="10" t="s">
        <v>309</v>
      </c>
      <c r="J43" s="27">
        <v>14515.2</v>
      </c>
      <c r="K43" s="27">
        <f>J43/24</f>
        <v>604.8</v>
      </c>
      <c r="L43" s="27">
        <v>336</v>
      </c>
      <c r="M43" s="27">
        <f>L43/24</f>
        <v>14</v>
      </c>
    </row>
    <row r="44" spans="1:13">
      <c r="A44" s="10">
        <v>42</v>
      </c>
      <c r="B44" s="10" t="s">
        <v>302</v>
      </c>
      <c r="C44" s="10" t="s">
        <v>303</v>
      </c>
      <c r="D44" s="10" t="s">
        <v>304</v>
      </c>
      <c r="E44" s="10" t="s">
        <v>310</v>
      </c>
      <c r="F44" s="10" t="s">
        <v>306</v>
      </c>
      <c r="G44" s="10" t="s">
        <v>307</v>
      </c>
      <c r="H44" s="10" t="s">
        <v>322</v>
      </c>
      <c r="I44" s="10" t="s">
        <v>309</v>
      </c>
      <c r="J44" s="27">
        <v>14851.2</v>
      </c>
      <c r="K44" s="27">
        <f t="shared" ref="K44:K52" si="9">J44/24</f>
        <v>618.8</v>
      </c>
      <c r="L44" s="27">
        <f>J44-J43</f>
        <v>336</v>
      </c>
      <c r="M44" s="27">
        <f t="shared" ref="M44:M52" si="10">L44/24</f>
        <v>14</v>
      </c>
    </row>
    <row r="45" spans="1:13">
      <c r="A45" s="10">
        <v>43</v>
      </c>
      <c r="B45" s="10" t="s">
        <v>302</v>
      </c>
      <c r="C45" s="10" t="s">
        <v>303</v>
      </c>
      <c r="D45" s="10" t="s">
        <v>304</v>
      </c>
      <c r="E45" s="10" t="s">
        <v>311</v>
      </c>
      <c r="F45" s="10" t="s">
        <v>306</v>
      </c>
      <c r="G45" s="10" t="s">
        <v>307</v>
      </c>
      <c r="H45" s="10" t="s">
        <v>322</v>
      </c>
      <c r="I45" s="10" t="s">
        <v>309</v>
      </c>
      <c r="J45" s="27">
        <v>15271.2</v>
      </c>
      <c r="K45" s="27">
        <f t="shared" si="9"/>
        <v>636.3</v>
      </c>
      <c r="L45" s="27">
        <f t="shared" ref="L45:L52" si="11">J45-J44</f>
        <v>420</v>
      </c>
      <c r="M45" s="27">
        <f t="shared" si="10"/>
        <v>17.5</v>
      </c>
    </row>
    <row r="46" spans="1:13">
      <c r="A46" s="10">
        <v>44</v>
      </c>
      <c r="B46" s="10" t="s">
        <v>302</v>
      </c>
      <c r="C46" s="10" t="s">
        <v>303</v>
      </c>
      <c r="D46" s="10" t="s">
        <v>304</v>
      </c>
      <c r="E46" s="10" t="s">
        <v>312</v>
      </c>
      <c r="F46" s="10" t="s">
        <v>306</v>
      </c>
      <c r="G46" s="10" t="s">
        <v>307</v>
      </c>
      <c r="H46" s="10" t="s">
        <v>322</v>
      </c>
      <c r="I46" s="10" t="s">
        <v>309</v>
      </c>
      <c r="J46" s="27">
        <v>15691.2</v>
      </c>
      <c r="K46" s="27">
        <f t="shared" si="9"/>
        <v>653.8</v>
      </c>
      <c r="L46" s="27">
        <f t="shared" si="11"/>
        <v>420</v>
      </c>
      <c r="M46" s="27">
        <f t="shared" si="10"/>
        <v>17.5</v>
      </c>
    </row>
    <row r="47" spans="1:13">
      <c r="A47" s="10">
        <v>45</v>
      </c>
      <c r="B47" s="10" t="s">
        <v>302</v>
      </c>
      <c r="C47" s="10" t="s">
        <v>303</v>
      </c>
      <c r="D47" s="10" t="s">
        <v>304</v>
      </c>
      <c r="E47" s="10" t="s">
        <v>313</v>
      </c>
      <c r="F47" s="10" t="s">
        <v>306</v>
      </c>
      <c r="G47" s="10" t="s">
        <v>307</v>
      </c>
      <c r="H47" s="10" t="s">
        <v>322</v>
      </c>
      <c r="I47" s="10" t="s">
        <v>309</v>
      </c>
      <c r="J47" s="27">
        <v>16111.2</v>
      </c>
      <c r="K47" s="27">
        <f t="shared" si="9"/>
        <v>671.3</v>
      </c>
      <c r="L47" s="27">
        <f t="shared" si="11"/>
        <v>420</v>
      </c>
      <c r="M47" s="27">
        <f t="shared" si="10"/>
        <v>17.5</v>
      </c>
    </row>
    <row r="48" spans="1:13">
      <c r="A48" s="10">
        <v>46</v>
      </c>
      <c r="B48" s="10" t="s">
        <v>302</v>
      </c>
      <c r="C48" s="10" t="s">
        <v>303</v>
      </c>
      <c r="D48" s="10" t="s">
        <v>304</v>
      </c>
      <c r="E48" s="10" t="s">
        <v>314</v>
      </c>
      <c r="F48" s="10" t="s">
        <v>306</v>
      </c>
      <c r="G48" s="10" t="s">
        <v>307</v>
      </c>
      <c r="H48" s="10" t="s">
        <v>322</v>
      </c>
      <c r="I48" s="10" t="s">
        <v>309</v>
      </c>
      <c r="J48" s="27">
        <v>17623.2</v>
      </c>
      <c r="K48" s="27">
        <f t="shared" si="9"/>
        <v>734.3</v>
      </c>
      <c r="L48" s="27">
        <f t="shared" si="11"/>
        <v>1512</v>
      </c>
      <c r="M48" s="27">
        <f t="shared" si="10"/>
        <v>63</v>
      </c>
    </row>
    <row r="49" spans="1:13">
      <c r="A49" s="10">
        <v>47</v>
      </c>
      <c r="B49" s="10" t="s">
        <v>302</v>
      </c>
      <c r="C49" s="10" t="s">
        <v>303</v>
      </c>
      <c r="D49" s="10" t="s">
        <v>304</v>
      </c>
      <c r="E49" s="10" t="s">
        <v>315</v>
      </c>
      <c r="F49" s="10" t="s">
        <v>306</v>
      </c>
      <c r="G49" s="10" t="s">
        <v>307</v>
      </c>
      <c r="H49" s="10" t="s">
        <v>322</v>
      </c>
      <c r="I49" s="10" t="s">
        <v>309</v>
      </c>
      <c r="J49" s="27">
        <v>19135.2</v>
      </c>
      <c r="K49" s="27">
        <f t="shared" si="9"/>
        <v>797.3</v>
      </c>
      <c r="L49" s="27">
        <f t="shared" si="11"/>
        <v>1512</v>
      </c>
      <c r="M49" s="27">
        <f t="shared" si="10"/>
        <v>63</v>
      </c>
    </row>
    <row r="50" spans="1:13">
      <c r="A50" s="10">
        <v>48</v>
      </c>
      <c r="B50" s="10" t="s">
        <v>302</v>
      </c>
      <c r="C50" s="10" t="s">
        <v>303</v>
      </c>
      <c r="D50" s="10" t="s">
        <v>304</v>
      </c>
      <c r="E50" s="10" t="s">
        <v>316</v>
      </c>
      <c r="F50" s="10" t="s">
        <v>306</v>
      </c>
      <c r="G50" s="10" t="s">
        <v>307</v>
      </c>
      <c r="H50" s="10" t="s">
        <v>322</v>
      </c>
      <c r="I50" s="10" t="s">
        <v>309</v>
      </c>
      <c r="J50" s="27">
        <v>20647.2</v>
      </c>
      <c r="K50" s="27">
        <f t="shared" si="9"/>
        <v>860.3</v>
      </c>
      <c r="L50" s="27">
        <f t="shared" si="11"/>
        <v>1512</v>
      </c>
      <c r="M50" s="27">
        <f t="shared" si="10"/>
        <v>63</v>
      </c>
    </row>
    <row r="51" spans="1:13">
      <c r="A51" s="10">
        <v>49</v>
      </c>
      <c r="B51" s="10" t="s">
        <v>302</v>
      </c>
      <c r="C51" s="10" t="s">
        <v>303</v>
      </c>
      <c r="D51" s="10" t="s">
        <v>304</v>
      </c>
      <c r="E51" s="10" t="s">
        <v>317</v>
      </c>
      <c r="F51" s="10" t="s">
        <v>306</v>
      </c>
      <c r="G51" s="10" t="s">
        <v>307</v>
      </c>
      <c r="H51" s="10" t="s">
        <v>322</v>
      </c>
      <c r="I51" s="10" t="s">
        <v>309</v>
      </c>
      <c r="J51" s="27">
        <v>22159.2</v>
      </c>
      <c r="K51" s="27">
        <f t="shared" si="9"/>
        <v>923.3</v>
      </c>
      <c r="L51" s="27">
        <f t="shared" si="11"/>
        <v>1512</v>
      </c>
      <c r="M51" s="27">
        <f t="shared" si="10"/>
        <v>63</v>
      </c>
    </row>
    <row r="52" spans="1:13">
      <c r="A52" s="10">
        <v>50</v>
      </c>
      <c r="B52" s="10" t="s">
        <v>302</v>
      </c>
      <c r="C52" s="10" t="s">
        <v>303</v>
      </c>
      <c r="D52" s="10" t="s">
        <v>304</v>
      </c>
      <c r="E52" s="10" t="s">
        <v>318</v>
      </c>
      <c r="F52" s="10" t="s">
        <v>306</v>
      </c>
      <c r="G52" s="10" t="s">
        <v>307</v>
      </c>
      <c r="H52" s="10" t="s">
        <v>322</v>
      </c>
      <c r="I52" s="10" t="s">
        <v>309</v>
      </c>
      <c r="J52" s="27">
        <v>23671.2</v>
      </c>
      <c r="K52" s="27">
        <f t="shared" si="9"/>
        <v>986.3</v>
      </c>
      <c r="L52" s="27">
        <f t="shared" si="11"/>
        <v>1512</v>
      </c>
      <c r="M52" s="27">
        <f t="shared" si="10"/>
        <v>63</v>
      </c>
    </row>
    <row r="53" ht="23.25" spans="1:14">
      <c r="A53" s="10">
        <v>51</v>
      </c>
      <c r="B53" s="10" t="s">
        <v>302</v>
      </c>
      <c r="C53" s="10" t="s">
        <v>303</v>
      </c>
      <c r="D53" s="10" t="s">
        <v>304</v>
      </c>
      <c r="E53" s="10" t="s">
        <v>305</v>
      </c>
      <c r="F53" s="10" t="s">
        <v>306</v>
      </c>
      <c r="G53" s="10" t="s">
        <v>307</v>
      </c>
      <c r="H53" s="10" t="s">
        <v>322</v>
      </c>
      <c r="I53" s="10" t="s">
        <v>309</v>
      </c>
      <c r="J53" s="27">
        <v>15552</v>
      </c>
      <c r="K53" s="27">
        <f>J53/36</f>
        <v>432</v>
      </c>
      <c r="L53" s="27">
        <v>360</v>
      </c>
      <c r="M53" s="27">
        <f>L53/36</f>
        <v>10</v>
      </c>
      <c r="N53" s="28"/>
    </row>
    <row r="54" spans="1:13">
      <c r="A54" s="10">
        <v>52</v>
      </c>
      <c r="B54" s="10" t="s">
        <v>302</v>
      </c>
      <c r="C54" s="10" t="s">
        <v>303</v>
      </c>
      <c r="D54" s="10" t="s">
        <v>304</v>
      </c>
      <c r="E54" s="10" t="s">
        <v>310</v>
      </c>
      <c r="F54" s="10" t="s">
        <v>306</v>
      </c>
      <c r="G54" s="10" t="s">
        <v>307</v>
      </c>
      <c r="H54" s="10" t="s">
        <v>322</v>
      </c>
      <c r="I54" s="10" t="s">
        <v>309</v>
      </c>
      <c r="J54" s="27">
        <v>15912</v>
      </c>
      <c r="K54" s="27">
        <f t="shared" ref="K54:K62" si="12">J54/36</f>
        <v>442</v>
      </c>
      <c r="L54" s="27">
        <f>J54-J53</f>
        <v>360</v>
      </c>
      <c r="M54" s="27">
        <f t="shared" ref="M54:M62" si="13">L54/36</f>
        <v>10</v>
      </c>
    </row>
    <row r="55" spans="1:13">
      <c r="A55" s="10">
        <v>53</v>
      </c>
      <c r="B55" s="10" t="s">
        <v>302</v>
      </c>
      <c r="C55" s="10" t="s">
        <v>303</v>
      </c>
      <c r="D55" s="10" t="s">
        <v>304</v>
      </c>
      <c r="E55" s="10" t="s">
        <v>311</v>
      </c>
      <c r="F55" s="10" t="s">
        <v>306</v>
      </c>
      <c r="G55" s="10" t="s">
        <v>307</v>
      </c>
      <c r="H55" s="10" t="s">
        <v>322</v>
      </c>
      <c r="I55" s="10" t="s">
        <v>309</v>
      </c>
      <c r="J55" s="27">
        <v>16362</v>
      </c>
      <c r="K55" s="27">
        <f t="shared" si="12"/>
        <v>454.5</v>
      </c>
      <c r="L55" s="27">
        <f t="shared" ref="L55:L62" si="14">J55-J54</f>
        <v>450</v>
      </c>
      <c r="M55" s="27">
        <f t="shared" si="13"/>
        <v>12.5</v>
      </c>
    </row>
    <row r="56" spans="1:13">
      <c r="A56" s="10">
        <v>54</v>
      </c>
      <c r="B56" s="10" t="s">
        <v>302</v>
      </c>
      <c r="C56" s="10" t="s">
        <v>303</v>
      </c>
      <c r="D56" s="10" t="s">
        <v>304</v>
      </c>
      <c r="E56" s="10" t="s">
        <v>312</v>
      </c>
      <c r="F56" s="10" t="s">
        <v>306</v>
      </c>
      <c r="G56" s="10" t="s">
        <v>307</v>
      </c>
      <c r="H56" s="10" t="s">
        <v>322</v>
      </c>
      <c r="I56" s="10" t="s">
        <v>309</v>
      </c>
      <c r="J56" s="27">
        <v>16812</v>
      </c>
      <c r="K56" s="27">
        <f t="shared" si="12"/>
        <v>467</v>
      </c>
      <c r="L56" s="27">
        <f t="shared" si="14"/>
        <v>450</v>
      </c>
      <c r="M56" s="27">
        <f t="shared" si="13"/>
        <v>12.5</v>
      </c>
    </row>
    <row r="57" spans="1:13">
      <c r="A57" s="10">
        <v>55</v>
      </c>
      <c r="B57" s="10" t="s">
        <v>302</v>
      </c>
      <c r="C57" s="10" t="s">
        <v>303</v>
      </c>
      <c r="D57" s="10" t="s">
        <v>304</v>
      </c>
      <c r="E57" s="10" t="s">
        <v>313</v>
      </c>
      <c r="F57" s="10" t="s">
        <v>306</v>
      </c>
      <c r="G57" s="10" t="s">
        <v>307</v>
      </c>
      <c r="H57" s="10" t="s">
        <v>322</v>
      </c>
      <c r="I57" s="10" t="s">
        <v>309</v>
      </c>
      <c r="J57" s="27">
        <v>17262</v>
      </c>
      <c r="K57" s="27">
        <f t="shared" si="12"/>
        <v>479.5</v>
      </c>
      <c r="L57" s="27">
        <f t="shared" si="14"/>
        <v>450</v>
      </c>
      <c r="M57" s="27">
        <f t="shared" si="13"/>
        <v>12.5</v>
      </c>
    </row>
    <row r="58" spans="1:13">
      <c r="A58" s="10">
        <v>56</v>
      </c>
      <c r="B58" s="10" t="s">
        <v>302</v>
      </c>
      <c r="C58" s="10" t="s">
        <v>303</v>
      </c>
      <c r="D58" s="10" t="s">
        <v>304</v>
      </c>
      <c r="E58" s="10" t="s">
        <v>314</v>
      </c>
      <c r="F58" s="10" t="s">
        <v>306</v>
      </c>
      <c r="G58" s="10" t="s">
        <v>307</v>
      </c>
      <c r="H58" s="10" t="s">
        <v>322</v>
      </c>
      <c r="I58" s="10" t="s">
        <v>309</v>
      </c>
      <c r="J58" s="27">
        <v>18882</v>
      </c>
      <c r="K58" s="27">
        <f t="shared" si="12"/>
        <v>524.5</v>
      </c>
      <c r="L58" s="27">
        <f t="shared" si="14"/>
        <v>1620</v>
      </c>
      <c r="M58" s="27">
        <f t="shared" si="13"/>
        <v>45</v>
      </c>
    </row>
    <row r="59" spans="1:13">
      <c r="A59" s="10">
        <v>57</v>
      </c>
      <c r="B59" s="10" t="s">
        <v>302</v>
      </c>
      <c r="C59" s="10" t="s">
        <v>303</v>
      </c>
      <c r="D59" s="10" t="s">
        <v>304</v>
      </c>
      <c r="E59" s="10" t="s">
        <v>315</v>
      </c>
      <c r="F59" s="10" t="s">
        <v>306</v>
      </c>
      <c r="G59" s="10" t="s">
        <v>307</v>
      </c>
      <c r="H59" s="10" t="s">
        <v>322</v>
      </c>
      <c r="I59" s="10" t="s">
        <v>309</v>
      </c>
      <c r="J59" s="27">
        <v>20502</v>
      </c>
      <c r="K59" s="27">
        <f t="shared" si="12"/>
        <v>569.5</v>
      </c>
      <c r="L59" s="27">
        <f t="shared" si="14"/>
        <v>1620</v>
      </c>
      <c r="M59" s="27">
        <f t="shared" si="13"/>
        <v>45</v>
      </c>
    </row>
    <row r="60" spans="1:13">
      <c r="A60" s="10">
        <v>58</v>
      </c>
      <c r="B60" s="10" t="s">
        <v>302</v>
      </c>
      <c r="C60" s="10" t="s">
        <v>303</v>
      </c>
      <c r="D60" s="10" t="s">
        <v>304</v>
      </c>
      <c r="E60" s="10" t="s">
        <v>316</v>
      </c>
      <c r="F60" s="10" t="s">
        <v>306</v>
      </c>
      <c r="G60" s="10" t="s">
        <v>307</v>
      </c>
      <c r="H60" s="10" t="s">
        <v>322</v>
      </c>
      <c r="I60" s="10" t="s">
        <v>309</v>
      </c>
      <c r="J60" s="27">
        <v>22122</v>
      </c>
      <c r="K60" s="27">
        <f t="shared" si="12"/>
        <v>614.5</v>
      </c>
      <c r="L60" s="27">
        <f t="shared" si="14"/>
        <v>1620</v>
      </c>
      <c r="M60" s="27">
        <f t="shared" si="13"/>
        <v>45</v>
      </c>
    </row>
    <row r="61" spans="1:13">
      <c r="A61" s="10">
        <v>59</v>
      </c>
      <c r="B61" s="10" t="s">
        <v>302</v>
      </c>
      <c r="C61" s="10" t="s">
        <v>303</v>
      </c>
      <c r="D61" s="10" t="s">
        <v>304</v>
      </c>
      <c r="E61" s="10" t="s">
        <v>317</v>
      </c>
      <c r="F61" s="10" t="s">
        <v>306</v>
      </c>
      <c r="G61" s="10" t="s">
        <v>307</v>
      </c>
      <c r="H61" s="10" t="s">
        <v>322</v>
      </c>
      <c r="I61" s="10" t="s">
        <v>309</v>
      </c>
      <c r="J61" s="27">
        <v>23742</v>
      </c>
      <c r="K61" s="27">
        <f t="shared" si="12"/>
        <v>659.5</v>
      </c>
      <c r="L61" s="27">
        <f t="shared" si="14"/>
        <v>1620</v>
      </c>
      <c r="M61" s="27">
        <f t="shared" si="13"/>
        <v>45</v>
      </c>
    </row>
    <row r="62" spans="1:13">
      <c r="A62" s="10">
        <v>60</v>
      </c>
      <c r="B62" s="10" t="s">
        <v>302</v>
      </c>
      <c r="C62" s="10" t="s">
        <v>303</v>
      </c>
      <c r="D62" s="10" t="s">
        <v>304</v>
      </c>
      <c r="E62" s="10" t="s">
        <v>318</v>
      </c>
      <c r="F62" s="10" t="s">
        <v>306</v>
      </c>
      <c r="G62" s="10" t="s">
        <v>307</v>
      </c>
      <c r="H62" s="10" t="s">
        <v>322</v>
      </c>
      <c r="I62" s="10" t="s">
        <v>309</v>
      </c>
      <c r="J62" s="27">
        <v>25362</v>
      </c>
      <c r="K62" s="27">
        <f t="shared" si="12"/>
        <v>704.5</v>
      </c>
      <c r="L62" s="27">
        <f t="shared" si="14"/>
        <v>1620</v>
      </c>
      <c r="M62" s="27">
        <f t="shared" si="13"/>
        <v>45</v>
      </c>
    </row>
    <row r="63" spans="1:13">
      <c r="A63" s="10">
        <v>61</v>
      </c>
      <c r="B63" s="10" t="s">
        <v>302</v>
      </c>
      <c r="C63" s="10" t="s">
        <v>303</v>
      </c>
      <c r="D63" s="10" t="s">
        <v>304</v>
      </c>
      <c r="E63" s="10" t="s">
        <v>305</v>
      </c>
      <c r="F63" s="10" t="s">
        <v>306</v>
      </c>
      <c r="G63" s="10" t="s">
        <v>323</v>
      </c>
      <c r="H63" s="10" t="s">
        <v>321</v>
      </c>
      <c r="I63" s="10" t="s">
        <v>324</v>
      </c>
      <c r="J63" s="27">
        <v>0</v>
      </c>
      <c r="K63" s="27">
        <v>0</v>
      </c>
      <c r="L63" s="27">
        <v>0</v>
      </c>
      <c r="M63" s="27">
        <f>L63/4</f>
        <v>0</v>
      </c>
    </row>
    <row r="64" spans="1:13">
      <c r="A64" s="10">
        <v>62</v>
      </c>
      <c r="B64" s="10" t="s">
        <v>302</v>
      </c>
      <c r="C64" s="10" t="s">
        <v>303</v>
      </c>
      <c r="D64" s="10" t="s">
        <v>304</v>
      </c>
      <c r="E64" s="10" t="s">
        <v>310</v>
      </c>
      <c r="F64" s="10" t="s">
        <v>306</v>
      </c>
      <c r="G64" s="10" t="s">
        <v>323</v>
      </c>
      <c r="H64" s="10" t="s">
        <v>321</v>
      </c>
      <c r="I64" s="10" t="s">
        <v>324</v>
      </c>
      <c r="J64" s="27">
        <v>0</v>
      </c>
      <c r="K64" s="27">
        <v>0</v>
      </c>
      <c r="L64" s="27">
        <v>72</v>
      </c>
      <c r="M64" s="27">
        <f>(L64-L63)/4</f>
        <v>18</v>
      </c>
    </row>
    <row r="65" spans="1:13">
      <c r="A65" s="10">
        <v>63</v>
      </c>
      <c r="B65" s="10" t="s">
        <v>302</v>
      </c>
      <c r="C65" s="10" t="s">
        <v>303</v>
      </c>
      <c r="D65" s="10" t="s">
        <v>304</v>
      </c>
      <c r="E65" s="10" t="s">
        <v>311</v>
      </c>
      <c r="F65" s="10" t="s">
        <v>306</v>
      </c>
      <c r="G65" s="10" t="s">
        <v>323</v>
      </c>
      <c r="H65" s="10" t="s">
        <v>321</v>
      </c>
      <c r="I65" s="10" t="s">
        <v>324</v>
      </c>
      <c r="J65" s="27">
        <v>0</v>
      </c>
      <c r="K65" s="27">
        <v>0</v>
      </c>
      <c r="L65" s="27">
        <v>160</v>
      </c>
      <c r="M65" s="27">
        <f t="shared" ref="M65:M72" si="15">(L65-L64)/4</f>
        <v>22</v>
      </c>
    </row>
    <row r="66" spans="1:13">
      <c r="A66" s="10">
        <v>64</v>
      </c>
      <c r="B66" s="10" t="s">
        <v>302</v>
      </c>
      <c r="C66" s="10" t="s">
        <v>303</v>
      </c>
      <c r="D66" s="10" t="s">
        <v>304</v>
      </c>
      <c r="E66" s="10" t="s">
        <v>312</v>
      </c>
      <c r="F66" s="10" t="s">
        <v>306</v>
      </c>
      <c r="G66" s="10" t="s">
        <v>323</v>
      </c>
      <c r="H66" s="10" t="s">
        <v>321</v>
      </c>
      <c r="I66" s="10" t="s">
        <v>324</v>
      </c>
      <c r="J66" s="27">
        <v>0</v>
      </c>
      <c r="K66" s="27">
        <v>0</v>
      </c>
      <c r="L66" s="27">
        <v>248</v>
      </c>
      <c r="M66" s="27">
        <f t="shared" si="15"/>
        <v>22</v>
      </c>
    </row>
    <row r="67" spans="1:13">
      <c r="A67" s="10">
        <v>65</v>
      </c>
      <c r="B67" s="10" t="s">
        <v>302</v>
      </c>
      <c r="C67" s="10" t="s">
        <v>303</v>
      </c>
      <c r="D67" s="10" t="s">
        <v>304</v>
      </c>
      <c r="E67" s="10" t="s">
        <v>313</v>
      </c>
      <c r="F67" s="10" t="s">
        <v>306</v>
      </c>
      <c r="G67" s="10" t="s">
        <v>323</v>
      </c>
      <c r="H67" s="10" t="s">
        <v>321</v>
      </c>
      <c r="I67" s="10" t="s">
        <v>324</v>
      </c>
      <c r="J67" s="27">
        <v>0</v>
      </c>
      <c r="K67" s="27">
        <v>0</v>
      </c>
      <c r="L67" s="27">
        <v>336</v>
      </c>
      <c r="M67" s="27">
        <f t="shared" si="15"/>
        <v>22</v>
      </c>
    </row>
    <row r="68" spans="1:13">
      <c r="A68" s="10">
        <v>66</v>
      </c>
      <c r="B68" s="10" t="s">
        <v>302</v>
      </c>
      <c r="C68" s="10" t="s">
        <v>303</v>
      </c>
      <c r="D68" s="10" t="s">
        <v>304</v>
      </c>
      <c r="E68" s="10" t="s">
        <v>314</v>
      </c>
      <c r="F68" s="10" t="s">
        <v>306</v>
      </c>
      <c r="G68" s="10" t="s">
        <v>323</v>
      </c>
      <c r="H68" s="10" t="s">
        <v>321</v>
      </c>
      <c r="I68" s="10" t="s">
        <v>324</v>
      </c>
      <c r="J68" s="27">
        <v>0</v>
      </c>
      <c r="K68" s="27">
        <v>0</v>
      </c>
      <c r="L68" s="27">
        <v>656</v>
      </c>
      <c r="M68" s="27">
        <f t="shared" si="15"/>
        <v>80</v>
      </c>
    </row>
    <row r="69" spans="1:13">
      <c r="A69" s="10">
        <v>67</v>
      </c>
      <c r="B69" s="10" t="s">
        <v>302</v>
      </c>
      <c r="C69" s="10" t="s">
        <v>303</v>
      </c>
      <c r="D69" s="10" t="s">
        <v>304</v>
      </c>
      <c r="E69" s="10" t="s">
        <v>315</v>
      </c>
      <c r="F69" s="10" t="s">
        <v>306</v>
      </c>
      <c r="G69" s="10" t="s">
        <v>323</v>
      </c>
      <c r="H69" s="10" t="s">
        <v>321</v>
      </c>
      <c r="I69" s="10" t="s">
        <v>324</v>
      </c>
      <c r="J69" s="27">
        <v>0</v>
      </c>
      <c r="K69" s="27">
        <v>0</v>
      </c>
      <c r="L69" s="27">
        <v>976</v>
      </c>
      <c r="M69" s="27">
        <f t="shared" si="15"/>
        <v>80</v>
      </c>
    </row>
    <row r="70" spans="1:13">
      <c r="A70" s="10">
        <v>68</v>
      </c>
      <c r="B70" s="10" t="s">
        <v>302</v>
      </c>
      <c r="C70" s="10" t="s">
        <v>303</v>
      </c>
      <c r="D70" s="10" t="s">
        <v>304</v>
      </c>
      <c r="E70" s="10" t="s">
        <v>316</v>
      </c>
      <c r="F70" s="10" t="s">
        <v>306</v>
      </c>
      <c r="G70" s="10" t="s">
        <v>323</v>
      </c>
      <c r="H70" s="10" t="s">
        <v>321</v>
      </c>
      <c r="I70" s="10" t="s">
        <v>324</v>
      </c>
      <c r="J70" s="27">
        <v>0</v>
      </c>
      <c r="K70" s="27">
        <v>0</v>
      </c>
      <c r="L70" s="27">
        <v>1296</v>
      </c>
      <c r="M70" s="27">
        <f t="shared" si="15"/>
        <v>80</v>
      </c>
    </row>
    <row r="71" spans="1:13">
      <c r="A71" s="10">
        <v>69</v>
      </c>
      <c r="B71" s="10" t="s">
        <v>302</v>
      </c>
      <c r="C71" s="10" t="s">
        <v>303</v>
      </c>
      <c r="D71" s="10" t="s">
        <v>304</v>
      </c>
      <c r="E71" s="10" t="s">
        <v>317</v>
      </c>
      <c r="F71" s="10" t="s">
        <v>306</v>
      </c>
      <c r="G71" s="10" t="s">
        <v>323</v>
      </c>
      <c r="H71" s="10" t="s">
        <v>321</v>
      </c>
      <c r="I71" s="10" t="s">
        <v>324</v>
      </c>
      <c r="J71" s="27">
        <v>0</v>
      </c>
      <c r="K71" s="27">
        <v>0</v>
      </c>
      <c r="L71" s="27">
        <v>1616</v>
      </c>
      <c r="M71" s="27">
        <f t="shared" si="15"/>
        <v>80</v>
      </c>
    </row>
    <row r="72" spans="1:13">
      <c r="A72" s="10">
        <v>70</v>
      </c>
      <c r="B72" s="10" t="s">
        <v>302</v>
      </c>
      <c r="C72" s="10" t="s">
        <v>303</v>
      </c>
      <c r="D72" s="10" t="s">
        <v>304</v>
      </c>
      <c r="E72" s="10" t="s">
        <v>318</v>
      </c>
      <c r="F72" s="10" t="s">
        <v>306</v>
      </c>
      <c r="G72" s="10" t="s">
        <v>323</v>
      </c>
      <c r="H72" s="10" t="s">
        <v>321</v>
      </c>
      <c r="I72" s="10" t="s">
        <v>324</v>
      </c>
      <c r="J72" s="27">
        <v>0</v>
      </c>
      <c r="K72" s="27">
        <v>0</v>
      </c>
      <c r="L72" s="27">
        <v>1936</v>
      </c>
      <c r="M72" s="27">
        <f t="shared" si="15"/>
        <v>80</v>
      </c>
    </row>
    <row r="73" ht="19" customHeight="1" spans="1:13">
      <c r="A73" s="10">
        <v>71</v>
      </c>
      <c r="B73" s="10" t="s">
        <v>325</v>
      </c>
      <c r="C73" s="10" t="s">
        <v>326</v>
      </c>
      <c r="D73" s="10" t="s">
        <v>304</v>
      </c>
      <c r="E73" s="10" t="s">
        <v>305</v>
      </c>
      <c r="F73" s="10" t="s">
        <v>306</v>
      </c>
      <c r="G73" s="10" t="s">
        <v>323</v>
      </c>
      <c r="H73" s="10" t="s">
        <v>321</v>
      </c>
      <c r="I73" s="10" t="s">
        <v>327</v>
      </c>
      <c r="J73" s="27">
        <v>0</v>
      </c>
      <c r="K73" s="27">
        <v>0</v>
      </c>
      <c r="L73" s="27">
        <v>613.12</v>
      </c>
      <c r="M73" s="27">
        <f>L73/4</f>
        <v>153.28</v>
      </c>
    </row>
  </sheetData>
  <mergeCells count="5">
    <mergeCell ref="B1:E1"/>
    <mergeCell ref="G1:H1"/>
    <mergeCell ref="J1:M1"/>
    <mergeCell ref="A1:A2"/>
    <mergeCell ref="I1:I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"/>
  <sheetViews>
    <sheetView workbookViewId="0">
      <selection activeCell="B18" sqref="B18:D18"/>
    </sheetView>
  </sheetViews>
  <sheetFormatPr defaultColWidth="9" defaultRowHeight="13.5"/>
  <cols>
    <col min="1" max="1" width="8" style="8" customWidth="1"/>
    <col min="2" max="2" width="8.25" style="8" customWidth="1"/>
    <col min="3" max="3" width="9" style="8" customWidth="1"/>
    <col min="4" max="4" width="8.25" style="8" customWidth="1"/>
    <col min="5" max="5" width="6.625" style="8" customWidth="1"/>
    <col min="6" max="6" width="6.125" style="8" customWidth="1"/>
    <col min="7" max="7" width="5.375" style="8" customWidth="1"/>
    <col min="8" max="8" width="8.5" style="8" customWidth="1"/>
    <col min="9" max="9" width="8.125" style="8" customWidth="1"/>
    <col min="10" max="10" width="6.5" style="8" customWidth="1"/>
    <col min="11" max="11" width="8.25" style="8" customWidth="1"/>
    <col min="12" max="12" width="7.875" style="8" customWidth="1"/>
    <col min="13" max="13" width="10.625" style="8" customWidth="1"/>
    <col min="14" max="14" width="9.25" style="8" customWidth="1"/>
    <col min="15" max="15" width="8.375" style="8" customWidth="1"/>
    <col min="16" max="16" width="11.375" style="8" customWidth="1"/>
    <col min="17" max="17" width="12.125" style="8" customWidth="1"/>
    <col min="18" max="19" width="11.375" style="8" customWidth="1"/>
    <col min="20" max="20" width="9.375" style="8"/>
    <col min="21" max="21" width="10.875" style="8" customWidth="1"/>
    <col min="22" max="22" width="9.75" style="8" customWidth="1"/>
    <col min="23" max="23" width="12.75" style="8" customWidth="1"/>
    <col min="24" max="26" width="9.375" style="8"/>
    <col min="27" max="27" width="12.5" style="8" customWidth="1"/>
    <col min="28" max="28" width="10.375" style="8"/>
    <col min="29" max="29" width="13.5" style="8" customWidth="1"/>
    <col min="30" max="16384" width="9" style="8"/>
  </cols>
  <sheetData>
    <row r="1" spans="1:29">
      <c r="A1" s="9" t="s">
        <v>328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329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>
      <c r="A2" s="9" t="s">
        <v>1</v>
      </c>
      <c r="B2" s="9" t="s">
        <v>330</v>
      </c>
      <c r="C2" s="9"/>
      <c r="D2" s="9"/>
      <c r="E2" s="9"/>
      <c r="F2" s="9" t="s">
        <v>293</v>
      </c>
      <c r="G2" s="9"/>
      <c r="H2" s="9"/>
      <c r="I2" s="9"/>
      <c r="J2" s="9"/>
      <c r="K2" s="9"/>
      <c r="L2" s="9" t="s">
        <v>331</v>
      </c>
      <c r="M2" s="9" t="s">
        <v>201</v>
      </c>
      <c r="N2" s="9"/>
      <c r="O2" s="9"/>
      <c r="P2" s="9" t="s">
        <v>308</v>
      </c>
      <c r="Q2" s="9"/>
      <c r="R2" s="9" t="s">
        <v>319</v>
      </c>
      <c r="S2" s="9"/>
      <c r="T2" s="9" t="s">
        <v>320</v>
      </c>
      <c r="U2" s="9"/>
      <c r="V2" s="9" t="s">
        <v>332</v>
      </c>
      <c r="W2" s="9"/>
      <c r="X2" s="9" t="s">
        <v>333</v>
      </c>
      <c r="Y2" s="9"/>
      <c r="Z2" s="9" t="s">
        <v>334</v>
      </c>
      <c r="AA2" s="9"/>
      <c r="AB2" s="9" t="s">
        <v>335</v>
      </c>
      <c r="AC2" s="9"/>
    </row>
    <row r="3" ht="27" spans="1:29">
      <c r="A3" s="9"/>
      <c r="B3" s="9" t="s">
        <v>336</v>
      </c>
      <c r="C3" s="9" t="s">
        <v>337</v>
      </c>
      <c r="D3" s="9" t="s">
        <v>298</v>
      </c>
      <c r="E3" s="9" t="s">
        <v>338</v>
      </c>
      <c r="F3" s="9" t="s">
        <v>39</v>
      </c>
      <c r="G3" s="9" t="s">
        <v>36</v>
      </c>
      <c r="H3" s="9" t="s">
        <v>339</v>
      </c>
      <c r="I3" s="9" t="s">
        <v>340</v>
      </c>
      <c r="J3" s="9" t="s">
        <v>309</v>
      </c>
      <c r="K3" s="9" t="s">
        <v>341</v>
      </c>
      <c r="L3" s="9"/>
      <c r="M3" s="9" t="s">
        <v>342</v>
      </c>
      <c r="N3" s="9" t="s">
        <v>343</v>
      </c>
      <c r="O3" s="9" t="s">
        <v>344</v>
      </c>
      <c r="P3" s="9" t="s">
        <v>201</v>
      </c>
      <c r="Q3" s="9" t="s">
        <v>345</v>
      </c>
      <c r="R3" s="9" t="s">
        <v>201</v>
      </c>
      <c r="S3" s="9" t="s">
        <v>345</v>
      </c>
      <c r="T3" s="9" t="s">
        <v>201</v>
      </c>
      <c r="U3" s="9" t="s">
        <v>345</v>
      </c>
      <c r="V3" s="9" t="s">
        <v>201</v>
      </c>
      <c r="W3" s="9" t="s">
        <v>345</v>
      </c>
      <c r="X3" s="9" t="s">
        <v>201</v>
      </c>
      <c r="Y3" s="9" t="s">
        <v>345</v>
      </c>
      <c r="Z3" s="9" t="s">
        <v>201</v>
      </c>
      <c r="AA3" s="9" t="s">
        <v>345</v>
      </c>
      <c r="AB3" s="9" t="s">
        <v>201</v>
      </c>
      <c r="AC3" s="9" t="s">
        <v>345</v>
      </c>
    </row>
    <row r="4" ht="27" spans="1:29">
      <c r="A4" s="10">
        <v>1</v>
      </c>
      <c r="B4" s="11" t="s">
        <v>346</v>
      </c>
      <c r="C4" s="11" t="s">
        <v>347</v>
      </c>
      <c r="D4" s="11" t="s">
        <v>348</v>
      </c>
      <c r="E4" s="11" t="s">
        <v>349</v>
      </c>
      <c r="F4" s="11" t="s">
        <v>350</v>
      </c>
      <c r="G4" s="11" t="s">
        <v>351</v>
      </c>
      <c r="H4" s="11" t="s">
        <v>352</v>
      </c>
      <c r="I4" s="11" t="s">
        <v>353</v>
      </c>
      <c r="J4" s="11" t="s">
        <v>354</v>
      </c>
      <c r="K4" s="11"/>
      <c r="L4" s="14" t="s">
        <v>355</v>
      </c>
      <c r="M4" s="15" t="s">
        <v>356</v>
      </c>
      <c r="N4" s="15">
        <v>827</v>
      </c>
      <c r="O4" s="15">
        <f>O5</f>
        <v>3622.08</v>
      </c>
      <c r="P4" s="16">
        <v>343</v>
      </c>
      <c r="Q4" s="16">
        <f t="shared" ref="Q4:Q7" si="0">P4*12</f>
        <v>4116</v>
      </c>
      <c r="R4" s="16">
        <v>686</v>
      </c>
      <c r="S4" s="16">
        <f t="shared" ref="S4:S7" si="1">R4/2*12</f>
        <v>4116</v>
      </c>
      <c r="T4" s="16">
        <v>1029</v>
      </c>
      <c r="U4" s="16">
        <f t="shared" ref="U4:U7" si="2">T4/3*12</f>
        <v>4116</v>
      </c>
      <c r="V4" s="23">
        <v>1811.04</v>
      </c>
      <c r="W4" s="16">
        <f t="shared" ref="W4:W7" si="3">V4/6*12</f>
        <v>3622.08</v>
      </c>
      <c r="X4" s="16">
        <v>3416.28</v>
      </c>
      <c r="Y4" s="16">
        <f t="shared" ref="Y4:Y7" si="4">X4/12*12</f>
        <v>3416.28</v>
      </c>
      <c r="Z4" s="16">
        <v>5762.4</v>
      </c>
      <c r="AA4" s="16">
        <f t="shared" ref="AA4:AA7" si="5">Z4/24*12</f>
        <v>2881.2</v>
      </c>
      <c r="AB4" s="16">
        <v>6174</v>
      </c>
      <c r="AC4" s="16">
        <f t="shared" ref="AC4:AC7" si="6">AB4/36*12</f>
        <v>2058</v>
      </c>
    </row>
    <row r="5" ht="40.5" spans="1:29">
      <c r="A5" s="10">
        <v>2</v>
      </c>
      <c r="B5" s="11" t="s">
        <v>346</v>
      </c>
      <c r="C5" s="11" t="s">
        <v>347</v>
      </c>
      <c r="D5" s="11" t="s">
        <v>348</v>
      </c>
      <c r="E5" s="11" t="s">
        <v>349</v>
      </c>
      <c r="F5" s="11" t="s">
        <v>350</v>
      </c>
      <c r="G5" s="11" t="s">
        <v>351</v>
      </c>
      <c r="H5" s="11" t="s">
        <v>352</v>
      </c>
      <c r="I5" s="11" t="s">
        <v>353</v>
      </c>
      <c r="J5" s="11" t="s">
        <v>354</v>
      </c>
      <c r="K5" s="11"/>
      <c r="L5" s="17" t="s">
        <v>357</v>
      </c>
      <c r="M5" s="18" t="s">
        <v>358</v>
      </c>
      <c r="N5" s="18">
        <v>1811.04</v>
      </c>
      <c r="O5" s="19">
        <f>N5/6*12</f>
        <v>3622.08</v>
      </c>
      <c r="P5" s="16">
        <v>343</v>
      </c>
      <c r="Q5" s="16">
        <f t="shared" si="0"/>
        <v>4116</v>
      </c>
      <c r="R5" s="16">
        <v>686</v>
      </c>
      <c r="S5" s="16">
        <f t="shared" si="1"/>
        <v>4116</v>
      </c>
      <c r="T5" s="16">
        <v>1029</v>
      </c>
      <c r="U5" s="16">
        <f t="shared" si="2"/>
        <v>4116</v>
      </c>
      <c r="V5" s="23">
        <v>1811.04</v>
      </c>
      <c r="W5" s="16">
        <f t="shared" si="3"/>
        <v>3622.08</v>
      </c>
      <c r="X5" s="16">
        <v>3416.28</v>
      </c>
      <c r="Y5" s="16">
        <f t="shared" si="4"/>
        <v>3416.28</v>
      </c>
      <c r="Z5" s="16">
        <v>5762.4</v>
      </c>
      <c r="AA5" s="16">
        <f t="shared" si="5"/>
        <v>2881.2</v>
      </c>
      <c r="AB5" s="16">
        <v>6174</v>
      </c>
      <c r="AC5" s="16">
        <f t="shared" si="6"/>
        <v>2058</v>
      </c>
    </row>
    <row r="6" ht="27" spans="1:29">
      <c r="A6" s="10">
        <v>3</v>
      </c>
      <c r="B6" s="11" t="s">
        <v>346</v>
      </c>
      <c r="C6" s="11" t="s">
        <v>359</v>
      </c>
      <c r="D6" s="11" t="s">
        <v>307</v>
      </c>
      <c r="E6" s="11" t="s">
        <v>349</v>
      </c>
      <c r="F6" s="11" t="s">
        <v>350</v>
      </c>
      <c r="G6" s="11" t="s">
        <v>351</v>
      </c>
      <c r="H6" s="11" t="s">
        <v>352</v>
      </c>
      <c r="I6" s="11" t="s">
        <v>353</v>
      </c>
      <c r="J6" s="11" t="s">
        <v>354</v>
      </c>
      <c r="K6" s="11"/>
      <c r="L6" s="14" t="s">
        <v>355</v>
      </c>
      <c r="M6" s="15" t="s">
        <v>356</v>
      </c>
      <c r="N6" s="15">
        <v>0</v>
      </c>
      <c r="O6" s="15">
        <f>O7</f>
        <v>3622.08</v>
      </c>
      <c r="P6" s="16">
        <v>343</v>
      </c>
      <c r="Q6" s="16">
        <f t="shared" si="0"/>
        <v>4116</v>
      </c>
      <c r="R6" s="16">
        <v>686</v>
      </c>
      <c r="S6" s="16">
        <f t="shared" si="1"/>
        <v>4116</v>
      </c>
      <c r="T6" s="16">
        <v>1029</v>
      </c>
      <c r="U6" s="16">
        <f t="shared" si="2"/>
        <v>4116</v>
      </c>
      <c r="V6" s="23">
        <v>1811.04</v>
      </c>
      <c r="W6" s="16">
        <f t="shared" si="3"/>
        <v>3622.08</v>
      </c>
      <c r="X6" s="16">
        <v>3416.28</v>
      </c>
      <c r="Y6" s="16">
        <f t="shared" si="4"/>
        <v>3416.28</v>
      </c>
      <c r="Z6" s="16">
        <v>5762.4</v>
      </c>
      <c r="AA6" s="16">
        <f t="shared" si="5"/>
        <v>2881.2</v>
      </c>
      <c r="AB6" s="16">
        <v>6174</v>
      </c>
      <c r="AC6" s="16">
        <f t="shared" si="6"/>
        <v>2058</v>
      </c>
    </row>
    <row r="7" ht="40.5" spans="1:29">
      <c r="A7" s="10">
        <v>4</v>
      </c>
      <c r="B7" s="11" t="s">
        <v>346</v>
      </c>
      <c r="C7" s="11" t="s">
        <v>347</v>
      </c>
      <c r="D7" s="11" t="s">
        <v>348</v>
      </c>
      <c r="E7" s="11" t="s">
        <v>349</v>
      </c>
      <c r="F7" s="11" t="s">
        <v>350</v>
      </c>
      <c r="G7" s="11" t="s">
        <v>351</v>
      </c>
      <c r="H7" s="11" t="s">
        <v>352</v>
      </c>
      <c r="I7" s="11" t="s">
        <v>353</v>
      </c>
      <c r="J7" s="11" t="s">
        <v>354</v>
      </c>
      <c r="K7" s="11"/>
      <c r="L7" s="17" t="s">
        <v>357</v>
      </c>
      <c r="M7" s="18" t="s">
        <v>358</v>
      </c>
      <c r="N7" s="18">
        <v>1811.04</v>
      </c>
      <c r="O7" s="19">
        <f>N7/6*12</f>
        <v>3622.08</v>
      </c>
      <c r="P7" s="16">
        <v>343</v>
      </c>
      <c r="Q7" s="16">
        <f t="shared" si="0"/>
        <v>4116</v>
      </c>
      <c r="R7" s="16">
        <v>686</v>
      </c>
      <c r="S7" s="16">
        <f t="shared" si="1"/>
        <v>4116</v>
      </c>
      <c r="T7" s="16">
        <v>1029</v>
      </c>
      <c r="U7" s="16">
        <f t="shared" si="2"/>
        <v>4116</v>
      </c>
      <c r="V7" s="23">
        <v>1811.04</v>
      </c>
      <c r="W7" s="16">
        <f t="shared" si="3"/>
        <v>3622.08</v>
      </c>
      <c r="X7" s="16">
        <v>3416.28</v>
      </c>
      <c r="Y7" s="16">
        <f t="shared" si="4"/>
        <v>3416.28</v>
      </c>
      <c r="Z7" s="16">
        <v>5762.4</v>
      </c>
      <c r="AA7" s="16">
        <f t="shared" si="5"/>
        <v>2881.2</v>
      </c>
      <c r="AB7" s="16">
        <v>6174</v>
      </c>
      <c r="AC7" s="16">
        <f t="shared" si="6"/>
        <v>2058</v>
      </c>
    </row>
    <row r="8" spans="1:29">
      <c r="A8" s="9" t="s">
        <v>360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20" t="s">
        <v>329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</row>
    <row r="9" spans="1:29">
      <c r="A9" s="9" t="s">
        <v>1</v>
      </c>
      <c r="B9" s="9" t="s">
        <v>330</v>
      </c>
      <c r="C9" s="9"/>
      <c r="D9" s="9"/>
      <c r="E9" s="9"/>
      <c r="F9" s="9" t="s">
        <v>293</v>
      </c>
      <c r="G9" s="9"/>
      <c r="H9" s="9"/>
      <c r="I9" s="9"/>
      <c r="J9" s="9"/>
      <c r="K9" s="9"/>
      <c r="L9" s="9" t="s">
        <v>331</v>
      </c>
      <c r="M9" s="9" t="s">
        <v>201</v>
      </c>
      <c r="N9" s="9"/>
      <c r="O9" s="9"/>
      <c r="P9" s="9" t="s">
        <v>308</v>
      </c>
      <c r="Q9" s="9"/>
      <c r="R9" s="9" t="s">
        <v>319</v>
      </c>
      <c r="S9" s="9"/>
      <c r="T9" s="9" t="s">
        <v>320</v>
      </c>
      <c r="U9" s="9"/>
      <c r="V9" s="9" t="s">
        <v>332</v>
      </c>
      <c r="W9" s="9"/>
      <c r="X9" s="9" t="s">
        <v>333</v>
      </c>
      <c r="Y9" s="9"/>
      <c r="Z9" s="9" t="s">
        <v>334</v>
      </c>
      <c r="AA9" s="9"/>
      <c r="AB9" s="9" t="s">
        <v>335</v>
      </c>
      <c r="AC9" s="9"/>
    </row>
    <row r="10" ht="30" customHeight="1" spans="1:29">
      <c r="A10" s="9"/>
      <c r="B10" s="9" t="s">
        <v>336</v>
      </c>
      <c r="C10" s="9" t="s">
        <v>337</v>
      </c>
      <c r="D10" s="9" t="s">
        <v>298</v>
      </c>
      <c r="E10" s="9" t="s">
        <v>338</v>
      </c>
      <c r="F10" s="9" t="s">
        <v>39</v>
      </c>
      <c r="G10" s="9" t="s">
        <v>36</v>
      </c>
      <c r="H10" s="9" t="s">
        <v>339</v>
      </c>
      <c r="I10" s="9" t="s">
        <v>340</v>
      </c>
      <c r="J10" s="9" t="s">
        <v>309</v>
      </c>
      <c r="K10" s="9" t="s">
        <v>341</v>
      </c>
      <c r="L10" s="9"/>
      <c r="M10" s="9" t="s">
        <v>342</v>
      </c>
      <c r="N10" s="9" t="s">
        <v>343</v>
      </c>
      <c r="O10" s="9" t="s">
        <v>344</v>
      </c>
      <c r="P10" s="9" t="s">
        <v>201</v>
      </c>
      <c r="Q10" s="9" t="s">
        <v>345</v>
      </c>
      <c r="R10" s="9" t="s">
        <v>201</v>
      </c>
      <c r="S10" s="9" t="s">
        <v>345</v>
      </c>
      <c r="T10" s="9" t="s">
        <v>201</v>
      </c>
      <c r="U10" s="9" t="s">
        <v>345</v>
      </c>
      <c r="V10" s="9" t="s">
        <v>201</v>
      </c>
      <c r="W10" s="9" t="s">
        <v>345</v>
      </c>
      <c r="X10" s="9" t="s">
        <v>201</v>
      </c>
      <c r="Y10" s="9" t="s">
        <v>345</v>
      </c>
      <c r="Z10" s="9" t="s">
        <v>201</v>
      </c>
      <c r="AA10" s="9" t="s">
        <v>345</v>
      </c>
      <c r="AB10" s="9" t="s">
        <v>201</v>
      </c>
      <c r="AC10" s="9" t="s">
        <v>345</v>
      </c>
    </row>
    <row r="11" ht="40.5" spans="1:29">
      <c r="A11" s="10">
        <v>1</v>
      </c>
      <c r="B11" s="11" t="s">
        <v>361</v>
      </c>
      <c r="C11" s="11"/>
      <c r="D11" s="11" t="s">
        <v>307</v>
      </c>
      <c r="E11" s="11" t="s">
        <v>362</v>
      </c>
      <c r="F11" s="11" t="s">
        <v>363</v>
      </c>
      <c r="G11" s="11" t="s">
        <v>351</v>
      </c>
      <c r="H11" s="11"/>
      <c r="I11" s="11" t="s">
        <v>364</v>
      </c>
      <c r="J11" s="11" t="s">
        <v>48</v>
      </c>
      <c r="K11" s="11" t="s">
        <v>365</v>
      </c>
      <c r="L11" s="15" t="s">
        <v>357</v>
      </c>
      <c r="M11" s="15" t="s">
        <v>366</v>
      </c>
      <c r="N11" s="15">
        <v>2724.48</v>
      </c>
      <c r="O11" s="15">
        <f>N11/6*12</f>
        <v>5448.96</v>
      </c>
      <c r="P11" s="16">
        <v>516</v>
      </c>
      <c r="Q11" s="16">
        <f>P11/1*12</f>
        <v>6192</v>
      </c>
      <c r="R11" s="16">
        <v>1032</v>
      </c>
      <c r="S11" s="16">
        <f>R11/2*12</f>
        <v>6192</v>
      </c>
      <c r="T11" s="16">
        <v>1548</v>
      </c>
      <c r="U11" s="16">
        <f>T11/3*12</f>
        <v>6192</v>
      </c>
      <c r="V11" s="23">
        <v>2724.48</v>
      </c>
      <c r="W11" s="16">
        <f>V11/6*12</f>
        <v>5448.96</v>
      </c>
      <c r="X11" s="16">
        <v>5139.36</v>
      </c>
      <c r="Y11" s="16">
        <f>X11/12*12</f>
        <v>5139.36</v>
      </c>
      <c r="Z11" s="16">
        <v>4953.6</v>
      </c>
      <c r="AA11" s="16">
        <f>Z11/24*12</f>
        <v>2476.8</v>
      </c>
      <c r="AB11" s="16">
        <v>5572.8</v>
      </c>
      <c r="AC11" s="16">
        <f>AB11/36*12</f>
        <v>1857.6</v>
      </c>
    </row>
    <row r="12" spans="1:29">
      <c r="A12" s="9" t="s">
        <v>367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20" t="s">
        <v>329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</row>
    <row r="13" spans="1:29">
      <c r="A13" s="9" t="s">
        <v>1</v>
      </c>
      <c r="B13" s="9" t="s">
        <v>330</v>
      </c>
      <c r="C13" s="9"/>
      <c r="D13" s="9"/>
      <c r="E13" s="9"/>
      <c r="F13" s="9" t="s">
        <v>293</v>
      </c>
      <c r="G13" s="9"/>
      <c r="H13" s="9"/>
      <c r="I13" s="9"/>
      <c r="J13" s="9"/>
      <c r="K13" s="9"/>
      <c r="L13" s="9" t="s">
        <v>331</v>
      </c>
      <c r="M13" s="9" t="s">
        <v>201</v>
      </c>
      <c r="N13" s="9"/>
      <c r="O13" s="9"/>
      <c r="P13" s="9" t="s">
        <v>207</v>
      </c>
      <c r="Q13" s="9"/>
      <c r="R13" s="9" t="s">
        <v>210</v>
      </c>
      <c r="S13" s="9"/>
      <c r="T13" s="9" t="s">
        <v>368</v>
      </c>
      <c r="U13" s="9"/>
      <c r="V13" s="9"/>
      <c r="W13" s="9"/>
      <c r="X13" s="9"/>
      <c r="Y13" s="9"/>
      <c r="Z13" s="9"/>
      <c r="AA13" s="9"/>
      <c r="AB13" s="9"/>
      <c r="AC13" s="9"/>
    </row>
    <row r="14" ht="27" spans="1:29">
      <c r="A14" s="9"/>
      <c r="B14" s="9" t="s">
        <v>336</v>
      </c>
      <c r="C14" s="9" t="s">
        <v>337</v>
      </c>
      <c r="D14" s="9" t="s">
        <v>298</v>
      </c>
      <c r="E14" s="9" t="s">
        <v>338</v>
      </c>
      <c r="F14" s="9" t="s">
        <v>39</v>
      </c>
      <c r="G14" s="9" t="s">
        <v>36</v>
      </c>
      <c r="H14" s="9" t="s">
        <v>339</v>
      </c>
      <c r="I14" s="9" t="s">
        <v>340</v>
      </c>
      <c r="J14" s="9" t="s">
        <v>309</v>
      </c>
      <c r="K14" s="9" t="s">
        <v>341</v>
      </c>
      <c r="L14" s="9"/>
      <c r="M14" s="9" t="s">
        <v>342</v>
      </c>
      <c r="N14" s="9" t="s">
        <v>343</v>
      </c>
      <c r="O14" s="9" t="s">
        <v>344</v>
      </c>
      <c r="P14" s="9" t="s">
        <v>201</v>
      </c>
      <c r="Q14" s="9" t="s">
        <v>369</v>
      </c>
      <c r="R14" s="9" t="s">
        <v>201</v>
      </c>
      <c r="S14" s="9" t="s">
        <v>369</v>
      </c>
      <c r="T14" s="9" t="s">
        <v>201</v>
      </c>
      <c r="U14" s="9" t="s">
        <v>369</v>
      </c>
      <c r="V14" s="9"/>
      <c r="W14" s="9"/>
      <c r="X14" s="9"/>
      <c r="Y14" s="9"/>
      <c r="Z14" s="9"/>
      <c r="AA14" s="9"/>
      <c r="AB14" s="9"/>
      <c r="AC14" s="9"/>
    </row>
    <row r="15" ht="27" spans="1:29">
      <c r="A15" s="10">
        <v>1</v>
      </c>
      <c r="B15" s="11" t="s">
        <v>370</v>
      </c>
      <c r="C15" s="11"/>
      <c r="D15" s="11" t="s">
        <v>371</v>
      </c>
      <c r="E15" s="11" t="s">
        <v>362</v>
      </c>
      <c r="F15" s="11"/>
      <c r="G15" s="11"/>
      <c r="H15" s="11"/>
      <c r="I15" s="11" t="s">
        <v>57</v>
      </c>
      <c r="J15" s="11"/>
      <c r="K15" s="11" t="s">
        <v>372</v>
      </c>
      <c r="L15" s="21" t="s">
        <v>373</v>
      </c>
      <c r="M15" s="21" t="s">
        <v>374</v>
      </c>
      <c r="N15" s="21">
        <v>999</v>
      </c>
      <c r="O15" s="21">
        <v>333</v>
      </c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ht="27" spans="1:29">
      <c r="A16" s="10">
        <v>2</v>
      </c>
      <c r="B16" s="11" t="s">
        <v>375</v>
      </c>
      <c r="C16" s="11"/>
      <c r="D16" s="11"/>
      <c r="E16" s="11"/>
      <c r="F16" s="11"/>
      <c r="G16" s="11"/>
      <c r="H16" s="11"/>
      <c r="I16" s="11"/>
      <c r="J16" s="11"/>
      <c r="K16" s="11" t="s">
        <v>376</v>
      </c>
      <c r="L16" s="15" t="s">
        <v>357</v>
      </c>
      <c r="M16" s="15" t="s">
        <v>377</v>
      </c>
      <c r="N16" s="15">
        <v>156</v>
      </c>
      <c r="O16" s="15" t="s">
        <v>378</v>
      </c>
      <c r="P16" s="22">
        <v>156</v>
      </c>
      <c r="Q16" s="16">
        <f>P16/1*1</f>
        <v>156</v>
      </c>
      <c r="R16" s="16">
        <v>768</v>
      </c>
      <c r="S16" s="16">
        <f>R16/5*1</f>
        <v>153.6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>
      <c r="A17" s="9" t="s">
        <v>379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20" t="s">
        <v>329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</row>
    <row r="18" spans="1:29">
      <c r="A18" s="9" t="s">
        <v>1</v>
      </c>
      <c r="B18" s="9" t="s">
        <v>330</v>
      </c>
      <c r="C18" s="9"/>
      <c r="D18" s="9"/>
      <c r="E18" s="9"/>
      <c r="F18" s="9" t="s">
        <v>293</v>
      </c>
      <c r="G18" s="9"/>
      <c r="H18" s="9"/>
      <c r="I18" s="9"/>
      <c r="J18" s="9"/>
      <c r="K18" s="9"/>
      <c r="L18" s="9" t="s">
        <v>331</v>
      </c>
      <c r="M18" s="9" t="s">
        <v>201</v>
      </c>
      <c r="N18" s="9"/>
      <c r="O18" s="9"/>
      <c r="P18" s="9" t="s">
        <v>380</v>
      </c>
      <c r="Q18" s="9"/>
      <c r="R18" s="9" t="s">
        <v>381</v>
      </c>
      <c r="S18" s="9"/>
      <c r="T18" s="9" t="s">
        <v>207</v>
      </c>
      <c r="U18" s="9"/>
      <c r="V18" s="9" t="s">
        <v>210</v>
      </c>
      <c r="W18" s="9"/>
      <c r="X18" s="9" t="s">
        <v>368</v>
      </c>
      <c r="Y18" s="9"/>
      <c r="Z18" s="9" t="s">
        <v>382</v>
      </c>
      <c r="AA18" s="9"/>
      <c r="AB18" s="9" t="s">
        <v>383</v>
      </c>
      <c r="AC18" s="9"/>
    </row>
    <row r="19" ht="27" spans="1:29">
      <c r="A19" s="9"/>
      <c r="B19" s="9" t="s">
        <v>336</v>
      </c>
      <c r="C19" s="9" t="s">
        <v>337</v>
      </c>
      <c r="D19" s="9" t="s">
        <v>298</v>
      </c>
      <c r="E19" s="9" t="s">
        <v>338</v>
      </c>
      <c r="F19" s="9" t="s">
        <v>39</v>
      </c>
      <c r="G19" s="9" t="s">
        <v>36</v>
      </c>
      <c r="H19" s="9" t="s">
        <v>339</v>
      </c>
      <c r="I19" s="9" t="s">
        <v>340</v>
      </c>
      <c r="J19" s="9" t="s">
        <v>309</v>
      </c>
      <c r="K19" s="9" t="s">
        <v>341</v>
      </c>
      <c r="L19" s="9"/>
      <c r="M19" s="9" t="s">
        <v>342</v>
      </c>
      <c r="N19" s="9" t="s">
        <v>343</v>
      </c>
      <c r="O19" s="9" t="s">
        <v>384</v>
      </c>
      <c r="P19" s="9" t="s">
        <v>201</v>
      </c>
      <c r="Q19" s="9" t="s">
        <v>369</v>
      </c>
      <c r="R19" s="9" t="s">
        <v>201</v>
      </c>
      <c r="S19" s="9" t="s">
        <v>369</v>
      </c>
      <c r="T19" s="9" t="s">
        <v>201</v>
      </c>
      <c r="U19" s="9" t="s">
        <v>369</v>
      </c>
      <c r="V19" s="9" t="s">
        <v>201</v>
      </c>
      <c r="W19" s="9" t="s">
        <v>369</v>
      </c>
      <c r="X19" s="9" t="s">
        <v>201</v>
      </c>
      <c r="Y19" s="9" t="s">
        <v>369</v>
      </c>
      <c r="Z19" s="9" t="s">
        <v>201</v>
      </c>
      <c r="AA19" s="9" t="s">
        <v>369</v>
      </c>
      <c r="AB19" s="9" t="s">
        <v>201</v>
      </c>
      <c r="AC19" s="9" t="s">
        <v>369</v>
      </c>
    </row>
    <row r="20" ht="27" spans="1:29">
      <c r="A20" s="10">
        <v>1</v>
      </c>
      <c r="B20" s="11" t="s">
        <v>385</v>
      </c>
      <c r="C20" s="11"/>
      <c r="D20" s="11"/>
      <c r="E20" s="11"/>
      <c r="F20" s="11"/>
      <c r="G20" s="11"/>
      <c r="H20" s="11"/>
      <c r="I20" s="11"/>
      <c r="J20" s="11"/>
      <c r="K20" s="11" t="s">
        <v>386</v>
      </c>
      <c r="L20" s="15" t="s">
        <v>357</v>
      </c>
      <c r="M20" s="15" t="s">
        <v>387</v>
      </c>
      <c r="N20" s="15">
        <v>900</v>
      </c>
      <c r="O20" s="15">
        <f>N20/5*1</f>
        <v>180</v>
      </c>
      <c r="P20" s="16">
        <v>20</v>
      </c>
      <c r="Q20" s="16">
        <f>P20/100*1000</f>
        <v>200</v>
      </c>
      <c r="R20" s="16">
        <v>95</v>
      </c>
      <c r="S20" s="16">
        <f>R20/500*1000</f>
        <v>190</v>
      </c>
      <c r="T20" s="16">
        <v>180</v>
      </c>
      <c r="U20" s="16">
        <f>T20/1000*1000</f>
        <v>180</v>
      </c>
      <c r="V20" s="23">
        <v>900</v>
      </c>
      <c r="W20" s="16">
        <f>V20/5000*1000</f>
        <v>180</v>
      </c>
      <c r="X20" s="16">
        <v>1800</v>
      </c>
      <c r="Y20" s="16">
        <f>X20/10000*1000</f>
        <v>180</v>
      </c>
      <c r="Z20" s="16">
        <v>8500</v>
      </c>
      <c r="AA20" s="16">
        <f>Z20/50/1000*1000</f>
        <v>170</v>
      </c>
      <c r="AB20" s="16">
        <v>21800</v>
      </c>
      <c r="AC20" s="16">
        <f>AB20/200/1000*1000</f>
        <v>109</v>
      </c>
    </row>
    <row r="22" spans="14:14">
      <c r="N22" s="8">
        <f>N4+N6+N11+N16+N20</f>
        <v>4607.48</v>
      </c>
    </row>
    <row r="27" spans="4:5">
      <c r="D27" s="12"/>
      <c r="E27" s="13"/>
    </row>
    <row r="28" spans="4:5">
      <c r="D28" s="12"/>
      <c r="E28" s="13"/>
    </row>
  </sheetData>
  <mergeCells count="56">
    <mergeCell ref="A1:O1"/>
    <mergeCell ref="P1:AC1"/>
    <mergeCell ref="B2:D2"/>
    <mergeCell ref="F2:J2"/>
    <mergeCell ref="M2:O2"/>
    <mergeCell ref="P2:Q2"/>
    <mergeCell ref="R2:S2"/>
    <mergeCell ref="T2:U2"/>
    <mergeCell ref="V2:W2"/>
    <mergeCell ref="X2:Y2"/>
    <mergeCell ref="Z2:AA2"/>
    <mergeCell ref="AB2:AC2"/>
    <mergeCell ref="A8:O8"/>
    <mergeCell ref="P8:AC8"/>
    <mergeCell ref="B9:D9"/>
    <mergeCell ref="F9:J9"/>
    <mergeCell ref="M9:O9"/>
    <mergeCell ref="P9:Q9"/>
    <mergeCell ref="R9:S9"/>
    <mergeCell ref="T9:U9"/>
    <mergeCell ref="V9:W9"/>
    <mergeCell ref="X9:Y9"/>
    <mergeCell ref="Z9:AA9"/>
    <mergeCell ref="AB9:AC9"/>
    <mergeCell ref="A12:O12"/>
    <mergeCell ref="P12:AC12"/>
    <mergeCell ref="B13:D13"/>
    <mergeCell ref="F13:J13"/>
    <mergeCell ref="M13:O13"/>
    <mergeCell ref="P13:Q13"/>
    <mergeCell ref="R13:S13"/>
    <mergeCell ref="T13:U13"/>
    <mergeCell ref="V13:W13"/>
    <mergeCell ref="X13:Y13"/>
    <mergeCell ref="Z13:AA13"/>
    <mergeCell ref="AB13:AC13"/>
    <mergeCell ref="A17:O17"/>
    <mergeCell ref="P17:AC17"/>
    <mergeCell ref="B18:D18"/>
    <mergeCell ref="F18:J18"/>
    <mergeCell ref="M18:O18"/>
    <mergeCell ref="P18:Q18"/>
    <mergeCell ref="R18:S18"/>
    <mergeCell ref="T18:U18"/>
    <mergeCell ref="V18:W18"/>
    <mergeCell ref="X18:Y18"/>
    <mergeCell ref="Z18:AA18"/>
    <mergeCell ref="AB18:AC18"/>
    <mergeCell ref="A2:A3"/>
    <mergeCell ref="A9:A10"/>
    <mergeCell ref="A13:A14"/>
    <mergeCell ref="A18:A19"/>
    <mergeCell ref="L2:L3"/>
    <mergeCell ref="L9:L10"/>
    <mergeCell ref="L13:L14"/>
    <mergeCell ref="L18:L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商品及购买信息设计</vt:lpstr>
      <vt:lpstr>系统部署硬件清单</vt:lpstr>
      <vt:lpstr>产品技术路线</vt:lpstr>
      <vt:lpstr>阿里云OSS流量费用</vt:lpstr>
      <vt:lpstr>阿里云CDN流量费用</vt:lpstr>
      <vt:lpstr>OSS加CDN加速方案中OSS回源流量包</vt:lpstr>
      <vt:lpstr>数据库设计表名修正</vt:lpstr>
      <vt:lpstr>专项费用分析</vt:lpstr>
      <vt:lpstr>系统部署硬件清单列表</vt:lpstr>
      <vt:lpstr>MySQL权限列表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谁明浪子心！</cp:lastModifiedBy>
  <dcterms:created xsi:type="dcterms:W3CDTF">2018-07-23T07:59:00Z</dcterms:created>
  <dcterms:modified xsi:type="dcterms:W3CDTF">2018-10-22T06:05:52Z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