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37480" yWindow="260" windowWidth="25600" windowHeight="19020" tabRatio="500" firstSheet="1" activeTab="1"/>
  </bookViews>
  <sheets>
    <sheet name="Tut 9.2" sheetId="4" r:id="rId1"/>
    <sheet name="Simulation of 9.2" sheetId="5" r:id="rId2"/>
    <sheet name="Tut 9.4(i)" sheetId="3" r:id="rId3"/>
    <sheet name="lecture example - present value" sheetId="1" r:id="rId4"/>
    <sheet name="lecture example - accumulation" sheetId="2" r:id="rId5"/>
  </sheets>
  <definedNames>
    <definedName name="_n1">'Tut 9.2'!$C$3</definedName>
    <definedName name="_n2">'Tut 9.2'!$D$3</definedName>
    <definedName name="_n3">'Tut 9.2'!$E$3</definedName>
    <definedName name="_n4">'Tut 9.2'!$F$3</definedName>
    <definedName name="_s">'Tut 9.4(i)'!$B$2</definedName>
    <definedName name="_u1">'lecture example - present value'!$E$7</definedName>
    <definedName name="_u2">'lecture example - present value'!$F$7</definedName>
    <definedName name="_u3">'lecture example - present value'!$G$7</definedName>
    <definedName name="_u4">'lecture example - present value'!$H$7</definedName>
    <definedName name="_v1">'lecture example - accumulation'!$E$7</definedName>
    <definedName name="_v2">'lecture example - accumulation'!$F$7</definedName>
    <definedName name="_v3">'lecture example - accumulation'!$G$7</definedName>
    <definedName name="_v4">'lecture example - accumulation'!$H$7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4" l="1"/>
  <c r="F38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C26" i="4"/>
  <c r="I26" i="4"/>
  <c r="J26" i="4"/>
  <c r="K38" i="4"/>
  <c r="J38" i="4"/>
  <c r="I38" i="4"/>
  <c r="H38" i="4"/>
  <c r="K37" i="4"/>
  <c r="J37" i="4"/>
  <c r="E37" i="4"/>
  <c r="F37" i="4"/>
  <c r="I37" i="4"/>
  <c r="H37" i="4"/>
  <c r="B4" i="5"/>
  <c r="E4" i="5"/>
  <c r="I4" i="5"/>
  <c r="B5" i="5"/>
  <c r="E5" i="5"/>
  <c r="I5" i="5"/>
  <c r="B6" i="5"/>
  <c r="E6" i="5"/>
  <c r="I6" i="5"/>
  <c r="B7" i="5"/>
  <c r="E7" i="5"/>
  <c r="I7" i="5"/>
  <c r="B8" i="5"/>
  <c r="E8" i="5"/>
  <c r="I8" i="5"/>
  <c r="B9" i="5"/>
  <c r="E9" i="5"/>
  <c r="I9" i="5"/>
  <c r="B10" i="5"/>
  <c r="E10" i="5"/>
  <c r="I10" i="5"/>
  <c r="B11" i="5"/>
  <c r="E11" i="5"/>
  <c r="I11" i="5"/>
  <c r="B12" i="5"/>
  <c r="E12" i="5"/>
  <c r="I12" i="5"/>
  <c r="B13" i="5"/>
  <c r="E13" i="5"/>
  <c r="I13" i="5"/>
  <c r="B14" i="5"/>
  <c r="E14" i="5"/>
  <c r="I14" i="5"/>
  <c r="B15" i="5"/>
  <c r="E15" i="5"/>
  <c r="I15" i="5"/>
  <c r="B16" i="5"/>
  <c r="E16" i="5"/>
  <c r="I16" i="5"/>
  <c r="B17" i="5"/>
  <c r="E17" i="5"/>
  <c r="I17" i="5"/>
  <c r="B18" i="5"/>
  <c r="E18" i="5"/>
  <c r="I18" i="5"/>
  <c r="B19" i="5"/>
  <c r="E19" i="5"/>
  <c r="I19" i="5"/>
  <c r="B20" i="5"/>
  <c r="E20" i="5"/>
  <c r="I20" i="5"/>
  <c r="B21" i="5"/>
  <c r="E21" i="5"/>
  <c r="I21" i="5"/>
  <c r="B22" i="5"/>
  <c r="E22" i="5"/>
  <c r="I22" i="5"/>
  <c r="B23" i="5"/>
  <c r="E23" i="5"/>
  <c r="I23" i="5"/>
  <c r="M3" i="5"/>
  <c r="N3" i="5"/>
  <c r="B27" i="5"/>
  <c r="E27" i="5"/>
  <c r="I27" i="5"/>
  <c r="B28" i="5"/>
  <c r="E28" i="5"/>
  <c r="I28" i="5"/>
  <c r="B29" i="5"/>
  <c r="E29" i="5"/>
  <c r="I29" i="5"/>
  <c r="B30" i="5"/>
  <c r="E30" i="5"/>
  <c r="I30" i="5"/>
  <c r="B31" i="5"/>
  <c r="E31" i="5"/>
  <c r="I31" i="5"/>
  <c r="B32" i="5"/>
  <c r="E32" i="5"/>
  <c r="I32" i="5"/>
  <c r="B33" i="5"/>
  <c r="E33" i="5"/>
  <c r="I33" i="5"/>
  <c r="B34" i="5"/>
  <c r="E34" i="5"/>
  <c r="I34" i="5"/>
  <c r="B35" i="5"/>
  <c r="E35" i="5"/>
  <c r="I35" i="5"/>
  <c r="B36" i="5"/>
  <c r="E36" i="5"/>
  <c r="I36" i="5"/>
  <c r="B37" i="5"/>
  <c r="E37" i="5"/>
  <c r="I37" i="5"/>
  <c r="B38" i="5"/>
  <c r="E38" i="5"/>
  <c r="I38" i="5"/>
  <c r="B39" i="5"/>
  <c r="E39" i="5"/>
  <c r="I39" i="5"/>
  <c r="B40" i="5"/>
  <c r="E40" i="5"/>
  <c r="I40" i="5"/>
  <c r="B41" i="5"/>
  <c r="E41" i="5"/>
  <c r="I41" i="5"/>
  <c r="B42" i="5"/>
  <c r="E42" i="5"/>
  <c r="I42" i="5"/>
  <c r="B43" i="5"/>
  <c r="E43" i="5"/>
  <c r="I43" i="5"/>
  <c r="B44" i="5"/>
  <c r="E44" i="5"/>
  <c r="I44" i="5"/>
  <c r="B45" i="5"/>
  <c r="E45" i="5"/>
  <c r="I45" i="5"/>
  <c r="B46" i="5"/>
  <c r="E46" i="5"/>
  <c r="I46" i="5"/>
  <c r="M4" i="5"/>
  <c r="N4" i="5"/>
  <c r="B50" i="5"/>
  <c r="E50" i="5"/>
  <c r="I50" i="5"/>
  <c r="B51" i="5"/>
  <c r="E51" i="5"/>
  <c r="I51" i="5"/>
  <c r="B52" i="5"/>
  <c r="E52" i="5"/>
  <c r="I52" i="5"/>
  <c r="B53" i="5"/>
  <c r="E53" i="5"/>
  <c r="I53" i="5"/>
  <c r="B54" i="5"/>
  <c r="E54" i="5"/>
  <c r="I54" i="5"/>
  <c r="B55" i="5"/>
  <c r="E55" i="5"/>
  <c r="I55" i="5"/>
  <c r="B56" i="5"/>
  <c r="E56" i="5"/>
  <c r="I56" i="5"/>
  <c r="B57" i="5"/>
  <c r="E57" i="5"/>
  <c r="I57" i="5"/>
  <c r="B58" i="5"/>
  <c r="E58" i="5"/>
  <c r="I58" i="5"/>
  <c r="B59" i="5"/>
  <c r="E59" i="5"/>
  <c r="I59" i="5"/>
  <c r="B60" i="5"/>
  <c r="E60" i="5"/>
  <c r="I60" i="5"/>
  <c r="B61" i="5"/>
  <c r="E61" i="5"/>
  <c r="I61" i="5"/>
  <c r="B62" i="5"/>
  <c r="E62" i="5"/>
  <c r="I62" i="5"/>
  <c r="B63" i="5"/>
  <c r="E63" i="5"/>
  <c r="I63" i="5"/>
  <c r="B64" i="5"/>
  <c r="E64" i="5"/>
  <c r="I64" i="5"/>
  <c r="B65" i="5"/>
  <c r="E65" i="5"/>
  <c r="I65" i="5"/>
  <c r="B66" i="5"/>
  <c r="E66" i="5"/>
  <c r="I66" i="5"/>
  <c r="B67" i="5"/>
  <c r="E67" i="5"/>
  <c r="I67" i="5"/>
  <c r="B68" i="5"/>
  <c r="E68" i="5"/>
  <c r="I68" i="5"/>
  <c r="B69" i="5"/>
  <c r="E69" i="5"/>
  <c r="I69" i="5"/>
  <c r="M5" i="5"/>
  <c r="N5" i="5"/>
  <c r="B73" i="5"/>
  <c r="E73" i="5"/>
  <c r="I73" i="5"/>
  <c r="B74" i="5"/>
  <c r="E74" i="5"/>
  <c r="I74" i="5"/>
  <c r="B75" i="5"/>
  <c r="E75" i="5"/>
  <c r="I75" i="5"/>
  <c r="B76" i="5"/>
  <c r="E76" i="5"/>
  <c r="I76" i="5"/>
  <c r="B77" i="5"/>
  <c r="E77" i="5"/>
  <c r="I77" i="5"/>
  <c r="B78" i="5"/>
  <c r="E78" i="5"/>
  <c r="I78" i="5"/>
  <c r="B79" i="5"/>
  <c r="E79" i="5"/>
  <c r="I79" i="5"/>
  <c r="B80" i="5"/>
  <c r="E80" i="5"/>
  <c r="I80" i="5"/>
  <c r="B81" i="5"/>
  <c r="E81" i="5"/>
  <c r="I81" i="5"/>
  <c r="B82" i="5"/>
  <c r="E82" i="5"/>
  <c r="I82" i="5"/>
  <c r="B83" i="5"/>
  <c r="E83" i="5"/>
  <c r="I83" i="5"/>
  <c r="B84" i="5"/>
  <c r="E84" i="5"/>
  <c r="I84" i="5"/>
  <c r="B85" i="5"/>
  <c r="E85" i="5"/>
  <c r="I85" i="5"/>
  <c r="B86" i="5"/>
  <c r="E86" i="5"/>
  <c r="I86" i="5"/>
  <c r="B87" i="5"/>
  <c r="E87" i="5"/>
  <c r="I87" i="5"/>
  <c r="B88" i="5"/>
  <c r="E88" i="5"/>
  <c r="I88" i="5"/>
  <c r="B89" i="5"/>
  <c r="E89" i="5"/>
  <c r="I89" i="5"/>
  <c r="B90" i="5"/>
  <c r="E90" i="5"/>
  <c r="I90" i="5"/>
  <c r="B91" i="5"/>
  <c r="E91" i="5"/>
  <c r="I91" i="5"/>
  <c r="B92" i="5"/>
  <c r="E92" i="5"/>
  <c r="I92" i="5"/>
  <c r="M6" i="5"/>
  <c r="N6" i="5"/>
  <c r="B97" i="5"/>
  <c r="E97" i="5"/>
  <c r="I97" i="5"/>
  <c r="B98" i="5"/>
  <c r="E98" i="5"/>
  <c r="I98" i="5"/>
  <c r="B99" i="5"/>
  <c r="E99" i="5"/>
  <c r="I99" i="5"/>
  <c r="B100" i="5"/>
  <c r="E100" i="5"/>
  <c r="I100" i="5"/>
  <c r="B101" i="5"/>
  <c r="E101" i="5"/>
  <c r="I101" i="5"/>
  <c r="B102" i="5"/>
  <c r="E102" i="5"/>
  <c r="I102" i="5"/>
  <c r="B103" i="5"/>
  <c r="E103" i="5"/>
  <c r="I103" i="5"/>
  <c r="B104" i="5"/>
  <c r="E104" i="5"/>
  <c r="I104" i="5"/>
  <c r="B105" i="5"/>
  <c r="E105" i="5"/>
  <c r="I105" i="5"/>
  <c r="B106" i="5"/>
  <c r="E106" i="5"/>
  <c r="I106" i="5"/>
  <c r="B107" i="5"/>
  <c r="E107" i="5"/>
  <c r="I107" i="5"/>
  <c r="B108" i="5"/>
  <c r="E108" i="5"/>
  <c r="I108" i="5"/>
  <c r="B109" i="5"/>
  <c r="E109" i="5"/>
  <c r="I109" i="5"/>
  <c r="B110" i="5"/>
  <c r="E110" i="5"/>
  <c r="I110" i="5"/>
  <c r="B111" i="5"/>
  <c r="E111" i="5"/>
  <c r="I111" i="5"/>
  <c r="B112" i="5"/>
  <c r="E112" i="5"/>
  <c r="I112" i="5"/>
  <c r="B113" i="5"/>
  <c r="E113" i="5"/>
  <c r="I113" i="5"/>
  <c r="B114" i="5"/>
  <c r="E114" i="5"/>
  <c r="I114" i="5"/>
  <c r="B115" i="5"/>
  <c r="E115" i="5"/>
  <c r="I115" i="5"/>
  <c r="B116" i="5"/>
  <c r="E116" i="5"/>
  <c r="I116" i="5"/>
  <c r="M7" i="5"/>
  <c r="N7" i="5"/>
  <c r="B121" i="5"/>
  <c r="E121" i="5"/>
  <c r="I121" i="5"/>
  <c r="B122" i="5"/>
  <c r="E122" i="5"/>
  <c r="I122" i="5"/>
  <c r="B123" i="5"/>
  <c r="E123" i="5"/>
  <c r="I123" i="5"/>
  <c r="B124" i="5"/>
  <c r="E124" i="5"/>
  <c r="I124" i="5"/>
  <c r="B125" i="5"/>
  <c r="E125" i="5"/>
  <c r="I125" i="5"/>
  <c r="B126" i="5"/>
  <c r="E126" i="5"/>
  <c r="I126" i="5"/>
  <c r="B127" i="5"/>
  <c r="E127" i="5"/>
  <c r="I127" i="5"/>
  <c r="B128" i="5"/>
  <c r="E128" i="5"/>
  <c r="I128" i="5"/>
  <c r="B129" i="5"/>
  <c r="E129" i="5"/>
  <c r="I129" i="5"/>
  <c r="B130" i="5"/>
  <c r="E130" i="5"/>
  <c r="I130" i="5"/>
  <c r="B131" i="5"/>
  <c r="E131" i="5"/>
  <c r="I131" i="5"/>
  <c r="B132" i="5"/>
  <c r="E132" i="5"/>
  <c r="I132" i="5"/>
  <c r="B133" i="5"/>
  <c r="E133" i="5"/>
  <c r="I133" i="5"/>
  <c r="B134" i="5"/>
  <c r="E134" i="5"/>
  <c r="I134" i="5"/>
  <c r="B135" i="5"/>
  <c r="E135" i="5"/>
  <c r="I135" i="5"/>
  <c r="B136" i="5"/>
  <c r="E136" i="5"/>
  <c r="I136" i="5"/>
  <c r="B137" i="5"/>
  <c r="E137" i="5"/>
  <c r="I137" i="5"/>
  <c r="B138" i="5"/>
  <c r="E138" i="5"/>
  <c r="I138" i="5"/>
  <c r="B139" i="5"/>
  <c r="E139" i="5"/>
  <c r="I139" i="5"/>
  <c r="B140" i="5"/>
  <c r="E140" i="5"/>
  <c r="I140" i="5"/>
  <c r="M8" i="5"/>
  <c r="N8" i="5"/>
  <c r="B145" i="5"/>
  <c r="E145" i="5"/>
  <c r="I145" i="5"/>
  <c r="B146" i="5"/>
  <c r="E146" i="5"/>
  <c r="I146" i="5"/>
  <c r="B147" i="5"/>
  <c r="E147" i="5"/>
  <c r="I147" i="5"/>
  <c r="B148" i="5"/>
  <c r="E148" i="5"/>
  <c r="I148" i="5"/>
  <c r="B149" i="5"/>
  <c r="E149" i="5"/>
  <c r="I149" i="5"/>
  <c r="B150" i="5"/>
  <c r="E150" i="5"/>
  <c r="I150" i="5"/>
  <c r="B151" i="5"/>
  <c r="E151" i="5"/>
  <c r="I151" i="5"/>
  <c r="B152" i="5"/>
  <c r="E152" i="5"/>
  <c r="I152" i="5"/>
  <c r="B153" i="5"/>
  <c r="E153" i="5"/>
  <c r="I153" i="5"/>
  <c r="B154" i="5"/>
  <c r="E154" i="5"/>
  <c r="I154" i="5"/>
  <c r="B155" i="5"/>
  <c r="E155" i="5"/>
  <c r="I155" i="5"/>
  <c r="B156" i="5"/>
  <c r="E156" i="5"/>
  <c r="I156" i="5"/>
  <c r="B157" i="5"/>
  <c r="E157" i="5"/>
  <c r="I157" i="5"/>
  <c r="B158" i="5"/>
  <c r="E158" i="5"/>
  <c r="I158" i="5"/>
  <c r="B159" i="5"/>
  <c r="E159" i="5"/>
  <c r="I159" i="5"/>
  <c r="B160" i="5"/>
  <c r="E160" i="5"/>
  <c r="I160" i="5"/>
  <c r="B161" i="5"/>
  <c r="E161" i="5"/>
  <c r="I161" i="5"/>
  <c r="B162" i="5"/>
  <c r="E162" i="5"/>
  <c r="I162" i="5"/>
  <c r="B163" i="5"/>
  <c r="E163" i="5"/>
  <c r="I163" i="5"/>
  <c r="B164" i="5"/>
  <c r="E164" i="5"/>
  <c r="I164" i="5"/>
  <c r="M9" i="5"/>
  <c r="N9" i="5"/>
  <c r="B169" i="5"/>
  <c r="E169" i="5"/>
  <c r="I169" i="5"/>
  <c r="B170" i="5"/>
  <c r="E170" i="5"/>
  <c r="I170" i="5"/>
  <c r="B171" i="5"/>
  <c r="E171" i="5"/>
  <c r="I171" i="5"/>
  <c r="B172" i="5"/>
  <c r="E172" i="5"/>
  <c r="I172" i="5"/>
  <c r="B173" i="5"/>
  <c r="E173" i="5"/>
  <c r="I173" i="5"/>
  <c r="B174" i="5"/>
  <c r="E174" i="5"/>
  <c r="I174" i="5"/>
  <c r="B175" i="5"/>
  <c r="E175" i="5"/>
  <c r="I175" i="5"/>
  <c r="B176" i="5"/>
  <c r="E176" i="5"/>
  <c r="I176" i="5"/>
  <c r="B177" i="5"/>
  <c r="E177" i="5"/>
  <c r="I177" i="5"/>
  <c r="B178" i="5"/>
  <c r="E178" i="5"/>
  <c r="I178" i="5"/>
  <c r="B179" i="5"/>
  <c r="E179" i="5"/>
  <c r="I179" i="5"/>
  <c r="B180" i="5"/>
  <c r="E180" i="5"/>
  <c r="I180" i="5"/>
  <c r="B181" i="5"/>
  <c r="E181" i="5"/>
  <c r="I181" i="5"/>
  <c r="B182" i="5"/>
  <c r="E182" i="5"/>
  <c r="I182" i="5"/>
  <c r="B183" i="5"/>
  <c r="E183" i="5"/>
  <c r="I183" i="5"/>
  <c r="B184" i="5"/>
  <c r="E184" i="5"/>
  <c r="I184" i="5"/>
  <c r="B185" i="5"/>
  <c r="E185" i="5"/>
  <c r="I185" i="5"/>
  <c r="B186" i="5"/>
  <c r="E186" i="5"/>
  <c r="I186" i="5"/>
  <c r="B187" i="5"/>
  <c r="E187" i="5"/>
  <c r="I187" i="5"/>
  <c r="B188" i="5"/>
  <c r="E188" i="5"/>
  <c r="I188" i="5"/>
  <c r="M10" i="5"/>
  <c r="N10" i="5"/>
  <c r="B193" i="5"/>
  <c r="E193" i="5"/>
  <c r="I193" i="5"/>
  <c r="B194" i="5"/>
  <c r="E194" i="5"/>
  <c r="I194" i="5"/>
  <c r="B195" i="5"/>
  <c r="E195" i="5"/>
  <c r="I195" i="5"/>
  <c r="B196" i="5"/>
  <c r="E196" i="5"/>
  <c r="I196" i="5"/>
  <c r="B197" i="5"/>
  <c r="E197" i="5"/>
  <c r="I197" i="5"/>
  <c r="B198" i="5"/>
  <c r="E198" i="5"/>
  <c r="I198" i="5"/>
  <c r="B199" i="5"/>
  <c r="E199" i="5"/>
  <c r="I199" i="5"/>
  <c r="B200" i="5"/>
  <c r="E200" i="5"/>
  <c r="I200" i="5"/>
  <c r="B201" i="5"/>
  <c r="E201" i="5"/>
  <c r="I201" i="5"/>
  <c r="B202" i="5"/>
  <c r="E202" i="5"/>
  <c r="I202" i="5"/>
  <c r="B203" i="5"/>
  <c r="E203" i="5"/>
  <c r="I203" i="5"/>
  <c r="B204" i="5"/>
  <c r="E204" i="5"/>
  <c r="I204" i="5"/>
  <c r="B205" i="5"/>
  <c r="E205" i="5"/>
  <c r="I205" i="5"/>
  <c r="B206" i="5"/>
  <c r="E206" i="5"/>
  <c r="I206" i="5"/>
  <c r="B207" i="5"/>
  <c r="E207" i="5"/>
  <c r="I207" i="5"/>
  <c r="B208" i="5"/>
  <c r="E208" i="5"/>
  <c r="I208" i="5"/>
  <c r="B209" i="5"/>
  <c r="E209" i="5"/>
  <c r="I209" i="5"/>
  <c r="B210" i="5"/>
  <c r="E210" i="5"/>
  <c r="I210" i="5"/>
  <c r="B211" i="5"/>
  <c r="E211" i="5"/>
  <c r="I211" i="5"/>
  <c r="B212" i="5"/>
  <c r="E212" i="5"/>
  <c r="I212" i="5"/>
  <c r="M11" i="5"/>
  <c r="N11" i="5"/>
  <c r="B217" i="5"/>
  <c r="E217" i="5"/>
  <c r="I217" i="5"/>
  <c r="B218" i="5"/>
  <c r="E218" i="5"/>
  <c r="I218" i="5"/>
  <c r="B219" i="5"/>
  <c r="E219" i="5"/>
  <c r="I219" i="5"/>
  <c r="B220" i="5"/>
  <c r="E220" i="5"/>
  <c r="I220" i="5"/>
  <c r="B221" i="5"/>
  <c r="E221" i="5"/>
  <c r="I221" i="5"/>
  <c r="B222" i="5"/>
  <c r="E222" i="5"/>
  <c r="I222" i="5"/>
  <c r="B223" i="5"/>
  <c r="E223" i="5"/>
  <c r="I223" i="5"/>
  <c r="B224" i="5"/>
  <c r="E224" i="5"/>
  <c r="I224" i="5"/>
  <c r="B225" i="5"/>
  <c r="E225" i="5"/>
  <c r="I225" i="5"/>
  <c r="B226" i="5"/>
  <c r="E226" i="5"/>
  <c r="I226" i="5"/>
  <c r="B227" i="5"/>
  <c r="E227" i="5"/>
  <c r="I227" i="5"/>
  <c r="B228" i="5"/>
  <c r="E228" i="5"/>
  <c r="I228" i="5"/>
  <c r="B229" i="5"/>
  <c r="E229" i="5"/>
  <c r="I229" i="5"/>
  <c r="B230" i="5"/>
  <c r="E230" i="5"/>
  <c r="I230" i="5"/>
  <c r="B231" i="5"/>
  <c r="E231" i="5"/>
  <c r="I231" i="5"/>
  <c r="B232" i="5"/>
  <c r="E232" i="5"/>
  <c r="I232" i="5"/>
  <c r="B233" i="5"/>
  <c r="E233" i="5"/>
  <c r="I233" i="5"/>
  <c r="B234" i="5"/>
  <c r="E234" i="5"/>
  <c r="I234" i="5"/>
  <c r="B235" i="5"/>
  <c r="E235" i="5"/>
  <c r="I235" i="5"/>
  <c r="B236" i="5"/>
  <c r="E236" i="5"/>
  <c r="I236" i="5"/>
  <c r="M12" i="5"/>
  <c r="N12" i="5"/>
  <c r="N14" i="5"/>
  <c r="D30" i="4"/>
  <c r="M14" i="5"/>
  <c r="C30" i="4"/>
  <c r="E30" i="4"/>
  <c r="F30" i="4"/>
  <c r="K30" i="4"/>
  <c r="J30" i="4"/>
  <c r="I30" i="4"/>
  <c r="H30" i="4"/>
  <c r="E36" i="4"/>
  <c r="F36" i="4"/>
  <c r="K36" i="4"/>
  <c r="J36" i="4"/>
  <c r="I36" i="4"/>
  <c r="H36" i="4"/>
  <c r="E35" i="4"/>
  <c r="F35" i="4"/>
  <c r="K35" i="4"/>
  <c r="J35" i="4"/>
  <c r="I35" i="4"/>
  <c r="H35" i="4"/>
  <c r="K33" i="4"/>
  <c r="K34" i="4"/>
  <c r="J33" i="4"/>
  <c r="J34" i="4"/>
  <c r="I33" i="4"/>
  <c r="I34" i="4"/>
  <c r="H33" i="4"/>
  <c r="H34" i="4"/>
  <c r="E33" i="4"/>
  <c r="F33" i="4"/>
  <c r="E34" i="4"/>
  <c r="F34" i="4"/>
  <c r="G3" i="3"/>
  <c r="F3" i="3"/>
  <c r="E3" i="3"/>
  <c r="D3" i="3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M15" i="5"/>
  <c r="M17" i="5"/>
  <c r="M16" i="5"/>
  <c r="P3" i="5"/>
  <c r="P4" i="5"/>
  <c r="P5" i="5"/>
  <c r="P6" i="5"/>
  <c r="P7" i="5"/>
  <c r="P8" i="5"/>
  <c r="P9" i="5"/>
  <c r="P10" i="5"/>
  <c r="P11" i="5"/>
  <c r="P12" i="5"/>
  <c r="P14" i="5"/>
  <c r="O3" i="5"/>
  <c r="O4" i="5"/>
  <c r="O5" i="5"/>
  <c r="O6" i="5"/>
  <c r="O7" i="5"/>
  <c r="O8" i="5"/>
  <c r="O9" i="5"/>
  <c r="O10" i="5"/>
  <c r="O11" i="5"/>
  <c r="O12" i="5"/>
  <c r="O14" i="5"/>
  <c r="E7" i="4"/>
  <c r="F7" i="4"/>
  <c r="F8" i="4"/>
  <c r="E8" i="4"/>
  <c r="F9" i="4"/>
  <c r="E9" i="4"/>
  <c r="F10" i="4"/>
  <c r="E10" i="4"/>
  <c r="F11" i="4"/>
  <c r="E11" i="4"/>
  <c r="F12" i="4"/>
  <c r="E12" i="4"/>
  <c r="F13" i="4"/>
  <c r="E13" i="4"/>
  <c r="F14" i="4"/>
  <c r="E14" i="4"/>
  <c r="F15" i="4"/>
  <c r="E15" i="4"/>
  <c r="F16" i="4"/>
  <c r="E16" i="4"/>
  <c r="F17" i="4"/>
  <c r="E17" i="4"/>
  <c r="F18" i="4"/>
  <c r="E18" i="4"/>
  <c r="F19" i="4"/>
  <c r="E19" i="4"/>
  <c r="F20" i="4"/>
  <c r="E20" i="4"/>
  <c r="F21" i="4"/>
  <c r="E21" i="4"/>
  <c r="F22" i="4"/>
  <c r="E22" i="4"/>
  <c r="F23" i="4"/>
  <c r="E23" i="4"/>
  <c r="F24" i="4"/>
  <c r="E24" i="4"/>
  <c r="F25" i="4"/>
  <c r="E25" i="4"/>
  <c r="F26" i="4"/>
  <c r="E26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7" i="4"/>
  <c r="J7" i="4"/>
  <c r="D3" i="4"/>
  <c r="C3" i="4"/>
  <c r="E3" i="4"/>
  <c r="F3" i="4"/>
  <c r="H7" i="4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I60" i="1"/>
  <c r="J60" i="1"/>
  <c r="I59" i="1"/>
  <c r="J59" i="1"/>
  <c r="I58" i="1"/>
  <c r="J58" i="1"/>
  <c r="I57" i="1"/>
  <c r="J57" i="1"/>
  <c r="I56" i="1"/>
  <c r="J56" i="1"/>
  <c r="I55" i="1"/>
  <c r="J55" i="1"/>
  <c r="I54" i="1"/>
  <c r="J54" i="1"/>
  <c r="I53" i="1"/>
  <c r="J53" i="1"/>
  <c r="I52" i="1"/>
  <c r="J52" i="1"/>
  <c r="I51" i="1"/>
  <c r="J51" i="1"/>
  <c r="I50" i="1"/>
  <c r="J50" i="1"/>
  <c r="I49" i="1"/>
  <c r="J49" i="1"/>
  <c r="I48" i="1"/>
  <c r="J48" i="1"/>
  <c r="I47" i="1"/>
  <c r="J47" i="1"/>
  <c r="I46" i="1"/>
  <c r="J46" i="1"/>
  <c r="I45" i="1"/>
  <c r="J45" i="1"/>
  <c r="I44" i="1"/>
  <c r="J44" i="1"/>
  <c r="I43" i="1"/>
  <c r="J43" i="1"/>
  <c r="I42" i="1"/>
  <c r="J42" i="1"/>
  <c r="I41" i="1"/>
  <c r="J41" i="1"/>
  <c r="I40" i="1"/>
  <c r="J40" i="1"/>
  <c r="I39" i="1"/>
  <c r="J39" i="1"/>
  <c r="I38" i="1"/>
  <c r="J38" i="1"/>
  <c r="I37" i="1"/>
  <c r="J37" i="1"/>
  <c r="I36" i="1"/>
  <c r="J36" i="1"/>
  <c r="I35" i="1"/>
  <c r="J35" i="1"/>
  <c r="I34" i="1"/>
  <c r="J34" i="1"/>
  <c r="I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J11" i="1"/>
  <c r="I11" i="1"/>
  <c r="C11" i="1"/>
  <c r="C12" i="1"/>
  <c r="D12" i="1"/>
  <c r="D11" i="1"/>
  <c r="E11" i="1"/>
  <c r="E12" i="1"/>
  <c r="F11" i="1"/>
  <c r="F12" i="1"/>
  <c r="F13" i="1"/>
  <c r="C13" i="1"/>
  <c r="D13" i="1"/>
  <c r="E13" i="1"/>
  <c r="F14" i="1"/>
  <c r="C14" i="1"/>
  <c r="D14" i="1"/>
  <c r="E14" i="1"/>
  <c r="F15" i="1"/>
  <c r="C15" i="1"/>
  <c r="D15" i="1"/>
  <c r="E15" i="1"/>
  <c r="F16" i="1"/>
  <c r="C16" i="1"/>
  <c r="D16" i="1"/>
  <c r="E16" i="1"/>
  <c r="F17" i="1"/>
  <c r="C17" i="1"/>
  <c r="D17" i="1"/>
  <c r="E17" i="1"/>
  <c r="F18" i="1"/>
  <c r="C18" i="1"/>
  <c r="D18" i="1"/>
  <c r="E18" i="1"/>
  <c r="F19" i="1"/>
  <c r="C19" i="1"/>
  <c r="D19" i="1"/>
  <c r="E19" i="1"/>
  <c r="F20" i="1"/>
  <c r="C20" i="1"/>
  <c r="D20" i="1"/>
  <c r="E20" i="1"/>
  <c r="F21" i="1"/>
  <c r="C21" i="1"/>
  <c r="D21" i="1"/>
  <c r="E21" i="1"/>
  <c r="F22" i="1"/>
  <c r="C22" i="1"/>
  <c r="D22" i="1"/>
  <c r="E22" i="1"/>
  <c r="F23" i="1"/>
  <c r="C23" i="1"/>
  <c r="D23" i="1"/>
  <c r="E23" i="1"/>
  <c r="F24" i="1"/>
  <c r="C24" i="1"/>
  <c r="D24" i="1"/>
  <c r="E24" i="1"/>
  <c r="F25" i="1"/>
  <c r="C25" i="1"/>
  <c r="D25" i="1"/>
  <c r="E25" i="1"/>
  <c r="F26" i="1"/>
  <c r="C26" i="1"/>
  <c r="D26" i="1"/>
  <c r="E26" i="1"/>
  <c r="F27" i="1"/>
  <c r="C27" i="1"/>
  <c r="D27" i="1"/>
  <c r="E27" i="1"/>
  <c r="F28" i="1"/>
  <c r="C28" i="1"/>
  <c r="D28" i="1"/>
  <c r="E28" i="1"/>
  <c r="F29" i="1"/>
  <c r="C29" i="1"/>
  <c r="D29" i="1"/>
  <c r="E29" i="1"/>
  <c r="F30" i="1"/>
  <c r="C30" i="1"/>
  <c r="D30" i="1"/>
  <c r="E30" i="1"/>
  <c r="F31" i="1"/>
  <c r="C31" i="1"/>
  <c r="D31" i="1"/>
  <c r="E31" i="1"/>
  <c r="F32" i="1"/>
  <c r="C32" i="1"/>
  <c r="D32" i="1"/>
  <c r="E32" i="1"/>
  <c r="F33" i="1"/>
  <c r="C33" i="1"/>
  <c r="D33" i="1"/>
  <c r="E33" i="1"/>
  <c r="F34" i="1"/>
  <c r="C34" i="1"/>
  <c r="D34" i="1"/>
  <c r="E34" i="1"/>
  <c r="F35" i="1"/>
  <c r="C35" i="1"/>
  <c r="D35" i="1"/>
  <c r="E35" i="1"/>
  <c r="F36" i="1"/>
  <c r="C36" i="1"/>
  <c r="D36" i="1"/>
  <c r="E36" i="1"/>
  <c r="F37" i="1"/>
  <c r="C37" i="1"/>
  <c r="D37" i="1"/>
  <c r="E37" i="1"/>
  <c r="F38" i="1"/>
  <c r="C38" i="1"/>
  <c r="D38" i="1"/>
  <c r="E38" i="1"/>
  <c r="F39" i="1"/>
  <c r="C39" i="1"/>
  <c r="D39" i="1"/>
  <c r="E39" i="1"/>
  <c r="F40" i="1"/>
  <c r="C40" i="1"/>
  <c r="D40" i="1"/>
  <c r="E40" i="1"/>
  <c r="F41" i="1"/>
  <c r="C41" i="1"/>
  <c r="D41" i="1"/>
  <c r="E41" i="1"/>
  <c r="F42" i="1"/>
  <c r="C42" i="1"/>
  <c r="D42" i="1"/>
  <c r="E42" i="1"/>
  <c r="F43" i="1"/>
  <c r="C43" i="1"/>
  <c r="D43" i="1"/>
  <c r="E43" i="1"/>
  <c r="F44" i="1"/>
  <c r="C44" i="1"/>
  <c r="D44" i="1"/>
  <c r="E44" i="1"/>
  <c r="F45" i="1"/>
  <c r="C45" i="1"/>
  <c r="D45" i="1"/>
  <c r="E45" i="1"/>
  <c r="F46" i="1"/>
  <c r="C46" i="1"/>
  <c r="D46" i="1"/>
  <c r="E46" i="1"/>
  <c r="F47" i="1"/>
  <c r="C47" i="1"/>
  <c r="D47" i="1"/>
  <c r="E47" i="1"/>
  <c r="F48" i="1"/>
  <c r="C48" i="1"/>
  <c r="D48" i="1"/>
  <c r="E48" i="1"/>
  <c r="F49" i="1"/>
  <c r="C49" i="1"/>
  <c r="D49" i="1"/>
  <c r="E49" i="1"/>
  <c r="F50" i="1"/>
  <c r="C50" i="1"/>
  <c r="D50" i="1"/>
  <c r="E50" i="1"/>
  <c r="F51" i="1"/>
  <c r="C51" i="1"/>
  <c r="D51" i="1"/>
  <c r="E51" i="1"/>
  <c r="F52" i="1"/>
  <c r="C52" i="1"/>
  <c r="D52" i="1"/>
  <c r="E52" i="1"/>
  <c r="F53" i="1"/>
  <c r="C53" i="1"/>
  <c r="D53" i="1"/>
  <c r="E53" i="1"/>
  <c r="F54" i="1"/>
  <c r="C54" i="1"/>
  <c r="D54" i="1"/>
  <c r="E54" i="1"/>
  <c r="F55" i="1"/>
  <c r="C55" i="1"/>
  <c r="D55" i="1"/>
  <c r="E55" i="1"/>
  <c r="F56" i="1"/>
  <c r="C56" i="1"/>
  <c r="D56" i="1"/>
  <c r="E56" i="1"/>
  <c r="F57" i="1"/>
  <c r="C57" i="1"/>
  <c r="D57" i="1"/>
  <c r="E57" i="1"/>
  <c r="F58" i="1"/>
  <c r="C58" i="1"/>
  <c r="D58" i="1"/>
  <c r="E58" i="1"/>
  <c r="F59" i="1"/>
  <c r="C59" i="1"/>
  <c r="D59" i="1"/>
  <c r="E59" i="1"/>
  <c r="F60" i="1"/>
  <c r="H7" i="1"/>
  <c r="H4" i="1"/>
  <c r="H3" i="1"/>
  <c r="H2" i="1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I10" i="2"/>
  <c r="H10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11" i="2"/>
  <c r="E11" i="2"/>
  <c r="F11" i="2"/>
  <c r="H7" i="2"/>
  <c r="H4" i="2"/>
  <c r="H3" i="2"/>
  <c r="H2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11" i="2"/>
  <c r="D3" i="2"/>
  <c r="D4" i="2"/>
  <c r="D2" i="2"/>
  <c r="G4" i="2"/>
  <c r="F4" i="2"/>
  <c r="E4" i="2"/>
  <c r="G3" i="2"/>
  <c r="F3" i="2"/>
  <c r="E3" i="2"/>
  <c r="G2" i="2"/>
  <c r="F2" i="2"/>
  <c r="E2" i="2"/>
  <c r="D2" i="1"/>
  <c r="F2" i="1"/>
  <c r="D3" i="1"/>
  <c r="F3" i="1"/>
  <c r="D4" i="1"/>
  <c r="F4" i="1"/>
  <c r="F7" i="1"/>
  <c r="E2" i="1"/>
  <c r="E3" i="1"/>
  <c r="E4" i="1"/>
  <c r="E7" i="1"/>
  <c r="D60" i="1"/>
  <c r="C60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G2" i="1"/>
  <c r="G3" i="1"/>
  <c r="G4" i="1"/>
  <c r="G7" i="1"/>
  <c r="E60" i="1"/>
  <c r="E7" i="2"/>
  <c r="F7" i="2"/>
  <c r="G7" i="2"/>
  <c r="D7" i="3"/>
  <c r="I7" i="3"/>
  <c r="E7" i="3"/>
  <c r="J7" i="3"/>
  <c r="D8" i="3"/>
  <c r="I8" i="3"/>
  <c r="E8" i="3"/>
  <c r="J8" i="3"/>
  <c r="D9" i="3"/>
  <c r="I9" i="3"/>
  <c r="E9" i="3"/>
  <c r="J9" i="3"/>
  <c r="D10" i="3"/>
  <c r="I10" i="3"/>
  <c r="E10" i="3"/>
  <c r="J10" i="3"/>
  <c r="D11" i="3"/>
  <c r="I11" i="3"/>
  <c r="E11" i="3"/>
  <c r="J11" i="3"/>
  <c r="D12" i="3"/>
  <c r="I12" i="3"/>
  <c r="E12" i="3"/>
  <c r="J12" i="3"/>
  <c r="D13" i="3"/>
  <c r="I13" i="3"/>
  <c r="E13" i="3"/>
  <c r="J13" i="3"/>
  <c r="D14" i="3"/>
  <c r="I14" i="3"/>
  <c r="E14" i="3"/>
  <c r="J14" i="3"/>
  <c r="D15" i="3"/>
  <c r="I15" i="3"/>
  <c r="E15" i="3"/>
  <c r="J15" i="3"/>
  <c r="D16" i="3"/>
  <c r="I16" i="3"/>
  <c r="E16" i="3"/>
  <c r="J16" i="3"/>
  <c r="D17" i="3"/>
  <c r="I17" i="3"/>
  <c r="E17" i="3"/>
  <c r="J17" i="3"/>
  <c r="D18" i="3"/>
  <c r="I18" i="3"/>
  <c r="E18" i="3"/>
  <c r="J18" i="3"/>
  <c r="D19" i="3"/>
  <c r="I19" i="3"/>
  <c r="E19" i="3"/>
  <c r="J19" i="3"/>
  <c r="D20" i="3"/>
  <c r="I20" i="3"/>
  <c r="E20" i="3"/>
  <c r="J20" i="3"/>
  <c r="D21" i="3"/>
  <c r="I21" i="3"/>
  <c r="E21" i="3"/>
  <c r="J21" i="3"/>
  <c r="D22" i="3"/>
  <c r="I22" i="3"/>
  <c r="E22" i="3"/>
  <c r="J22" i="3"/>
  <c r="D23" i="3"/>
  <c r="I23" i="3"/>
  <c r="E23" i="3"/>
  <c r="J23" i="3"/>
  <c r="D24" i="3"/>
  <c r="I24" i="3"/>
  <c r="E24" i="3"/>
  <c r="J24" i="3"/>
  <c r="D25" i="3"/>
  <c r="I25" i="3"/>
  <c r="E25" i="3"/>
  <c r="J25" i="3"/>
  <c r="D26" i="3"/>
  <c r="I26" i="3"/>
  <c r="E26" i="3"/>
  <c r="J26" i="3"/>
</calcChain>
</file>

<file path=xl/sharedStrings.xml><?xml version="1.0" encoding="utf-8"?>
<sst xmlns="http://schemas.openxmlformats.org/spreadsheetml/2006/main" count="261" uniqueCount="175">
  <si>
    <t>u1</t>
  </si>
  <si>
    <t>u2</t>
  </si>
  <si>
    <t>n</t>
  </si>
  <si>
    <t>u3</t>
  </si>
  <si>
    <t/>
  </si>
  <si>
    <t>i</t>
  </si>
  <si>
    <t>p(i)</t>
  </si>
  <si>
    <t>1/(1+i)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</si>
  <si>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</si>
  <si>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</si>
  <si>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</si>
  <si>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</si>
  <si>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</si>
  <si>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</si>
  <si>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</si>
  <si>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</si>
  <si>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</si>
  <si>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</si>
  <si>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</si>
  <si>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</si>
  <si>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</si>
  <si>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</si>
  <si>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</si>
  <si>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a_16</t>
  </si>
  <si>
    <t>a_17</t>
  </si>
  <si>
    <t>a_18</t>
  </si>
  <si>
    <t>a_19</t>
  </si>
  <si>
    <t>a_20</t>
  </si>
  <si>
    <t>a_21</t>
  </si>
  <si>
    <t>a_22</t>
  </si>
  <si>
    <t>a_23</t>
  </si>
  <si>
    <t>a_24</t>
  </si>
  <si>
    <t>a_25</t>
  </si>
  <si>
    <t>a_26</t>
  </si>
  <si>
    <t>a_27</t>
  </si>
  <si>
    <t>a_28</t>
  </si>
  <si>
    <t>a_29</t>
  </si>
  <si>
    <t>a_30</t>
  </si>
  <si>
    <t>a_31</t>
  </si>
  <si>
    <t>a_32</t>
  </si>
  <si>
    <t>a_33</t>
  </si>
  <si>
    <t>a_34</t>
  </si>
  <si>
    <t>a_35</t>
  </si>
  <si>
    <t>a_36</t>
  </si>
  <si>
    <t>a_37</t>
  </si>
  <si>
    <t>a_38</t>
  </si>
  <si>
    <t>a_39</t>
  </si>
  <si>
    <t>a_40</t>
  </si>
  <si>
    <t>a_41</t>
  </si>
  <si>
    <t>a_42</t>
  </si>
  <si>
    <t>a_43</t>
  </si>
  <si>
    <t>a_44</t>
  </si>
  <si>
    <t>a_45</t>
  </si>
  <si>
    <t>a_46</t>
  </si>
  <si>
    <t>a_47</t>
  </si>
  <si>
    <t>a_48</t>
  </si>
  <si>
    <t>a_49</t>
  </si>
  <si>
    <t>a_50</t>
  </si>
  <si>
    <t>Mean</t>
  </si>
  <si>
    <t>Stdev</t>
  </si>
  <si>
    <t>v1</t>
  </si>
  <si>
    <t>v2</t>
  </si>
  <si>
    <t>v3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</si>
  <si>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</si>
  <si>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</si>
  <si>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</si>
  <si>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</si>
  <si>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</si>
  <si>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</si>
  <si>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</si>
  <si>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</si>
  <si>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</si>
  <si>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</si>
  <si>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</si>
  <si>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s_12</t>
  </si>
  <si>
    <t>s_13</t>
  </si>
  <si>
    <t>s_14</t>
  </si>
  <si>
    <t>s_15</t>
  </si>
  <si>
    <t>s_16</t>
  </si>
  <si>
    <t>s_17</t>
  </si>
  <si>
    <t>s_18</t>
  </si>
  <si>
    <t>s_19</t>
  </si>
  <si>
    <t>s_20</t>
  </si>
  <si>
    <t>v4</t>
  </si>
  <si>
    <t>u4</t>
  </si>
  <si>
    <t>Variance</t>
  </si>
  <si>
    <t>Coeff_Var</t>
  </si>
  <si>
    <t>r</t>
  </si>
  <si>
    <t>E(a_n)</t>
  </si>
  <si>
    <t>E(a_n^2)</t>
  </si>
  <si>
    <t>E(a_n^3)</t>
  </si>
  <si>
    <t>E(a_n^4)</t>
  </si>
  <si>
    <t>(1+i)</t>
  </si>
  <si>
    <t>s_0</t>
  </si>
  <si>
    <t>s</t>
  </si>
  <si>
    <t>(1+s)^n</t>
  </si>
  <si>
    <t>ÿ_0</t>
  </si>
  <si>
    <t>ÿ_1</t>
  </si>
  <si>
    <t>ÿ_2</t>
  </si>
  <si>
    <t>ÿ_3</t>
  </si>
  <si>
    <t>ÿ_4</t>
  </si>
  <si>
    <t>ÿ_5</t>
  </si>
  <si>
    <t>ÿ_6</t>
  </si>
  <si>
    <t>ÿ_7</t>
  </si>
  <si>
    <t>ÿ_8</t>
  </si>
  <si>
    <t>ÿ_9</t>
  </si>
  <si>
    <t>ÿ_10</t>
  </si>
  <si>
    <t>ÿ_11</t>
  </si>
  <si>
    <t>ÿ_12</t>
  </si>
  <si>
    <t>ÿ_13</t>
  </si>
  <si>
    <t>ÿ_14</t>
  </si>
  <si>
    <t>ÿ_15</t>
  </si>
  <si>
    <t>ÿ_16</t>
  </si>
  <si>
    <t>ÿ_17</t>
  </si>
  <si>
    <t>ÿ_18</t>
  </si>
  <si>
    <t>ÿ_19</t>
  </si>
  <si>
    <t>ÿ_20</t>
  </si>
  <si>
    <t>s_n</t>
  </si>
  <si>
    <t>Var</t>
  </si>
  <si>
    <t>StdDev</t>
  </si>
  <si>
    <t>Upper</t>
  </si>
  <si>
    <t>Lower</t>
  </si>
  <si>
    <t>RAND()</t>
  </si>
  <si>
    <t>Generated</t>
  </si>
  <si>
    <t>1st "EPOCH"</t>
  </si>
  <si>
    <t>2nd "EPOCH"</t>
  </si>
  <si>
    <t>3rd "EPOCH"</t>
  </si>
  <si>
    <t>4th "EPOCH"</t>
  </si>
  <si>
    <t>5th "EPOCH"</t>
  </si>
  <si>
    <t>6th "EPOCH"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</si>
  <si>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</si>
  <si>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</si>
  <si>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</si>
  <si>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</si>
  <si>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</si>
  <si>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</si>
  <si>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</si>
  <si>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</si>
  <si>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</si>
  <si>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</si>
  <si>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7th "EPOCH"</t>
  </si>
  <si>
    <t>8th "EPOCH"</t>
  </si>
  <si>
    <t>9th "EPOCH"</t>
  </si>
  <si>
    <t>10th "EPOCH"</t>
  </si>
  <si>
    <t>X</t>
  </si>
  <si>
    <t>X^2</t>
  </si>
  <si>
    <t>X^3</t>
  </si>
  <si>
    <t>X^4</t>
  </si>
  <si>
    <t>&lt;- E(X^2) - [E(X])^2</t>
  </si>
  <si>
    <t>Excel</t>
  </si>
  <si>
    <t xml:space="preserve">Excel </t>
  </si>
  <si>
    <t>&lt;- Note VAR.P()</t>
  </si>
  <si>
    <t>CF(n)</t>
  </si>
  <si>
    <t>s(n)</t>
  </si>
  <si>
    <t>X1</t>
  </si>
  <si>
    <t>X2</t>
  </si>
  <si>
    <t>EPOCHS</t>
  </si>
  <si>
    <t>Var(X)</t>
  </si>
  <si>
    <t>StdDev(X)</t>
  </si>
  <si>
    <t>Error EX^2</t>
  </si>
  <si>
    <t>Error Var</t>
  </si>
  <si>
    <t>Error EX</t>
  </si>
  <si>
    <t>avg(X)</t>
  </si>
  <si>
    <t>avg(X^2)</t>
  </si>
  <si>
    <t>EXCEL</t>
  </si>
  <si>
    <t>PYTHON3.0</t>
  </si>
  <si>
    <t>2.5hrs</t>
  </si>
  <si>
    <t>5min to set up</t>
  </si>
  <si>
    <t>&lt;1 sec</t>
  </si>
  <si>
    <t>Not long</t>
  </si>
  <si>
    <t>Duration</t>
  </si>
  <si>
    <t>Error SDev</t>
  </si>
  <si>
    <t>Overnight</t>
  </si>
  <si>
    <t>10ish min</t>
  </si>
  <si>
    <t>1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</si>
</sst>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"/>
    <numFmt numFmtId="165" formatCode="0.0%"/>
    <numFmt numFmtId="166" formatCode="0.00000"/>
    <numFmt numFmtId="183" formatCode="0.0000%"/>
    <numFmt numFmtId="186" formatCode="0.000"/>
    <numFmt numFmtId="187" formatCode="0.00000000"/>
    <numFmt numFmtId="189" formatCode="0.000000"/>
    <numFmt numFmtId="202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8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165" fontId="0" fillId="0" borderId="0" xfId="3" applyNumberFormat="1" applyFont="1"/>
    <xf numFmtId="164" fontId="0" fillId="2" borderId="0" xfId="0" applyNumberFormat="1" applyFill="1"/>
    <xf numFmtId="0" fontId="3" fillId="2" borderId="0" xfId="0" applyFont="1" applyFill="1" applyAlignment="1">
      <alignment horizontal="right"/>
    </xf>
    <xf numFmtId="164" fontId="3" fillId="2" borderId="0" xfId="0" applyNumberFormat="1" applyFont="1" applyFill="1"/>
    <xf numFmtId="0" fontId="3" fillId="0" borderId="0" xfId="0" applyFont="1"/>
    <xf numFmtId="166" fontId="0" fillId="0" borderId="0" xfId="0" applyNumberFormat="1"/>
    <xf numFmtId="10" fontId="0" fillId="0" borderId="0" xfId="3" applyNumberFormat="1" applyFont="1"/>
    <xf numFmtId="164" fontId="0" fillId="0" borderId="0" xfId="3" applyNumberFormat="1" applyFont="1"/>
    <xf numFmtId="1" fontId="0" fillId="0" borderId="0" xfId="0" applyNumberFormat="1"/>
    <xf numFmtId="186" fontId="0" fillId="0" borderId="0" xfId="0" applyNumberFormat="1"/>
    <xf numFmtId="187" fontId="0" fillId="0" borderId="0" xfId="0" applyNumberFormat="1"/>
    <xf numFmtId="189" fontId="0" fillId="0" borderId="0" xfId="0" applyNumberFormat="1"/>
    <xf numFmtId="0" fontId="3" fillId="3" borderId="0" xfId="0" applyFont="1" applyFill="1"/>
    <xf numFmtId="164" fontId="3" fillId="3" borderId="0" xfId="0" applyNumberFormat="1" applyFont="1" applyFill="1"/>
    <xf numFmtId="166" fontId="3" fillId="3" borderId="0" xfId="0" applyNumberFormat="1" applyFont="1" applyFill="1"/>
    <xf numFmtId="1" fontId="3" fillId="3" borderId="0" xfId="0" applyNumberFormat="1" applyFont="1" applyFill="1"/>
    <xf numFmtId="166" fontId="0" fillId="3" borderId="0" xfId="0" applyNumberFormat="1" applyFill="1"/>
    <xf numFmtId="164" fontId="0" fillId="3" borderId="0" xfId="3" applyNumberFormat="1" applyFont="1" applyFill="1"/>
    <xf numFmtId="0" fontId="3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164" fontId="0" fillId="4" borderId="0" xfId="0" applyNumberFormat="1" applyFill="1"/>
    <xf numFmtId="164" fontId="3" fillId="4" borderId="0" xfId="0" applyNumberFormat="1" applyFont="1" applyFill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3" fillId="0" borderId="0" xfId="0" applyNumberFormat="1" applyFont="1" applyFill="1"/>
    <xf numFmtId="166" fontId="0" fillId="0" borderId="0" xfId="0" applyNumberFormat="1" applyFill="1"/>
    <xf numFmtId="0" fontId="3" fillId="5" borderId="0" xfId="0" applyFont="1" applyFill="1" applyAlignment="1">
      <alignment horizontal="center"/>
    </xf>
    <xf numFmtId="164" fontId="3" fillId="5" borderId="0" xfId="0" applyNumberFormat="1" applyFont="1" applyFill="1"/>
    <xf numFmtId="0" fontId="3" fillId="5" borderId="0" xfId="0" applyFont="1" applyFill="1"/>
    <xf numFmtId="166" fontId="3" fillId="5" borderId="0" xfId="0" applyNumberFormat="1" applyFont="1" applyFill="1"/>
    <xf numFmtId="9" fontId="3" fillId="0" borderId="0" xfId="3" quotePrefix="1" applyFont="1" applyAlignment="1">
      <alignment horizontal="right"/>
    </xf>
    <xf numFmtId="44" fontId="0" fillId="0" borderId="0" xfId="2" applyFont="1"/>
    <xf numFmtId="44" fontId="0" fillId="0" borderId="0" xfId="0" applyNumberFormat="1"/>
    <xf numFmtId="44" fontId="3" fillId="6" borderId="0" xfId="2" applyFont="1" applyFill="1"/>
    <xf numFmtId="44" fontId="3" fillId="6" borderId="0" xfId="0" applyNumberFormat="1" applyFont="1" applyFill="1"/>
    <xf numFmtId="0" fontId="2" fillId="7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164" fontId="0" fillId="4" borderId="0" xfId="0" applyNumberFormat="1" applyFont="1" applyFill="1"/>
    <xf numFmtId="0" fontId="3" fillId="4" borderId="0" xfId="0" applyFont="1" applyFill="1" applyAlignment="1">
      <alignment horizontal="right"/>
    </xf>
    <xf numFmtId="0" fontId="3" fillId="8" borderId="0" xfId="0" applyFont="1" applyFill="1"/>
    <xf numFmtId="44" fontId="0" fillId="8" borderId="0" xfId="0" applyNumberFormat="1" applyFill="1"/>
    <xf numFmtId="186" fontId="3" fillId="8" borderId="0" xfId="0" applyNumberFormat="1" applyFont="1" applyFill="1"/>
    <xf numFmtId="44" fontId="3" fillId="8" borderId="0" xfId="2" applyFont="1" applyFill="1"/>
    <xf numFmtId="164" fontId="3" fillId="4" borderId="0" xfId="0" applyNumberFormat="1" applyFont="1" applyFill="1" applyAlignment="1">
      <alignment horizontal="center"/>
    </xf>
    <xf numFmtId="0" fontId="6" fillId="0" borderId="0" xfId="0" applyFont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202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0" borderId="0" xfId="0" applyNumberFormat="1" applyFont="1" applyFill="1"/>
    <xf numFmtId="183" fontId="6" fillId="0" borderId="0" xfId="3" applyNumberFormat="1" applyFont="1" applyFill="1"/>
    <xf numFmtId="10" fontId="6" fillId="0" borderId="0" xfId="3" applyNumberFormat="1" applyFont="1" applyFill="1"/>
    <xf numFmtId="202" fontId="6" fillId="0" borderId="0" xfId="1" applyNumberFormat="1" applyFont="1" applyFill="1"/>
    <xf numFmtId="186" fontId="3" fillId="10" borderId="0" xfId="0" applyNumberFormat="1" applyFont="1" applyFill="1"/>
    <xf numFmtId="44" fontId="0" fillId="10" borderId="0" xfId="2" applyFont="1" applyFill="1"/>
    <xf numFmtId="186" fontId="3" fillId="9" borderId="0" xfId="0" applyNumberFormat="1" applyFont="1" applyFill="1"/>
    <xf numFmtId="44" fontId="0" fillId="9" borderId="0" xfId="2" applyFont="1" applyFill="1"/>
    <xf numFmtId="0" fontId="3" fillId="9" borderId="0" xfId="0" applyFont="1" applyFill="1"/>
    <xf numFmtId="0" fontId="3" fillId="10" borderId="0" xfId="0" applyFont="1" applyFill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</cellXfs>
  <cellStyles count="184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workbookViewId="0">
      <selection activeCell="D40" sqref="D40"/>
    </sheetView>
  </sheetViews>
  <sheetFormatPr baseColWidth="10" defaultRowHeight="15" x14ac:dyDescent="0"/>
  <cols>
    <col min="2" max="2" width="16.6640625" bestFit="1" customWidth="1"/>
    <col min="4" max="4" width="16.5" customWidth="1"/>
    <col min="5" max="5" width="12.83203125" customWidth="1"/>
    <col min="6" max="6" width="13.83203125" customWidth="1"/>
    <col min="7" max="7" width="4" customWidth="1"/>
    <col min="9" max="9" width="12.1640625" customWidth="1"/>
    <col min="10" max="10" width="11.33203125" customWidth="1"/>
    <col min="11" max="11" width="10.83203125" customWidth="1"/>
    <col min="12" max="12" width="14" customWidth="1"/>
  </cols>
  <sheetData>
    <row r="2" spans="1:10">
      <c r="C2" s="48" t="s">
        <v>60</v>
      </c>
      <c r="D2" s="48" t="s">
        <v>61</v>
      </c>
      <c r="E2" s="6" t="s">
        <v>62</v>
      </c>
      <c r="F2" s="6" t="s">
        <v>83</v>
      </c>
    </row>
    <row r="3" spans="1:10">
      <c r="C3" s="28">
        <f>1/0.16*(1.12^2-1.04^2)</f>
        <v>1.0800000000000005</v>
      </c>
      <c r="D3" s="28">
        <f>1/(0.08*3)*(1.12^3-1.04^3)</f>
        <v>1.1669333333333347</v>
      </c>
      <c r="E3" s="7">
        <f>1/(0.08*4)*(1.12^4-1.04^4)</f>
        <v>1.2614400000000006</v>
      </c>
      <c r="F3" s="7">
        <f>1/(0.08*5)*(1.12^5-1.04^5)</f>
        <v>1.3642219520000003</v>
      </c>
    </row>
    <row r="5" spans="1:10">
      <c r="A5" s="24" t="s">
        <v>2</v>
      </c>
      <c r="B5" s="24" t="s">
        <v>117</v>
      </c>
      <c r="C5" s="8">
        <v>1</v>
      </c>
      <c r="D5" s="8">
        <v>2</v>
      </c>
      <c r="E5" s="8">
        <v>3</v>
      </c>
      <c r="F5" s="8">
        <v>4</v>
      </c>
      <c r="H5" s="3" t="s">
        <v>58</v>
      </c>
      <c r="I5" s="3" t="s">
        <v>118</v>
      </c>
      <c r="J5" s="3" t="s">
        <v>119</v>
      </c>
    </row>
    <row r="6" spans="1:10" s="32" customFormat="1">
      <c r="A6" s="29">
        <v>0</v>
      </c>
      <c r="B6" s="30" t="s">
        <v>93</v>
      </c>
      <c r="C6" s="27">
        <v>0</v>
      </c>
      <c r="D6" s="47">
        <v>0</v>
      </c>
      <c r="E6" s="5">
        <v>0</v>
      </c>
      <c r="F6" s="5">
        <v>0</v>
      </c>
      <c r="H6" s="31"/>
      <c r="I6" s="31"/>
    </row>
    <row r="7" spans="1:10" s="32" customFormat="1">
      <c r="A7" s="29">
        <v>1</v>
      </c>
      <c r="B7" s="30" t="s">
        <v>63</v>
      </c>
      <c r="C7" s="27">
        <f>_n1*(1+C6)</f>
        <v>1.0800000000000005</v>
      </c>
      <c r="D7" s="47">
        <f>_n2*(1+2*C6+D6^2)</f>
        <v>1.1669333333333347</v>
      </c>
      <c r="E7" s="5">
        <f>_n3*(1+3*C6+3*D6+E6)</f>
        <v>1.2614400000000006</v>
      </c>
      <c r="F7" s="5">
        <f>_n4*(1+4*C6+6*D6+4*E6+F6)</f>
        <v>1.3642219520000003</v>
      </c>
      <c r="H7" s="31">
        <f t="shared" ref="H7:H26" si="0">C7</f>
        <v>1.0800000000000005</v>
      </c>
      <c r="I7" s="34">
        <f>D7-C7^2</f>
        <v>5.3333333333349664E-4</v>
      </c>
      <c r="J7" s="34">
        <f>I7^0.5</f>
        <v>2.3094010767588567E-2</v>
      </c>
    </row>
    <row r="8" spans="1:10" s="37" customFormat="1">
      <c r="A8" s="35">
        <v>2</v>
      </c>
      <c r="B8" s="35" t="s">
        <v>64</v>
      </c>
      <c r="C8" s="36">
        <f>_n1*(1+C7)</f>
        <v>2.2464000000000017</v>
      </c>
      <c r="D8" s="36">
        <f>_n2*(1+2*C7+D7)</f>
        <v>5.049242737777786</v>
      </c>
      <c r="E8" s="36">
        <f>_n3*(1+3*C7+3*D7+E7)</f>
        <v>11.355785625600015</v>
      </c>
      <c r="F8" s="36">
        <f>_n4*(1+4*C7+6*D7+4*E7+F7)</f>
        <v>25.554035294605434</v>
      </c>
      <c r="H8" s="36">
        <f t="shared" si="0"/>
        <v>2.2464000000000017</v>
      </c>
      <c r="I8" s="38">
        <f t="shared" ref="I8:I26" si="1">D8-C8^2</f>
        <v>2.929777777778142E-3</v>
      </c>
      <c r="J8" s="38">
        <f t="shared" ref="J8:J26" si="2">I8^0.5</f>
        <v>5.4127421680495204E-2</v>
      </c>
    </row>
    <row r="9" spans="1:10" s="32" customFormat="1">
      <c r="A9" s="29">
        <v>3</v>
      </c>
      <c r="B9" s="30" t="s">
        <v>65</v>
      </c>
      <c r="C9" s="27">
        <f>_n1*(1+C8)</f>
        <v>3.5061120000000034</v>
      </c>
      <c r="D9" s="47">
        <f>_n2*(1+2*C8+D8)</f>
        <v>12.301861072137509</v>
      </c>
      <c r="E9" s="5">
        <f>_n3*(1+3*C8+3*D8+E8)</f>
        <v>43.195128944984134</v>
      </c>
      <c r="F9" s="5">
        <f>_n4*(1+4*C8+6*D8+4*E8+F8)</f>
        <v>151.78092546869135</v>
      </c>
      <c r="H9" s="31">
        <f t="shared" si="0"/>
        <v>3.5061120000000034</v>
      </c>
      <c r="I9" s="34">
        <f t="shared" si="1"/>
        <v>9.0397155934844875E-3</v>
      </c>
      <c r="J9" s="34">
        <f t="shared" si="2"/>
        <v>9.5077418946269712E-2</v>
      </c>
    </row>
    <row r="10" spans="1:10" s="32" customFormat="1">
      <c r="A10" s="29">
        <v>4</v>
      </c>
      <c r="B10" s="30" t="s">
        <v>66</v>
      </c>
      <c r="C10" s="27">
        <f>_n1*(1+C9)</f>
        <v>4.8666009600000057</v>
      </c>
      <c r="D10" s="47">
        <f>_n2*(1+2*C9+D9)</f>
        <v>23.705183006846365</v>
      </c>
      <c r="E10" s="5">
        <f>_n3*(1+3*C9+3*D9+E9)</f>
        <v>115.57193211271228</v>
      </c>
      <c r="F10" s="5">
        <f>_n4*(1+4*C9+6*D9+4*E9+F9)</f>
        <v>563.9653382528046</v>
      </c>
      <c r="H10" s="31">
        <f t="shared" si="0"/>
        <v>4.8666009600000057</v>
      </c>
      <c r="I10" s="34">
        <f t="shared" si="1"/>
        <v>2.1378102973386603E-2</v>
      </c>
      <c r="J10" s="34">
        <f t="shared" si="2"/>
        <v>0.14621252673210527</v>
      </c>
    </row>
    <row r="11" spans="1:10" s="32" customFormat="1">
      <c r="A11" s="29">
        <v>5</v>
      </c>
      <c r="B11" s="30" t="s">
        <v>67</v>
      </c>
      <c r="C11" s="27">
        <f>_n1*(1+C10)</f>
        <v>6.3359290368000094</v>
      </c>
      <c r="D11" s="47">
        <f>_n2*(1+2*C10+D10)</f>
        <v>40.18729931730131</v>
      </c>
      <c r="E11" s="5">
        <f>_n3*(1+3*C10+3*D10+E10)</f>
        <v>255.17327154567596</v>
      </c>
      <c r="F11" s="5">
        <f>_n4*(1+4*C10+6*D10+4*E10+F10)</f>
        <v>1621.9924655061734</v>
      </c>
      <c r="H11" s="31">
        <f t="shared" si="0"/>
        <v>6.3359290368000094</v>
      </c>
      <c r="I11" s="34">
        <f t="shared" si="1"/>
        <v>4.3302557935817276E-2</v>
      </c>
      <c r="J11" s="34">
        <f t="shared" si="2"/>
        <v>0.20809266670360413</v>
      </c>
    </row>
    <row r="12" spans="1:10" s="32" customFormat="1">
      <c r="A12" s="29">
        <v>6</v>
      </c>
      <c r="B12" s="30" t="s">
        <v>68</v>
      </c>
      <c r="C12" s="27">
        <f>_n1*(1+C11)</f>
        <v>7.9228033597440142</v>
      </c>
      <c r="D12" s="47">
        <f>_n2*(1+2*C11+D11)</f>
        <v>62.850046064689202</v>
      </c>
      <c r="E12" s="5">
        <f>_n3*(1+3*C11+3*D11+E11)</f>
        <v>499.20599518357039</v>
      </c>
      <c r="F12" s="5">
        <f>_n4*(1+4*C11+6*D11+4*E11+F11)</f>
        <v>3970.0946932340071</v>
      </c>
      <c r="H12" s="31">
        <f t="shared" si="0"/>
        <v>7.9228033597440142</v>
      </c>
      <c r="I12" s="34">
        <f t="shared" si="1"/>
        <v>7.9232987518160769E-2</v>
      </c>
      <c r="J12" s="34">
        <f t="shared" si="2"/>
        <v>0.28148354750883892</v>
      </c>
    </row>
    <row r="13" spans="1:10" s="32" customFormat="1">
      <c r="A13" s="29">
        <v>7</v>
      </c>
      <c r="B13" s="30" t="s">
        <v>69</v>
      </c>
      <c r="C13" s="27">
        <f>_n1*(1+C12)</f>
        <v>9.6366276285235397</v>
      </c>
      <c r="D13" s="47">
        <f>_n2*(1+2*C12+D12)</f>
        <v>92.999513755615993</v>
      </c>
      <c r="E13" s="5">
        <f>_n3*(1+3*C12+3*D12+E12)</f>
        <v>898.80696009823464</v>
      </c>
      <c r="F13" s="5">
        <f>_n4*(1+4*C12+6*D12+4*E12+F12)</f>
        <v>8699.2479869912022</v>
      </c>
      <c r="H13" s="31">
        <f t="shared" si="0"/>
        <v>9.6366276285235397</v>
      </c>
      <c r="I13" s="34">
        <f t="shared" si="1"/>
        <v>0.13492170479277377</v>
      </c>
      <c r="J13" s="34">
        <f t="shared" si="2"/>
        <v>0.36731689968305808</v>
      </c>
    </row>
    <row r="14" spans="1:10" s="32" customFormat="1">
      <c r="A14" s="29">
        <v>8</v>
      </c>
      <c r="B14" s="30" t="s">
        <v>70</v>
      </c>
      <c r="C14" s="27">
        <f>_n1*(1+C13)</f>
        <v>11.487557838805428</v>
      </c>
      <c r="D14" s="47">
        <f>_n2*(1+2*C13+D13)</f>
        <v>132.18176991984379</v>
      </c>
      <c r="E14" s="5">
        <f>_n3*(1+3*C13+3*D13+E13)</f>
        <v>1523.4604943091447</v>
      </c>
      <c r="F14" s="5">
        <f>_n4*(1+4*C13+6*D13+4*E13+F13)</f>
        <v>17587.575898963561</v>
      </c>
      <c r="H14" s="31">
        <f t="shared" si="0"/>
        <v>11.487557838805428</v>
      </c>
      <c r="I14" s="34">
        <f t="shared" si="1"/>
        <v>0.2177848199437733</v>
      </c>
      <c r="J14" s="34">
        <f t="shared" si="2"/>
        <v>0.46667421178352386</v>
      </c>
    </row>
    <row r="15" spans="1:10" s="32" customFormat="1">
      <c r="A15" s="29">
        <v>9</v>
      </c>
      <c r="B15" s="30" t="s">
        <v>71</v>
      </c>
      <c r="C15" s="27">
        <f>_n1*(1+C14)</f>
        <v>13.486562465909868</v>
      </c>
      <c r="D15" s="47">
        <f>_n2*(1+2*C14+D14)</f>
        <v>182.22467503318995</v>
      </c>
      <c r="E15" s="5">
        <f>_n3*(1+3*C14+3*D14+E14)</f>
        <v>2466.7061563649399</v>
      </c>
      <c r="F15" s="5">
        <f>_n4*(1+4*C14+6*D14+4*E14+F14)</f>
        <v>33452.712290536911</v>
      </c>
      <c r="H15" s="31">
        <f t="shared" si="0"/>
        <v>13.486562465909868</v>
      </c>
      <c r="I15" s="34">
        <f t="shared" si="1"/>
        <v>0.33730788630109032</v>
      </c>
      <c r="J15" s="34">
        <f t="shared" si="2"/>
        <v>0.58078213324885464</v>
      </c>
    </row>
    <row r="16" spans="1:10" s="32" customFormat="1">
      <c r="A16" s="29">
        <v>10</v>
      </c>
      <c r="B16" s="30" t="s">
        <v>72</v>
      </c>
      <c r="C16" s="27">
        <f>_n1*(1+C15)</f>
        <v>15.645487463182665</v>
      </c>
      <c r="D16" s="47">
        <f>_n2*(1+2*C15+D15)</f>
        <v>245.28681937250226</v>
      </c>
      <c r="E16" s="5">
        <f>_n3*(1+3*C15+3*D15+E15)</f>
        <v>3853.4972041775845</v>
      </c>
      <c r="F16" s="5">
        <f>_n4*(1+4*C15+6*D15+4*E15+F15)</f>
        <v>60663.991502779172</v>
      </c>
      <c r="H16" s="31">
        <f t="shared" si="0"/>
        <v>15.645487463182665</v>
      </c>
      <c r="I16" s="34">
        <f t="shared" si="1"/>
        <v>0.50554141189633128</v>
      </c>
      <c r="J16" s="34">
        <f t="shared" si="2"/>
        <v>0.71101435421257941</v>
      </c>
    </row>
    <row r="17" spans="1:12" s="32" customFormat="1">
      <c r="A17" s="29">
        <v>11</v>
      </c>
      <c r="B17" s="30" t="s">
        <v>73</v>
      </c>
      <c r="C17" s="27">
        <f>_n1*(1+C16)</f>
        <v>17.977126460237287</v>
      </c>
      <c r="D17" s="47">
        <f>_n2*(1+2*C16+D16)</f>
        <v>323.91478076049231</v>
      </c>
      <c r="E17" s="5">
        <f>_n3*(1+3*C16+3*D16+E16)</f>
        <v>5849.6683006421945</v>
      </c>
      <c r="F17" s="5">
        <f>_n4*(1+4*C16+6*D16+4*E16+F16)</f>
        <v>105881.744688557</v>
      </c>
      <c r="H17" s="31">
        <f t="shared" si="0"/>
        <v>17.977126460237287</v>
      </c>
      <c r="I17" s="34">
        <f t="shared" si="1"/>
        <v>0.73770499312871607</v>
      </c>
      <c r="J17" s="34">
        <f t="shared" si="2"/>
        <v>0.85889754518726857</v>
      </c>
    </row>
    <row r="18" spans="1:12" s="32" customFormat="1">
      <c r="A18" s="29">
        <v>12</v>
      </c>
      <c r="B18" s="30" t="s">
        <v>74</v>
      </c>
      <c r="C18" s="27">
        <f>_n1*(1+C17)</f>
        <v>20.49529657705628</v>
      </c>
      <c r="D18" s="47">
        <f>_n2*(1+2*C17+D17)</f>
        <v>421.11010437011009</v>
      </c>
      <c r="E18" s="5">
        <f>_n3*(1+3*C17+3*D17+E17)</f>
        <v>8674.0954034956449</v>
      </c>
      <c r="F18" s="5">
        <f>_n4*(1+4*C17+6*D17+4*E17+F17)</f>
        <v>179117.99736190747</v>
      </c>
      <c r="H18" s="31">
        <f t="shared" si="0"/>
        <v>20.49529657705628</v>
      </c>
      <c r="I18" s="34">
        <f t="shared" si="1"/>
        <v>1.0529225886152176</v>
      </c>
      <c r="J18" s="34">
        <f t="shared" si="2"/>
        <v>1.026120162853853</v>
      </c>
    </row>
    <row r="19" spans="1:12" s="32" customFormat="1">
      <c r="A19" s="29">
        <v>13</v>
      </c>
      <c r="B19" s="30" t="s">
        <v>75</v>
      </c>
      <c r="C19" s="27">
        <f>_n1*(1+C18)</f>
        <v>23.214920303220794</v>
      </c>
      <c r="D19" s="47">
        <f>_n2*(1+2*C18+D18)</f>
        <v>540.40764063093354</v>
      </c>
      <c r="E19" s="5">
        <f>_n3*(1+3*C18+3*D18+E18)</f>
        <v>12614.288496697933</v>
      </c>
      <c r="F19" s="5">
        <f>_n4*(1+4*C18+6*D18+4*E18+F18)</f>
        <v>295250.40009966551</v>
      </c>
      <c r="H19" s="31">
        <f t="shared" si="0"/>
        <v>23.214920303220794</v>
      </c>
      <c r="I19" s="34">
        <f t="shared" si="1"/>
        <v>1.4751159460405461</v>
      </c>
      <c r="J19" s="34">
        <f t="shared" si="2"/>
        <v>1.2145435134405627</v>
      </c>
    </row>
    <row r="20" spans="1:12" s="32" customFormat="1">
      <c r="A20" s="29">
        <v>14</v>
      </c>
      <c r="B20" s="30" t="s">
        <v>76</v>
      </c>
      <c r="C20" s="27">
        <f>_n1*(1+C19)</f>
        <v>26.152113927478471</v>
      </c>
      <c r="D20" s="47">
        <f>_n2*(1+2*C19+D19)</f>
        <v>685.96715143860183</v>
      </c>
      <c r="E20" s="5">
        <f>_n3*(1+3*C19+3*D19+E19)</f>
        <v>18046.357651068989</v>
      </c>
      <c r="F20" s="5">
        <f>_n4*(1+4*C19+6*D19+4*E19+F19)</f>
        <v>476173.29549275414</v>
      </c>
      <c r="H20" s="31">
        <f t="shared" si="0"/>
        <v>26.152113927478471</v>
      </c>
      <c r="I20" s="34">
        <f t="shared" si="1"/>
        <v>2.0340885627883836</v>
      </c>
      <c r="J20" s="34">
        <f t="shared" si="2"/>
        <v>1.4262147674135139</v>
      </c>
    </row>
    <row r="21" spans="1:12" s="32" customFormat="1">
      <c r="A21" s="29">
        <v>15</v>
      </c>
      <c r="B21" s="30" t="s">
        <v>77</v>
      </c>
      <c r="C21" s="27">
        <f>_n1*(1+C20)</f>
        <v>29.324283041676761</v>
      </c>
      <c r="D21" s="47">
        <f>_n2*(1+2*C20+D20)</f>
        <v>862.68041487696451</v>
      </c>
      <c r="E21" s="5">
        <f>_n3*(1+3*C20+3*D20+E20)</f>
        <v>25460.546013674641</v>
      </c>
      <c r="F21" s="5">
        <f>_n4*(1+4*C20+6*D20+4*E20+F20)</f>
        <v>753841.95376398088</v>
      </c>
      <c r="H21" s="31">
        <f t="shared" si="0"/>
        <v>29.324283041676761</v>
      </c>
      <c r="I21" s="34">
        <f t="shared" si="1"/>
        <v>2.7668389685932198</v>
      </c>
      <c r="J21" s="34">
        <f t="shared" si="2"/>
        <v>1.6633817867805394</v>
      </c>
    </row>
    <row r="22" spans="1:12" s="32" customFormat="1">
      <c r="A22" s="29">
        <v>16</v>
      </c>
      <c r="B22" s="30" t="s">
        <v>78</v>
      </c>
      <c r="C22" s="27">
        <f>_n1*(1+C21)</f>
        <v>32.750225685010918</v>
      </c>
      <c r="D22" s="47">
        <f>_n2*(1+2*C21+D21)</f>
        <v>1076.2964321819618</v>
      </c>
      <c r="E22" s="5">
        <f>_n3*(1+3*C21+3*D21+E21)</f>
        <v>35493.843821917224</v>
      </c>
      <c r="F22" s="5">
        <f>_n4*(1+4*C21+6*D21+4*E21+F21)</f>
        <v>1174565.7936922102</v>
      </c>
      <c r="H22" s="31">
        <f t="shared" si="0"/>
        <v>32.750225685010918</v>
      </c>
      <c r="I22" s="34">
        <f t="shared" si="1"/>
        <v>3.7191497628130037</v>
      </c>
      <c r="J22" s="34">
        <f t="shared" si="2"/>
        <v>1.9285097258798058</v>
      </c>
    </row>
    <row r="23" spans="1:12" s="32" customFormat="1">
      <c r="A23" s="29">
        <v>17</v>
      </c>
      <c r="B23" s="30" t="s">
        <v>79</v>
      </c>
      <c r="C23" s="27">
        <f>_n1*(1+C22)</f>
        <v>36.45024373981181</v>
      </c>
      <c r="D23" s="47">
        <f>_n2*(1+2*C22+D22)</f>
        <v>1333.5677766462632</v>
      </c>
      <c r="E23" s="5">
        <f>_n3*(1+3*C22+3*D22+E22)</f>
        <v>48971.603239018426</v>
      </c>
      <c r="F23" s="5">
        <f>_n4*(1+4*C22+6*D22+4*E22+F22)</f>
        <v>1805044.2852811464</v>
      </c>
      <c r="H23" s="31">
        <f t="shared" si="0"/>
        <v>36.45024373981181</v>
      </c>
      <c r="I23" s="34">
        <f t="shared" si="1"/>
        <v>4.9475079545729841</v>
      </c>
      <c r="J23" s="34">
        <f t="shared" si="2"/>
        <v>2.2242994300617407</v>
      </c>
    </row>
    <row r="24" spans="1:12" s="32" customFormat="1">
      <c r="A24" s="29">
        <v>18</v>
      </c>
      <c r="B24" s="30" t="s">
        <v>80</v>
      </c>
      <c r="C24" s="27">
        <f>_n1*(1+C23)</f>
        <v>40.446263238996778</v>
      </c>
      <c r="D24" s="47">
        <f>_n2*(1+2*C23+D23)</f>
        <v>1642.4216330173035</v>
      </c>
      <c r="E24" s="5">
        <f>_n3*(1+3*C23+3*D23+E23)</f>
        <v>66960.58722473486</v>
      </c>
      <c r="F24" s="5">
        <f>_n4*(1+4*C23+6*D23+4*E23+F23)</f>
        <v>2740829.5466908026</v>
      </c>
      <c r="H24" s="31">
        <f t="shared" si="0"/>
        <v>40.446263238996778</v>
      </c>
      <c r="I24" s="34">
        <f t="shared" si="1"/>
        <v>6.5214230190813396</v>
      </c>
      <c r="J24" s="34">
        <f t="shared" si="2"/>
        <v>2.5537077003998205</v>
      </c>
    </row>
    <row r="25" spans="1:12" s="32" customFormat="1">
      <c r="A25" s="29">
        <v>19</v>
      </c>
      <c r="B25" s="30" t="s">
        <v>81</v>
      </c>
      <c r="C25" s="27">
        <f>_n1*(1+C24)</f>
        <v>44.761964298116538</v>
      </c>
      <c r="D25" s="47">
        <f>_n2*(1+2*C24+D24)</f>
        <v>2012.1596698537146</v>
      </c>
      <c r="E25" s="5">
        <f>_n3*(1+3*C24+3*D24+E24)</f>
        <v>90836.535225930216</v>
      </c>
      <c r="F25" s="5">
        <f>_n4*(1+4*C24+6*D24+4*E24+F24)</f>
        <v>4118162.0871488904</v>
      </c>
      <c r="H25" s="31">
        <f t="shared" si="0"/>
        <v>44.761964298116538</v>
      </c>
      <c r="I25" s="34">
        <f t="shared" si="1"/>
        <v>8.5262220278550558</v>
      </c>
      <c r="J25" s="34">
        <f t="shared" si="2"/>
        <v>2.9199695251586197</v>
      </c>
    </row>
    <row r="26" spans="1:12" s="37" customFormat="1">
      <c r="A26" s="35">
        <v>20</v>
      </c>
      <c r="B26" s="35" t="s">
        <v>82</v>
      </c>
      <c r="C26" s="36">
        <f>_n1*(1+C25)</f>
        <v>49.422921441965883</v>
      </c>
      <c r="D26" s="36">
        <f>_n2*(1+2*C25+D25)</f>
        <v>2453.6915804845285</v>
      </c>
      <c r="E26" s="36">
        <f>_n3*(1+3*C25+3*D25+E25)</f>
        <v>122370.15011395093</v>
      </c>
      <c r="F26" s="36">
        <f>_n4*(1+4*C25+6*D25+4*E25+F25)</f>
        <v>6130487.7223724499</v>
      </c>
      <c r="H26" s="36">
        <f t="shared" si="0"/>
        <v>49.422921441965883</v>
      </c>
      <c r="I26" s="38">
        <f t="shared" si="1"/>
        <v>11.066416625797501</v>
      </c>
      <c r="J26" s="38">
        <f t="shared" si="2"/>
        <v>3.3266224050525333</v>
      </c>
    </row>
    <row r="27" spans="1:12" s="32" customFormat="1">
      <c r="C27" s="31"/>
      <c r="D27" s="33"/>
    </row>
    <row r="28" spans="1:12" s="32" customFormat="1">
      <c r="C28" s="31"/>
      <c r="D28" s="33"/>
    </row>
    <row r="29" spans="1:12" s="57" customFormat="1">
      <c r="B29" s="58" t="s">
        <v>156</v>
      </c>
      <c r="C29" s="59" t="s">
        <v>162</v>
      </c>
      <c r="D29" s="59" t="s">
        <v>163</v>
      </c>
      <c r="E29" s="58" t="s">
        <v>157</v>
      </c>
      <c r="F29" s="58" t="s">
        <v>158</v>
      </c>
      <c r="G29" s="58"/>
      <c r="H29" s="58" t="s">
        <v>161</v>
      </c>
      <c r="I29" s="58" t="s">
        <v>159</v>
      </c>
      <c r="J29" s="58" t="s">
        <v>160</v>
      </c>
      <c r="K29" s="58" t="s">
        <v>171</v>
      </c>
      <c r="L29" s="58" t="s">
        <v>170</v>
      </c>
    </row>
    <row r="30" spans="1:12" s="57" customFormat="1">
      <c r="A30" s="57" t="s">
        <v>164</v>
      </c>
      <c r="B30" s="60">
        <v>10</v>
      </c>
      <c r="C30" s="61">
        <f ca="1">'Simulation of 9.2'!M14</f>
        <v>51.527022817668033</v>
      </c>
      <c r="D30" s="61">
        <f ca="1">'Simulation of 9.2'!N14</f>
        <v>2662.7855654161349</v>
      </c>
      <c r="E30" s="62">
        <f ca="1">D30-C30^2</f>
        <v>7.7514849636527288</v>
      </c>
      <c r="F30" s="62">
        <f ca="1">E30^0.5</f>
        <v>2.7841488759857524</v>
      </c>
      <c r="G30" s="55"/>
      <c r="H30" s="63">
        <f ca="1">(C30-$C$26)/$C$26</f>
        <v>4.2573391339742216E-2</v>
      </c>
      <c r="I30" s="63">
        <f ca="1">(D30-$D$26)/$D$26</f>
        <v>8.5216082817677036E-2</v>
      </c>
      <c r="J30" s="64">
        <f ca="1">(E30-$I$26)/$I$26</f>
        <v>-0.29954878568525628</v>
      </c>
      <c r="K30" s="64">
        <f ca="1">(F30-$J$26)/$J$26</f>
        <v>-0.16307036477685666</v>
      </c>
      <c r="L30" s="56" t="s">
        <v>167</v>
      </c>
    </row>
    <row r="31" spans="1:12" s="57" customFormat="1">
      <c r="A31" s="72" t="s">
        <v>165</v>
      </c>
      <c r="B31" s="60">
        <v>1000</v>
      </c>
      <c r="C31" s="61"/>
      <c r="D31" s="61"/>
      <c r="E31" s="62"/>
      <c r="F31" s="62"/>
      <c r="G31" s="55"/>
      <c r="H31" s="63"/>
      <c r="I31" s="63"/>
      <c r="J31" s="64"/>
      <c r="K31" s="64"/>
      <c r="L31" s="56"/>
    </row>
    <row r="32" spans="1:12" s="57" customFormat="1">
      <c r="A32" s="72" t="s">
        <v>165</v>
      </c>
      <c r="B32" s="60">
        <v>10000</v>
      </c>
      <c r="C32" s="61"/>
      <c r="D32" s="61"/>
      <c r="E32" s="62"/>
      <c r="F32" s="62"/>
      <c r="G32" s="55"/>
      <c r="H32" s="63"/>
      <c r="I32" s="63"/>
      <c r="J32" s="64"/>
      <c r="K32" s="64"/>
      <c r="L32" s="56"/>
    </row>
    <row r="33" spans="1:12" s="54" customFormat="1">
      <c r="A33" s="57" t="s">
        <v>165</v>
      </c>
      <c r="B33" s="65">
        <v>100000</v>
      </c>
      <c r="C33" s="62">
        <v>49.426008000000003</v>
      </c>
      <c r="D33" s="62">
        <v>2454.02763</v>
      </c>
      <c r="E33" s="62">
        <f>D33-C33^2</f>
        <v>11.097363183935613</v>
      </c>
      <c r="F33" s="62">
        <f>E33^0.5</f>
        <v>3.3312705059684982</v>
      </c>
      <c r="G33" s="55"/>
      <c r="H33" s="63">
        <f>(C33-$C$26)/$C$26</f>
        <v>6.2451954357742494E-5</v>
      </c>
      <c r="I33" s="63">
        <f>(D33-$D$26)/$D$26</f>
        <v>1.3695670562036445E-4</v>
      </c>
      <c r="J33" s="64">
        <f>(E33-$I$26)/$I$26</f>
        <v>2.7964389182647191E-3</v>
      </c>
      <c r="K33" s="64">
        <f>(F33-$J$26)/$J$26</f>
        <v>1.397243314692189E-3</v>
      </c>
      <c r="L33" s="56" t="s">
        <v>168</v>
      </c>
    </row>
    <row r="34" spans="1:12" s="54" customFormat="1">
      <c r="A34" s="57" t="s">
        <v>165</v>
      </c>
      <c r="B34" s="65">
        <v>500000</v>
      </c>
      <c r="C34" s="62">
        <v>49.422289999999997</v>
      </c>
      <c r="D34" s="62">
        <v>2453.0731099999998</v>
      </c>
      <c r="E34" s="62">
        <f>D34-C34^2</f>
        <v>10.510361155900227</v>
      </c>
      <c r="F34" s="62">
        <f>E34^0.5</f>
        <v>3.2419687160582269</v>
      </c>
      <c r="G34" s="55"/>
      <c r="H34" s="63">
        <f>(C34-$C$26)/$C$26</f>
        <v>-1.2776297868749876E-5</v>
      </c>
      <c r="I34" s="63">
        <f>(D34-$D$26)/$D$26</f>
        <v>-2.5205714094128916E-4</v>
      </c>
      <c r="J34" s="64">
        <f>(E34-$I$26)/$I$26</f>
        <v>-5.0247111481509184E-2</v>
      </c>
      <c r="K34" s="64">
        <f>(F34-$J$26)/$J$26</f>
        <v>-2.5447339278943361E-2</v>
      </c>
      <c r="L34" s="56" t="s">
        <v>168</v>
      </c>
    </row>
    <row r="35" spans="1:12" s="54" customFormat="1">
      <c r="A35" s="57" t="s">
        <v>165</v>
      </c>
      <c r="B35" s="65">
        <v>1000000</v>
      </c>
      <c r="C35" s="62">
        <v>49.424213999999999</v>
      </c>
      <c r="D35" s="62">
        <v>2453.1164333000002</v>
      </c>
      <c r="E35" s="62">
        <f>D35-C35^2</f>
        <v>10.363503782204134</v>
      </c>
      <c r="F35" s="62">
        <f>E35^0.5</f>
        <v>3.2192396279562869</v>
      </c>
      <c r="G35" s="55"/>
      <c r="H35" s="63">
        <f>(C35-$C$26)/$C$26</f>
        <v>2.6153007479209111E-5</v>
      </c>
      <c r="I35" s="63">
        <f>(D35-$D$26)/$D$26</f>
        <v>-2.3440076540293264E-4</v>
      </c>
      <c r="J35" s="64">
        <f>(E35-$I$26)/$I$26</f>
        <v>-6.3517655928005665E-2</v>
      </c>
      <c r="K35" s="64">
        <f>(F35-$J$26)/$J$26</f>
        <v>-3.2279821398771155E-2</v>
      </c>
      <c r="L35" s="56" t="s">
        <v>169</v>
      </c>
    </row>
    <row r="36" spans="1:12" s="54" customFormat="1">
      <c r="A36" s="57" t="s">
        <v>165</v>
      </c>
      <c r="B36" s="65">
        <v>5000000</v>
      </c>
      <c r="C36" s="62">
        <v>49.423633621900002</v>
      </c>
      <c r="D36" s="62">
        <v>2453.6657307199998</v>
      </c>
      <c r="E36" s="62">
        <f>D36-C36^2</f>
        <v>10.970170328195309</v>
      </c>
      <c r="F36" s="62">
        <f>E36^0.5</f>
        <v>3.312124745264784</v>
      </c>
      <c r="G36" s="55"/>
      <c r="H36" s="63">
        <f>(C36-$C$26)/$C$26</f>
        <v>1.4409911703731889E-5</v>
      </c>
      <c r="I36" s="63">
        <f>(D36-$D$26)/$D$26</f>
        <v>-1.0535050425337164E-5</v>
      </c>
      <c r="J36" s="64">
        <f>(E36-$I$26)/$I$26</f>
        <v>-8.6971511065133521E-3</v>
      </c>
      <c r="K36" s="64">
        <f>(F36-$J$26)/$J$26</f>
        <v>-4.3580719488121051E-3</v>
      </c>
      <c r="L36" s="56" t="s">
        <v>173</v>
      </c>
    </row>
    <row r="37" spans="1:12" s="54" customFormat="1">
      <c r="A37" s="57" t="s">
        <v>165</v>
      </c>
      <c r="B37" s="65">
        <v>100000000</v>
      </c>
      <c r="C37" s="62">
        <v>49.423226900000003</v>
      </c>
      <c r="D37" s="62">
        <v>2453.69787129</v>
      </c>
      <c r="E37" s="62">
        <f>D37-C37^2</f>
        <v>11.042514081116224</v>
      </c>
      <c r="F37" s="62">
        <f>E37^0.5</f>
        <v>3.3230278483810851</v>
      </c>
      <c r="G37" s="55"/>
      <c r="H37" s="63">
        <f>(C37-$C$26)/$C$26</f>
        <v>6.1804932854615801E-6</v>
      </c>
      <c r="I37" s="63">
        <f>(D37-$D$26)/$D$26</f>
        <v>2.5638126329902573E-6</v>
      </c>
      <c r="J37" s="64">
        <f>(E37-$I$26)/$I$26</f>
        <v>-2.1599172965851509E-3</v>
      </c>
      <c r="K37" s="64">
        <f>(F37-$J$26)/$J$26</f>
        <v>-1.0805424342686652E-3</v>
      </c>
      <c r="L37" s="56" t="s">
        <v>166</v>
      </c>
    </row>
    <row r="38" spans="1:12" s="54" customFormat="1">
      <c r="A38" s="57" t="s">
        <v>165</v>
      </c>
      <c r="B38" s="65">
        <v>500000000</v>
      </c>
      <c r="C38" s="62">
        <v>49.422983886300003</v>
      </c>
      <c r="D38" s="62">
        <v>2453.6976371599999</v>
      </c>
      <c r="E38" s="62">
        <f>D38-C38^2</f>
        <v>11.066300934530318</v>
      </c>
      <c r="F38" s="62">
        <f>E38^0.5</f>
        <v>3.3266050163087169</v>
      </c>
      <c r="G38" s="55"/>
      <c r="H38" s="63">
        <f>(C38-$C$26)/$C$26</f>
        <v>1.2634691009277747E-6</v>
      </c>
      <c r="I38" s="63">
        <f>(D38-$D$26)/$D$26</f>
        <v>2.468393142642357E-6</v>
      </c>
      <c r="J38" s="64">
        <f>(E38-$I$26)/$I$26</f>
        <v>-1.0454266371414562E-5</v>
      </c>
      <c r="K38" s="64">
        <f>(F38-$J$26)/$J$26</f>
        <v>-5.227146847202765E-6</v>
      </c>
      <c r="L38" s="56" t="s">
        <v>172</v>
      </c>
    </row>
    <row r="39" spans="1:12" s="54" customFormat="1">
      <c r="A39" s="57" t="s">
        <v>165</v>
      </c>
      <c r="B39" s="65">
        <v>1000000000</v>
      </c>
      <c r="C39" s="62"/>
      <c r="D39" s="55"/>
      <c r="E39" s="55"/>
      <c r="F39" s="55"/>
      <c r="G39" s="55"/>
      <c r="H39" s="55"/>
      <c r="I39" s="55"/>
      <c r="J39" s="55"/>
      <c r="K39" s="55"/>
      <c r="L39" s="56" t="s">
        <v>174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6"/>
  <sheetViews>
    <sheetView tabSelected="1" workbookViewId="0">
      <selection activeCell="K40" sqref="K40"/>
    </sheetView>
  </sheetViews>
  <sheetFormatPr baseColWidth="10" defaultRowHeight="15" x14ac:dyDescent="0"/>
  <cols>
    <col min="1" max="1" width="5" customWidth="1"/>
    <col min="2" max="2" width="11.83203125" bestFit="1" customWidth="1"/>
    <col min="3" max="3" width="7.83203125" customWidth="1"/>
    <col min="4" max="4" width="6.5" customWidth="1"/>
    <col min="5" max="5" width="11.83203125" bestFit="1" customWidth="1"/>
    <col min="6" max="6" width="5.33203125" customWidth="1"/>
    <col min="7" max="7" width="5.6640625" customWidth="1"/>
    <col min="8" max="8" width="7.1640625" customWidth="1"/>
    <col min="10" max="10" width="4.33203125" customWidth="1"/>
    <col min="11" max="11" width="12" customWidth="1"/>
    <col min="12" max="12" width="10.5" customWidth="1"/>
    <col min="13" max="13" width="11.5" bestFit="1" customWidth="1"/>
    <col min="14" max="14" width="17.6640625" customWidth="1"/>
    <col min="15" max="15" width="20" customWidth="1"/>
    <col min="16" max="16" width="22.1640625" bestFit="1" customWidth="1"/>
  </cols>
  <sheetData>
    <row r="1" spans="2:16">
      <c r="G1" s="22" t="s">
        <v>2</v>
      </c>
      <c r="H1" s="22" t="s">
        <v>152</v>
      </c>
      <c r="I1" s="22" t="s">
        <v>153</v>
      </c>
    </row>
    <row r="2" spans="2:16">
      <c r="B2" s="46" t="s">
        <v>124</v>
      </c>
      <c r="C2" s="46"/>
      <c r="D2" s="46"/>
      <c r="E2" s="46"/>
      <c r="F2" s="46"/>
      <c r="G2" s="46"/>
      <c r="H2" s="46"/>
      <c r="I2" s="46"/>
      <c r="M2" s="25" t="s">
        <v>144</v>
      </c>
      <c r="N2" s="25" t="s">
        <v>145</v>
      </c>
      <c r="O2" s="25" t="s">
        <v>146</v>
      </c>
      <c r="P2" s="25" t="s">
        <v>147</v>
      </c>
    </row>
    <row r="3" spans="2:16">
      <c r="B3" s="39" t="s">
        <v>122</v>
      </c>
      <c r="C3" s="22" t="s">
        <v>120</v>
      </c>
      <c r="D3" s="22" t="s">
        <v>121</v>
      </c>
      <c r="E3" s="22" t="s">
        <v>123</v>
      </c>
      <c r="G3">
        <v>0</v>
      </c>
      <c r="H3">
        <v>1</v>
      </c>
      <c r="I3" s="13">
        <v>0</v>
      </c>
      <c r="L3" s="49" t="s">
        <v>130</v>
      </c>
      <c r="M3" s="52">
        <f ca="1">I23</f>
        <v>54.82767385880792</v>
      </c>
      <c r="N3" s="50">
        <f ca="1">M3^2</f>
        <v>3006.0738207678091</v>
      </c>
      <c r="O3" s="50">
        <f ca="1">M3^3</f>
        <v>164816.03504055805</v>
      </c>
      <c r="P3" s="50">
        <f ca="1">M3^4</f>
        <v>9036479.8159055747</v>
      </c>
    </row>
    <row r="4" spans="2:16">
      <c r="B4" s="14">
        <f ca="1">RAND()</f>
        <v>0.1523079654593994</v>
      </c>
      <c r="C4">
        <v>0.12</v>
      </c>
      <c r="D4">
        <v>0.04</v>
      </c>
      <c r="E4" s="15">
        <f ca="1">(C4-D4)*B4+D4</f>
        <v>5.218463723675195E-2</v>
      </c>
      <c r="G4">
        <v>1</v>
      </c>
      <c r="H4">
        <v>1</v>
      </c>
      <c r="I4" s="13">
        <f ca="1">(I3+H3)*(1+E4)</f>
        <v>1.052184637236752</v>
      </c>
      <c r="L4" s="71" t="s">
        <v>131</v>
      </c>
      <c r="M4" s="67">
        <f ca="1">I46</f>
        <v>48.627554797171555</v>
      </c>
      <c r="N4" s="41">
        <f t="shared" ref="N4:N12" ca="1" si="0">M4^2</f>
        <v>2364.6390855519226</v>
      </c>
      <c r="O4" s="41">
        <f t="shared" ref="O4:O12" ca="1" si="1">M4^3</f>
        <v>114986.61670820975</v>
      </c>
      <c r="P4" s="41">
        <f t="shared" ref="P4:P12" ca="1" si="2">M4^4</f>
        <v>5591518.0049198326</v>
      </c>
    </row>
    <row r="5" spans="2:16">
      <c r="B5" s="14">
        <f t="shared" ref="B5:B46" ca="1" si="3">RAND()</f>
        <v>0.75147371873314939</v>
      </c>
      <c r="C5">
        <v>0.12</v>
      </c>
      <c r="D5">
        <v>0.04</v>
      </c>
      <c r="E5" s="15">
        <f t="shared" ref="E5:E23" ca="1" si="4">(C5-D5)*B5+D5</f>
        <v>0.10011789749865194</v>
      </c>
      <c r="G5">
        <v>2</v>
      </c>
      <c r="H5">
        <v>1</v>
      </c>
      <c r="I5" s="13">
        <f ca="1">(I4+H4)*(1+E5)</f>
        <v>2.2576450483959292</v>
      </c>
      <c r="L5" s="70" t="s">
        <v>132</v>
      </c>
      <c r="M5" s="69">
        <f ca="1">I69</f>
        <v>49.263661845305116</v>
      </c>
      <c r="N5" s="41">
        <f t="shared" ca="1" si="0"/>
        <v>2426.908378408571</v>
      </c>
      <c r="O5" s="41">
        <f t="shared" ca="1" si="1"/>
        <v>119558.39368345763</v>
      </c>
      <c r="P5" s="41">
        <f t="shared" ca="1" si="2"/>
        <v>5889884.2771897195</v>
      </c>
    </row>
    <row r="6" spans="2:16">
      <c r="B6" s="14">
        <f t="shared" ca="1" si="3"/>
        <v>0.81081270717593745</v>
      </c>
      <c r="C6">
        <v>0.12</v>
      </c>
      <c r="D6">
        <v>0.04</v>
      </c>
      <c r="E6" s="15">
        <f t="shared" ca="1" si="4"/>
        <v>0.10486501657407499</v>
      </c>
      <c r="G6">
        <v>3</v>
      </c>
      <c r="H6">
        <v>1</v>
      </c>
      <c r="I6" s="13">
        <f t="shared" ref="I6:I23" ca="1" si="5">(I5+H5)*(1+E6)</f>
        <v>3.5992580503884217</v>
      </c>
      <c r="L6" s="8" t="s">
        <v>133</v>
      </c>
      <c r="M6" s="40">
        <f ca="1">I92</f>
        <v>54.986659059454375</v>
      </c>
      <c r="N6" s="41">
        <f t="shared" ca="1" si="0"/>
        <v>3023.5326745206758</v>
      </c>
      <c r="O6" s="41">
        <f t="shared" ca="1" si="1"/>
        <v>166253.96032898864</v>
      </c>
      <c r="P6" s="41">
        <f t="shared" ca="1" si="2"/>
        <v>9141749.8338941503</v>
      </c>
    </row>
    <row r="7" spans="2:16">
      <c r="B7" s="14">
        <f t="shared" ca="1" si="3"/>
        <v>0.18113739915445748</v>
      </c>
      <c r="C7">
        <v>0.12</v>
      </c>
      <c r="D7">
        <v>0.04</v>
      </c>
      <c r="E7" s="15">
        <f t="shared" ca="1" si="4"/>
        <v>5.4490991932356597E-2</v>
      </c>
      <c r="G7">
        <v>4</v>
      </c>
      <c r="H7">
        <v>1</v>
      </c>
      <c r="I7" s="13">
        <f t="shared" ca="1" si="5"/>
        <v>4.8498761837069626</v>
      </c>
      <c r="L7" s="8" t="s">
        <v>134</v>
      </c>
      <c r="M7" s="40">
        <f ca="1">I116</f>
        <v>48.664260369048648</v>
      </c>
      <c r="N7" s="41">
        <f t="shared" ca="1" si="0"/>
        <v>2368.210237266559</v>
      </c>
      <c r="O7" s="41">
        <f t="shared" ca="1" si="1"/>
        <v>115247.1995949863</v>
      </c>
      <c r="P7" s="41">
        <f t="shared" ca="1" si="2"/>
        <v>5608419.727894132</v>
      </c>
    </row>
    <row r="8" spans="2:16">
      <c r="B8" s="14">
        <f t="shared" ca="1" si="3"/>
        <v>0.53069976937600194</v>
      </c>
      <c r="C8">
        <v>0.12</v>
      </c>
      <c r="D8">
        <v>0.04</v>
      </c>
      <c r="E8" s="15">
        <f t="shared" ca="1" si="4"/>
        <v>8.245598155008016E-2</v>
      </c>
      <c r="G8">
        <v>5</v>
      </c>
      <c r="H8">
        <v>1</v>
      </c>
      <c r="I8" s="13">
        <f t="shared" ca="1" si="5"/>
        <v>6.3322334663809583</v>
      </c>
      <c r="L8" s="8" t="s">
        <v>135</v>
      </c>
      <c r="M8" s="40">
        <f ca="1">I140</f>
        <v>53.09689340596664</v>
      </c>
      <c r="N8" s="41">
        <f t="shared" ca="1" si="0"/>
        <v>2819.2800893645835</v>
      </c>
      <c r="O8" s="41">
        <f t="shared" ca="1" si="1"/>
        <v>149695.01438655538</v>
      </c>
      <c r="P8" s="41">
        <f t="shared" ca="1" si="2"/>
        <v>7948340.2222875739</v>
      </c>
    </row>
    <row r="9" spans="2:16">
      <c r="B9" s="14">
        <f t="shared" ca="1" si="3"/>
        <v>0.64871145037187528</v>
      </c>
      <c r="C9">
        <v>0.12</v>
      </c>
      <c r="D9">
        <v>0.04</v>
      </c>
      <c r="E9" s="15">
        <f t="shared" ca="1" si="4"/>
        <v>9.1896916029750017E-2</v>
      </c>
      <c r="G9">
        <v>6</v>
      </c>
      <c r="H9">
        <v>1</v>
      </c>
      <c r="I9" s="13">
        <f t="shared" ca="1" si="5"/>
        <v>8.0060431095514915</v>
      </c>
      <c r="L9" s="8" t="s">
        <v>136</v>
      </c>
      <c r="M9" s="40">
        <f ca="1">I164</f>
        <v>48.439921389489143</v>
      </c>
      <c r="N9" s="41">
        <f t="shared" ca="1" si="0"/>
        <v>2346.4259842198876</v>
      </c>
      <c r="O9" s="41">
        <f t="shared" ca="1" si="1"/>
        <v>113660.69022186605</v>
      </c>
      <c r="P9" s="41">
        <f t="shared" ca="1" si="2"/>
        <v>5505714.8994222684</v>
      </c>
    </row>
    <row r="10" spans="2:16">
      <c r="B10" s="14">
        <f t="shared" ca="1" si="3"/>
        <v>0.74713356506757256</v>
      </c>
      <c r="C10">
        <v>0.12</v>
      </c>
      <c r="D10">
        <v>0.04</v>
      </c>
      <c r="E10" s="15">
        <f t="shared" ca="1" si="4"/>
        <v>9.9770685205405801E-2</v>
      </c>
      <c r="G10">
        <v>7</v>
      </c>
      <c r="H10">
        <v>1</v>
      </c>
      <c r="I10" s="13">
        <f t="shared" ca="1" si="5"/>
        <v>9.9045822015808689</v>
      </c>
      <c r="L10" s="8" t="s">
        <v>137</v>
      </c>
      <c r="M10" s="40">
        <f ca="1">I188</f>
        <v>54.006015656027024</v>
      </c>
      <c r="N10" s="41">
        <f t="shared" ca="1" si="0"/>
        <v>2916.649727039036</v>
      </c>
      <c r="O10" s="41">
        <f t="shared" ca="1" si="1"/>
        <v>157516.63082161712</v>
      </c>
      <c r="P10" s="41">
        <f t="shared" ca="1" si="2"/>
        <v>8506845.6302368827</v>
      </c>
    </row>
    <row r="11" spans="2:16">
      <c r="B11" s="14">
        <f t="shared" ca="1" si="3"/>
        <v>0.96634091801788979</v>
      </c>
      <c r="C11">
        <v>0.12</v>
      </c>
      <c r="D11">
        <v>0.04</v>
      </c>
      <c r="E11" s="15">
        <f t="shared" ca="1" si="4"/>
        <v>0.11730727344143116</v>
      </c>
      <c r="G11">
        <v>8</v>
      </c>
      <c r="H11">
        <v>1</v>
      </c>
      <c r="I11" s="13">
        <f t="shared" ca="1" si="5"/>
        <v>12.183769007666278</v>
      </c>
      <c r="L11" s="8" t="s">
        <v>138</v>
      </c>
      <c r="M11" s="40">
        <f ca="1">I212</f>
        <v>54.393584826982057</v>
      </c>
      <c r="N11" s="41">
        <f t="shared" ca="1" si="0"/>
        <v>2958.6620703300928</v>
      </c>
      <c r="O11" s="41">
        <f t="shared" ca="1" si="1"/>
        <v>160932.23629687427</v>
      </c>
      <c r="P11" s="41">
        <f t="shared" ca="1" si="2"/>
        <v>8753681.2464099508</v>
      </c>
    </row>
    <row r="12" spans="2:16">
      <c r="B12" s="14">
        <f t="shared" ca="1" si="3"/>
        <v>0.80761765052753864</v>
      </c>
      <c r="C12">
        <v>0.12</v>
      </c>
      <c r="D12">
        <v>0.04</v>
      </c>
      <c r="E12" s="15">
        <f t="shared" ca="1" si="4"/>
        <v>0.10460941204220309</v>
      </c>
      <c r="G12">
        <v>9</v>
      </c>
      <c r="H12">
        <v>1</v>
      </c>
      <c r="I12" s="13">
        <f t="shared" ca="1" si="5"/>
        <v>14.562915332058465</v>
      </c>
      <c r="L12" s="8" t="s">
        <v>139</v>
      </c>
      <c r="M12" s="40">
        <f ca="1">I236</f>
        <v>48.964002968427835</v>
      </c>
      <c r="N12" s="41">
        <f t="shared" ca="1" si="0"/>
        <v>2397.4735866922097</v>
      </c>
      <c r="O12" s="41">
        <f t="shared" ca="1" si="1"/>
        <v>117389.90381552468</v>
      </c>
      <c r="P12" s="41">
        <f t="shared" ca="1" si="2"/>
        <v>5747879.5988868084</v>
      </c>
    </row>
    <row r="13" spans="2:16">
      <c r="B13" s="14">
        <f t="shared" ca="1" si="3"/>
        <v>0.4110705703789499</v>
      </c>
      <c r="C13">
        <v>0.12</v>
      </c>
      <c r="D13">
        <v>0.04</v>
      </c>
      <c r="E13" s="15">
        <f t="shared" ca="1" si="4"/>
        <v>7.2885645630315993E-2</v>
      </c>
      <c r="G13">
        <v>10</v>
      </c>
      <c r="H13">
        <v>1</v>
      </c>
      <c r="I13" s="13">
        <f t="shared" ca="1" si="5"/>
        <v>16.697228463925487</v>
      </c>
    </row>
    <row r="14" spans="2:16">
      <c r="B14" s="14">
        <f t="shared" ca="1" si="3"/>
        <v>0.77901263610648619</v>
      </c>
      <c r="C14">
        <v>0.12</v>
      </c>
      <c r="D14">
        <v>0.04</v>
      </c>
      <c r="E14" s="15">
        <f t="shared" ca="1" si="4"/>
        <v>0.10232101088851889</v>
      </c>
      <c r="G14">
        <v>11</v>
      </c>
      <c r="H14">
        <v>1</v>
      </c>
      <c r="I14" s="13">
        <f t="shared" ca="1" si="5"/>
        <v>19.508026770279415</v>
      </c>
      <c r="K14" t="s">
        <v>150</v>
      </c>
      <c r="L14" s="8" t="s">
        <v>58</v>
      </c>
      <c r="M14" s="42">
        <f ca="1">AVERAGE(M3:M12)</f>
        <v>51.527022817668033</v>
      </c>
      <c r="N14" s="42">
        <f t="shared" ref="N14:P14" ca="1" si="6">AVERAGE(N3:N12)</f>
        <v>2662.7855654161349</v>
      </c>
      <c r="O14" s="42">
        <f t="shared" ca="1" si="6"/>
        <v>138005.66808986379</v>
      </c>
      <c r="P14" s="42">
        <f t="shared" ca="1" si="6"/>
        <v>7173051.3257046891</v>
      </c>
    </row>
    <row r="15" spans="2:16">
      <c r="B15" s="14">
        <f t="shared" ca="1" si="3"/>
        <v>0.93461932051402685</v>
      </c>
      <c r="C15">
        <v>0.12</v>
      </c>
      <c r="D15">
        <v>0.04</v>
      </c>
      <c r="E15" s="15">
        <f t="shared" ca="1" si="4"/>
        <v>0.11476954564112213</v>
      </c>
      <c r="G15">
        <v>12</v>
      </c>
      <c r="H15">
        <v>1</v>
      </c>
      <c r="I15" s="13">
        <f t="shared" ca="1" si="5"/>
        <v>22.861723684700355</v>
      </c>
      <c r="K15" t="s">
        <v>149</v>
      </c>
      <c r="L15" s="8" t="s">
        <v>85</v>
      </c>
      <c r="M15" s="42">
        <f ca="1">_xlfn.VAR.P(M3:M12)</f>
        <v>7.7514849636527998</v>
      </c>
      <c r="N15" s="44" t="s">
        <v>151</v>
      </c>
    </row>
    <row r="16" spans="2:16">
      <c r="B16" s="14">
        <f t="shared" ca="1" si="3"/>
        <v>1.846213589117629E-3</v>
      </c>
      <c r="C16">
        <v>0.12</v>
      </c>
      <c r="D16">
        <v>0.04</v>
      </c>
      <c r="E16" s="15">
        <f t="shared" ca="1" si="4"/>
        <v>4.0147697087129411E-2</v>
      </c>
      <c r="G16">
        <v>13</v>
      </c>
      <c r="H16">
        <v>1</v>
      </c>
      <c r="I16" s="13">
        <f t="shared" ca="1" si="5"/>
        <v>24.819716939170487</v>
      </c>
      <c r="L16" s="8" t="s">
        <v>85</v>
      </c>
      <c r="M16" s="43">
        <f ca="1">N14-M14^2</f>
        <v>7.7514849636527288</v>
      </c>
      <c r="N16" s="44" t="s">
        <v>148</v>
      </c>
    </row>
    <row r="17" spans="2:13">
      <c r="B17" s="14">
        <f t="shared" ca="1" si="3"/>
        <v>0.82022475766246483</v>
      </c>
      <c r="C17">
        <v>0.12</v>
      </c>
      <c r="D17">
        <v>0.04</v>
      </c>
      <c r="E17" s="15">
        <f t="shared" ca="1" si="4"/>
        <v>0.10561798061299718</v>
      </c>
      <c r="G17">
        <v>14</v>
      </c>
      <c r="H17">
        <v>1</v>
      </c>
      <c r="I17" s="13">
        <f t="shared" ca="1" si="5"/>
        <v>28.546743302284867</v>
      </c>
      <c r="L17" s="8" t="s">
        <v>119</v>
      </c>
      <c r="M17" s="43">
        <f ca="1">M15^0.5</f>
        <v>2.7841488759857653</v>
      </c>
    </row>
    <row r="18" spans="2:13">
      <c r="B18" s="14">
        <f t="shared" ca="1" si="3"/>
        <v>1.9318666017695052E-2</v>
      </c>
      <c r="C18">
        <v>0.12</v>
      </c>
      <c r="D18">
        <v>0.04</v>
      </c>
      <c r="E18" s="15">
        <f t="shared" ca="1" si="4"/>
        <v>4.1545493281415602E-2</v>
      </c>
      <c r="G18">
        <v>15</v>
      </c>
      <c r="H18">
        <v>1</v>
      </c>
      <c r="I18" s="13">
        <f t="shared" ca="1" si="5"/>
        <v>30.774277327637655</v>
      </c>
    </row>
    <row r="19" spans="2:13">
      <c r="B19" s="14">
        <f t="shared" ca="1" si="3"/>
        <v>0.97081703556422627</v>
      </c>
      <c r="C19">
        <v>0.12</v>
      </c>
      <c r="D19">
        <v>0.04</v>
      </c>
      <c r="E19" s="15">
        <f t="shared" ca="1" si="4"/>
        <v>0.11766536284513809</v>
      </c>
      <c r="G19">
        <v>16</v>
      </c>
      <c r="H19">
        <v>1</v>
      </c>
      <c r="I19" s="13">
        <f t="shared" ca="1" si="5"/>
        <v>35.513009198536182</v>
      </c>
    </row>
    <row r="20" spans="2:13">
      <c r="B20" s="14">
        <f t="shared" ca="1" si="3"/>
        <v>0.83696587950220536</v>
      </c>
      <c r="C20">
        <v>0.12</v>
      </c>
      <c r="D20">
        <v>0.04</v>
      </c>
      <c r="E20" s="15">
        <f t="shared" ca="1" si="4"/>
        <v>0.10695727036017641</v>
      </c>
      <c r="G20">
        <v>17</v>
      </c>
      <c r="H20">
        <v>1</v>
      </c>
      <c r="I20" s="13">
        <f t="shared" ca="1" si="5"/>
        <v>40.418340995047622</v>
      </c>
    </row>
    <row r="21" spans="2:13">
      <c r="B21" s="14">
        <f t="shared" ca="1" si="3"/>
        <v>0.33180301531742751</v>
      </c>
      <c r="C21">
        <v>0.12</v>
      </c>
      <c r="D21">
        <v>0.04</v>
      </c>
      <c r="E21" s="15">
        <f t="shared" ca="1" si="4"/>
        <v>6.6544241225394193E-2</v>
      </c>
      <c r="G21">
        <v>18</v>
      </c>
      <c r="H21">
        <v>1</v>
      </c>
      <c r="I21" s="13">
        <f t="shared" ca="1" si="5"/>
        <v>44.174493069377704</v>
      </c>
    </row>
    <row r="22" spans="2:13">
      <c r="B22" s="14">
        <f t="shared" ca="1" si="3"/>
        <v>0.37432893281130986</v>
      </c>
      <c r="C22">
        <v>0.12</v>
      </c>
      <c r="D22">
        <v>0.04</v>
      </c>
      <c r="E22" s="15">
        <f t="shared" ca="1" si="4"/>
        <v>6.9946314624904776E-2</v>
      </c>
      <c r="G22">
        <v>19</v>
      </c>
      <c r="H22">
        <v>1</v>
      </c>
      <c r="I22" s="13">
        <f t="shared" ca="1" si="5"/>
        <v>48.334282374628984</v>
      </c>
      <c r="J22" s="1"/>
      <c r="K22" s="1"/>
      <c r="L22" s="1"/>
    </row>
    <row r="23" spans="2:13">
      <c r="B23" s="14">
        <f t="shared" ca="1" si="3"/>
        <v>0.8918798500158196</v>
      </c>
      <c r="C23">
        <v>0.12</v>
      </c>
      <c r="D23">
        <v>0.04</v>
      </c>
      <c r="E23" s="15">
        <f t="shared" ca="1" si="4"/>
        <v>0.11135038800126557</v>
      </c>
      <c r="G23">
        <v>20</v>
      </c>
      <c r="I23" s="51">
        <f t="shared" ca="1" si="5"/>
        <v>54.82767385880792</v>
      </c>
      <c r="J23" s="23" t="s">
        <v>154</v>
      </c>
      <c r="K23" s="1"/>
      <c r="L23" s="1"/>
    </row>
    <row r="25" spans="2:13">
      <c r="B25" s="46" t="s">
        <v>125</v>
      </c>
      <c r="C25" s="46"/>
      <c r="D25" s="46"/>
      <c r="E25" s="46"/>
      <c r="F25" s="46"/>
      <c r="G25" s="46"/>
      <c r="H25" s="46"/>
      <c r="I25" s="46"/>
    </row>
    <row r="26" spans="2:13">
      <c r="B26" s="39" t="s">
        <v>122</v>
      </c>
      <c r="C26" s="22" t="s">
        <v>120</v>
      </c>
      <c r="D26" s="22" t="s">
        <v>121</v>
      </c>
      <c r="E26" s="22" t="s">
        <v>123</v>
      </c>
      <c r="G26">
        <v>0</v>
      </c>
      <c r="H26">
        <f>H3</f>
        <v>1</v>
      </c>
      <c r="I26" s="13">
        <v>0</v>
      </c>
    </row>
    <row r="27" spans="2:13">
      <c r="B27" s="14">
        <f ca="1">RAND()</f>
        <v>0.63335402450411837</v>
      </c>
      <c r="C27">
        <v>0.12</v>
      </c>
      <c r="D27">
        <v>0.04</v>
      </c>
      <c r="E27" s="15">
        <f ca="1">(C27-D27)*B27+D27</f>
        <v>9.0668321960329465E-2</v>
      </c>
      <c r="G27">
        <v>1</v>
      </c>
      <c r="H27">
        <f t="shared" ref="H27:H45" si="7">H4</f>
        <v>1</v>
      </c>
      <c r="I27" s="13">
        <f ca="1">H26*(1+E27)</f>
        <v>1.0906683219603295</v>
      </c>
    </row>
    <row r="28" spans="2:13">
      <c r="B28" s="14">
        <f t="shared" ca="1" si="3"/>
        <v>0.31534018260269758</v>
      </c>
      <c r="C28">
        <v>0.12</v>
      </c>
      <c r="D28">
        <v>0.04</v>
      </c>
      <c r="E28" s="15">
        <f t="shared" ref="E28:E46" ca="1" si="8">(C28-D28)*B28+D28</f>
        <v>6.5227214608215803E-2</v>
      </c>
      <c r="G28">
        <v>2</v>
      </c>
      <c r="H28">
        <f t="shared" si="7"/>
        <v>1</v>
      </c>
      <c r="I28" s="13">
        <f ca="1">(I27+H27)*(1+E28)</f>
        <v>2.2270367932714343</v>
      </c>
    </row>
    <row r="29" spans="2:13">
      <c r="B29" s="14">
        <f t="shared" ca="1" si="3"/>
        <v>0.80716902249460598</v>
      </c>
      <c r="C29">
        <v>0.12</v>
      </c>
      <c r="D29">
        <v>0.04</v>
      </c>
      <c r="E29" s="15">
        <f t="shared" ca="1" si="8"/>
        <v>0.10457352179956847</v>
      </c>
      <c r="G29">
        <v>3</v>
      </c>
      <c r="H29">
        <f t="shared" si="7"/>
        <v>1</v>
      </c>
      <c r="I29" s="13">
        <f t="shared" ref="I29:I46" ca="1" si="9">(I28+H28)*(1+E29)</f>
        <v>3.5644993957206141</v>
      </c>
    </row>
    <row r="30" spans="2:13">
      <c r="B30" s="14">
        <f t="shared" ca="1" si="3"/>
        <v>0.35795469893619902</v>
      </c>
      <c r="C30">
        <v>0.12</v>
      </c>
      <c r="D30">
        <v>0.04</v>
      </c>
      <c r="E30" s="15">
        <f t="shared" ca="1" si="8"/>
        <v>6.8636375914895922E-2</v>
      </c>
      <c r="G30">
        <v>4</v>
      </c>
      <c r="H30">
        <f t="shared" si="7"/>
        <v>1</v>
      </c>
      <c r="I30" s="13">
        <f t="shared" ca="1" si="9"/>
        <v>4.8777900921086097</v>
      </c>
    </row>
    <row r="31" spans="2:13">
      <c r="B31" s="14">
        <f t="shared" ca="1" si="3"/>
        <v>0.16549732811131657</v>
      </c>
      <c r="C31">
        <v>0.12</v>
      </c>
      <c r="D31">
        <v>0.04</v>
      </c>
      <c r="E31" s="15">
        <f t="shared" ca="1" si="8"/>
        <v>5.3239786248905324E-2</v>
      </c>
      <c r="G31">
        <v>5</v>
      </c>
      <c r="H31">
        <f t="shared" si="7"/>
        <v>1</v>
      </c>
      <c r="I31" s="13">
        <f t="shared" ca="1" si="9"/>
        <v>6.1907223802284062</v>
      </c>
    </row>
    <row r="32" spans="2:13">
      <c r="B32" s="14">
        <f t="shared" ca="1" si="3"/>
        <v>0.70763601533083387</v>
      </c>
      <c r="C32">
        <v>0.12</v>
      </c>
      <c r="D32">
        <v>0.04</v>
      </c>
      <c r="E32" s="15">
        <f t="shared" ca="1" si="8"/>
        <v>9.6610881226466702E-2</v>
      </c>
      <c r="G32">
        <v>6</v>
      </c>
      <c r="H32">
        <f t="shared" si="7"/>
        <v>1</v>
      </c>
      <c r="I32" s="13">
        <f t="shared" ca="1" si="9"/>
        <v>7.8854244060371492</v>
      </c>
    </row>
    <row r="33" spans="2:10">
      <c r="B33" s="14">
        <f t="shared" ca="1" si="3"/>
        <v>0.25516111148742004</v>
      </c>
      <c r="C33">
        <v>0.12</v>
      </c>
      <c r="D33">
        <v>0.04</v>
      </c>
      <c r="E33" s="15">
        <f t="shared" ca="1" si="8"/>
        <v>6.0412888918993601E-2</v>
      </c>
      <c r="G33">
        <v>7</v>
      </c>
      <c r="H33">
        <f t="shared" si="7"/>
        <v>1</v>
      </c>
      <c r="I33" s="13">
        <f t="shared" ca="1" si="9"/>
        <v>9.4222185636771876</v>
      </c>
    </row>
    <row r="34" spans="2:10">
      <c r="B34" s="14">
        <f t="shared" ca="1" si="3"/>
        <v>0.11775691039637315</v>
      </c>
      <c r="C34">
        <v>0.12</v>
      </c>
      <c r="D34">
        <v>0.04</v>
      </c>
      <c r="E34" s="15">
        <f t="shared" ca="1" si="8"/>
        <v>4.9420552831709853E-2</v>
      </c>
      <c r="G34">
        <v>8</v>
      </c>
      <c r="H34">
        <f t="shared" si="7"/>
        <v>1</v>
      </c>
      <c r="I34" s="13">
        <f t="shared" ca="1" si="9"/>
        <v>10.937290366827023</v>
      </c>
    </row>
    <row r="35" spans="2:10">
      <c r="B35" s="14">
        <f t="shared" ca="1" si="3"/>
        <v>0.78875796498504869</v>
      </c>
      <c r="C35">
        <v>0.12</v>
      </c>
      <c r="D35">
        <v>0.04</v>
      </c>
      <c r="E35" s="15">
        <f t="shared" ca="1" si="8"/>
        <v>0.10310063719880388</v>
      </c>
      <c r="G35">
        <v>9</v>
      </c>
      <c r="H35">
        <f t="shared" si="7"/>
        <v>1</v>
      </c>
      <c r="I35" s="13">
        <f t="shared" ca="1" si="9"/>
        <v>13.168032610074032</v>
      </c>
    </row>
    <row r="36" spans="2:10">
      <c r="B36" s="14">
        <f t="shared" ca="1" si="3"/>
        <v>0.29300347648017644</v>
      </c>
      <c r="C36">
        <v>0.12</v>
      </c>
      <c r="D36">
        <v>0.04</v>
      </c>
      <c r="E36" s="15">
        <f t="shared" ca="1" si="8"/>
        <v>6.3440278118414115E-2</v>
      </c>
      <c r="G36">
        <v>10</v>
      </c>
      <c r="H36">
        <f t="shared" si="7"/>
        <v>1</v>
      </c>
      <c r="I36" s="13">
        <f t="shared" ca="1" si="9"/>
        <v>15.066856539247889</v>
      </c>
    </row>
    <row r="37" spans="2:10">
      <c r="B37" s="14">
        <f t="shared" ca="1" si="3"/>
        <v>0.6796760590075398</v>
      </c>
      <c r="C37">
        <v>0.12</v>
      </c>
      <c r="D37">
        <v>0.04</v>
      </c>
      <c r="E37" s="15">
        <f t="shared" ca="1" si="8"/>
        <v>9.4374084720603185E-2</v>
      </c>
      <c r="G37">
        <v>11</v>
      </c>
      <c r="H37">
        <f t="shared" si="7"/>
        <v>1</v>
      </c>
      <c r="I37" s="13">
        <f t="shared" ca="1" si="9"/>
        <v>17.583151419476643</v>
      </c>
    </row>
    <row r="38" spans="2:10">
      <c r="B38" s="14">
        <f t="shared" ca="1" si="3"/>
        <v>0.84605415181881516</v>
      </c>
      <c r="C38">
        <v>0.12</v>
      </c>
      <c r="D38">
        <v>0.04</v>
      </c>
      <c r="E38" s="15">
        <f t="shared" ca="1" si="8"/>
        <v>0.10768433214550521</v>
      </c>
      <c r="G38">
        <v>12</v>
      </c>
      <c r="H38">
        <f t="shared" si="7"/>
        <v>1</v>
      </c>
      <c r="I38" s="13">
        <f t="shared" ca="1" si="9"/>
        <v>20.58426566924178</v>
      </c>
    </row>
    <row r="39" spans="2:10">
      <c r="B39" s="14">
        <f t="shared" ca="1" si="3"/>
        <v>0.95991061609573114</v>
      </c>
      <c r="C39">
        <v>0.12</v>
      </c>
      <c r="D39">
        <v>0.04</v>
      </c>
      <c r="E39" s="15">
        <f t="shared" ca="1" si="8"/>
        <v>0.11679284928765848</v>
      </c>
      <c r="G39">
        <v>13</v>
      </c>
      <c r="H39">
        <f t="shared" si="7"/>
        <v>1</v>
      </c>
      <c r="I39" s="13">
        <f t="shared" ca="1" si="9"/>
        <v>24.105153556534315</v>
      </c>
    </row>
    <row r="40" spans="2:10">
      <c r="B40" s="14">
        <f t="shared" ca="1" si="3"/>
        <v>0.17297341400055621</v>
      </c>
      <c r="C40">
        <v>0.12</v>
      </c>
      <c r="D40">
        <v>0.04</v>
      </c>
      <c r="E40" s="15">
        <f t="shared" ca="1" si="8"/>
        <v>5.3837873120044497E-2</v>
      </c>
      <c r="G40">
        <v>14</v>
      </c>
      <c r="H40">
        <f t="shared" si="7"/>
        <v>1</v>
      </c>
      <c r="I40" s="13">
        <f t="shared" ca="1" si="9"/>
        <v>26.456761628370241</v>
      </c>
    </row>
    <row r="41" spans="2:10">
      <c r="B41" s="14">
        <f t="shared" ca="1" si="3"/>
        <v>0.19405284546331569</v>
      </c>
      <c r="C41">
        <v>0.12</v>
      </c>
      <c r="D41">
        <v>0.04</v>
      </c>
      <c r="E41" s="15">
        <f t="shared" ca="1" si="8"/>
        <v>5.5524227637065257E-2</v>
      </c>
      <c r="G41">
        <v>15</v>
      </c>
      <c r="H41">
        <f t="shared" si="7"/>
        <v>1</v>
      </c>
      <c r="I41" s="13">
        <f t="shared" ca="1" si="9"/>
        <v>28.981277111200512</v>
      </c>
    </row>
    <row r="42" spans="2:10">
      <c r="B42" s="14">
        <f t="shared" ca="1" si="3"/>
        <v>0.12015213551731441</v>
      </c>
      <c r="C42">
        <v>0.12</v>
      </c>
      <c r="D42">
        <v>0.04</v>
      </c>
      <c r="E42" s="15">
        <f t="shared" ca="1" si="8"/>
        <v>4.9612170841385153E-2</v>
      </c>
      <c r="G42">
        <v>16</v>
      </c>
      <c r="H42">
        <f t="shared" si="7"/>
        <v>1</v>
      </c>
      <c r="I42" s="13">
        <f t="shared" ca="1" si="9"/>
        <v>31.468713353284304</v>
      </c>
    </row>
    <row r="43" spans="2:10">
      <c r="B43" s="14">
        <f t="shared" ca="1" si="3"/>
        <v>0.83687078144353788</v>
      </c>
      <c r="C43">
        <v>0.12</v>
      </c>
      <c r="D43">
        <v>0.04</v>
      </c>
      <c r="E43" s="15">
        <f t="shared" ca="1" si="8"/>
        <v>0.10694966251548302</v>
      </c>
      <c r="G43">
        <v>17</v>
      </c>
      <c r="H43">
        <f t="shared" si="7"/>
        <v>1</v>
      </c>
      <c r="I43" s="13">
        <f t="shared" ca="1" si="9"/>
        <v>35.941231288730016</v>
      </c>
    </row>
    <row r="44" spans="2:10">
      <c r="B44" s="14">
        <f t="shared" ca="1" si="3"/>
        <v>0.9311390490870789</v>
      </c>
      <c r="C44">
        <v>0.12</v>
      </c>
      <c r="D44">
        <v>0.04</v>
      </c>
      <c r="E44" s="15">
        <f t="shared" ca="1" si="8"/>
        <v>0.11449112392696631</v>
      </c>
      <c r="G44">
        <v>18</v>
      </c>
      <c r="H44">
        <f t="shared" si="7"/>
        <v>1</v>
      </c>
      <c r="I44" s="13">
        <f t="shared" ca="1" si="9"/>
        <v>41.170674378222735</v>
      </c>
    </row>
    <row r="45" spans="2:10">
      <c r="B45" s="14">
        <f t="shared" ca="1" si="3"/>
        <v>7.8166337831225396E-2</v>
      </c>
      <c r="C45">
        <v>0.12</v>
      </c>
      <c r="D45">
        <v>0.04</v>
      </c>
      <c r="E45" s="15">
        <f t="shared" ca="1" si="8"/>
        <v>4.6253307026498033E-2</v>
      </c>
      <c r="G45">
        <v>19</v>
      </c>
      <c r="H45">
        <f t="shared" si="7"/>
        <v>1</v>
      </c>
      <c r="I45" s="13">
        <f t="shared" ca="1" si="9"/>
        <v>44.12120752775315</v>
      </c>
    </row>
    <row r="46" spans="2:10">
      <c r="B46" s="14">
        <f t="shared" ca="1" si="3"/>
        <v>0.47136896969726427</v>
      </c>
      <c r="C46">
        <v>0.12</v>
      </c>
      <c r="D46">
        <v>0.04</v>
      </c>
      <c r="E46" s="15">
        <f t="shared" ca="1" si="8"/>
        <v>7.7709517575781137E-2</v>
      </c>
      <c r="G46">
        <v>20</v>
      </c>
      <c r="I46" s="66">
        <f t="shared" ca="1" si="9"/>
        <v>48.627554797171555</v>
      </c>
      <c r="J46" s="24" t="s">
        <v>155</v>
      </c>
    </row>
    <row r="48" spans="2:10">
      <c r="B48" s="46" t="s">
        <v>126</v>
      </c>
      <c r="C48" s="46"/>
      <c r="D48" s="46"/>
      <c r="E48" s="46"/>
      <c r="F48" s="46"/>
      <c r="G48" s="46"/>
      <c r="H48" s="46"/>
      <c r="I48" s="46"/>
    </row>
    <row r="49" spans="2:9">
      <c r="B49" s="39" t="s">
        <v>122</v>
      </c>
      <c r="C49" s="22" t="s">
        <v>120</v>
      </c>
      <c r="D49" s="22" t="s">
        <v>121</v>
      </c>
      <c r="E49" s="22" t="s">
        <v>123</v>
      </c>
      <c r="G49">
        <v>0</v>
      </c>
      <c r="H49">
        <f>H26</f>
        <v>1</v>
      </c>
      <c r="I49" s="13">
        <v>0</v>
      </c>
    </row>
    <row r="50" spans="2:9">
      <c r="B50" s="14">
        <f ca="1">RAND()</f>
        <v>0.57267432722783362</v>
      </c>
      <c r="C50">
        <v>0.12</v>
      </c>
      <c r="D50">
        <v>0.04</v>
      </c>
      <c r="E50" s="15">
        <f ca="1">(C50-D50)*B50+D50</f>
        <v>8.5813946178226685E-2</v>
      </c>
      <c r="G50">
        <v>1</v>
      </c>
      <c r="H50">
        <f>H27</f>
        <v>1</v>
      </c>
      <c r="I50" s="13">
        <f ca="1">H49*(1+E50)</f>
        <v>1.0858139461782268</v>
      </c>
    </row>
    <row r="51" spans="2:9">
      <c r="B51" s="14">
        <f t="shared" ref="B51:B69" ca="1" si="10">RAND()</f>
        <v>0.86758277044039245</v>
      </c>
      <c r="C51">
        <v>0.12</v>
      </c>
      <c r="D51">
        <v>0.04</v>
      </c>
      <c r="E51" s="15">
        <f t="shared" ref="E51:E69" ca="1" si="11">(C51-D51)*B51+D51</f>
        <v>0.10940662163523138</v>
      </c>
      <c r="G51">
        <v>2</v>
      </c>
      <c r="H51">
        <f>H28</f>
        <v>1</v>
      </c>
      <c r="I51" s="13">
        <f ca="1">(I50+H50)*(1+E51)</f>
        <v>2.3140158033892368</v>
      </c>
    </row>
    <row r="52" spans="2:9">
      <c r="B52" s="14">
        <f t="shared" ca="1" si="10"/>
        <v>0.46434242106825752</v>
      </c>
      <c r="C52">
        <v>0.12</v>
      </c>
      <c r="D52">
        <v>0.04</v>
      </c>
      <c r="E52" s="15">
        <f t="shared" ca="1" si="11"/>
        <v>7.71473936854606E-2</v>
      </c>
      <c r="G52">
        <v>3</v>
      </c>
      <c r="H52">
        <f>H29</f>
        <v>1</v>
      </c>
      <c r="I52" s="13">
        <f t="shared" ref="I52:I69" ca="1" si="12">(I51+H51)*(1+E52)</f>
        <v>3.5696834852531443</v>
      </c>
    </row>
    <row r="53" spans="2:9">
      <c r="B53" s="14">
        <f t="shared" ca="1" si="10"/>
        <v>0.95400982639996745</v>
      </c>
      <c r="C53">
        <v>0.12</v>
      </c>
      <c r="D53">
        <v>0.04</v>
      </c>
      <c r="E53" s="15">
        <f t="shared" ca="1" si="11"/>
        <v>0.11632078611199739</v>
      </c>
      <c r="G53">
        <v>4</v>
      </c>
      <c r="H53">
        <f>H30</f>
        <v>1</v>
      </c>
      <c r="I53" s="13">
        <f t="shared" ca="1" si="12"/>
        <v>5.101232660540802</v>
      </c>
    </row>
    <row r="54" spans="2:9">
      <c r="B54" s="14">
        <f t="shared" ca="1" si="10"/>
        <v>0.79524995884184591</v>
      </c>
      <c r="C54">
        <v>0.12</v>
      </c>
      <c r="D54">
        <v>0.04</v>
      </c>
      <c r="E54" s="15">
        <f t="shared" ca="1" si="11"/>
        <v>0.10361999670734767</v>
      </c>
      <c r="G54">
        <v>5</v>
      </c>
      <c r="H54">
        <f>H31</f>
        <v>1</v>
      </c>
      <c r="I54" s="13">
        <f t="shared" ca="1" si="12"/>
        <v>6.7334423687368021</v>
      </c>
    </row>
    <row r="55" spans="2:9">
      <c r="B55" s="14">
        <f t="shared" ca="1" si="10"/>
        <v>0.27405329481266172</v>
      </c>
      <c r="C55">
        <v>0.12</v>
      </c>
      <c r="D55">
        <v>0.04</v>
      </c>
      <c r="E55" s="15">
        <f t="shared" ca="1" si="11"/>
        <v>6.1924263585012934E-2</v>
      </c>
      <c r="G55">
        <v>6</v>
      </c>
      <c r="H55">
        <f>H32</f>
        <v>1</v>
      </c>
      <c r="I55" s="13">
        <f t="shared" ca="1" si="12"/>
        <v>8.2123300923979681</v>
      </c>
    </row>
    <row r="56" spans="2:9">
      <c r="B56" s="14">
        <f t="shared" ca="1" si="10"/>
        <v>0.56749592030392448</v>
      </c>
      <c r="C56">
        <v>0.12</v>
      </c>
      <c r="D56">
        <v>0.04</v>
      </c>
      <c r="E56" s="15">
        <f t="shared" ca="1" si="11"/>
        <v>8.5399673624313943E-2</v>
      </c>
      <c r="G56">
        <v>7</v>
      </c>
      <c r="H56">
        <f>H33</f>
        <v>1</v>
      </c>
      <c r="I56" s="13">
        <f t="shared" ca="1" si="12"/>
        <v>9.9990600756082006</v>
      </c>
    </row>
    <row r="57" spans="2:9">
      <c r="B57" s="14">
        <f t="shared" ca="1" si="10"/>
        <v>0.41039614928968138</v>
      </c>
      <c r="C57">
        <v>0.12</v>
      </c>
      <c r="D57">
        <v>0.04</v>
      </c>
      <c r="E57" s="15">
        <f t="shared" ca="1" si="11"/>
        <v>7.2831691943174515E-2</v>
      </c>
      <c r="G57">
        <v>8</v>
      </c>
      <c r="H57">
        <f>H34</f>
        <v>1</v>
      </c>
      <c r="I57" s="13">
        <f t="shared" ca="1" si="12"/>
        <v>11.800140230699368</v>
      </c>
    </row>
    <row r="58" spans="2:9">
      <c r="B58" s="14">
        <f t="shared" ca="1" si="10"/>
        <v>0.22935357375156551</v>
      </c>
      <c r="C58">
        <v>0.12</v>
      </c>
      <c r="D58">
        <v>0.04</v>
      </c>
      <c r="E58" s="15">
        <f t="shared" ca="1" si="11"/>
        <v>5.8348285900125238E-2</v>
      </c>
      <c r="G58">
        <v>9</v>
      </c>
      <c r="H58">
        <f>H35</f>
        <v>1</v>
      </c>
      <c r="I58" s="13">
        <f t="shared" ca="1" si="12"/>
        <v>13.547006472441909</v>
      </c>
    </row>
    <row r="59" spans="2:9">
      <c r="B59" s="14">
        <f t="shared" ca="1" si="10"/>
        <v>0.61005626136944047</v>
      </c>
      <c r="C59">
        <v>0.12</v>
      </c>
      <c r="D59">
        <v>0.04</v>
      </c>
      <c r="E59" s="15">
        <f t="shared" ca="1" si="11"/>
        <v>8.8804500909555231E-2</v>
      </c>
      <c r="G59">
        <v>10</v>
      </c>
      <c r="H59">
        <f>H36</f>
        <v>1</v>
      </c>
      <c r="I59" s="13">
        <f t="shared" ca="1" si="12"/>
        <v>15.838846121955184</v>
      </c>
    </row>
    <row r="60" spans="2:9">
      <c r="B60" s="14">
        <f t="shared" ca="1" si="10"/>
        <v>0.53270616141543814</v>
      </c>
      <c r="C60">
        <v>0.12</v>
      </c>
      <c r="D60">
        <v>0.04</v>
      </c>
      <c r="E60" s="15">
        <f t="shared" ca="1" si="11"/>
        <v>8.2616492913235043E-2</v>
      </c>
      <c r="G60">
        <v>11</v>
      </c>
      <c r="H60">
        <f>H37</f>
        <v>1</v>
      </c>
      <c r="I60" s="13">
        <f t="shared" ca="1" si="12"/>
        <v>18.230012533256755</v>
      </c>
    </row>
    <row r="61" spans="2:9">
      <c r="B61" s="14">
        <f t="shared" ca="1" si="10"/>
        <v>0.92923537876050943</v>
      </c>
      <c r="C61">
        <v>0.12</v>
      </c>
      <c r="D61">
        <v>0.04</v>
      </c>
      <c r="E61" s="15">
        <f t="shared" ca="1" si="11"/>
        <v>0.11433883030084074</v>
      </c>
      <c r="G61">
        <v>12</v>
      </c>
      <c r="H61">
        <f>H38</f>
        <v>1</v>
      </c>
      <c r="I61" s="13">
        <f t="shared" ca="1" si="12"/>
        <v>21.428749672979841</v>
      </c>
    </row>
    <row r="62" spans="2:9">
      <c r="B62" s="14">
        <f t="shared" ca="1" si="10"/>
        <v>0.43380781062580986</v>
      </c>
      <c r="C62">
        <v>0.12</v>
      </c>
      <c r="D62">
        <v>0.04</v>
      </c>
      <c r="E62" s="15">
        <f t="shared" ca="1" si="11"/>
        <v>7.4704624850064794E-2</v>
      </c>
      <c r="G62">
        <v>13</v>
      </c>
      <c r="H62">
        <f>H39</f>
        <v>1</v>
      </c>
      <c r="I62" s="13">
        <f t="shared" ca="1" si="12"/>
        <v>24.104281003155812</v>
      </c>
    </row>
    <row r="63" spans="2:9">
      <c r="B63" s="14">
        <f t="shared" ca="1" si="10"/>
        <v>5.7347178367862073E-2</v>
      </c>
      <c r="C63">
        <v>0.12</v>
      </c>
      <c r="D63">
        <v>0.04</v>
      </c>
      <c r="E63" s="15">
        <f t="shared" ca="1" si="11"/>
        <v>4.4587774269428969E-2</v>
      </c>
      <c r="G63">
        <v>14</v>
      </c>
      <c r="H63">
        <f>H40</f>
        <v>1</v>
      </c>
      <c r="I63" s="13">
        <f t="shared" ca="1" si="12"/>
        <v>26.223625017720838</v>
      </c>
    </row>
    <row r="64" spans="2:9">
      <c r="B64" s="14">
        <f t="shared" ca="1" si="10"/>
        <v>0.62931267016333015</v>
      </c>
      <c r="C64">
        <v>0.12</v>
      </c>
      <c r="D64">
        <v>0.04</v>
      </c>
      <c r="E64" s="15">
        <f t="shared" ca="1" si="11"/>
        <v>9.0345013613066405E-2</v>
      </c>
      <c r="G64">
        <v>15</v>
      </c>
      <c r="H64">
        <f>H41</f>
        <v>1</v>
      </c>
      <c r="I64" s="13">
        <f t="shared" ca="1" si="12"/>
        <v>29.683143790543841</v>
      </c>
    </row>
    <row r="65" spans="2:9">
      <c r="B65" s="14">
        <f t="shared" ca="1" si="10"/>
        <v>0.84430462523637873</v>
      </c>
      <c r="C65">
        <v>0.12</v>
      </c>
      <c r="D65">
        <v>0.04</v>
      </c>
      <c r="E65" s="15">
        <f t="shared" ca="1" si="11"/>
        <v>0.10754437001891029</v>
      </c>
      <c r="G65">
        <v>16</v>
      </c>
      <c r="H65">
        <f>H42</f>
        <v>1</v>
      </c>
      <c r="I65" s="13">
        <f t="shared" ca="1" si="12"/>
        <v>33.98294315969752</v>
      </c>
    </row>
    <row r="66" spans="2:9">
      <c r="B66" s="14">
        <f t="shared" ca="1" si="10"/>
        <v>0.5842700199751254</v>
      </c>
      <c r="C66">
        <v>0.12</v>
      </c>
      <c r="D66">
        <v>0.04</v>
      </c>
      <c r="E66" s="15">
        <f t="shared" ca="1" si="11"/>
        <v>8.6741601598010032E-2</v>
      </c>
      <c r="G66">
        <v>17</v>
      </c>
      <c r="H66">
        <f>H43</f>
        <v>1</v>
      </c>
      <c r="I66" s="13">
        <f t="shared" ca="1" si="12"/>
        <v>38.017419677981835</v>
      </c>
    </row>
    <row r="67" spans="2:9">
      <c r="B67" s="14">
        <f t="shared" ca="1" si="10"/>
        <v>0.24760156477570494</v>
      </c>
      <c r="C67">
        <v>0.12</v>
      </c>
      <c r="D67">
        <v>0.04</v>
      </c>
      <c r="E67" s="15">
        <f t="shared" ca="1" si="11"/>
        <v>5.9808125182056394E-2</v>
      </c>
      <c r="G67">
        <v>18</v>
      </c>
      <c r="H67">
        <f>H44</f>
        <v>1</v>
      </c>
      <c r="I67" s="13">
        <f t="shared" ca="1" si="12"/>
        <v>41.350978398363402</v>
      </c>
    </row>
    <row r="68" spans="2:9">
      <c r="B68" s="14">
        <f t="shared" ca="1" si="10"/>
        <v>0.32651886975739941</v>
      </c>
      <c r="C68">
        <v>0.12</v>
      </c>
      <c r="D68">
        <v>0.04</v>
      </c>
      <c r="E68" s="15">
        <f t="shared" ca="1" si="11"/>
        <v>6.6121509580591944E-2</v>
      </c>
      <c r="G68">
        <v>19</v>
      </c>
      <c r="H68">
        <f>H45</f>
        <v>1</v>
      </c>
      <c r="I68" s="13">
        <f t="shared" ca="1" si="12"/>
        <v>45.151289022278235</v>
      </c>
    </row>
    <row r="69" spans="2:9">
      <c r="B69" s="14">
        <f t="shared" ca="1" si="10"/>
        <v>0.3429810111924696</v>
      </c>
      <c r="C69">
        <v>0.12</v>
      </c>
      <c r="D69">
        <v>0.04</v>
      </c>
      <c r="E69" s="15">
        <f t="shared" ca="1" si="11"/>
        <v>6.7438480895397557E-2</v>
      </c>
      <c r="G69">
        <v>20</v>
      </c>
      <c r="I69" s="68">
        <f t="shared" ca="1" si="12"/>
        <v>49.263661845305116</v>
      </c>
    </row>
    <row r="71" spans="2:9">
      <c r="B71" s="46" t="s">
        <v>127</v>
      </c>
      <c r="C71" s="46"/>
      <c r="D71" s="46"/>
      <c r="E71" s="46"/>
      <c r="F71" s="46"/>
      <c r="G71" s="46"/>
      <c r="H71" s="46"/>
      <c r="I71" s="46"/>
    </row>
    <row r="72" spans="2:9">
      <c r="B72" s="39" t="s">
        <v>122</v>
      </c>
      <c r="C72" s="22" t="s">
        <v>120</v>
      </c>
      <c r="D72" s="22" t="s">
        <v>121</v>
      </c>
      <c r="E72" s="22" t="s">
        <v>123</v>
      </c>
      <c r="G72">
        <v>0</v>
      </c>
      <c r="H72">
        <f>H49</f>
        <v>1</v>
      </c>
      <c r="I72" s="13">
        <v>0</v>
      </c>
    </row>
    <row r="73" spans="2:9">
      <c r="B73">
        <f ca="1">RAND()</f>
        <v>0.13612098324152422</v>
      </c>
      <c r="C73">
        <v>0.12</v>
      </c>
      <c r="D73">
        <v>0.04</v>
      </c>
      <c r="E73" s="15">
        <f ca="1">(C73-D73)*B73+D73</f>
        <v>5.0889678659321938E-2</v>
      </c>
      <c r="G73">
        <v>1</v>
      </c>
      <c r="H73">
        <f>H50</f>
        <v>1</v>
      </c>
      <c r="I73" s="13">
        <f ca="1">H72*(1+E73)</f>
        <v>1.050889678659322</v>
      </c>
    </row>
    <row r="74" spans="2:9">
      <c r="B74">
        <f t="shared" ref="B74:B92" ca="1" si="13">RAND()</f>
        <v>0.3709609205658545</v>
      </c>
      <c r="C74">
        <v>0.12</v>
      </c>
      <c r="D74">
        <v>0.04</v>
      </c>
      <c r="E74" s="15">
        <f t="shared" ref="E74:E92" ca="1" si="14">(C74-D74)*B74+D74</f>
        <v>6.9676873645268353E-2</v>
      </c>
      <c r="G74">
        <v>2</v>
      </c>
      <c r="H74">
        <f>H51</f>
        <v>1</v>
      </c>
      <c r="I74" s="13">
        <f ca="1">(I73+H73)*(1+E74)</f>
        <v>2.1937892596596531</v>
      </c>
    </row>
    <row r="75" spans="2:9">
      <c r="B75">
        <f t="shared" ca="1" si="13"/>
        <v>0.26603849286292625</v>
      </c>
      <c r="C75">
        <v>0.12</v>
      </c>
      <c r="D75">
        <v>0.04</v>
      </c>
      <c r="E75" s="15">
        <f t="shared" ca="1" si="14"/>
        <v>6.1283079429034097E-2</v>
      </c>
      <c r="G75">
        <v>3</v>
      </c>
      <c r="H75">
        <f>H52</f>
        <v>1</v>
      </c>
      <c r="I75" s="13">
        <f t="shared" ref="I75:I92" ca="1" si="15">(I74+H74)*(1+E75)</f>
        <v>3.3895145005389713</v>
      </c>
    </row>
    <row r="76" spans="2:9">
      <c r="B76">
        <f t="shared" ca="1" si="13"/>
        <v>0.27118696761382277</v>
      </c>
      <c r="C76">
        <v>0.12</v>
      </c>
      <c r="D76">
        <v>0.04</v>
      </c>
      <c r="E76" s="15">
        <f t="shared" ca="1" si="14"/>
        <v>6.169495740910582E-2</v>
      </c>
      <c r="G76">
        <v>4</v>
      </c>
      <c r="H76">
        <f>H53</f>
        <v>1</v>
      </c>
      <c r="I76" s="13">
        <f t="shared" ca="1" si="15"/>
        <v>4.6603254106963758</v>
      </c>
    </row>
    <row r="77" spans="2:9">
      <c r="B77">
        <f t="shared" ca="1" si="13"/>
        <v>0.31152690208410472</v>
      </c>
      <c r="C77">
        <v>0.12</v>
      </c>
      <c r="D77">
        <v>0.04</v>
      </c>
      <c r="E77" s="15">
        <f t="shared" ca="1" si="14"/>
        <v>6.4922152166728378E-2</v>
      </c>
      <c r="G77">
        <v>5</v>
      </c>
      <c r="H77">
        <f>H54</f>
        <v>1</v>
      </c>
      <c r="I77" s="13">
        <f t="shared" ca="1" si="15"/>
        <v>6.0278059183228061</v>
      </c>
    </row>
    <row r="78" spans="2:9">
      <c r="B78">
        <f t="shared" ca="1" si="13"/>
        <v>0.54789120653740986</v>
      </c>
      <c r="C78">
        <v>0.12</v>
      </c>
      <c r="D78">
        <v>0.04</v>
      </c>
      <c r="E78" s="15">
        <f t="shared" ca="1" si="14"/>
        <v>8.3831296522992788E-2</v>
      </c>
      <c r="G78">
        <v>6</v>
      </c>
      <c r="H78">
        <f>H55</f>
        <v>1</v>
      </c>
      <c r="I78" s="13">
        <f t="shared" ca="1" si="15"/>
        <v>7.616956000167769</v>
      </c>
    </row>
    <row r="79" spans="2:9">
      <c r="B79">
        <f t="shared" ca="1" si="13"/>
        <v>0.79695520763011862</v>
      </c>
      <c r="C79">
        <v>0.12</v>
      </c>
      <c r="D79">
        <v>0.04</v>
      </c>
      <c r="E79" s="15">
        <f t="shared" ca="1" si="14"/>
        <v>0.10375641661040949</v>
      </c>
      <c r="G79">
        <v>7</v>
      </c>
      <c r="H79">
        <f>H56</f>
        <v>1</v>
      </c>
      <c r="I79" s="13">
        <f t="shared" ca="1" si="15"/>
        <v>9.5110204768347426</v>
      </c>
    </row>
    <row r="80" spans="2:9">
      <c r="B80">
        <f t="shared" ca="1" si="13"/>
        <v>0.86811588254304661</v>
      </c>
      <c r="C80">
        <v>0.12</v>
      </c>
      <c r="D80">
        <v>0.04</v>
      </c>
      <c r="E80" s="15">
        <f t="shared" ca="1" si="14"/>
        <v>0.10944927060344373</v>
      </c>
      <c r="G80">
        <v>8</v>
      </c>
      <c r="H80">
        <f>H57</f>
        <v>1</v>
      </c>
      <c r="I80" s="13">
        <f t="shared" ca="1" si="15"/>
        <v>11.661444001322167</v>
      </c>
    </row>
    <row r="81" spans="2:9">
      <c r="B81">
        <f t="shared" ca="1" si="13"/>
        <v>0.40363412863636261</v>
      </c>
      <c r="C81">
        <v>0.12</v>
      </c>
      <c r="D81">
        <v>0.04</v>
      </c>
      <c r="E81" s="15">
        <f t="shared" ca="1" si="14"/>
        <v>7.2290730290909003E-2</v>
      </c>
      <c r="G81">
        <v>9</v>
      </c>
      <c r="H81">
        <f>H58</f>
        <v>1</v>
      </c>
      <c r="I81" s="13">
        <f t="shared" ca="1" si="15"/>
        <v>13.576749034715196</v>
      </c>
    </row>
    <row r="82" spans="2:9">
      <c r="B82">
        <f t="shared" ca="1" si="13"/>
        <v>0.1837093922077313</v>
      </c>
      <c r="C82">
        <v>0.12</v>
      </c>
      <c r="D82">
        <v>0.04</v>
      </c>
      <c r="E82" s="15">
        <f t="shared" ca="1" si="14"/>
        <v>5.4696751376618502E-2</v>
      </c>
      <c r="G82">
        <v>10</v>
      </c>
      <c r="H82">
        <f>H59</f>
        <v>1</v>
      </c>
      <c r="I82" s="13">
        <f t="shared" ca="1" si="15"/>
        <v>15.374049852546378</v>
      </c>
    </row>
    <row r="83" spans="2:9">
      <c r="B83">
        <f t="shared" ca="1" si="13"/>
        <v>0.72706372980368594</v>
      </c>
      <c r="C83">
        <v>0.12</v>
      </c>
      <c r="D83">
        <v>0.04</v>
      </c>
      <c r="E83" s="15">
        <f t="shared" ca="1" si="14"/>
        <v>9.8165098384294866E-2</v>
      </c>
      <c r="G83">
        <v>11</v>
      </c>
      <c r="H83">
        <f>H60</f>
        <v>1</v>
      </c>
      <c r="I83" s="13">
        <f t="shared" ca="1" si="15"/>
        <v>17.981410067270939</v>
      </c>
    </row>
    <row r="84" spans="2:9">
      <c r="B84">
        <f t="shared" ca="1" si="13"/>
        <v>0.34786117842291031</v>
      </c>
      <c r="C84">
        <v>0.12</v>
      </c>
      <c r="D84">
        <v>0.04</v>
      </c>
      <c r="E84" s="15">
        <f t="shared" ca="1" si="14"/>
        <v>6.7828894273832818E-2</v>
      </c>
      <c r="G84">
        <v>12</v>
      </c>
      <c r="H84">
        <f>H61</f>
        <v>1</v>
      </c>
      <c r="I84" s="13">
        <f t="shared" ca="1" si="15"/>
        <v>20.268898123892125</v>
      </c>
    </row>
    <row r="85" spans="2:9">
      <c r="B85">
        <f t="shared" ca="1" si="13"/>
        <v>0.70904903444061207</v>
      </c>
      <c r="C85">
        <v>0.12</v>
      </c>
      <c r="D85">
        <v>0.04</v>
      </c>
      <c r="E85" s="15">
        <f t="shared" ca="1" si="14"/>
        <v>9.6723922755248964E-2</v>
      </c>
      <c r="G85">
        <v>13</v>
      </c>
      <c r="H85">
        <f>H62</f>
        <v>1</v>
      </c>
      <c r="I85" s="13">
        <f t="shared" ca="1" si="15"/>
        <v>23.326109383116727</v>
      </c>
    </row>
    <row r="86" spans="2:9">
      <c r="B86">
        <f t="shared" ca="1" si="13"/>
        <v>0.7403794323836691</v>
      </c>
      <c r="C86">
        <v>0.12</v>
      </c>
      <c r="D86">
        <v>0.04</v>
      </c>
      <c r="E86" s="15">
        <f t="shared" ca="1" si="14"/>
        <v>9.9230354590693515E-2</v>
      </c>
      <c r="G86">
        <v>14</v>
      </c>
      <c r="H86">
        <f>H63</f>
        <v>1</v>
      </c>
      <c r="I86" s="13">
        <f t="shared" ca="1" si="15"/>
        <v>26.739997843015399</v>
      </c>
    </row>
    <row r="87" spans="2:9">
      <c r="B87">
        <f t="shared" ca="1" si="13"/>
        <v>0.85601733736551389</v>
      </c>
      <c r="C87">
        <v>0.12</v>
      </c>
      <c r="D87">
        <v>0.04</v>
      </c>
      <c r="E87" s="15">
        <f t="shared" ca="1" si="14"/>
        <v>0.10848138698924109</v>
      </c>
      <c r="G87">
        <v>15</v>
      </c>
      <c r="H87">
        <f>H64</f>
        <v>1</v>
      </c>
      <c r="I87" s="13">
        <f t="shared" ca="1" si="15"/>
        <v>30.749271284104267</v>
      </c>
    </row>
    <row r="88" spans="2:9">
      <c r="B88">
        <f t="shared" ca="1" si="13"/>
        <v>0.58027961060167643</v>
      </c>
      <c r="C88">
        <v>0.12</v>
      </c>
      <c r="D88">
        <v>0.04</v>
      </c>
      <c r="E88" s="15">
        <f t="shared" ca="1" si="14"/>
        <v>8.6422368848134118E-2</v>
      </c>
      <c r="G88">
        <v>16</v>
      </c>
      <c r="H88">
        <f>H65</f>
        <v>1</v>
      </c>
      <c r="I88" s="13">
        <f t="shared" ca="1" si="15"/>
        <v>34.493118517678596</v>
      </c>
    </row>
    <row r="89" spans="2:9">
      <c r="B89">
        <f t="shared" ca="1" si="13"/>
        <v>0.63191277247456989</v>
      </c>
      <c r="C89">
        <v>0.12</v>
      </c>
      <c r="D89">
        <v>0.04</v>
      </c>
      <c r="E89" s="15">
        <f t="shared" ca="1" si="14"/>
        <v>9.0553021797965594E-2</v>
      </c>
      <c r="G89">
        <v>17</v>
      </c>
      <c r="H89">
        <f>H66</f>
        <v>1</v>
      </c>
      <c r="I89" s="13">
        <f t="shared" ca="1" si="15"/>
        <v>38.707127652487721</v>
      </c>
    </row>
    <row r="90" spans="2:9">
      <c r="B90">
        <f t="shared" ca="1" si="13"/>
        <v>0.88822417612334803</v>
      </c>
      <c r="C90">
        <v>0.12</v>
      </c>
      <c r="D90">
        <v>0.04</v>
      </c>
      <c r="E90" s="15">
        <f t="shared" ca="1" si="14"/>
        <v>0.11105793408986783</v>
      </c>
      <c r="G90">
        <v>18</v>
      </c>
      <c r="H90">
        <f>H67</f>
        <v>1</v>
      </c>
      <c r="I90" s="13">
        <f t="shared" ca="1" si="15"/>
        <v>44.116919218215671</v>
      </c>
    </row>
    <row r="91" spans="2:9">
      <c r="B91">
        <f t="shared" ca="1" si="13"/>
        <v>0.58890818942358703</v>
      </c>
      <c r="C91">
        <v>0.12</v>
      </c>
      <c r="D91">
        <v>0.04</v>
      </c>
      <c r="E91" s="15">
        <f t="shared" ca="1" si="14"/>
        <v>8.7112655153886956E-2</v>
      </c>
      <c r="G91">
        <v>19</v>
      </c>
      <c r="H91">
        <f>H68</f>
        <v>1</v>
      </c>
      <c r="I91" s="13">
        <f t="shared" ca="1" si="15"/>
        <v>49.047173843677868</v>
      </c>
    </row>
    <row r="92" spans="2:9">
      <c r="B92">
        <f t="shared" ca="1" si="13"/>
        <v>0.73370732960990237</v>
      </c>
      <c r="C92">
        <v>0.12</v>
      </c>
      <c r="D92">
        <v>0.04</v>
      </c>
      <c r="E92" s="15">
        <f t="shared" ca="1" si="14"/>
        <v>9.869658636879218E-2</v>
      </c>
      <c r="G92">
        <v>20</v>
      </c>
      <c r="I92" s="13">
        <f t="shared" ca="1" si="15"/>
        <v>54.986659059454375</v>
      </c>
    </row>
    <row r="95" spans="2:9">
      <c r="B95" s="46" t="s">
        <v>128</v>
      </c>
      <c r="C95" s="46"/>
      <c r="D95" s="46"/>
      <c r="E95" s="46"/>
      <c r="F95" s="46"/>
      <c r="G95" s="46"/>
      <c r="H95" s="46"/>
      <c r="I95" s="46"/>
    </row>
    <row r="96" spans="2:9">
      <c r="B96" s="39" t="s">
        <v>122</v>
      </c>
      <c r="C96" s="22" t="s">
        <v>120</v>
      </c>
      <c r="D96" s="22" t="s">
        <v>121</v>
      </c>
      <c r="E96" s="22" t="s">
        <v>123</v>
      </c>
      <c r="G96">
        <v>0</v>
      </c>
      <c r="H96">
        <f>H72</f>
        <v>1</v>
      </c>
      <c r="I96" s="13">
        <v>0</v>
      </c>
    </row>
    <row r="97" spans="2:9">
      <c r="B97">
        <f ca="1">RAND()</f>
        <v>0.53977159361794613</v>
      </c>
      <c r="C97">
        <v>0.12</v>
      </c>
      <c r="D97">
        <v>0.04</v>
      </c>
      <c r="E97" s="15">
        <f ca="1">(C97-D97)*B97+D97</f>
        <v>8.3181727489435683E-2</v>
      </c>
      <c r="G97">
        <v>1</v>
      </c>
      <c r="H97">
        <f t="shared" ref="H97:H115" si="16">H73</f>
        <v>1</v>
      </c>
      <c r="I97" s="13">
        <f ca="1">H96*(1+E97)</f>
        <v>1.0831817274894358</v>
      </c>
    </row>
    <row r="98" spans="2:9">
      <c r="B98">
        <f t="shared" ref="B98:B116" ca="1" si="17">RAND()</f>
        <v>0.4126852815217088</v>
      </c>
      <c r="C98">
        <v>0.12</v>
      </c>
      <c r="D98">
        <v>0.04</v>
      </c>
      <c r="E98" s="15">
        <f t="shared" ref="E98:E116" ca="1" si="18">(C98-D98)*B98+D98</f>
        <v>7.3014822521736703E-2</v>
      </c>
      <c r="G98">
        <v>2</v>
      </c>
      <c r="H98">
        <f t="shared" si="16"/>
        <v>1</v>
      </c>
      <c r="I98" s="13">
        <f ca="1">(I97+H97)*(1+E98)</f>
        <v>2.2352848716026013</v>
      </c>
    </row>
    <row r="99" spans="2:9">
      <c r="B99">
        <f t="shared" ca="1" si="17"/>
        <v>0.32828256521572818</v>
      </c>
      <c r="C99">
        <v>0.12</v>
      </c>
      <c r="D99">
        <v>0.04</v>
      </c>
      <c r="E99" s="15">
        <f t="shared" ca="1" si="18"/>
        <v>6.6262605217258255E-2</v>
      </c>
      <c r="G99">
        <v>3</v>
      </c>
      <c r="H99">
        <f t="shared" si="16"/>
        <v>1</v>
      </c>
      <c r="I99" s="13">
        <f t="shared" ref="I99:I116" ca="1" si="19">(I98+H98)*(1+E99)</f>
        <v>3.4496632758149728</v>
      </c>
    </row>
    <row r="100" spans="2:9">
      <c r="B100">
        <f t="shared" ca="1" si="17"/>
        <v>0.41022811955787863</v>
      </c>
      <c r="C100">
        <v>0.12</v>
      </c>
      <c r="D100">
        <v>0.04</v>
      </c>
      <c r="E100" s="15">
        <f t="shared" ca="1" si="18"/>
        <v>7.2818249564630289E-2</v>
      </c>
      <c r="G100">
        <v>4</v>
      </c>
      <c r="H100">
        <f t="shared" si="16"/>
        <v>1</v>
      </c>
      <c r="I100" s="13">
        <f t="shared" ca="1" si="19"/>
        <v>4.7736799667118381</v>
      </c>
    </row>
    <row r="101" spans="2:9">
      <c r="B101">
        <f t="shared" ca="1" si="17"/>
        <v>0.47325041839818938</v>
      </c>
      <c r="C101">
        <v>0.12</v>
      </c>
      <c r="D101">
        <v>0.04</v>
      </c>
      <c r="E101" s="15">
        <f t="shared" ca="1" si="18"/>
        <v>7.7860033471855147E-2</v>
      </c>
      <c r="G101">
        <v>5</v>
      </c>
      <c r="H101">
        <f t="shared" si="16"/>
        <v>1</v>
      </c>
      <c r="I101" s="13">
        <f t="shared" ca="1" si="19"/>
        <v>6.223218882175801</v>
      </c>
    </row>
    <row r="102" spans="2:9">
      <c r="B102">
        <f t="shared" ca="1" si="17"/>
        <v>0.72066687533120732</v>
      </c>
      <c r="C102">
        <v>0.12</v>
      </c>
      <c r="D102">
        <v>0.04</v>
      </c>
      <c r="E102" s="15">
        <f t="shared" ca="1" si="18"/>
        <v>9.7653350026496583E-2</v>
      </c>
      <c r="G102">
        <v>6</v>
      </c>
      <c r="H102">
        <f t="shared" si="16"/>
        <v>1</v>
      </c>
      <c r="I102" s="13">
        <f t="shared" ca="1" si="19"/>
        <v>7.9285904039949147</v>
      </c>
    </row>
    <row r="103" spans="2:9">
      <c r="B103">
        <f t="shared" ca="1" si="17"/>
        <v>0.6668429341873211</v>
      </c>
      <c r="C103">
        <v>0.12</v>
      </c>
      <c r="D103">
        <v>0.04</v>
      </c>
      <c r="E103" s="15">
        <f t="shared" ca="1" si="18"/>
        <v>9.334743473498569E-2</v>
      </c>
      <c r="G103">
        <v>7</v>
      </c>
      <c r="H103">
        <f t="shared" si="16"/>
        <v>1</v>
      </c>
      <c r="I103" s="13">
        <f t="shared" ca="1" si="19"/>
        <v>9.7620514140072476</v>
      </c>
    </row>
    <row r="104" spans="2:9">
      <c r="B104">
        <f t="shared" ca="1" si="17"/>
        <v>3.1045967212938397E-2</v>
      </c>
      <c r="C104">
        <v>0.12</v>
      </c>
      <c r="D104">
        <v>0.04</v>
      </c>
      <c r="E104" s="15">
        <f t="shared" ca="1" si="18"/>
        <v>4.2483677377035074E-2</v>
      </c>
      <c r="G104">
        <v>8</v>
      </c>
      <c r="H104">
        <f t="shared" si="16"/>
        <v>1</v>
      </c>
      <c r="I104" s="13">
        <f t="shared" ca="1" si="19"/>
        <v>11.219262934194997</v>
      </c>
    </row>
    <row r="105" spans="2:9">
      <c r="B105">
        <f t="shared" ca="1" si="17"/>
        <v>0.9264544570002462</v>
      </c>
      <c r="C105">
        <v>0.12</v>
      </c>
      <c r="D105">
        <v>0.04</v>
      </c>
      <c r="E105" s="15">
        <f t="shared" ca="1" si="18"/>
        <v>0.1141163565600197</v>
      </c>
      <c r="G105">
        <v>9</v>
      </c>
      <c r="H105">
        <f t="shared" si="16"/>
        <v>1</v>
      </c>
      <c r="I105" s="13">
        <f t="shared" ca="1" si="19"/>
        <v>13.613680700094225</v>
      </c>
    </row>
    <row r="106" spans="2:9">
      <c r="B106">
        <f t="shared" ca="1" si="17"/>
        <v>0.73044022024832367</v>
      </c>
      <c r="C106">
        <v>0.12</v>
      </c>
      <c r="D106">
        <v>0.04</v>
      </c>
      <c r="E106" s="15">
        <f t="shared" ca="1" si="18"/>
        <v>9.8435217619865886E-2</v>
      </c>
      <c r="G106">
        <v>10</v>
      </c>
      <c r="H106">
        <f t="shared" si="16"/>
        <v>1</v>
      </c>
      <c r="I106" s="13">
        <f t="shared" ca="1" si="19"/>
        <v>16.052181540035235</v>
      </c>
    </row>
    <row r="107" spans="2:9">
      <c r="B107">
        <f t="shared" ca="1" si="17"/>
        <v>0.16326130467083677</v>
      </c>
      <c r="C107">
        <v>0.12</v>
      </c>
      <c r="D107">
        <v>0.04</v>
      </c>
      <c r="E107" s="15">
        <f t="shared" ca="1" si="18"/>
        <v>5.3060904373666937E-2</v>
      </c>
      <c r="G107">
        <v>11</v>
      </c>
      <c r="H107">
        <f t="shared" si="16"/>
        <v>1</v>
      </c>
      <c r="I107" s="13">
        <f t="shared" ca="1" si="19"/>
        <v>17.956985714093452</v>
      </c>
    </row>
    <row r="108" spans="2:9">
      <c r="B108">
        <f t="shared" ca="1" si="17"/>
        <v>0.12506637495731787</v>
      </c>
      <c r="C108">
        <v>0.12</v>
      </c>
      <c r="D108">
        <v>0.04</v>
      </c>
      <c r="E108" s="15">
        <f t="shared" ca="1" si="18"/>
        <v>5.000530999658543E-2</v>
      </c>
      <c r="G108">
        <v>12</v>
      </c>
      <c r="H108">
        <f t="shared" si="16"/>
        <v>1</v>
      </c>
      <c r="I108" s="13">
        <f t="shared" ca="1" si="19"/>
        <v>19.904935661327535</v>
      </c>
    </row>
    <row r="109" spans="2:9">
      <c r="B109">
        <f t="shared" ca="1" si="17"/>
        <v>0.45180275417626015</v>
      </c>
      <c r="C109">
        <v>0.12</v>
      </c>
      <c r="D109">
        <v>0.04</v>
      </c>
      <c r="E109" s="15">
        <f t="shared" ca="1" si="18"/>
        <v>7.6144220334100815E-2</v>
      </c>
      <c r="G109">
        <v>13</v>
      </c>
      <c r="H109">
        <f t="shared" si="16"/>
        <v>1</v>
      </c>
      <c r="I109" s="13">
        <f t="shared" ca="1" si="19"/>
        <v>22.496725688393859</v>
      </c>
    </row>
    <row r="110" spans="2:9">
      <c r="B110">
        <f t="shared" ca="1" si="17"/>
        <v>0.81018862785951984</v>
      </c>
      <c r="C110">
        <v>0.12</v>
      </c>
      <c r="D110">
        <v>0.04</v>
      </c>
      <c r="E110" s="15">
        <f t="shared" ca="1" si="18"/>
        <v>0.10481509022876156</v>
      </c>
      <c r="G110">
        <v>14</v>
      </c>
      <c r="H110">
        <f t="shared" si="16"/>
        <v>1</v>
      </c>
      <c r="I110" s="13">
        <f t="shared" ca="1" si="19"/>
        <v>25.959537111503323</v>
      </c>
    </row>
    <row r="111" spans="2:9">
      <c r="B111">
        <f t="shared" ca="1" si="17"/>
        <v>0.67128591820045558</v>
      </c>
      <c r="C111">
        <v>0.12</v>
      </c>
      <c r="D111">
        <v>0.04</v>
      </c>
      <c r="E111" s="15">
        <f t="shared" ca="1" si="18"/>
        <v>9.3702873456036437E-2</v>
      </c>
      <c r="G111">
        <v>15</v>
      </c>
      <c r="H111">
        <f t="shared" si="16"/>
        <v>1</v>
      </c>
      <c r="I111" s="13">
        <f t="shared" ca="1" si="19"/>
        <v>29.485723205895834</v>
      </c>
    </row>
    <row r="112" spans="2:9">
      <c r="B112">
        <f t="shared" ca="1" si="17"/>
        <v>0.3509502318694826</v>
      </c>
      <c r="C112">
        <v>0.12</v>
      </c>
      <c r="D112">
        <v>0.04</v>
      </c>
      <c r="E112" s="15">
        <f t="shared" ca="1" si="18"/>
        <v>6.8076018549558609E-2</v>
      </c>
      <c r="G112">
        <v>16</v>
      </c>
      <c r="H112">
        <f t="shared" si="16"/>
        <v>1</v>
      </c>
      <c r="I112" s="13">
        <f t="shared" ca="1" si="19"/>
        <v>32.561069864357108</v>
      </c>
    </row>
    <row r="113" spans="2:9">
      <c r="B113">
        <f t="shared" ca="1" si="17"/>
        <v>0.84394721533429073</v>
      </c>
      <c r="C113">
        <v>0.12</v>
      </c>
      <c r="D113">
        <v>0.04</v>
      </c>
      <c r="E113" s="15">
        <f t="shared" ca="1" si="18"/>
        <v>0.10751577722674324</v>
      </c>
      <c r="G113">
        <v>17</v>
      </c>
      <c r="H113">
        <f t="shared" si="16"/>
        <v>1</v>
      </c>
      <c r="I113" s="13">
        <f t="shared" ca="1" si="19"/>
        <v>37.169414375384491</v>
      </c>
    </row>
    <row r="114" spans="2:9">
      <c r="B114">
        <f t="shared" ca="1" si="17"/>
        <v>0.24181295374133238</v>
      </c>
      <c r="C114">
        <v>0.12</v>
      </c>
      <c r="D114">
        <v>0.04</v>
      </c>
      <c r="E114" s="15">
        <f t="shared" ca="1" si="18"/>
        <v>5.9345036299306583E-2</v>
      </c>
      <c r="G114">
        <v>18</v>
      </c>
      <c r="H114">
        <f t="shared" si="16"/>
        <v>1</v>
      </c>
      <c r="I114" s="13">
        <f t="shared" ca="1" si="19"/>
        <v>40.434579657014964</v>
      </c>
    </row>
    <row r="115" spans="2:9">
      <c r="B115">
        <f t="shared" ca="1" si="17"/>
        <v>7.3177043639181871E-2</v>
      </c>
      <c r="C115">
        <v>0.12</v>
      </c>
      <c r="D115">
        <v>0.04</v>
      </c>
      <c r="E115" s="15">
        <f t="shared" ca="1" si="18"/>
        <v>4.5854163491134553E-2</v>
      </c>
      <c r="G115">
        <v>19</v>
      </c>
      <c r="H115">
        <f t="shared" si="16"/>
        <v>1</v>
      </c>
      <c r="I115" s="13">
        <f t="shared" ca="1" si="19"/>
        <v>43.334527646794164</v>
      </c>
    </row>
    <row r="116" spans="2:9">
      <c r="B116">
        <f t="shared" ca="1" si="17"/>
        <v>0.72075641494050191</v>
      </c>
      <c r="C116">
        <v>0.12</v>
      </c>
      <c r="D116">
        <v>0.04</v>
      </c>
      <c r="E116" s="15">
        <f t="shared" ca="1" si="18"/>
        <v>9.7660513195240148E-2</v>
      </c>
      <c r="G116">
        <v>20</v>
      </c>
      <c r="I116" s="13">
        <f t="shared" ca="1" si="19"/>
        <v>48.664260369048648</v>
      </c>
    </row>
    <row r="119" spans="2:9">
      <c r="B119" s="46" t="s">
        <v>129</v>
      </c>
      <c r="C119" s="46"/>
      <c r="D119" s="46"/>
      <c r="E119" s="46"/>
      <c r="F119" s="46"/>
      <c r="G119" s="46"/>
      <c r="H119" s="46"/>
      <c r="I119" s="46"/>
    </row>
    <row r="120" spans="2:9">
      <c r="B120" s="39" t="s">
        <v>122</v>
      </c>
      <c r="C120" s="22" t="s">
        <v>120</v>
      </c>
      <c r="D120" s="22" t="s">
        <v>121</v>
      </c>
      <c r="E120" s="22" t="s">
        <v>123</v>
      </c>
      <c r="G120">
        <v>0</v>
      </c>
      <c r="H120">
        <f>H96</f>
        <v>1</v>
      </c>
      <c r="I120" s="13">
        <v>0</v>
      </c>
    </row>
    <row r="121" spans="2:9">
      <c r="B121">
        <f ca="1">RAND()</f>
        <v>0.43072475166273227</v>
      </c>
      <c r="C121">
        <v>0.12</v>
      </c>
      <c r="D121">
        <v>0.04</v>
      </c>
      <c r="E121" s="15">
        <f ca="1">(C121-D121)*B121+D121</f>
        <v>7.4457980133018575E-2</v>
      </c>
      <c r="G121">
        <v>1</v>
      </c>
      <c r="H121">
        <f t="shared" ref="H121:H139" si="20">H97</f>
        <v>1</v>
      </c>
      <c r="I121" s="13">
        <f ca="1">H120*(1+E121)</f>
        <v>1.0744579801330185</v>
      </c>
    </row>
    <row r="122" spans="2:9">
      <c r="B122">
        <f t="shared" ref="B122:B140" ca="1" si="21">RAND()</f>
        <v>5.4415553325065869E-2</v>
      </c>
      <c r="C122">
        <v>0.12</v>
      </c>
      <c r="D122">
        <v>0.04</v>
      </c>
      <c r="E122" s="15">
        <f t="shared" ref="E122:E140" ca="1" si="22">(C122-D122)*B122+D122</f>
        <v>4.4353244266005273E-2</v>
      </c>
      <c r="G122">
        <v>2</v>
      </c>
      <c r="H122">
        <f t="shared" si="20"/>
        <v>1</v>
      </c>
      <c r="I122" s="13">
        <f ca="1">(I121+H121)*(1+E122)</f>
        <v>2.1664669216454224</v>
      </c>
    </row>
    <row r="123" spans="2:9">
      <c r="B123">
        <f t="shared" ca="1" si="21"/>
        <v>0.97021320356416352</v>
      </c>
      <c r="C123">
        <v>0.12</v>
      </c>
      <c r="D123">
        <v>0.04</v>
      </c>
      <c r="E123" s="15">
        <f t="shared" ca="1" si="22"/>
        <v>0.11761705628513308</v>
      </c>
      <c r="G123">
        <v>3</v>
      </c>
      <c r="H123">
        <f t="shared" si="20"/>
        <v>1</v>
      </c>
      <c r="I123" s="13">
        <f t="shared" ref="I123:I140" ca="1" si="23">(I122+H122)*(1+E123)</f>
        <v>3.5388974397936042</v>
      </c>
    </row>
    <row r="124" spans="2:9">
      <c r="B124">
        <f t="shared" ca="1" si="21"/>
        <v>0.96985855533399912</v>
      </c>
      <c r="C124">
        <v>0.12</v>
      </c>
      <c r="D124">
        <v>0.04</v>
      </c>
      <c r="E124" s="15">
        <f t="shared" ca="1" si="22"/>
        <v>0.11758868442671991</v>
      </c>
      <c r="G124">
        <v>4</v>
      </c>
      <c r="H124">
        <f t="shared" si="20"/>
        <v>1</v>
      </c>
      <c r="I124" s="13">
        <f t="shared" ca="1" si="23"/>
        <v>5.0726204184867418</v>
      </c>
    </row>
    <row r="125" spans="2:9">
      <c r="B125">
        <f t="shared" ca="1" si="21"/>
        <v>0.3058614314081699</v>
      </c>
      <c r="C125">
        <v>0.12</v>
      </c>
      <c r="D125">
        <v>0.04</v>
      </c>
      <c r="E125" s="15">
        <f t="shared" ca="1" si="22"/>
        <v>6.4468914512653588E-2</v>
      </c>
      <c r="G125">
        <v>5</v>
      </c>
      <c r="H125">
        <f t="shared" si="20"/>
        <v>1</v>
      </c>
      <c r="I125" s="13">
        <f t="shared" ca="1" si="23"/>
        <v>6.4641156651139582</v>
      </c>
    </row>
    <row r="126" spans="2:9">
      <c r="B126">
        <f t="shared" ca="1" si="21"/>
        <v>4.4219420537078946E-2</v>
      </c>
      <c r="C126">
        <v>0.12</v>
      </c>
      <c r="D126">
        <v>0.04</v>
      </c>
      <c r="E126" s="15">
        <f t="shared" ca="1" si="22"/>
        <v>4.3537553642966319E-2</v>
      </c>
      <c r="G126">
        <v>6</v>
      </c>
      <c r="H126">
        <f t="shared" si="20"/>
        <v>1</v>
      </c>
      <c r="I126" s="13">
        <f t="shared" ca="1" si="23"/>
        <v>7.7890850012811619</v>
      </c>
    </row>
    <row r="127" spans="2:9">
      <c r="B127">
        <f t="shared" ca="1" si="21"/>
        <v>0.7170402512383699</v>
      </c>
      <c r="C127">
        <v>0.12</v>
      </c>
      <c r="D127">
        <v>0.04</v>
      </c>
      <c r="E127" s="15">
        <f t="shared" ca="1" si="22"/>
        <v>9.7363220099069586E-2</v>
      </c>
      <c r="G127">
        <v>7</v>
      </c>
      <c r="H127">
        <f t="shared" si="20"/>
        <v>1</v>
      </c>
      <c r="I127" s="13">
        <f t="shared" ca="1" si="23"/>
        <v>9.64481861873033</v>
      </c>
    </row>
    <row r="128" spans="2:9">
      <c r="B128">
        <f t="shared" ca="1" si="21"/>
        <v>0.93674626177758213</v>
      </c>
      <c r="C128">
        <v>0.12</v>
      </c>
      <c r="D128">
        <v>0.04</v>
      </c>
      <c r="E128" s="15">
        <f t="shared" ca="1" si="22"/>
        <v>0.11493970094220657</v>
      </c>
      <c r="G128">
        <v>8</v>
      </c>
      <c r="H128">
        <f t="shared" si="20"/>
        <v>1</v>
      </c>
      <c r="I128" s="13">
        <f t="shared" ca="1" si="23"/>
        <v>11.868330887351227</v>
      </c>
    </row>
    <row r="129" spans="2:9">
      <c r="B129">
        <f t="shared" ca="1" si="21"/>
        <v>0.11088016902176823</v>
      </c>
      <c r="C129">
        <v>0.12</v>
      </c>
      <c r="D129">
        <v>0.04</v>
      </c>
      <c r="E129" s="15">
        <f t="shared" ca="1" si="22"/>
        <v>4.8870413521741457E-2</v>
      </c>
      <c r="G129">
        <v>9</v>
      </c>
      <c r="H129">
        <f t="shared" si="20"/>
        <v>1</v>
      </c>
      <c r="I129" s="13">
        <f t="shared" ca="1" si="23"/>
        <v>13.49721153915068</v>
      </c>
    </row>
    <row r="130" spans="2:9">
      <c r="B130">
        <f t="shared" ca="1" si="21"/>
        <v>0.54318401757384771</v>
      </c>
      <c r="C130">
        <v>0.12</v>
      </c>
      <c r="D130">
        <v>0.04</v>
      </c>
      <c r="E130" s="15">
        <f t="shared" ca="1" si="22"/>
        <v>8.3454721405907817E-2</v>
      </c>
      <c r="G130">
        <v>10</v>
      </c>
      <c r="H130">
        <f t="shared" si="20"/>
        <v>1</v>
      </c>
      <c r="I130" s="13">
        <f t="shared" ca="1" si="23"/>
        <v>15.707072289313011</v>
      </c>
    </row>
    <row r="131" spans="2:9">
      <c r="B131">
        <f t="shared" ca="1" si="21"/>
        <v>0.48572143711481863</v>
      </c>
      <c r="C131">
        <v>0.12</v>
      </c>
      <c r="D131">
        <v>0.04</v>
      </c>
      <c r="E131" s="15">
        <f t="shared" ca="1" si="22"/>
        <v>7.8857714969185477E-2</v>
      </c>
      <c r="G131">
        <v>11</v>
      </c>
      <c r="H131">
        <f t="shared" si="20"/>
        <v>1</v>
      </c>
      <c r="I131" s="13">
        <f t="shared" ca="1" si="23"/>
        <v>18.024553833873231</v>
      </c>
    </row>
    <row r="132" spans="2:9">
      <c r="B132">
        <f t="shared" ca="1" si="21"/>
        <v>4.5394938767872706E-2</v>
      </c>
      <c r="C132">
        <v>0.12</v>
      </c>
      <c r="D132">
        <v>0.04</v>
      </c>
      <c r="E132" s="15">
        <f t="shared" ca="1" si="22"/>
        <v>4.3631595101429818E-2</v>
      </c>
      <c r="G132">
        <v>12</v>
      </c>
      <c r="H132">
        <f t="shared" si="20"/>
        <v>1</v>
      </c>
      <c r="I132" s="13">
        <f t="shared" ca="1" si="23"/>
        <v>19.854625463738142</v>
      </c>
    </row>
    <row r="133" spans="2:9">
      <c r="B133">
        <f t="shared" ca="1" si="21"/>
        <v>0.96140647558644154</v>
      </c>
      <c r="C133">
        <v>0.12</v>
      </c>
      <c r="D133">
        <v>0.04</v>
      </c>
      <c r="E133" s="15">
        <f t="shared" ca="1" si="22"/>
        <v>0.11691251804691533</v>
      </c>
      <c r="G133">
        <v>13</v>
      </c>
      <c r="H133">
        <f t="shared" si="20"/>
        <v>1</v>
      </c>
      <c r="I133" s="13">
        <f t="shared" ca="1" si="23"/>
        <v>23.292792239629087</v>
      </c>
    </row>
    <row r="134" spans="2:9">
      <c r="B134">
        <f t="shared" ca="1" si="21"/>
        <v>0.58154106761460267</v>
      </c>
      <c r="C134">
        <v>0.12</v>
      </c>
      <c r="D134">
        <v>0.04</v>
      </c>
      <c r="E134" s="15">
        <f t="shared" ca="1" si="22"/>
        <v>8.6523285409168205E-2</v>
      </c>
      <c r="G134">
        <v>14</v>
      </c>
      <c r="H134">
        <f t="shared" si="20"/>
        <v>1</v>
      </c>
      <c r="I134" s="13">
        <f t="shared" ca="1" si="23"/>
        <v>26.394684435964141</v>
      </c>
    </row>
    <row r="135" spans="2:9">
      <c r="B135">
        <f t="shared" ca="1" si="21"/>
        <v>0.57843476278592898</v>
      </c>
      <c r="C135">
        <v>0.12</v>
      </c>
      <c r="D135">
        <v>0.04</v>
      </c>
      <c r="E135" s="15">
        <f t="shared" ca="1" si="22"/>
        <v>8.6274781022874308E-2</v>
      </c>
      <c r="G135">
        <v>15</v>
      </c>
      <c r="H135">
        <f t="shared" si="20"/>
        <v>1</v>
      </c>
      <c r="I135" s="13">
        <f t="shared" ca="1" si="23"/>
        <v>29.758154836867693</v>
      </c>
    </row>
    <row r="136" spans="2:9">
      <c r="B136">
        <f t="shared" ca="1" si="21"/>
        <v>0.19353265711688539</v>
      </c>
      <c r="C136">
        <v>0.12</v>
      </c>
      <c r="D136">
        <v>0.04</v>
      </c>
      <c r="E136" s="15">
        <f t="shared" ca="1" si="22"/>
        <v>5.5482612569350831E-2</v>
      </c>
      <c r="G136">
        <v>16</v>
      </c>
      <c r="H136">
        <f t="shared" si="20"/>
        <v>1</v>
      </c>
      <c r="I136" s="13">
        <f t="shared" ca="1" si="23"/>
        <v>32.464697625029729</v>
      </c>
    </row>
    <row r="137" spans="2:9">
      <c r="B137">
        <f t="shared" ca="1" si="21"/>
        <v>0.881226049305874</v>
      </c>
      <c r="C137">
        <v>0.12</v>
      </c>
      <c r="D137">
        <v>0.04</v>
      </c>
      <c r="E137" s="15">
        <f t="shared" ca="1" si="22"/>
        <v>0.11049808394446992</v>
      </c>
      <c r="G137">
        <v>17</v>
      </c>
      <c r="H137">
        <f t="shared" si="20"/>
        <v>1</v>
      </c>
      <c r="I137" s="13">
        <f t="shared" ca="1" si="23"/>
        <v>37.162482592376563</v>
      </c>
    </row>
    <row r="138" spans="2:9">
      <c r="B138">
        <f t="shared" ca="1" si="21"/>
        <v>0.63836559690111261</v>
      </c>
      <c r="C138">
        <v>0.12</v>
      </c>
      <c r="D138">
        <v>0.04</v>
      </c>
      <c r="E138" s="15">
        <f t="shared" ca="1" si="22"/>
        <v>9.1069247752088994E-2</v>
      </c>
      <c r="G138">
        <v>18</v>
      </c>
      <c r="H138">
        <f t="shared" si="20"/>
        <v>1</v>
      </c>
      <c r="I138" s="13">
        <f t="shared" ca="1" si="23"/>
        <v>41.637911174416487</v>
      </c>
    </row>
    <row r="139" spans="2:9">
      <c r="B139">
        <f t="shared" ca="1" si="21"/>
        <v>0.99256422871080974</v>
      </c>
      <c r="C139">
        <v>0.12</v>
      </c>
      <c r="D139">
        <v>0.04</v>
      </c>
      <c r="E139" s="15">
        <f t="shared" ca="1" si="22"/>
        <v>0.11940513829686478</v>
      </c>
      <c r="G139">
        <v>19</v>
      </c>
      <c r="H139">
        <f t="shared" si="20"/>
        <v>1</v>
      </c>
      <c r="I139" s="13">
        <f t="shared" ca="1" si="23"/>
        <v>47.729096854887125</v>
      </c>
    </row>
    <row r="140" spans="2:9">
      <c r="B140">
        <f t="shared" ca="1" si="21"/>
        <v>0.6204282535972796</v>
      </c>
      <c r="C140">
        <v>0.12</v>
      </c>
      <c r="D140">
        <v>0.04</v>
      </c>
      <c r="E140" s="15">
        <f t="shared" ca="1" si="22"/>
        <v>8.9634260287782361E-2</v>
      </c>
      <c r="G140">
        <v>20</v>
      </c>
      <c r="I140" s="13">
        <f t="shared" ca="1" si="23"/>
        <v>53.09689340596664</v>
      </c>
    </row>
    <row r="143" spans="2:9">
      <c r="B143" s="46" t="s">
        <v>140</v>
      </c>
      <c r="C143" s="46"/>
      <c r="D143" s="46"/>
      <c r="E143" s="46"/>
      <c r="F143" s="46"/>
      <c r="G143" s="46"/>
      <c r="H143" s="46"/>
      <c r="I143" s="46"/>
    </row>
    <row r="144" spans="2:9">
      <c r="B144" s="39" t="s">
        <v>122</v>
      </c>
      <c r="C144" s="22" t="s">
        <v>120</v>
      </c>
      <c r="D144" s="22" t="s">
        <v>121</v>
      </c>
      <c r="E144" s="22" t="s">
        <v>123</v>
      </c>
      <c r="G144">
        <v>0</v>
      </c>
      <c r="H144">
        <f>H120</f>
        <v>1</v>
      </c>
      <c r="I144" s="13">
        <v>0</v>
      </c>
    </row>
    <row r="145" spans="2:9">
      <c r="B145">
        <f ca="1">RAND()</f>
        <v>0.7525948070895998</v>
      </c>
      <c r="C145">
        <v>0.12</v>
      </c>
      <c r="D145">
        <v>0.04</v>
      </c>
      <c r="E145" s="15">
        <f ca="1">(C145-D145)*B145+D145</f>
        <v>0.10020758456716797</v>
      </c>
      <c r="G145">
        <v>1</v>
      </c>
      <c r="H145">
        <f t="shared" ref="H145:H163" si="24">H121</f>
        <v>1</v>
      </c>
      <c r="I145" s="13">
        <f ca="1">H144*(1+E145)</f>
        <v>1.1002075845671679</v>
      </c>
    </row>
    <row r="146" spans="2:9">
      <c r="B146">
        <f t="shared" ref="B146:B164" ca="1" si="25">RAND()</f>
        <v>0.19303080862898914</v>
      </c>
      <c r="C146">
        <v>0.12</v>
      </c>
      <c r="D146">
        <v>0.04</v>
      </c>
      <c r="E146" s="15">
        <f t="shared" ref="E146:E164" ca="1" si="26">(C146-D146)*B146+D146</f>
        <v>5.5442464690319132E-2</v>
      </c>
      <c r="G146">
        <v>2</v>
      </c>
      <c r="H146">
        <f t="shared" si="24"/>
        <v>1</v>
      </c>
      <c r="I146" s="13">
        <f ca="1">(I145+H145)*(1+E146)</f>
        <v>2.2166482694168739</v>
      </c>
    </row>
    <row r="147" spans="2:9">
      <c r="B147">
        <f t="shared" ca="1" si="25"/>
        <v>0.2435933200334377</v>
      </c>
      <c r="C147">
        <v>0.12</v>
      </c>
      <c r="D147">
        <v>0.04</v>
      </c>
      <c r="E147" s="15">
        <f t="shared" ca="1" si="26"/>
        <v>5.948746560267501E-2</v>
      </c>
      <c r="G147">
        <v>3</v>
      </c>
      <c r="H147">
        <f t="shared" si="24"/>
        <v>1</v>
      </c>
      <c r="I147" s="13">
        <f t="shared" ref="I147:I164" ca="1" si="27">(I146+H146)*(1+E147)</f>
        <v>3.4079985226997138</v>
      </c>
    </row>
    <row r="148" spans="2:9">
      <c r="B148">
        <f t="shared" ca="1" si="25"/>
        <v>0.21440585414365532</v>
      </c>
      <c r="C148">
        <v>0.12</v>
      </c>
      <c r="D148">
        <v>0.04</v>
      </c>
      <c r="E148" s="15">
        <f t="shared" ca="1" si="26"/>
        <v>5.7152468331492429E-2</v>
      </c>
      <c r="G148">
        <v>4</v>
      </c>
      <c r="H148">
        <f t="shared" si="24"/>
        <v>1</v>
      </c>
      <c r="I148" s="13">
        <f t="shared" ca="1" si="27"/>
        <v>4.6599265186735739</v>
      </c>
    </row>
    <row r="149" spans="2:9">
      <c r="B149">
        <f t="shared" ca="1" si="25"/>
        <v>0.3532526002040498</v>
      </c>
      <c r="C149">
        <v>0.12</v>
      </c>
      <c r="D149">
        <v>0.04</v>
      </c>
      <c r="E149" s="15">
        <f t="shared" ca="1" si="26"/>
        <v>6.8260208016323987E-2</v>
      </c>
      <c r="G149">
        <v>5</v>
      </c>
      <c r="H149">
        <f t="shared" si="24"/>
        <v>1</v>
      </c>
      <c r="I149" s="13">
        <f t="shared" ca="1" si="27"/>
        <v>6.0462742801953402</v>
      </c>
    </row>
    <row r="150" spans="2:9">
      <c r="B150">
        <f t="shared" ca="1" si="25"/>
        <v>0.38872621084499248</v>
      </c>
      <c r="C150">
        <v>0.12</v>
      </c>
      <c r="D150">
        <v>0.04</v>
      </c>
      <c r="E150" s="15">
        <f t="shared" ca="1" si="26"/>
        <v>7.1098096867599395E-2</v>
      </c>
      <c r="G150">
        <v>6</v>
      </c>
      <c r="H150">
        <f t="shared" si="24"/>
        <v>1</v>
      </c>
      <c r="I150" s="13">
        <f t="shared" ca="1" si="27"/>
        <v>7.5472509715243428</v>
      </c>
    </row>
    <row r="151" spans="2:9">
      <c r="B151">
        <f t="shared" ca="1" si="25"/>
        <v>0.48770570018039561</v>
      </c>
      <c r="C151">
        <v>0.12</v>
      </c>
      <c r="D151">
        <v>0.04</v>
      </c>
      <c r="E151" s="15">
        <f t="shared" ca="1" si="26"/>
        <v>7.9016456014431635E-2</v>
      </c>
      <c r="G151">
        <v>7</v>
      </c>
      <c r="H151">
        <f t="shared" si="24"/>
        <v>1</v>
      </c>
      <c r="I151" s="13">
        <f t="shared" ca="1" si="27"/>
        <v>9.2226244519601046</v>
      </c>
    </row>
    <row r="152" spans="2:9">
      <c r="B152">
        <f t="shared" ca="1" si="25"/>
        <v>0.2682382303826274</v>
      </c>
      <c r="C152">
        <v>0.12</v>
      </c>
      <c r="D152">
        <v>0.04</v>
      </c>
      <c r="E152" s="15">
        <f t="shared" ca="1" si="26"/>
        <v>6.145905843061019E-2</v>
      </c>
      <c r="G152">
        <v>8</v>
      </c>
      <c r="H152">
        <f t="shared" si="24"/>
        <v>1</v>
      </c>
      <c r="I152" s="13">
        <f t="shared" ca="1" si="27"/>
        <v>10.850897325467306</v>
      </c>
    </row>
    <row r="153" spans="2:9">
      <c r="B153">
        <f t="shared" ca="1" si="25"/>
        <v>8.3520131564501776E-3</v>
      </c>
      <c r="C153">
        <v>0.12</v>
      </c>
      <c r="D153">
        <v>0.04</v>
      </c>
      <c r="E153" s="15">
        <f t="shared" ca="1" si="26"/>
        <v>4.0668161052516014E-2</v>
      </c>
      <c r="G153">
        <v>9</v>
      </c>
      <c r="H153">
        <f t="shared" si="24"/>
        <v>1</v>
      </c>
      <c r="I153" s="13">
        <f t="shared" ca="1" si="27"/>
        <v>12.33285152651624</v>
      </c>
    </row>
    <row r="154" spans="2:9">
      <c r="B154">
        <f t="shared" ca="1" si="25"/>
        <v>0.68730553897044733</v>
      </c>
      <c r="C154">
        <v>0.12</v>
      </c>
      <c r="D154">
        <v>0.04</v>
      </c>
      <c r="E154" s="15">
        <f t="shared" ca="1" si="26"/>
        <v>9.4984443117635778E-2</v>
      </c>
      <c r="G154">
        <v>10</v>
      </c>
      <c r="H154">
        <f t="shared" si="24"/>
        <v>1</v>
      </c>
      <c r="I154" s="13">
        <f t="shared" ca="1" si="27"/>
        <v>14.599265003932507</v>
      </c>
    </row>
    <row r="155" spans="2:9">
      <c r="B155">
        <f t="shared" ca="1" si="25"/>
        <v>0.24131051808903936</v>
      </c>
      <c r="C155">
        <v>0.12</v>
      </c>
      <c r="D155">
        <v>0.04</v>
      </c>
      <c r="E155" s="15">
        <f t="shared" ca="1" si="26"/>
        <v>5.9304841447123148E-2</v>
      </c>
      <c r="G155">
        <v>11</v>
      </c>
      <c r="H155">
        <f t="shared" si="24"/>
        <v>1</v>
      </c>
      <c r="I155" s="13">
        <f t="shared" ca="1" si="27"/>
        <v>16.52437694168238</v>
      </c>
    </row>
    <row r="156" spans="2:9">
      <c r="B156">
        <f t="shared" ca="1" si="25"/>
        <v>0.78589510837035292</v>
      </c>
      <c r="C156">
        <v>0.12</v>
      </c>
      <c r="D156">
        <v>0.04</v>
      </c>
      <c r="E156" s="15">
        <f t="shared" ca="1" si="26"/>
        <v>0.10287160866962822</v>
      </c>
      <c r="G156">
        <v>12</v>
      </c>
      <c r="H156">
        <f t="shared" si="24"/>
        <v>1</v>
      </c>
      <c r="I156" s="13">
        <f t="shared" ca="1" si="27"/>
        <v>19.327137788606187</v>
      </c>
    </row>
    <row r="157" spans="2:9">
      <c r="B157">
        <f t="shared" ca="1" si="25"/>
        <v>0.77515616975124968</v>
      </c>
      <c r="C157">
        <v>0.12</v>
      </c>
      <c r="D157">
        <v>0.04</v>
      </c>
      <c r="E157" s="15">
        <f t="shared" ca="1" si="26"/>
        <v>0.10201249358009996</v>
      </c>
      <c r="G157">
        <v>13</v>
      </c>
      <c r="H157">
        <f t="shared" si="24"/>
        <v>1</v>
      </c>
      <c r="I157" s="13">
        <f t="shared" ca="1" si="27"/>
        <v>22.400759801768181</v>
      </c>
    </row>
    <row r="158" spans="2:9">
      <c r="B158">
        <f t="shared" ca="1" si="25"/>
        <v>0.76517145252658703</v>
      </c>
      <c r="C158">
        <v>0.12</v>
      </c>
      <c r="D158">
        <v>0.04</v>
      </c>
      <c r="E158" s="15">
        <f t="shared" ca="1" si="26"/>
        <v>0.10121371620212696</v>
      </c>
      <c r="G158">
        <v>14</v>
      </c>
      <c r="H158">
        <f t="shared" si="24"/>
        <v>1</v>
      </c>
      <c r="I158" s="13">
        <f t="shared" ca="1" si="27"/>
        <v>25.769237663258487</v>
      </c>
    </row>
    <row r="159" spans="2:9">
      <c r="B159">
        <f t="shared" ca="1" si="25"/>
        <v>0.28479122560942338</v>
      </c>
      <c r="C159">
        <v>0.12</v>
      </c>
      <c r="D159">
        <v>0.04</v>
      </c>
      <c r="E159" s="15">
        <f t="shared" ca="1" si="26"/>
        <v>6.2783298048753863E-2</v>
      </c>
      <c r="G159">
        <v>15</v>
      </c>
      <c r="H159">
        <f t="shared" si="24"/>
        <v>1</v>
      </c>
      <c r="I159" s="13">
        <f t="shared" ca="1" si="27"/>
        <v>28.449898690008773</v>
      </c>
    </row>
    <row r="160" spans="2:9">
      <c r="B160">
        <f t="shared" ca="1" si="25"/>
        <v>0.67004372041097593</v>
      </c>
      <c r="C160">
        <v>0.12</v>
      </c>
      <c r="D160">
        <v>0.04</v>
      </c>
      <c r="E160" s="15">
        <f t="shared" ca="1" si="26"/>
        <v>9.3603497632878063E-2</v>
      </c>
      <c r="G160">
        <v>16</v>
      </c>
      <c r="H160">
        <f t="shared" si="24"/>
        <v>1</v>
      </c>
      <c r="I160" s="13">
        <f t="shared" ca="1" si="27"/>
        <v>32.20651221232751</v>
      </c>
    </row>
    <row r="161" spans="2:9">
      <c r="B161">
        <f t="shared" ca="1" si="25"/>
        <v>0.29169351613787597</v>
      </c>
      <c r="C161">
        <v>0.12</v>
      </c>
      <c r="D161">
        <v>0.04</v>
      </c>
      <c r="E161" s="15">
        <f t="shared" ca="1" si="26"/>
        <v>6.3335481291030074E-2</v>
      </c>
      <c r="G161">
        <v>17</v>
      </c>
      <c r="H161">
        <f t="shared" si="24"/>
        <v>1</v>
      </c>
      <c r="I161" s="13">
        <f t="shared" ca="1" si="27"/>
        <v>35.309662645291738</v>
      </c>
    </row>
    <row r="162" spans="2:9">
      <c r="B162">
        <f t="shared" ca="1" si="25"/>
        <v>0.50247845777396849</v>
      </c>
      <c r="C162">
        <v>0.12</v>
      </c>
      <c r="D162">
        <v>0.04</v>
      </c>
      <c r="E162" s="15">
        <f t="shared" ca="1" si="26"/>
        <v>8.0198276621917475E-2</v>
      </c>
      <c r="G162">
        <v>18</v>
      </c>
      <c r="H162">
        <f t="shared" si="24"/>
        <v>1</v>
      </c>
      <c r="I162" s="13">
        <f t="shared" ca="1" si="27"/>
        <v>39.221635014167354</v>
      </c>
    </row>
    <row r="163" spans="2:9">
      <c r="B163">
        <f t="shared" ca="1" si="25"/>
        <v>0.2684402751228655</v>
      </c>
      <c r="C163">
        <v>0.12</v>
      </c>
      <c r="D163">
        <v>0.04</v>
      </c>
      <c r="E163" s="15">
        <f t="shared" ca="1" si="26"/>
        <v>6.1475222009829238E-2</v>
      </c>
      <c r="G163">
        <v>19</v>
      </c>
      <c r="H163">
        <f t="shared" si="24"/>
        <v>1</v>
      </c>
      <c r="I163" s="13">
        <f t="shared" ca="1" si="27"/>
        <v>42.69426895626161</v>
      </c>
    </row>
    <row r="164" spans="2:9">
      <c r="B164">
        <f t="shared" ca="1" si="25"/>
        <v>0.85763011562740232</v>
      </c>
      <c r="C164">
        <v>0.12</v>
      </c>
      <c r="D164">
        <v>0.04</v>
      </c>
      <c r="E164" s="15">
        <f t="shared" ca="1" si="26"/>
        <v>0.10861040925019216</v>
      </c>
      <c r="G164">
        <v>20</v>
      </c>
      <c r="I164" s="13">
        <f t="shared" ca="1" si="27"/>
        <v>48.439921389489143</v>
      </c>
    </row>
    <row r="167" spans="2:9">
      <c r="B167" s="46" t="s">
        <v>141</v>
      </c>
      <c r="C167" s="46"/>
      <c r="D167" s="46"/>
      <c r="E167" s="46"/>
      <c r="F167" s="46"/>
      <c r="G167" s="46"/>
      <c r="H167" s="46"/>
      <c r="I167" s="46"/>
    </row>
    <row r="168" spans="2:9">
      <c r="B168" s="39" t="s">
        <v>122</v>
      </c>
      <c r="C168" s="22" t="s">
        <v>120</v>
      </c>
      <c r="D168" s="22" t="s">
        <v>121</v>
      </c>
      <c r="E168" s="22" t="s">
        <v>123</v>
      </c>
      <c r="G168">
        <v>0</v>
      </c>
      <c r="H168">
        <f>H144</f>
        <v>1</v>
      </c>
      <c r="I168" s="13">
        <v>0</v>
      </c>
    </row>
    <row r="169" spans="2:9">
      <c r="B169">
        <f ca="1">RAND()</f>
        <v>0.51271731138034737</v>
      </c>
      <c r="C169">
        <v>0.12</v>
      </c>
      <c r="D169">
        <v>0.04</v>
      </c>
      <c r="E169" s="15">
        <f ca="1">(C169-D169)*B169+D169</f>
        <v>8.1017384910427787E-2</v>
      </c>
      <c r="G169">
        <v>1</v>
      </c>
      <c r="H169">
        <f t="shared" ref="H169:H187" si="28">H145</f>
        <v>1</v>
      </c>
      <c r="I169" s="13">
        <f ca="1">H168*(1+E169)</f>
        <v>1.0810173849104279</v>
      </c>
    </row>
    <row r="170" spans="2:9">
      <c r="B170">
        <f t="shared" ref="B170:B188" ca="1" si="29">RAND()</f>
        <v>0.35232378500045003</v>
      </c>
      <c r="C170">
        <v>0.12</v>
      </c>
      <c r="D170">
        <v>0.04</v>
      </c>
      <c r="E170" s="15">
        <f t="shared" ref="E170:E188" ca="1" si="30">(C170-D170)*B170+D170</f>
        <v>6.8185902800036002E-2</v>
      </c>
      <c r="G170">
        <v>2</v>
      </c>
      <c r="H170">
        <f t="shared" si="28"/>
        <v>1</v>
      </c>
      <c r="I170" s="13">
        <f ca="1">(I169+H169)*(1+E170)</f>
        <v>2.2229134340431158</v>
      </c>
    </row>
    <row r="171" spans="2:9">
      <c r="B171">
        <f t="shared" ca="1" si="29"/>
        <v>0.49720994743823588</v>
      </c>
      <c r="C171">
        <v>0.12</v>
      </c>
      <c r="D171">
        <v>0.04</v>
      </c>
      <c r="E171" s="15">
        <f t="shared" ca="1" si="30"/>
        <v>7.9776795795058864E-2</v>
      </c>
      <c r="G171">
        <v>3</v>
      </c>
      <c r="H171">
        <f t="shared" si="28"/>
        <v>1</v>
      </c>
      <c r="I171" s="13">
        <f t="shared" ref="I171:I188" ca="1" si="31">(I170+H170)*(1+E171)</f>
        <v>3.4800271409359254</v>
      </c>
    </row>
    <row r="172" spans="2:9">
      <c r="B172">
        <f t="shared" ca="1" si="29"/>
        <v>0.78495645585215934</v>
      </c>
      <c r="C172">
        <v>0.12</v>
      </c>
      <c r="D172">
        <v>0.04</v>
      </c>
      <c r="E172" s="15">
        <f t="shared" ca="1" si="30"/>
        <v>0.10279651646817273</v>
      </c>
      <c r="G172">
        <v>4</v>
      </c>
      <c r="H172">
        <f t="shared" si="28"/>
        <v>1</v>
      </c>
      <c r="I172" s="13">
        <f t="shared" ca="1" si="31"/>
        <v>4.9405583247070064</v>
      </c>
    </row>
    <row r="173" spans="2:9">
      <c r="B173">
        <f t="shared" ca="1" si="29"/>
        <v>0.7252585295739914</v>
      </c>
      <c r="C173">
        <v>0.12</v>
      </c>
      <c r="D173">
        <v>0.04</v>
      </c>
      <c r="E173" s="15">
        <f t="shared" ca="1" si="30"/>
        <v>9.8020682365919307E-2</v>
      </c>
      <c r="G173">
        <v>5</v>
      </c>
      <c r="H173">
        <f t="shared" si="28"/>
        <v>1</v>
      </c>
      <c r="I173" s="13">
        <f t="shared" ca="1" si="31"/>
        <v>6.5228559053293296</v>
      </c>
    </row>
    <row r="174" spans="2:9">
      <c r="B174">
        <f t="shared" ca="1" si="29"/>
        <v>0.86744046419095844</v>
      </c>
      <c r="C174">
        <v>0.12</v>
      </c>
      <c r="D174">
        <v>0.04</v>
      </c>
      <c r="E174" s="15">
        <f t="shared" ca="1" si="30"/>
        <v>0.10939523713527666</v>
      </c>
      <c r="G174">
        <v>6</v>
      </c>
      <c r="H174">
        <f t="shared" si="28"/>
        <v>1</v>
      </c>
      <c r="I174" s="13">
        <f t="shared" ca="1" si="31"/>
        <v>8.3458205110273482</v>
      </c>
    </row>
    <row r="175" spans="2:9">
      <c r="B175">
        <f t="shared" ca="1" si="29"/>
        <v>2.8712674414023365E-2</v>
      </c>
      <c r="C175">
        <v>0.12</v>
      </c>
      <c r="D175">
        <v>0.04</v>
      </c>
      <c r="E175" s="15">
        <f t="shared" ca="1" si="30"/>
        <v>4.2297013953121868E-2</v>
      </c>
      <c r="G175">
        <v>7</v>
      </c>
      <c r="H175">
        <f t="shared" si="28"/>
        <v>1</v>
      </c>
      <c r="I175" s="13">
        <f t="shared" ca="1" si="31"/>
        <v>9.7411208115856436</v>
      </c>
    </row>
    <row r="176" spans="2:9">
      <c r="B176">
        <f t="shared" ca="1" si="29"/>
        <v>0.75489280948569604</v>
      </c>
      <c r="C176">
        <v>0.12</v>
      </c>
      <c r="D176">
        <v>0.04</v>
      </c>
      <c r="E176" s="15">
        <f t="shared" ca="1" si="30"/>
        <v>0.10039142475885568</v>
      </c>
      <c r="G176">
        <v>8</v>
      </c>
      <c r="H176">
        <f t="shared" si="28"/>
        <v>1</v>
      </c>
      <c r="I176" s="13">
        <f t="shared" ca="1" si="31"/>
        <v>11.819437233367724</v>
      </c>
    </row>
    <row r="177" spans="2:9">
      <c r="B177">
        <f t="shared" ca="1" si="29"/>
        <v>0.11718777718200235</v>
      </c>
      <c r="C177">
        <v>0.12</v>
      </c>
      <c r="D177">
        <v>0.04</v>
      </c>
      <c r="E177" s="15">
        <f t="shared" ca="1" si="30"/>
        <v>4.937502217456019E-2</v>
      </c>
      <c r="G177">
        <v>9</v>
      </c>
      <c r="H177">
        <f t="shared" si="28"/>
        <v>1</v>
      </c>
      <c r="I177" s="13">
        <f t="shared" ca="1" si="31"/>
        <v>13.452397231030638</v>
      </c>
    </row>
    <row r="178" spans="2:9">
      <c r="B178">
        <f t="shared" ca="1" si="29"/>
        <v>0.93892138877953857</v>
      </c>
      <c r="C178">
        <v>0.12</v>
      </c>
      <c r="D178">
        <v>0.04</v>
      </c>
      <c r="E178" s="15">
        <f t="shared" ca="1" si="30"/>
        <v>0.11511371110236307</v>
      </c>
      <c r="G178">
        <v>10</v>
      </c>
      <c r="H178">
        <f t="shared" si="28"/>
        <v>1</v>
      </c>
      <c r="I178" s="13">
        <f t="shared" ca="1" si="31"/>
        <v>16.116066310620091</v>
      </c>
    </row>
    <row r="179" spans="2:9">
      <c r="B179">
        <f t="shared" ca="1" si="29"/>
        <v>0.37402081994375469</v>
      </c>
      <c r="C179">
        <v>0.12</v>
      </c>
      <c r="D179">
        <v>0.04</v>
      </c>
      <c r="E179" s="15">
        <f t="shared" ca="1" si="30"/>
        <v>6.9921665595500365E-2</v>
      </c>
      <c r="G179">
        <v>11</v>
      </c>
      <c r="H179">
        <f t="shared" si="28"/>
        <v>1</v>
      </c>
      <c r="I179" s="13">
        <f t="shared" ca="1" si="31"/>
        <v>18.31285017550168</v>
      </c>
    </row>
    <row r="180" spans="2:9">
      <c r="B180">
        <f t="shared" ca="1" si="29"/>
        <v>0.88719954648582555</v>
      </c>
      <c r="C180">
        <v>0.12</v>
      </c>
      <c r="D180">
        <v>0.04</v>
      </c>
      <c r="E180" s="15">
        <f t="shared" ca="1" si="30"/>
        <v>0.11097596371886603</v>
      </c>
      <c r="G180">
        <v>12</v>
      </c>
      <c r="H180">
        <f t="shared" si="28"/>
        <v>1</v>
      </c>
      <c r="I180" s="13">
        <f t="shared" ca="1" si="31"/>
        <v>21.456112335886051</v>
      </c>
    </row>
    <row r="181" spans="2:9">
      <c r="B181">
        <f t="shared" ca="1" si="29"/>
        <v>0.89933713371887158</v>
      </c>
      <c r="C181">
        <v>0.12</v>
      </c>
      <c r="D181">
        <v>0.04</v>
      </c>
      <c r="E181" s="15">
        <f t="shared" ca="1" si="30"/>
        <v>0.11194697069750972</v>
      </c>
      <c r="G181">
        <v>13</v>
      </c>
      <c r="H181">
        <f t="shared" si="28"/>
        <v>1</v>
      </c>
      <c r="I181" s="13">
        <f t="shared" ca="1" si="31"/>
        <v>24.970006085531473</v>
      </c>
    </row>
    <row r="182" spans="2:9">
      <c r="B182">
        <f t="shared" ca="1" si="29"/>
        <v>0.66883830666141264</v>
      </c>
      <c r="C182">
        <v>0.12</v>
      </c>
      <c r="D182">
        <v>0.04</v>
      </c>
      <c r="E182" s="15">
        <f t="shared" ca="1" si="30"/>
        <v>9.3507064532913006E-2</v>
      </c>
      <c r="G182">
        <v>14</v>
      </c>
      <c r="H182">
        <f t="shared" si="28"/>
        <v>1</v>
      </c>
      <c r="I182" s="13">
        <f t="shared" ca="1" si="31"/>
        <v>28.398385120491408</v>
      </c>
    </row>
    <row r="183" spans="2:9">
      <c r="B183">
        <f t="shared" ca="1" si="29"/>
        <v>0.3185865790075455</v>
      </c>
      <c r="C183">
        <v>0.12</v>
      </c>
      <c r="D183">
        <v>0.04</v>
      </c>
      <c r="E183" s="15">
        <f t="shared" ca="1" si="30"/>
        <v>6.5486926320603642E-2</v>
      </c>
      <c r="G183">
        <v>15</v>
      </c>
      <c r="H183">
        <f t="shared" si="28"/>
        <v>1</v>
      </c>
      <c r="I183" s="13">
        <f t="shared" ca="1" si="31"/>
        <v>31.323595000821761</v>
      </c>
    </row>
    <row r="184" spans="2:9">
      <c r="B184">
        <f t="shared" ca="1" si="29"/>
        <v>0.81600691947908754</v>
      </c>
      <c r="C184">
        <v>0.12</v>
      </c>
      <c r="D184">
        <v>0.04</v>
      </c>
      <c r="E184" s="15">
        <f t="shared" ca="1" si="30"/>
        <v>0.10528055355832699</v>
      </c>
      <c r="G184">
        <v>16</v>
      </c>
      <c r="H184">
        <f t="shared" si="28"/>
        <v>1</v>
      </c>
      <c r="I184" s="13">
        <f t="shared" ca="1" si="31"/>
        <v>35.72664097550345</v>
      </c>
    </row>
    <row r="185" spans="2:9">
      <c r="B185">
        <f t="shared" ca="1" si="29"/>
        <v>0.71709620560594112</v>
      </c>
      <c r="C185">
        <v>0.12</v>
      </c>
      <c r="D185">
        <v>0.04</v>
      </c>
      <c r="E185" s="15">
        <f t="shared" ca="1" si="30"/>
        <v>9.7367696448475288E-2</v>
      </c>
      <c r="G185">
        <v>17</v>
      </c>
      <c r="H185">
        <f t="shared" si="28"/>
        <v>1</v>
      </c>
      <c r="I185" s="13">
        <f t="shared" ca="1" si="31"/>
        <v>40.302629405578408</v>
      </c>
    </row>
    <row r="186" spans="2:9">
      <c r="B186">
        <f t="shared" ca="1" si="29"/>
        <v>0.95053647644822259</v>
      </c>
      <c r="C186">
        <v>0.12</v>
      </c>
      <c r="D186">
        <v>0.04</v>
      </c>
      <c r="E186" s="15">
        <f t="shared" ca="1" si="30"/>
        <v>0.11604291811585779</v>
      </c>
      <c r="G186">
        <v>18</v>
      </c>
      <c r="H186">
        <f t="shared" si="28"/>
        <v>1</v>
      </c>
      <c r="I186" s="13">
        <f t="shared" ca="1" si="31"/>
        <v>46.095507047659559</v>
      </c>
    </row>
    <row r="187" spans="2:9">
      <c r="B187">
        <f t="shared" ca="1" si="29"/>
        <v>0.12033662777333776</v>
      </c>
      <c r="C187">
        <v>0.12</v>
      </c>
      <c r="D187">
        <v>0.04</v>
      </c>
      <c r="E187" s="15">
        <f t="shared" ca="1" si="30"/>
        <v>4.9626930221867017E-2</v>
      </c>
      <c r="G187">
        <v>19</v>
      </c>
      <c r="H187">
        <f t="shared" si="28"/>
        <v>1</v>
      </c>
      <c r="I187" s="13">
        <f t="shared" ca="1" si="31"/>
        <v>49.432712489677208</v>
      </c>
    </row>
    <row r="188" spans="2:9">
      <c r="B188">
        <f t="shared" ca="1" si="29"/>
        <v>0.38566105954573138</v>
      </c>
      <c r="C188">
        <v>0.12</v>
      </c>
      <c r="D188">
        <v>0.04</v>
      </c>
      <c r="E188" s="15">
        <f t="shared" ca="1" si="30"/>
        <v>7.0852884763658502E-2</v>
      </c>
      <c r="G188">
        <v>20</v>
      </c>
      <c r="I188" s="13">
        <f t="shared" ca="1" si="31"/>
        <v>54.006015656027024</v>
      </c>
    </row>
    <row r="191" spans="2:9">
      <c r="B191" s="46" t="s">
        <v>142</v>
      </c>
      <c r="C191" s="46"/>
      <c r="D191" s="46"/>
      <c r="E191" s="46"/>
      <c r="F191" s="46"/>
      <c r="G191" s="46"/>
      <c r="H191" s="46"/>
      <c r="I191" s="46"/>
    </row>
    <row r="192" spans="2:9">
      <c r="B192" s="39" t="s">
        <v>122</v>
      </c>
      <c r="C192" s="22" t="s">
        <v>120</v>
      </c>
      <c r="D192" s="22" t="s">
        <v>121</v>
      </c>
      <c r="E192" s="22" t="s">
        <v>123</v>
      </c>
      <c r="G192">
        <v>0</v>
      </c>
      <c r="H192">
        <f>H168</f>
        <v>1</v>
      </c>
      <c r="I192" s="13">
        <v>0</v>
      </c>
    </row>
    <row r="193" spans="2:9">
      <c r="B193">
        <f ca="1">RAND()</f>
        <v>7.7362836244534217E-2</v>
      </c>
      <c r="C193">
        <v>0.12</v>
      </c>
      <c r="D193">
        <v>0.04</v>
      </c>
      <c r="E193" s="15">
        <f ca="1">(C193-D193)*B193+D193</f>
        <v>4.6189026899562738E-2</v>
      </c>
      <c r="G193">
        <v>1</v>
      </c>
      <c r="H193">
        <f t="shared" ref="H193:H211" si="32">H169</f>
        <v>1</v>
      </c>
      <c r="I193" s="13">
        <f ca="1">H192*(1+E193)</f>
        <v>1.0461890268995628</v>
      </c>
    </row>
    <row r="194" spans="2:9">
      <c r="B194">
        <f t="shared" ref="B194:B212" ca="1" si="33">RAND()</f>
        <v>0.41280533059944757</v>
      </c>
      <c r="C194">
        <v>0.12</v>
      </c>
      <c r="D194">
        <v>0.04</v>
      </c>
      <c r="E194" s="15">
        <f t="shared" ref="E194:E212" ca="1" si="34">(C194-D194)*B194+D194</f>
        <v>7.3024426447955801E-2</v>
      </c>
      <c r="G194">
        <v>2</v>
      </c>
      <c r="H194">
        <f t="shared" si="32"/>
        <v>1</v>
      </c>
      <c r="I194" s="13">
        <f ca="1">(I193+H193)*(1+E194)</f>
        <v>2.1956108069930038</v>
      </c>
    </row>
    <row r="195" spans="2:9">
      <c r="B195">
        <f t="shared" ca="1" si="33"/>
        <v>0.20110760305451214</v>
      </c>
      <c r="C195">
        <v>0.12</v>
      </c>
      <c r="D195">
        <v>0.04</v>
      </c>
      <c r="E195" s="15">
        <f t="shared" ca="1" si="34"/>
        <v>5.6088608244360974E-2</v>
      </c>
      <c r="G195">
        <v>3</v>
      </c>
      <c r="H195">
        <f t="shared" si="32"/>
        <v>1</v>
      </c>
      <c r="I195" s="13">
        <f t="shared" ref="I195:I212" ca="1" si="35">(I194+H194)*(1+E195)</f>
        <v>3.3748481696478807</v>
      </c>
    </row>
    <row r="196" spans="2:9">
      <c r="B196">
        <f t="shared" ca="1" si="33"/>
        <v>0.63949351917467323</v>
      </c>
      <c r="C196">
        <v>0.12</v>
      </c>
      <c r="D196">
        <v>0.04</v>
      </c>
      <c r="E196" s="15">
        <f t="shared" ca="1" si="34"/>
        <v>9.1159481533973852E-2</v>
      </c>
      <c r="G196">
        <v>4</v>
      </c>
      <c r="H196">
        <f t="shared" si="32"/>
        <v>1</v>
      </c>
      <c r="I196" s="13">
        <f t="shared" ca="1" si="35"/>
        <v>4.7736570605828357</v>
      </c>
    </row>
    <row r="197" spans="2:9">
      <c r="B197">
        <f t="shared" ca="1" si="33"/>
        <v>0.87305269620281256</v>
      </c>
      <c r="C197">
        <v>0.12</v>
      </c>
      <c r="D197">
        <v>0.04</v>
      </c>
      <c r="E197" s="15">
        <f t="shared" ca="1" si="34"/>
        <v>0.10984421569622499</v>
      </c>
      <c r="G197">
        <v>5</v>
      </c>
      <c r="H197">
        <f t="shared" si="32"/>
        <v>1</v>
      </c>
      <c r="I197" s="13">
        <f t="shared" ca="1" si="35"/>
        <v>6.4078598921015288</v>
      </c>
    </row>
    <row r="198" spans="2:9">
      <c r="B198">
        <f t="shared" ca="1" si="33"/>
        <v>0.22801237471379288</v>
      </c>
      <c r="C198">
        <v>0.12</v>
      </c>
      <c r="D198">
        <v>0.04</v>
      </c>
      <c r="E198" s="15">
        <f t="shared" ca="1" si="34"/>
        <v>5.8240989977103433E-2</v>
      </c>
      <c r="G198">
        <v>6</v>
      </c>
      <c r="H198">
        <f t="shared" si="32"/>
        <v>1</v>
      </c>
      <c r="I198" s="13">
        <f t="shared" ca="1" si="35"/>
        <v>7.8393009858292011</v>
      </c>
    </row>
    <row r="199" spans="2:9">
      <c r="B199">
        <f t="shared" ca="1" si="33"/>
        <v>0.97182819754209238</v>
      </c>
      <c r="C199">
        <v>0.12</v>
      </c>
      <c r="D199">
        <v>0.04</v>
      </c>
      <c r="E199" s="15">
        <f t="shared" ca="1" si="34"/>
        <v>0.11774625580336737</v>
      </c>
      <c r="G199">
        <v>7</v>
      </c>
      <c r="H199">
        <f t="shared" si="32"/>
        <v>1</v>
      </c>
      <c r="I199" s="13">
        <f t="shared" ca="1" si="35"/>
        <v>9.880095580829602</v>
      </c>
    </row>
    <row r="200" spans="2:9">
      <c r="B200">
        <f t="shared" ca="1" si="33"/>
        <v>0.4838366495847648</v>
      </c>
      <c r="C200">
        <v>0.12</v>
      </c>
      <c r="D200">
        <v>0.04</v>
      </c>
      <c r="E200" s="15">
        <f t="shared" ca="1" si="34"/>
        <v>7.8706931966781177E-2</v>
      </c>
      <c r="G200">
        <v>8</v>
      </c>
      <c r="H200">
        <f t="shared" si="32"/>
        <v>1</v>
      </c>
      <c r="I200" s="13">
        <f t="shared" ca="1" si="35"/>
        <v>11.736434523502036</v>
      </c>
    </row>
    <row r="201" spans="2:9">
      <c r="B201">
        <f t="shared" ca="1" si="33"/>
        <v>0.2457824183918067</v>
      </c>
      <c r="C201">
        <v>0.12</v>
      </c>
      <c r="D201">
        <v>0.04</v>
      </c>
      <c r="E201" s="15">
        <f t="shared" ca="1" si="34"/>
        <v>5.9662593471344533E-2</v>
      </c>
      <c r="G201">
        <v>9</v>
      </c>
      <c r="H201">
        <f t="shared" si="32"/>
        <v>1</v>
      </c>
      <c r="I201" s="13">
        <f t="shared" ca="1" si="35"/>
        <v>13.496323238752137</v>
      </c>
    </row>
    <row r="202" spans="2:9">
      <c r="B202">
        <f t="shared" ca="1" si="33"/>
        <v>0.44158586999613503</v>
      </c>
      <c r="C202">
        <v>0.12</v>
      </c>
      <c r="D202">
        <v>0.04</v>
      </c>
      <c r="E202" s="15">
        <f t="shared" ca="1" si="34"/>
        <v>7.5326869599690788E-2</v>
      </c>
      <c r="G202">
        <v>10</v>
      </c>
      <c r="H202">
        <f t="shared" si="32"/>
        <v>1</v>
      </c>
      <c r="I202" s="13">
        <f t="shared" ca="1" si="35"/>
        <v>15.588285889032585</v>
      </c>
    </row>
    <row r="203" spans="2:9">
      <c r="B203">
        <f t="shared" ca="1" si="33"/>
        <v>0.91562368586761222</v>
      </c>
      <c r="C203">
        <v>0.12</v>
      </c>
      <c r="D203">
        <v>0.04</v>
      </c>
      <c r="E203" s="15">
        <f t="shared" ca="1" si="34"/>
        <v>0.11324989486940898</v>
      </c>
      <c r="G203">
        <v>11</v>
      </c>
      <c r="H203">
        <f t="shared" si="32"/>
        <v>1</v>
      </c>
      <c r="I203" s="13">
        <f t="shared" ca="1" si="35"/>
        <v>18.466907522029224</v>
      </c>
    </row>
    <row r="204" spans="2:9">
      <c r="B204">
        <f t="shared" ca="1" si="33"/>
        <v>0.69493699533936981</v>
      </c>
      <c r="C204">
        <v>0.12</v>
      </c>
      <c r="D204">
        <v>0.04</v>
      </c>
      <c r="E204" s="15">
        <f t="shared" ca="1" si="34"/>
        <v>9.5594959627149576E-2</v>
      </c>
      <c r="G204">
        <v>12</v>
      </c>
      <c r="H204">
        <f t="shared" si="32"/>
        <v>1</v>
      </c>
      <c r="I204" s="13">
        <f t="shared" ca="1" si="35"/>
        <v>21.32784576066306</v>
      </c>
    </row>
    <row r="205" spans="2:9">
      <c r="B205">
        <f t="shared" ca="1" si="33"/>
        <v>0.8978071876191418</v>
      </c>
      <c r="C205">
        <v>0.12</v>
      </c>
      <c r="D205">
        <v>0.04</v>
      </c>
      <c r="E205" s="15">
        <f t="shared" ca="1" si="34"/>
        <v>0.11182457500953133</v>
      </c>
      <c r="G205">
        <v>13</v>
      </c>
      <c r="H205">
        <f t="shared" si="32"/>
        <v>1</v>
      </c>
      <c r="I205" s="13">
        <f t="shared" ca="1" si="35"/>
        <v>24.824647623727571</v>
      </c>
    </row>
    <row r="206" spans="2:9">
      <c r="B206">
        <f t="shared" ca="1" si="33"/>
        <v>0.37742404318569356</v>
      </c>
      <c r="C206">
        <v>0.12</v>
      </c>
      <c r="D206">
        <v>0.04</v>
      </c>
      <c r="E206" s="15">
        <f t="shared" ca="1" si="34"/>
        <v>7.0193923454855478E-2</v>
      </c>
      <c r="G206">
        <v>14</v>
      </c>
      <c r="H206">
        <f t="shared" si="32"/>
        <v>1</v>
      </c>
      <c r="I206" s="13">
        <f t="shared" ca="1" si="35"/>
        <v>27.637380962276119</v>
      </c>
    </row>
    <row r="207" spans="2:9">
      <c r="B207">
        <f t="shared" ca="1" si="33"/>
        <v>0.58162907514108098</v>
      </c>
      <c r="C207">
        <v>0.12</v>
      </c>
      <c r="D207">
        <v>0.04</v>
      </c>
      <c r="E207" s="15">
        <f t="shared" ca="1" si="34"/>
        <v>8.6530326011286463E-2</v>
      </c>
      <c r="G207">
        <v>15</v>
      </c>
      <c r="H207">
        <f t="shared" si="32"/>
        <v>1</v>
      </c>
      <c r="I207" s="13">
        <f t="shared" ca="1" si="35"/>
        <v>31.115382873051278</v>
      </c>
    </row>
    <row r="208" spans="2:9">
      <c r="B208">
        <f t="shared" ca="1" si="33"/>
        <v>3.6520202080623676E-2</v>
      </c>
      <c r="C208">
        <v>0.12</v>
      </c>
      <c r="D208">
        <v>0.04</v>
      </c>
      <c r="E208" s="15">
        <f t="shared" ca="1" si="34"/>
        <v>4.2921616166449891E-2</v>
      </c>
      <c r="G208">
        <v>16</v>
      </c>
      <c r="H208">
        <f t="shared" si="32"/>
        <v>1</v>
      </c>
      <c r="I208" s="13">
        <f t="shared" ca="1" si="35"/>
        <v>33.49382700976696</v>
      </c>
    </row>
    <row r="209" spans="2:9">
      <c r="B209">
        <f t="shared" ca="1" si="33"/>
        <v>0.87977768679965063</v>
      </c>
      <c r="C209">
        <v>0.12</v>
      </c>
      <c r="D209">
        <v>0.04</v>
      </c>
      <c r="E209" s="15">
        <f t="shared" ca="1" si="34"/>
        <v>0.11038221494397205</v>
      </c>
      <c r="G209">
        <v>17</v>
      </c>
      <c r="H209">
        <f t="shared" si="32"/>
        <v>1</v>
      </c>
      <c r="I209" s="13">
        <f t="shared" ca="1" si="35"/>
        <v>38.301332036999241</v>
      </c>
    </row>
    <row r="210" spans="2:9">
      <c r="B210">
        <f t="shared" ca="1" si="33"/>
        <v>0.95644875579700517</v>
      </c>
      <c r="C210">
        <v>0.12</v>
      </c>
      <c r="D210">
        <v>0.04</v>
      </c>
      <c r="E210" s="15">
        <f t="shared" ca="1" si="34"/>
        <v>0.1165159004637604</v>
      </c>
      <c r="G210">
        <v>18</v>
      </c>
      <c r="H210">
        <f t="shared" si="32"/>
        <v>1</v>
      </c>
      <c r="I210" s="13">
        <f t="shared" ca="1" si="35"/>
        <v>43.880562128715439</v>
      </c>
    </row>
    <row r="211" spans="2:9">
      <c r="B211">
        <f t="shared" ca="1" si="33"/>
        <v>0.96963616063730207</v>
      </c>
      <c r="C211">
        <v>0.12</v>
      </c>
      <c r="D211">
        <v>0.04</v>
      </c>
      <c r="E211" s="15">
        <f t="shared" ca="1" si="34"/>
        <v>0.11757089285098415</v>
      </c>
      <c r="G211">
        <v>19</v>
      </c>
      <c r="H211">
        <f t="shared" si="32"/>
        <v>1</v>
      </c>
      <c r="I211" s="13">
        <f t="shared" ca="1" si="35"/>
        <v>50.157209889842584</v>
      </c>
    </row>
    <row r="212" spans="2:9">
      <c r="B212">
        <f t="shared" ca="1" si="33"/>
        <v>0.29079149940653448</v>
      </c>
      <c r="C212">
        <v>0.12</v>
      </c>
      <c r="D212">
        <v>0.04</v>
      </c>
      <c r="E212" s="15">
        <f t="shared" ca="1" si="34"/>
        <v>6.3263319952522754E-2</v>
      </c>
      <c r="G212">
        <v>20</v>
      </c>
      <c r="I212" s="13">
        <f t="shared" ca="1" si="35"/>
        <v>54.393584826982057</v>
      </c>
    </row>
    <row r="215" spans="2:9">
      <c r="B215" s="46" t="s">
        <v>143</v>
      </c>
      <c r="C215" s="46"/>
      <c r="D215" s="46"/>
      <c r="E215" s="46"/>
      <c r="F215" s="46"/>
      <c r="G215" s="46"/>
      <c r="H215" s="46"/>
      <c r="I215" s="46"/>
    </row>
    <row r="216" spans="2:9">
      <c r="B216" s="39" t="s">
        <v>122</v>
      </c>
      <c r="C216" s="22" t="s">
        <v>120</v>
      </c>
      <c r="D216" s="22" t="s">
        <v>121</v>
      </c>
      <c r="E216" s="22" t="s">
        <v>123</v>
      </c>
      <c r="G216">
        <v>0</v>
      </c>
      <c r="H216">
        <f>H192</f>
        <v>1</v>
      </c>
      <c r="I216" s="13">
        <v>0</v>
      </c>
    </row>
    <row r="217" spans="2:9">
      <c r="B217">
        <f ca="1">RAND()</f>
        <v>0.54661622313258884</v>
      </c>
      <c r="C217">
        <v>0.12</v>
      </c>
      <c r="D217">
        <v>0.04</v>
      </c>
      <c r="E217" s="15">
        <f ca="1">(C217-D217)*B217+D217</f>
        <v>8.3729297850607093E-2</v>
      </c>
      <c r="G217">
        <v>1</v>
      </c>
      <c r="H217">
        <f t="shared" ref="H217:H235" si="36">H193</f>
        <v>1</v>
      </c>
      <c r="I217" s="13">
        <f ca="1">H216*(1+E217)</f>
        <v>1.083729297850607</v>
      </c>
    </row>
    <row r="218" spans="2:9">
      <c r="B218">
        <f t="shared" ref="B218:B236" ca="1" si="37">RAND()</f>
        <v>0.89727032216031</v>
      </c>
      <c r="C218">
        <v>0.12</v>
      </c>
      <c r="D218">
        <v>0.04</v>
      </c>
      <c r="E218" s="15">
        <f t="shared" ref="E218:E236" ca="1" si="38">(C218-D218)*B218+D218</f>
        <v>0.1117816257728248</v>
      </c>
      <c r="G218">
        <v>2</v>
      </c>
      <c r="H218">
        <f t="shared" si="36"/>
        <v>1</v>
      </c>
      <c r="I218" s="13">
        <f ca="1">(I217+H217)*(1+E218)</f>
        <v>2.3166519464348148</v>
      </c>
    </row>
    <row r="219" spans="2:9">
      <c r="B219">
        <f t="shared" ca="1" si="37"/>
        <v>0.58248666733911791</v>
      </c>
      <c r="C219">
        <v>0.12</v>
      </c>
      <c r="D219">
        <v>0.04</v>
      </c>
      <c r="E219" s="15">
        <f t="shared" ca="1" si="38"/>
        <v>8.6598933387129429E-2</v>
      </c>
      <c r="G219">
        <v>3</v>
      </c>
      <c r="H219">
        <f t="shared" si="36"/>
        <v>1</v>
      </c>
      <c r="I219" s="13">
        <f t="shared" ref="I219:I236" ca="1" si="39">(I218+H218)*(1+E219)</f>
        <v>3.603870467412416</v>
      </c>
    </row>
    <row r="220" spans="2:9">
      <c r="B220">
        <f t="shared" ca="1" si="37"/>
        <v>0.80461259767716864</v>
      </c>
      <c r="C220">
        <v>0.12</v>
      </c>
      <c r="D220">
        <v>0.04</v>
      </c>
      <c r="E220" s="15">
        <f t="shared" ca="1" si="38"/>
        <v>0.10436900781417349</v>
      </c>
      <c r="G220">
        <v>4</v>
      </c>
      <c r="H220">
        <f t="shared" si="36"/>
        <v>1</v>
      </c>
      <c r="I220" s="13">
        <f t="shared" ca="1" si="39"/>
        <v>5.0843718602012249</v>
      </c>
    </row>
    <row r="221" spans="2:9">
      <c r="B221">
        <f t="shared" ca="1" si="37"/>
        <v>0.12616611448063586</v>
      </c>
      <c r="C221">
        <v>0.12</v>
      </c>
      <c r="D221">
        <v>0.04</v>
      </c>
      <c r="E221" s="15">
        <f t="shared" ca="1" si="38"/>
        <v>5.009328915845087E-2</v>
      </c>
      <c r="G221">
        <v>5</v>
      </c>
      <c r="H221">
        <f t="shared" si="36"/>
        <v>1</v>
      </c>
      <c r="I221" s="13">
        <f t="shared" ca="1" si="39"/>
        <v>6.3891580591418267</v>
      </c>
    </row>
    <row r="222" spans="2:9">
      <c r="B222">
        <f t="shared" ca="1" si="37"/>
        <v>0.34312033037932066</v>
      </c>
      <c r="C222">
        <v>0.12</v>
      </c>
      <c r="D222">
        <v>0.04</v>
      </c>
      <c r="E222" s="15">
        <f t="shared" ca="1" si="38"/>
        <v>6.7449626430345647E-2</v>
      </c>
      <c r="G222">
        <v>6</v>
      </c>
      <c r="H222">
        <f t="shared" si="36"/>
        <v>1</v>
      </c>
      <c r="I222" s="13">
        <f t="shared" ca="1" si="39"/>
        <v>7.8875540098657213</v>
      </c>
    </row>
    <row r="223" spans="2:9">
      <c r="B223">
        <f t="shared" ca="1" si="37"/>
        <v>0.85414334607512254</v>
      </c>
      <c r="C223">
        <v>0.12</v>
      </c>
      <c r="D223">
        <v>0.04</v>
      </c>
      <c r="E223" s="15">
        <f t="shared" ca="1" si="38"/>
        <v>0.10833146768600979</v>
      </c>
      <c r="G223">
        <v>7</v>
      </c>
      <c r="H223">
        <f t="shared" si="36"/>
        <v>1</v>
      </c>
      <c r="I223" s="13">
        <f t="shared" ca="1" si="39"/>
        <v>9.8503557798931567</v>
      </c>
    </row>
    <row r="224" spans="2:9">
      <c r="B224">
        <f t="shared" ca="1" si="37"/>
        <v>0.84948183695544799</v>
      </c>
      <c r="C224">
        <v>0.12</v>
      </c>
      <c r="D224">
        <v>0.04</v>
      </c>
      <c r="E224" s="15">
        <f t="shared" ca="1" si="38"/>
        <v>0.10795854695643584</v>
      </c>
      <c r="G224">
        <v>8</v>
      </c>
      <c r="H224">
        <f t="shared" si="36"/>
        <v>1</v>
      </c>
      <c r="I224" s="13">
        <f t="shared" ca="1" si="39"/>
        <v>12.021744423850787</v>
      </c>
    </row>
    <row r="225" spans="2:9">
      <c r="B225">
        <f t="shared" ca="1" si="37"/>
        <v>0.7529015647586712</v>
      </c>
      <c r="C225">
        <v>0.12</v>
      </c>
      <c r="D225">
        <v>0.04</v>
      </c>
      <c r="E225" s="15">
        <f t="shared" ca="1" si="38"/>
        <v>0.10023212518069369</v>
      </c>
      <c r="G225">
        <v>9</v>
      </c>
      <c r="H225">
        <f t="shared" si="36"/>
        <v>1</v>
      </c>
      <c r="I225" s="13">
        <f t="shared" ca="1" si="39"/>
        <v>14.3269415410132</v>
      </c>
    </row>
    <row r="226" spans="2:9">
      <c r="B226">
        <f t="shared" ca="1" si="37"/>
        <v>0.3828888813720609</v>
      </c>
      <c r="C226">
        <v>0.12</v>
      </c>
      <c r="D226">
        <v>0.04</v>
      </c>
      <c r="E226" s="15">
        <f t="shared" ca="1" si="38"/>
        <v>7.0631110509764866E-2</v>
      </c>
      <c r="G226">
        <v>10</v>
      </c>
      <c r="H226">
        <f t="shared" si="36"/>
        <v>1</v>
      </c>
      <c r="I226" s="13">
        <f t="shared" ca="1" si="39"/>
        <v>16.409500442773208</v>
      </c>
    </row>
    <row r="227" spans="2:9">
      <c r="B227">
        <f t="shared" ca="1" si="37"/>
        <v>0.39713623996351122</v>
      </c>
      <c r="C227">
        <v>0.12</v>
      </c>
      <c r="D227">
        <v>0.04</v>
      </c>
      <c r="E227" s="15">
        <f t="shared" ca="1" si="38"/>
        <v>7.1770899197080892E-2</v>
      </c>
      <c r="G227">
        <v>11</v>
      </c>
      <c r="H227">
        <f t="shared" si="36"/>
        <v>1</v>
      </c>
      <c r="I227" s="13">
        <f t="shared" ca="1" si="39"/>
        <v>18.658995944123021</v>
      </c>
    </row>
    <row r="228" spans="2:9">
      <c r="B228">
        <f t="shared" ca="1" si="37"/>
        <v>0.34690940443670726</v>
      </c>
      <c r="C228">
        <v>0.12</v>
      </c>
      <c r="D228">
        <v>0.04</v>
      </c>
      <c r="E228" s="15">
        <f t="shared" ca="1" si="38"/>
        <v>6.775275235493658E-2</v>
      </c>
      <c r="G228">
        <v>12</v>
      </c>
      <c r="H228">
        <f t="shared" si="36"/>
        <v>1</v>
      </c>
      <c r="I228" s="13">
        <f t="shared" ca="1" si="39"/>
        <v>20.99094702787189</v>
      </c>
    </row>
    <row r="229" spans="2:9">
      <c r="B229">
        <f t="shared" ca="1" si="37"/>
        <v>0.65695457895850584</v>
      </c>
      <c r="C229">
        <v>0.12</v>
      </c>
      <c r="D229">
        <v>0.04</v>
      </c>
      <c r="E229" s="15">
        <f t="shared" ca="1" si="38"/>
        <v>9.2556366316680461E-2</v>
      </c>
      <c r="G229">
        <v>13</v>
      </c>
      <c r="H229">
        <f t="shared" si="36"/>
        <v>1</v>
      </c>
      <c r="I229" s="13">
        <f t="shared" ca="1" si="39"/>
        <v>24.026349176634316</v>
      </c>
    </row>
    <row r="230" spans="2:9">
      <c r="B230">
        <f t="shared" ca="1" si="37"/>
        <v>0.58055587451331037</v>
      </c>
      <c r="C230">
        <v>0.12</v>
      </c>
      <c r="D230">
        <v>0.04</v>
      </c>
      <c r="E230" s="15">
        <f t="shared" ca="1" si="38"/>
        <v>8.6444469961064821E-2</v>
      </c>
      <c r="G230">
        <v>14</v>
      </c>
      <c r="H230">
        <f t="shared" si="36"/>
        <v>1</v>
      </c>
      <c r="I230" s="13">
        <f t="shared" ca="1" si="39"/>
        <v>27.189738666269001</v>
      </c>
    </row>
    <row r="231" spans="2:9">
      <c r="B231">
        <f t="shared" ca="1" si="37"/>
        <v>0.31565928021925793</v>
      </c>
      <c r="C231">
        <v>0.12</v>
      </c>
      <c r="D231">
        <v>0.04</v>
      </c>
      <c r="E231" s="15">
        <f t="shared" ca="1" si="38"/>
        <v>6.525274241754063E-2</v>
      </c>
      <c r="G231">
        <v>15</v>
      </c>
      <c r="H231">
        <f t="shared" si="36"/>
        <v>1</v>
      </c>
      <c r="I231" s="13">
        <f t="shared" ca="1" si="39"/>
        <v>30.029196422276836</v>
      </c>
    </row>
    <row r="232" spans="2:9">
      <c r="B232">
        <f t="shared" ca="1" si="37"/>
        <v>0.35461549765215694</v>
      </c>
      <c r="C232">
        <v>0.12</v>
      </c>
      <c r="D232">
        <v>0.04</v>
      </c>
      <c r="E232" s="15">
        <f t="shared" ca="1" si="38"/>
        <v>6.836923981217255E-2</v>
      </c>
      <c r="G232">
        <v>16</v>
      </c>
      <c r="H232">
        <f t="shared" si="36"/>
        <v>1</v>
      </c>
      <c r="I232" s="13">
        <f t="shared" ca="1" si="39"/>
        <v>33.150638993650489</v>
      </c>
    </row>
    <row r="233" spans="2:9">
      <c r="B233">
        <f t="shared" ca="1" si="37"/>
        <v>0.31079282417535548</v>
      </c>
      <c r="C233">
        <v>0.12</v>
      </c>
      <c r="D233">
        <v>0.04</v>
      </c>
      <c r="E233" s="15">
        <f t="shared" ca="1" si="38"/>
        <v>6.486342593402844E-2</v>
      </c>
      <c r="G233">
        <v>17</v>
      </c>
      <c r="H233">
        <f t="shared" si="36"/>
        <v>1</v>
      </c>
      <c r="I233" s="13">
        <f t="shared" ca="1" si="39"/>
        <v>36.365766436614877</v>
      </c>
    </row>
    <row r="234" spans="2:9">
      <c r="B234">
        <f t="shared" ca="1" si="37"/>
        <v>0.13051467056251254</v>
      </c>
      <c r="C234">
        <v>0.12</v>
      </c>
      <c r="D234">
        <v>0.04</v>
      </c>
      <c r="E234" s="15">
        <f t="shared" ca="1" si="38"/>
        <v>5.0441173645001003E-2</v>
      </c>
      <c r="G234">
        <v>18</v>
      </c>
      <c r="H234">
        <f t="shared" si="36"/>
        <v>1</v>
      </c>
      <c r="I234" s="13">
        <f t="shared" ca="1" si="39"/>
        <v>39.250539549822719</v>
      </c>
    </row>
    <row r="235" spans="2:9">
      <c r="B235">
        <f t="shared" ca="1" si="37"/>
        <v>0.33713188932531579</v>
      </c>
      <c r="C235">
        <v>0.12</v>
      </c>
      <c r="D235">
        <v>0.04</v>
      </c>
      <c r="E235" s="15">
        <f t="shared" ca="1" si="38"/>
        <v>6.6970551146025264E-2</v>
      </c>
      <c r="G235">
        <v>19</v>
      </c>
      <c r="H235">
        <f t="shared" si="36"/>
        <v>1</v>
      </c>
      <c r="I235" s="13">
        <f t="shared" ca="1" si="39"/>
        <v>42.946140367399231</v>
      </c>
    </row>
    <row r="236" spans="2:9">
      <c r="B236">
        <f t="shared" ca="1" si="37"/>
        <v>0.92727625198657437</v>
      </c>
      <c r="C236">
        <v>0.12</v>
      </c>
      <c r="D236">
        <v>0.04</v>
      </c>
      <c r="E236" s="15">
        <f t="shared" ca="1" si="38"/>
        <v>0.11418210015892594</v>
      </c>
      <c r="G236">
        <v>20</v>
      </c>
      <c r="I236" s="13">
        <f t="shared" ca="1" si="39"/>
        <v>48.964002968427835</v>
      </c>
    </row>
  </sheetData>
  <mergeCells count="10">
    <mergeCell ref="B143:I143"/>
    <mergeCell ref="B167:I167"/>
    <mergeCell ref="B191:I191"/>
    <mergeCell ref="B215:I215"/>
    <mergeCell ref="B2:I2"/>
    <mergeCell ref="B25:I25"/>
    <mergeCell ref="B48:I48"/>
    <mergeCell ref="B71:I71"/>
    <mergeCell ref="B95:I95"/>
    <mergeCell ref="B119:I11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F32" sqref="F32"/>
    </sheetView>
  </sheetViews>
  <sheetFormatPr baseColWidth="10" defaultRowHeight="15" x14ac:dyDescent="0"/>
  <cols>
    <col min="4" max="6" width="11.1640625" bestFit="1" customWidth="1"/>
    <col min="7" max="7" width="12.83203125" bestFit="1" customWidth="1"/>
  </cols>
  <sheetData>
    <row r="2" spans="1:10">
      <c r="A2" s="22" t="s">
        <v>94</v>
      </c>
      <c r="B2" s="4">
        <v>0.05</v>
      </c>
      <c r="D2" s="48" t="s">
        <v>60</v>
      </c>
      <c r="E2" s="48" t="s">
        <v>61</v>
      </c>
      <c r="F2" s="6" t="s">
        <v>62</v>
      </c>
      <c r="G2" s="6" t="s">
        <v>83</v>
      </c>
    </row>
    <row r="3" spans="1:10">
      <c r="D3" s="28">
        <f>1/0.16*(1.12^2-1.04^2)</f>
        <v>1.0800000000000005</v>
      </c>
      <c r="E3" s="28">
        <f>1/(0.08*3)*(1.12^3-1.04^3)</f>
        <v>1.1669333333333347</v>
      </c>
      <c r="F3" s="7">
        <f>1/(0.08*4)*(1.12^4-1.04^4)</f>
        <v>1.2614400000000006</v>
      </c>
      <c r="G3" s="7">
        <f>1/(0.08*5)*(1.12^5-1.04^5)</f>
        <v>1.3642219520000003</v>
      </c>
    </row>
    <row r="5" spans="1:10">
      <c r="A5" s="25" t="s">
        <v>2</v>
      </c>
      <c r="B5" s="25" t="s">
        <v>95</v>
      </c>
      <c r="D5" s="25">
        <v>1</v>
      </c>
      <c r="E5" s="25">
        <v>2</v>
      </c>
      <c r="F5" s="25">
        <v>3</v>
      </c>
      <c r="G5" s="25">
        <v>4</v>
      </c>
      <c r="I5" t="s">
        <v>58</v>
      </c>
      <c r="J5" t="s">
        <v>59</v>
      </c>
    </row>
    <row r="6" spans="1:10">
      <c r="A6" s="24">
        <v>0</v>
      </c>
      <c r="B6" s="23">
        <f>(1+_s)^A6</f>
        <v>1</v>
      </c>
      <c r="C6" s="25" t="s">
        <v>96</v>
      </c>
      <c r="D6" s="1">
        <v>0</v>
      </c>
      <c r="E6" s="1">
        <v>0</v>
      </c>
      <c r="F6" s="1"/>
      <c r="G6" s="1"/>
    </row>
    <row r="7" spans="1:10">
      <c r="A7" s="24">
        <v>1</v>
      </c>
      <c r="B7" s="23">
        <f>(1+_s)^A7</f>
        <v>1.05</v>
      </c>
      <c r="C7" s="25" t="s">
        <v>97</v>
      </c>
      <c r="D7" s="1">
        <f>$D$3*(B6+D6)</f>
        <v>1.0800000000000005</v>
      </c>
      <c r="E7" s="1">
        <f>$E$3*(B6^2+2*B6*D6+E6)</f>
        <v>1.1669333333333347</v>
      </c>
      <c r="F7" s="1"/>
      <c r="G7" s="1"/>
      <c r="I7" s="1">
        <f>D7</f>
        <v>1.0800000000000005</v>
      </c>
      <c r="J7" s="1">
        <f>(E7-D7^2)^(0.5)</f>
        <v>2.3094010767588567E-2</v>
      </c>
    </row>
    <row r="8" spans="1:10">
      <c r="A8" s="24">
        <v>2</v>
      </c>
      <c r="B8" s="23">
        <f>(1+_s)^A8</f>
        <v>1.1025</v>
      </c>
      <c r="C8" s="25" t="s">
        <v>98</v>
      </c>
      <c r="D8" s="1">
        <f>$D$3*(B7+D7)</f>
        <v>2.300400000000002</v>
      </c>
      <c r="E8" s="1">
        <f>$E$3*(B7^2+2*B7*D7+E7)</f>
        <v>5.2948822044444537</v>
      </c>
      <c r="F8" s="1"/>
      <c r="G8" s="1"/>
      <c r="I8" s="1">
        <f t="shared" ref="I8:I26" si="0">D8</f>
        <v>2.300400000000002</v>
      </c>
      <c r="J8" s="1">
        <f t="shared" ref="J8:J26" si="1">(E8-D8^2)^(0.5)</f>
        <v>5.5154731840924912E-2</v>
      </c>
    </row>
    <row r="9" spans="1:10">
      <c r="A9" s="24">
        <v>3</v>
      </c>
      <c r="B9" s="23">
        <f>(1+_s)^A9</f>
        <v>1.1576250000000001</v>
      </c>
      <c r="C9" s="25" t="s">
        <v>99</v>
      </c>
      <c r="D9" s="1">
        <f>$D$3*(B8+D8)</f>
        <v>3.6751320000000041</v>
      </c>
      <c r="E9" s="1">
        <f>$E$3*(B8^2+2*B8*D8+E8)</f>
        <v>13.516320935639735</v>
      </c>
      <c r="F9" s="1"/>
      <c r="G9" s="1"/>
      <c r="I9" s="1">
        <f t="shared" si="0"/>
        <v>3.6751320000000041</v>
      </c>
      <c r="J9" s="1">
        <f t="shared" si="1"/>
        <v>9.8619056047526202E-2</v>
      </c>
    </row>
    <row r="10" spans="1:10">
      <c r="A10" s="24">
        <v>4</v>
      </c>
      <c r="B10" s="23">
        <f>(1+_s)^A10</f>
        <v>1.21550625</v>
      </c>
      <c r="C10" s="25" t="s">
        <v>100</v>
      </c>
      <c r="D10" s="1">
        <f>$D$3*(B9+D9)</f>
        <v>5.219377560000007</v>
      </c>
      <c r="E10" s="1">
        <f>$E$3*(B9^2+2*B9*D9+E9)</f>
        <v>27.265707666726037</v>
      </c>
      <c r="F10" s="1"/>
      <c r="G10" s="1"/>
      <c r="I10" s="1">
        <f t="shared" si="0"/>
        <v>5.219377560000007</v>
      </c>
      <c r="J10" s="1">
        <f t="shared" si="1"/>
        <v>0.15429048218996638</v>
      </c>
    </row>
    <row r="11" spans="1:10">
      <c r="A11" s="24">
        <v>5</v>
      </c>
      <c r="B11" s="23">
        <f>(1+_s)^A11</f>
        <v>1.2762815625000001</v>
      </c>
      <c r="C11" s="25" t="s">
        <v>101</v>
      </c>
      <c r="D11" s="1">
        <f>$D$3*(B10+D10)</f>
        <v>6.9496745148000105</v>
      </c>
      <c r="E11" s="1">
        <f>$E$3*(B10^2+2*B10*D10+E10)</f>
        <v>48.347839477330737</v>
      </c>
      <c r="F11" s="1"/>
      <c r="G11" s="1"/>
      <c r="I11" s="1">
        <f t="shared" si="0"/>
        <v>6.9496745148000105</v>
      </c>
      <c r="J11" s="1">
        <f t="shared" si="1"/>
        <v>0.22330162487088498</v>
      </c>
    </row>
    <row r="12" spans="1:10">
      <c r="A12" s="24">
        <v>6</v>
      </c>
      <c r="B12" s="23">
        <f>(1+_s)^A12</f>
        <v>1.340095640625</v>
      </c>
      <c r="C12" s="25" t="s">
        <v>102</v>
      </c>
      <c r="D12" s="1">
        <f>$D$3*(B11+D11)</f>
        <v>8.8840325634840145</v>
      </c>
      <c r="E12" s="1">
        <f>$E$3*(B11^2+2*B11*D11+E11)</f>
        <v>79.020310826095894</v>
      </c>
      <c r="F12" s="1"/>
      <c r="G12" s="1"/>
      <c r="I12" s="1">
        <f t="shared" si="0"/>
        <v>8.8840325634840145</v>
      </c>
      <c r="J12" s="1">
        <f t="shared" si="1"/>
        <v>0.3070443568143621</v>
      </c>
    </row>
    <row r="13" spans="1:10">
      <c r="A13" s="24">
        <v>7</v>
      </c>
      <c r="B13" s="23">
        <f>(1+_s)^A13</f>
        <v>1.4071004226562502</v>
      </c>
      <c r="C13" s="25" t="s">
        <v>103</v>
      </c>
      <c r="D13" s="1">
        <f>$D$3*(B12+D12)</f>
        <v>11.04205846043774</v>
      </c>
      <c r="E13" s="1">
        <f>$E$3*(B12^2+2*B12*D12+E12)</f>
        <v>122.09281995263291</v>
      </c>
      <c r="F13" s="1"/>
      <c r="G13" s="1"/>
      <c r="I13" s="1">
        <f t="shared" si="0"/>
        <v>11.04205846043774</v>
      </c>
      <c r="J13" s="1">
        <f t="shared" si="1"/>
        <v>0.40714236933562908</v>
      </c>
    </row>
    <row r="14" spans="1:10">
      <c r="A14" s="24">
        <v>8</v>
      </c>
      <c r="B14" s="23">
        <f>(1+_s)^A14</f>
        <v>1.4774554437890626</v>
      </c>
      <c r="C14" s="25" t="s">
        <v>104</v>
      </c>
      <c r="D14" s="1">
        <f>$D$3*(B13+D13)</f>
        <v>13.445091593741516</v>
      </c>
      <c r="E14" s="1">
        <f>$E$3*(B13^2+2*B13*D13+E13)</f>
        <v>181.04658139214564</v>
      </c>
      <c r="F14" s="1"/>
      <c r="G14" s="1"/>
      <c r="I14" s="1">
        <f t="shared" si="0"/>
        <v>13.445091593741516</v>
      </c>
      <c r="J14" s="1">
        <f t="shared" si="1"/>
        <v>0.52544593256286909</v>
      </c>
    </row>
    <row r="15" spans="1:10">
      <c r="A15" s="24">
        <v>9</v>
      </c>
      <c r="B15" s="23">
        <f>(1+_s)^A15</f>
        <v>1.5513282159785158</v>
      </c>
      <c r="C15" s="25" t="s">
        <v>105</v>
      </c>
      <c r="D15" s="1">
        <f>$D$3*(B14+D14)</f>
        <v>16.116350800533034</v>
      </c>
      <c r="E15" s="1">
        <f>$E$3*(B14^2+2*B14*D14+E14)</f>
        <v>260.1777097021905</v>
      </c>
      <c r="F15" s="1"/>
      <c r="G15" s="1"/>
      <c r="I15" s="1">
        <f t="shared" si="0"/>
        <v>16.116350800533034</v>
      </c>
      <c r="J15" s="1">
        <f t="shared" si="1"/>
        <v>0.66403808350780746</v>
      </c>
    </row>
    <row r="16" spans="1:10">
      <c r="A16" s="24">
        <v>10</v>
      </c>
      <c r="B16" s="23">
        <f>(1+_s)^A16</f>
        <v>1.6288946267774416</v>
      </c>
      <c r="C16" s="25" t="s">
        <v>106</v>
      </c>
      <c r="D16" s="1">
        <f>$D$3*(B15+D15)</f>
        <v>19.081093337832481</v>
      </c>
      <c r="E16" s="1">
        <f>$E$3*(B15^2+2*B15*D15+E15)</f>
        <v>364.76915656221206</v>
      </c>
      <c r="F16" s="1"/>
      <c r="G16" s="1"/>
      <c r="I16" s="1">
        <f t="shared" si="0"/>
        <v>19.081093337832481</v>
      </c>
      <c r="J16" s="1">
        <f t="shared" si="1"/>
        <v>0.82524759626245903</v>
      </c>
    </row>
    <row r="17" spans="1:10">
      <c r="A17" s="24">
        <v>11</v>
      </c>
      <c r="B17" s="23">
        <f>(1+_s)^A17</f>
        <v>1.7103393581163138</v>
      </c>
      <c r="C17" s="25" t="s">
        <v>107</v>
      </c>
      <c r="D17" s="1">
        <f>$D$3*(B16+D16)</f>
        <v>22.366787001778729</v>
      </c>
      <c r="E17" s="1">
        <f>$E$3*(B16^2+2*B16*D16+E16)</f>
        <v>501.29663017368671</v>
      </c>
      <c r="F17" s="1"/>
      <c r="G17" s="1"/>
      <c r="I17" s="1">
        <f t="shared" si="0"/>
        <v>22.366787001778729</v>
      </c>
      <c r="J17" s="1">
        <f t="shared" si="1"/>
        <v>1.0116666401284569</v>
      </c>
    </row>
    <row r="18" spans="1:10">
      <c r="A18" s="24">
        <v>12</v>
      </c>
      <c r="B18" s="23">
        <f>(1+_s)^A18</f>
        <v>1.7958563260221292</v>
      </c>
      <c r="C18" s="25" t="s">
        <v>108</v>
      </c>
      <c r="D18" s="1">
        <f>$D$3*(B17+D17)</f>
        <v>26.00329646868666</v>
      </c>
      <c r="E18" s="1">
        <f>$E$3*(B17^2+2*B17*D17+E17)</f>
        <v>677.67492539345687</v>
      </c>
      <c r="F18" s="1"/>
      <c r="G18" s="1"/>
      <c r="I18" s="1">
        <f t="shared" si="0"/>
        <v>26.00329646868666</v>
      </c>
      <c r="J18" s="1">
        <f t="shared" si="1"/>
        <v>1.2261721555494485</v>
      </c>
    </row>
    <row r="19" spans="1:10">
      <c r="A19" s="24">
        <v>13</v>
      </c>
      <c r="B19" s="23">
        <f>(1+_s)^A19</f>
        <v>1.885649142323236</v>
      </c>
      <c r="C19" s="25" t="s">
        <v>109</v>
      </c>
      <c r="D19" s="1">
        <f>$D$3*(B18+D18)</f>
        <v>30.023085018285506</v>
      </c>
      <c r="E19" s="1">
        <f>$E$3*(B18^2+2*B18*D18+E18)</f>
        <v>903.55227234018196</v>
      </c>
      <c r="F19" s="1"/>
      <c r="G19" s="1"/>
      <c r="I19" s="1">
        <f t="shared" si="0"/>
        <v>30.023085018285506</v>
      </c>
      <c r="J19" s="1">
        <f t="shared" si="1"/>
        <v>1.4719505171649871</v>
      </c>
    </row>
    <row r="20" spans="1:10">
      <c r="A20" s="24">
        <v>14</v>
      </c>
      <c r="B20" s="23">
        <f>(1+_s)^A20</f>
        <v>1.9799315994393973</v>
      </c>
      <c r="C20" s="25" t="s">
        <v>110</v>
      </c>
      <c r="D20" s="1">
        <f>$D$3*(B19+D19)</f>
        <v>34.461432893457456</v>
      </c>
      <c r="E20" s="1">
        <f>$E$3*(B19^2+2*B19*D19+E19)</f>
        <v>1190.6617021213619</v>
      </c>
      <c r="F20" s="1"/>
      <c r="G20" s="1"/>
      <c r="I20" s="1">
        <f t="shared" si="0"/>
        <v>34.461432893457456</v>
      </c>
      <c r="J20" s="1">
        <f t="shared" si="1"/>
        <v>1.752525335363365</v>
      </c>
    </row>
    <row r="21" spans="1:10">
      <c r="A21" s="24">
        <v>15</v>
      </c>
      <c r="B21" s="23">
        <f>(1+_s)^A21</f>
        <v>2.0789281794113679</v>
      </c>
      <c r="C21" s="25" t="s">
        <v>111</v>
      </c>
      <c r="D21" s="1">
        <f>$D$3*(B20+D20)</f>
        <v>39.356673652328617</v>
      </c>
      <c r="E21" s="1">
        <f>$E$3*(B20^2+2*B20*D20+E20)</f>
        <v>1553.2400681854394</v>
      </c>
      <c r="F21" s="1"/>
      <c r="G21" s="1"/>
      <c r="I21" s="1">
        <f t="shared" si="0"/>
        <v>39.356673652328617</v>
      </c>
      <c r="J21" s="1">
        <f t="shared" si="1"/>
        <v>2.0717884084871776</v>
      </c>
    </row>
    <row r="22" spans="1:10">
      <c r="A22" s="24">
        <v>16</v>
      </c>
      <c r="B22" s="23">
        <f>(1+_s)^A22</f>
        <v>2.182874588381936</v>
      </c>
      <c r="C22" s="25" t="s">
        <v>112</v>
      </c>
      <c r="D22" s="1">
        <f>$D$3*(B21+D21)</f>
        <v>44.750449978279207</v>
      </c>
      <c r="E22" s="1">
        <f>$E$3*(B21^2+2*B21*D21+E21)</f>
        <v>2008.5272944710757</v>
      </c>
      <c r="F22" s="1"/>
      <c r="G22" s="1"/>
      <c r="I22" s="1">
        <f t="shared" si="0"/>
        <v>44.750449978279207</v>
      </c>
      <c r="J22" s="1">
        <f t="shared" si="1"/>
        <v>2.4340339382609995</v>
      </c>
    </row>
    <row r="23" spans="1:10">
      <c r="A23" s="24">
        <v>17</v>
      </c>
      <c r="B23" s="23">
        <f>(1+_s)^A23</f>
        <v>2.2920183178010332</v>
      </c>
      <c r="C23" s="25" t="s">
        <v>113</v>
      </c>
      <c r="D23" s="1">
        <f>$D$3*(B22+D22)</f>
        <v>50.68799053199406</v>
      </c>
      <c r="E23" s="1">
        <f>$E$3*(B22^2+2*B22*D22+E22)</f>
        <v>2577.3606985011534</v>
      </c>
      <c r="F23" s="1"/>
      <c r="G23" s="1"/>
      <c r="I23" s="1">
        <f t="shared" si="0"/>
        <v>50.68799053199406</v>
      </c>
      <c r="J23" s="1">
        <f t="shared" si="1"/>
        <v>2.8439961901580855</v>
      </c>
    </row>
    <row r="24" spans="1:10">
      <c r="A24" s="24">
        <v>18</v>
      </c>
      <c r="B24" s="23">
        <f>(1+_s)^A24</f>
        <v>2.4066192336910848</v>
      </c>
      <c r="C24" s="25" t="s">
        <v>114</v>
      </c>
      <c r="D24" s="1">
        <f>$D$3*(B23+D23)</f>
        <v>57.218409557778728</v>
      </c>
      <c r="E24" s="1">
        <f>$E$3*(B23^2+2*B23*D23+E23)</f>
        <v>3284.8819193035515</v>
      </c>
      <c r="F24" s="1"/>
      <c r="G24" s="1"/>
      <c r="I24" s="1">
        <f t="shared" si="0"/>
        <v>57.218409557778728</v>
      </c>
      <c r="J24" s="1">
        <f t="shared" si="1"/>
        <v>3.3068908330707694</v>
      </c>
    </row>
    <row r="25" spans="1:10">
      <c r="A25" s="24">
        <v>19</v>
      </c>
      <c r="B25" s="23">
        <f>(1+_s)^A25</f>
        <v>2.526950195375639</v>
      </c>
      <c r="C25" s="25" t="s">
        <v>115</v>
      </c>
      <c r="D25" s="1">
        <f>$D$3*(B24+D24)</f>
        <v>64.395031094787427</v>
      </c>
      <c r="E25" s="1">
        <f>$E$3*(B24^2+2*B24*D24+E24)</f>
        <v>4161.3771374824628</v>
      </c>
      <c r="F25" s="1"/>
      <c r="G25" s="1"/>
      <c r="I25" s="1">
        <f t="shared" si="0"/>
        <v>64.395031094787427</v>
      </c>
      <c r="J25" s="1">
        <f t="shared" si="1"/>
        <v>3.828460236677854</v>
      </c>
    </row>
    <row r="26" spans="1:10" s="45" customFormat="1">
      <c r="A26" s="26">
        <v>20</v>
      </c>
      <c r="B26" s="53"/>
      <c r="C26" s="26" t="s">
        <v>116</v>
      </c>
      <c r="D26" s="28">
        <f>$D$3*(B25+D25)</f>
        <v>72.275739793376147</v>
      </c>
      <c r="E26" s="28">
        <f>$E$3*(B25^2+2*B25*D25+E25)</f>
        <v>5243.274991165581</v>
      </c>
      <c r="F26" s="28"/>
      <c r="G26" s="28"/>
      <c r="I26" s="28">
        <f t="shared" si="0"/>
        <v>72.275739793376147</v>
      </c>
      <c r="J26" s="28">
        <f t="shared" si="1"/>
        <v>4.4150230447602787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E7" sqref="E7"/>
    </sheetView>
  </sheetViews>
  <sheetFormatPr baseColWidth="10" defaultRowHeight="15" x14ac:dyDescent="0"/>
  <cols>
    <col min="2" max="2" width="8" customWidth="1"/>
    <col min="6" max="6" width="12" customWidth="1"/>
    <col min="8" max="9" width="9" customWidth="1"/>
  </cols>
  <sheetData>
    <row r="1" spans="1:11">
      <c r="A1" s="3" t="s">
        <v>5</v>
      </c>
      <c r="B1" s="3" t="s">
        <v>6</v>
      </c>
      <c r="D1" t="s">
        <v>7</v>
      </c>
      <c r="E1" s="8">
        <v>1</v>
      </c>
      <c r="F1" s="8">
        <v>2</v>
      </c>
      <c r="G1" s="8">
        <v>3</v>
      </c>
      <c r="H1" s="8">
        <v>4</v>
      </c>
      <c r="I1" s="8"/>
    </row>
    <row r="2" spans="1:11">
      <c r="A2" s="4">
        <v>0.05</v>
      </c>
      <c r="B2" s="4">
        <v>0.15</v>
      </c>
      <c r="D2" s="1">
        <f>(1+A2)^-1</f>
        <v>0.95238095238095233</v>
      </c>
      <c r="E2" s="1">
        <f>$D2^E$1</f>
        <v>0.95238095238095233</v>
      </c>
      <c r="F2" s="1">
        <f t="shared" ref="F2:H2" si="0">$D2^F$1</f>
        <v>0.90702947845804982</v>
      </c>
      <c r="G2" s="1">
        <f t="shared" si="0"/>
        <v>0.86383759853147601</v>
      </c>
      <c r="H2" s="1">
        <f t="shared" si="0"/>
        <v>0.82270247479188185</v>
      </c>
      <c r="I2" s="1"/>
    </row>
    <row r="3" spans="1:11">
      <c r="A3" s="4">
        <v>0.06</v>
      </c>
      <c r="B3" s="4">
        <v>0.6</v>
      </c>
      <c r="D3" s="1">
        <f t="shared" ref="D3:D4" si="1">(1+A3)^-1</f>
        <v>0.94339622641509424</v>
      </c>
      <c r="E3" s="1">
        <f t="shared" ref="E3:H4" si="2">$D3^E$1</f>
        <v>0.94339622641509424</v>
      </c>
      <c r="F3" s="1">
        <f t="shared" si="2"/>
        <v>0.88999644001423972</v>
      </c>
      <c r="G3" s="1">
        <f t="shared" si="2"/>
        <v>0.83961928303230149</v>
      </c>
      <c r="H3" s="1">
        <f t="shared" si="2"/>
        <v>0.79209366323802022</v>
      </c>
      <c r="I3" s="1"/>
    </row>
    <row r="4" spans="1:11">
      <c r="A4" s="4">
        <v>7.0000000000000007E-2</v>
      </c>
      <c r="B4" s="4">
        <v>0.25</v>
      </c>
      <c r="D4" s="1">
        <f t="shared" si="1"/>
        <v>0.93457943925233644</v>
      </c>
      <c r="E4" s="1">
        <f t="shared" si="2"/>
        <v>0.93457943925233644</v>
      </c>
      <c r="F4" s="1">
        <f t="shared" si="2"/>
        <v>0.87343872827321167</v>
      </c>
      <c r="G4" s="1">
        <f t="shared" si="2"/>
        <v>0.81629787689085198</v>
      </c>
      <c r="H4" s="1">
        <f t="shared" si="2"/>
        <v>0.76289521204752531</v>
      </c>
      <c r="I4" s="1"/>
    </row>
    <row r="6" spans="1:11">
      <c r="E6" s="6" t="s">
        <v>0</v>
      </c>
      <c r="F6" s="6" t="s">
        <v>1</v>
      </c>
      <c r="G6" s="6" t="s">
        <v>3</v>
      </c>
      <c r="H6" s="6" t="s">
        <v>84</v>
      </c>
      <c r="I6" s="6"/>
    </row>
    <row r="7" spans="1:11">
      <c r="E7" s="7">
        <f>SUMPRODUCT(E2:E4,$B$2:$B$4)</f>
        <v>0.94253973851928341</v>
      </c>
      <c r="F7" s="7">
        <f t="shared" ref="F7:H7" si="3">SUMPRODUCT(F2:F4,$B$2:$B$4)</f>
        <v>0.88841196784555421</v>
      </c>
      <c r="G7" s="7">
        <f t="shared" si="3"/>
        <v>0.83742167882181529</v>
      </c>
      <c r="H7" s="7">
        <f t="shared" si="3"/>
        <v>0.78938537217347571</v>
      </c>
      <c r="I7" s="7"/>
    </row>
    <row r="8" spans="1:11">
      <c r="E8" s="2" t="s">
        <v>4</v>
      </c>
    </row>
    <row r="9" spans="1:11">
      <c r="C9" s="22" t="s">
        <v>88</v>
      </c>
      <c r="D9" s="22" t="s">
        <v>89</v>
      </c>
      <c r="E9" s="22" t="s">
        <v>90</v>
      </c>
      <c r="F9" s="22" t="s">
        <v>91</v>
      </c>
    </row>
    <row r="10" spans="1:11">
      <c r="B10" s="74" t="s">
        <v>87</v>
      </c>
      <c r="C10" s="73">
        <v>1</v>
      </c>
      <c r="D10" s="73">
        <v>2</v>
      </c>
      <c r="E10" s="73">
        <v>3</v>
      </c>
      <c r="F10" s="73">
        <v>4</v>
      </c>
      <c r="H10" s="8" t="s">
        <v>58</v>
      </c>
      <c r="I10" s="8" t="s">
        <v>85</v>
      </c>
      <c r="J10" s="8" t="s">
        <v>59</v>
      </c>
      <c r="K10" t="s">
        <v>86</v>
      </c>
    </row>
    <row r="11" spans="1:11">
      <c r="B11" s="25" t="s">
        <v>8</v>
      </c>
      <c r="C11" s="1">
        <f>_u1</f>
        <v>0.94253973851928341</v>
      </c>
      <c r="D11" s="1">
        <f>_u2</f>
        <v>0.88841196784555421</v>
      </c>
      <c r="E11" s="1">
        <f>_u3</f>
        <v>0.83742167882181529</v>
      </c>
      <c r="F11" s="1">
        <f>_u4</f>
        <v>0.78938537217347571</v>
      </c>
      <c r="H11" s="9">
        <f>C11</f>
        <v>0.94253973851928341</v>
      </c>
      <c r="I11" s="9">
        <f>(D11)-(C11)^2</f>
        <v>3.0809157555045097E-5</v>
      </c>
      <c r="J11" s="11">
        <f>I11^(0.5)</f>
        <v>5.5505997473286701E-3</v>
      </c>
    </row>
    <row r="12" spans="1:11">
      <c r="B12" s="25" t="s">
        <v>9</v>
      </c>
      <c r="C12" s="1">
        <f>_u1*(1+C11)</f>
        <v>1.8309208972072826</v>
      </c>
      <c r="D12" s="1">
        <f>_u2*(1+2*C11+C11^2)</f>
        <v>3.3523875889735746</v>
      </c>
      <c r="E12" s="1">
        <f>_u3*(1+3*C11+3*D11+E11)</f>
        <v>6.1385327023396918</v>
      </c>
      <c r="F12" s="12">
        <f>_u4*(1+COMBIN(4,1)*C11+COMBIN(4,2)*D11*COMBIN(4,3)*E11+COMBIN(4,4)*F11)</f>
        <v>18.483422907594267</v>
      </c>
      <c r="H12" s="9">
        <f>C12</f>
        <v>1.8309208972072826</v>
      </c>
      <c r="I12" s="9">
        <f>(D12)-(C12)^2</f>
        <v>1.1625714325402825E-4</v>
      </c>
      <c r="J12" s="11">
        <f>I12^(0.5)</f>
        <v>1.0782260581808818E-2</v>
      </c>
    </row>
    <row r="13" spans="1:11">
      <c r="B13" s="25" t="s">
        <v>10</v>
      </c>
      <c r="C13" s="1">
        <f>_u1*(1+C12)</f>
        <v>2.6682554422225273</v>
      </c>
      <c r="D13" s="1">
        <f>_u2*(1+2*C12+C12^2)</f>
        <v>7.1198340130241062</v>
      </c>
      <c r="E13" s="1">
        <f>_u3*(1+3*C12+3*D12+E12)</f>
        <v>18.999806722964539</v>
      </c>
      <c r="F13" s="12">
        <f>_u4*(1+COMBIN(4,1)*C12+COMBIN(4,2)*D12*COMBIN(4,3)*E12+COMBIN(4,4)*F12)</f>
        <v>411.03050577333954</v>
      </c>
      <c r="H13" s="9">
        <f>C13</f>
        <v>2.6682554422225273</v>
      </c>
      <c r="I13" s="9">
        <f t="shared" ref="I13:I60" si="4">(D13)-(C13)^2</f>
        <v>2.469080739713192E-4</v>
      </c>
      <c r="J13" s="11">
        <f t="shared" ref="J13:J60" si="5">I13^(0.5)</f>
        <v>1.5713308816774373E-2</v>
      </c>
    </row>
    <row r="14" spans="1:11">
      <c r="B14" s="25" t="s">
        <v>11</v>
      </c>
      <c r="C14" s="1">
        <f>_u1*(1+C13)</f>
        <v>3.4574765253343593</v>
      </c>
      <c r="D14" s="1">
        <f>_u2*(1+2*C13+C13^2)</f>
        <v>11.954558494281185</v>
      </c>
      <c r="E14" s="1">
        <f>_u3*(1+3*C13+3*D13+E13)</f>
        <v>41.338546634269022</v>
      </c>
      <c r="F14" s="12">
        <f>_u4*(1+COMBIN(4,1)*C13+COMBIN(4,2)*D13*COMBIN(4,3)*E13+COMBIN(4,4)*F13)</f>
        <v>2896.5034377592106</v>
      </c>
      <c r="H14" s="9">
        <f>C14</f>
        <v>3.4574765253343593</v>
      </c>
      <c r="I14" s="9">
        <f t="shared" si="4"/>
        <v>4.1457104303077585E-4</v>
      </c>
      <c r="J14" s="11">
        <f t="shared" si="5"/>
        <v>2.0361017730722006E-2</v>
      </c>
    </row>
    <row r="15" spans="1:11">
      <c r="B15" s="25" t="s">
        <v>12</v>
      </c>
      <c r="C15" s="1">
        <f>_u1*(1+C14)</f>
        <v>4.2013487586444906</v>
      </c>
      <c r="D15" s="1">
        <f>_u2*(1+2*C14+C14^2)</f>
        <v>17.651943541902753</v>
      </c>
      <c r="E15" s="1">
        <f>_u3*(1+3*C14+3*D14+E14)</f>
        <v>74.174333521906462</v>
      </c>
      <c r="F15" s="12">
        <f>_u4*(1+COMBIN(4,1)*C14+COMBIN(4,2)*D14*COMBIN(4,3)*E14+COMBIN(4,4)*F14)</f>
        <v>11660.604251766443</v>
      </c>
      <c r="H15" s="9">
        <f>C15</f>
        <v>4.2013487586444906</v>
      </c>
      <c r="I15" s="9">
        <f t="shared" si="4"/>
        <v>6.1215013915116856E-4</v>
      </c>
      <c r="J15" s="11">
        <f t="shared" si="5"/>
        <v>2.4741668075357583E-2</v>
      </c>
    </row>
    <row r="16" spans="1:11">
      <c r="B16" s="25" t="s">
        <v>13</v>
      </c>
      <c r="C16" s="1">
        <f>_u1*(1+C15)</f>
        <v>4.9024778989203774</v>
      </c>
      <c r="D16" s="1">
        <f>_u2*(1+2*C15+C15^2)</f>
        <v>24.035123061241919</v>
      </c>
      <c r="E16" s="1">
        <f>_u3*(1+3*C15+3*D15+E15)</f>
        <v>117.85387876055033</v>
      </c>
      <c r="F16" s="12">
        <f>_u4*(1+COMBIN(4,1)*C15+COMBIN(4,2)*D15*COMBIN(4,3)*E15+COMBIN(4,4)*F15)</f>
        <v>34024.180818615125</v>
      </c>
      <c r="H16" s="9">
        <f>C16</f>
        <v>4.9024778989203774</v>
      </c>
      <c r="I16" s="9">
        <f t="shared" si="4"/>
        <v>8.3351183916136051E-4</v>
      </c>
      <c r="J16" s="11">
        <f t="shared" si="5"/>
        <v>2.8870605105563003E-2</v>
      </c>
    </row>
    <row r="17" spans="2:10">
      <c r="B17" s="25" t="s">
        <v>14</v>
      </c>
      <c r="C17" s="1">
        <f>_u1*(1+C16)</f>
        <v>5.5633199754642622</v>
      </c>
      <c r="D17" s="1">
        <f>_u2*(1+2*C16+C16^2)</f>
        <v>30.951602517198676</v>
      </c>
      <c r="E17" s="1">
        <f>_u3*(1+3*C16+3*D16+E16)</f>
        <v>172.22973781754919</v>
      </c>
      <c r="F17" s="12">
        <f>_u4*(1+COMBIN(4,1)*C16+COMBIN(4,2)*D16*COMBIN(4,3)*E16+COMBIN(4,4)*F16)</f>
        <v>80539.387253943496</v>
      </c>
      <c r="H17" s="9">
        <f>C17</f>
        <v>5.5633199754642622</v>
      </c>
      <c r="I17" s="9">
        <f t="shared" si="4"/>
        <v>1.0733677989982482E-3</v>
      </c>
      <c r="J17" s="11">
        <f t="shared" si="5"/>
        <v>3.2762292334301765E-2</v>
      </c>
    </row>
    <row r="18" spans="2:10">
      <c r="B18" s="25" t="s">
        <v>15</v>
      </c>
      <c r="C18" s="1">
        <f>_u1*(1+C17)</f>
        <v>6.1861898934924753</v>
      </c>
      <c r="D18" s="1">
        <f>_u2*(1+2*C17+C17^2)</f>
        <v>38.27027256963828</v>
      </c>
      <c r="E18" s="1">
        <f>_u3*(1+3*C17+3*D17+E17)</f>
        <v>236.80150095259773</v>
      </c>
      <c r="F18" s="12">
        <f>_u4*(1+COMBIN(4,1)*C17+COMBIN(4,2)*D17*COMBIN(4,3)*E17+COMBIN(4,4)*F17)</f>
        <v>164588.04507884636</v>
      </c>
      <c r="H18" s="9">
        <f>C18</f>
        <v>6.1861898934924753</v>
      </c>
      <c r="I18" s="9">
        <f t="shared" si="4"/>
        <v>1.3271712898372812E-3</v>
      </c>
      <c r="J18" s="11">
        <f t="shared" si="5"/>
        <v>3.6430362197448454E-2</v>
      </c>
    </row>
    <row r="19" spans="2:10">
      <c r="B19" s="25" t="s">
        <v>16</v>
      </c>
      <c r="C19" s="1">
        <f>_u1*(1+C18)</f>
        <v>6.7732695431623151</v>
      </c>
      <c r="D19" s="1">
        <f>_u2*(1+2*C18+C18^2)</f>
        <v>45.878771330054221</v>
      </c>
      <c r="E19" s="1">
        <f>_u3*(1+3*C18+3*D18+E18)</f>
        <v>310.82654844513382</v>
      </c>
      <c r="F19" s="12">
        <f>_u4*(1+COMBIN(4,1)*C18+COMBIN(4,2)*D18*COMBIN(4,3)*E18+COMBIN(4,4)*F18)</f>
        <v>301634.24024526274</v>
      </c>
      <c r="H19" s="9">
        <f>C19</f>
        <v>6.7732695431623151</v>
      </c>
      <c r="I19" s="9">
        <f t="shared" si="4"/>
        <v>1.5910257239823977E-3</v>
      </c>
      <c r="J19" s="11">
        <f t="shared" si="5"/>
        <v>3.9887663807026824E-2</v>
      </c>
    </row>
    <row r="20" spans="2:10">
      <c r="B20" s="25" t="s">
        <v>17</v>
      </c>
      <c r="C20" s="1">
        <f>_u1*(1+C19)</f>
        <v>7.3266154426521179</v>
      </c>
      <c r="D20" s="1">
        <f>_u2*(1+2*C19+C19^2)</f>
        <v>53.681155448399259</v>
      </c>
      <c r="E20" s="1">
        <f>_u3*(1+3*C19+3*D19+E19)</f>
        <v>393.40619308446753</v>
      </c>
      <c r="F20" s="12">
        <f>_u4*(1+COMBIN(4,1)*C19+COMBIN(4,2)*D19*COMBIN(4,3)*E19+COMBIN(4,4)*F19)</f>
        <v>508293.52705995471</v>
      </c>
      <c r="H20" s="9">
        <f>C20</f>
        <v>7.3266154426521179</v>
      </c>
      <c r="I20" s="9">
        <f t="shared" si="4"/>
        <v>1.8616038907666166E-3</v>
      </c>
      <c r="J20" s="11">
        <f t="shared" si="5"/>
        <v>4.3146307962172344E-2</v>
      </c>
    </row>
    <row r="21" spans="2:10">
      <c r="B21" s="25" t="s">
        <v>18</v>
      </c>
      <c r="C21" s="1">
        <f>_u1*(1+C20)</f>
        <v>7.8481659420679541</v>
      </c>
      <c r="D21" s="1">
        <f>_u2*(1+2*C20+C20^2)</f>
        <v>61.595844730913484</v>
      </c>
      <c r="E21" s="1">
        <f>_u3*(1+3*C20+3*D20+E20)</f>
        <v>483.5519861127986</v>
      </c>
      <c r="F21" s="12">
        <f>_u4*(1+COMBIN(4,1)*C20+COMBIN(4,2)*D20*COMBIN(4,3)*E20+COMBIN(4,4)*F20)</f>
        <v>801358.6192388226</v>
      </c>
      <c r="H21" s="9">
        <f>C21</f>
        <v>7.8481659420679541</v>
      </c>
      <c r="I21" s="9">
        <f t="shared" si="4"/>
        <v>2.1360766781057805E-3</v>
      </c>
      <c r="J21" s="11">
        <f t="shared" si="5"/>
        <v>4.6217709572260075E-2</v>
      </c>
    </row>
    <row r="22" spans="2:10">
      <c r="B22" s="25" t="s">
        <v>19</v>
      </c>
      <c r="C22" s="1">
        <f>_u1*(1+C21)</f>
        <v>8.3397480134119579</v>
      </c>
      <c r="D22" s="1">
        <f>_u2*(1+2*C21+C21^2)</f>
        <v>69.553808977402653</v>
      </c>
      <c r="E22" s="1">
        <f>_u3*(1+3*C21+3*D21+E21)</f>
        <v>580.23609769268921</v>
      </c>
      <c r="F22" s="12">
        <f>_u4*(1+COMBIN(4,1)*C21+COMBIN(4,2)*D21*COMBIN(4,3)*E21+COMBIN(4,4)*F21)</f>
        <v>1196886.6610247479</v>
      </c>
      <c r="H22" s="9">
        <f>C22</f>
        <v>8.3397480134119579</v>
      </c>
      <c r="I22" s="9">
        <f t="shared" si="4"/>
        <v>2.4120501939535188E-3</v>
      </c>
      <c r="J22" s="11">
        <f t="shared" si="5"/>
        <v>4.9112627642527121E-2</v>
      </c>
    </row>
    <row r="23" spans="2:10">
      <c r="B23" s="25" t="s">
        <v>20</v>
      </c>
      <c r="C23" s="1">
        <f>_u1*(1+C22)</f>
        <v>8.8030836503973031</v>
      </c>
      <c r="D23" s="1">
        <f>_u2*(1+2*C22+C22^2)</f>
        <v>77.496969266217008</v>
      </c>
      <c r="E23" s="1">
        <f>_u3*(1+3*C22+3*D22+E22)</f>
        <v>682.42896851560465</v>
      </c>
      <c r="F23" s="12">
        <f>_u4*(1+COMBIN(4,1)*C22+COMBIN(4,2)*D22*COMBIN(4,3)*E22+COMBIN(4,4)*F22)</f>
        <v>1709417.3047855068</v>
      </c>
      <c r="H23" s="9">
        <f>C23</f>
        <v>8.8030836503973031</v>
      </c>
      <c r="I23" s="9">
        <f t="shared" si="4"/>
        <v>2.6875103247050447E-3</v>
      </c>
      <c r="J23" s="11">
        <f t="shared" si="5"/>
        <v>5.184120296352164E-2</v>
      </c>
    </row>
    <row r="24" spans="2:10">
      <c r="B24" s="25" t="s">
        <v>21</v>
      </c>
      <c r="C24" s="1">
        <f>_u1*(1+C23)</f>
        <v>9.2397959005281365</v>
      </c>
      <c r="D24" s="1">
        <f>_u2*(1+2*C23+C23^2)</f>
        <v>85.376789057292655</v>
      </c>
      <c r="E24" s="1">
        <f>_u3*(1+3*C23+3*D23+E23)</f>
        <v>789.12683975732716</v>
      </c>
      <c r="F24" s="12">
        <f>_u4*(1+COMBIN(4,1)*C23+COMBIN(4,2)*D23*COMBIN(4,3)*E23+COMBIN(4,4)*F23)</f>
        <v>2351359.3853607206</v>
      </c>
      <c r="H24" s="9">
        <f>C24</f>
        <v>9.2397959005281365</v>
      </c>
      <c r="I24" s="9">
        <f t="shared" si="4"/>
        <v>2.9607738760972779E-3</v>
      </c>
      <c r="J24" s="11">
        <f t="shared" si="5"/>
        <v>5.4412993632929972E-2</v>
      </c>
    </row>
    <row r="25" spans="2:10">
      <c r="B25" s="25" t="s">
        <v>22</v>
      </c>
      <c r="C25" s="1">
        <f>_u1*(1+C24)</f>
        <v>9.6514145505746196</v>
      </c>
      <c r="D25" s="1">
        <f>_u2*(1+2*C24+C24^2)</f>
        <v>93.153033272583059</v>
      </c>
      <c r="E25" s="1">
        <f>_u3*(1+3*C24+3*D24+E24)</f>
        <v>899.37128289105203</v>
      </c>
      <c r="F25" s="12">
        <f>_u4*(1+COMBIN(4,1)*C24+COMBIN(4,2)*D24*COMBIN(4,3)*E24+COMBIN(4,4)*F24)</f>
        <v>3132559.1169315185</v>
      </c>
      <c r="H25" s="9">
        <f>C25</f>
        <v>9.6514145505746196</v>
      </c>
      <c r="I25" s="9">
        <f t="shared" si="4"/>
        <v>3.2304455395717468E-3</v>
      </c>
      <c r="J25" s="11">
        <f t="shared" si="5"/>
        <v>5.6837008538202879E-2</v>
      </c>
    </row>
    <row r="26" spans="2:10">
      <c r="B26" s="25" t="s">
        <v>23</v>
      </c>
      <c r="C26" s="1">
        <f>_u1*(1+C25)</f>
        <v>10.039381485359092</v>
      </c>
      <c r="D26" s="1">
        <f>_u2*(1+2*C25+C25^2)</f>
        <v>100.79267598858306</v>
      </c>
      <c r="E26" s="1">
        <f>_u3*(1+3*C25+3*D25+E25)</f>
        <v>1012.2624511408317</v>
      </c>
      <c r="F26" s="12">
        <f>_u4*(1+COMBIN(4,1)*C25+COMBIN(4,2)*D25*COMBIN(4,3)*E25+COMBIN(4,4)*F25)</f>
        <v>4060044.7076143324</v>
      </c>
      <c r="H26" s="9">
        <f>C26</f>
        <v>10.039381485359092</v>
      </c>
      <c r="I26" s="9">
        <f t="shared" si="4"/>
        <v>3.4953800121257927E-3</v>
      </c>
      <c r="J26" s="11">
        <f t="shared" si="5"/>
        <v>5.9121738913244022E-2</v>
      </c>
    </row>
    <row r="27" spans="2:10">
      <c r="B27" s="25" t="s">
        <v>24</v>
      </c>
      <c r="C27" s="1">
        <f>_u1*(1+C26)</f>
        <v>10.405055738624977</v>
      </c>
      <c r="D27" s="1">
        <f>_u2*(1+2*C26+C26^2)</f>
        <v>108.26893957256722</v>
      </c>
      <c r="E27" s="1">
        <f>_u3*(1+3*C26+3*D26+E26)</f>
        <v>1126.9674458327765</v>
      </c>
      <c r="F27" s="12">
        <f>_u4*(1+COMBIN(4,1)*C26+COMBIN(4,2)*D26*COMBIN(4,3)*E26+COMBIN(4,4)*F26)</f>
        <v>5137930.3984631803</v>
      </c>
      <c r="H27" s="9">
        <f>C27</f>
        <v>10.405055738624977</v>
      </c>
      <c r="I27" s="9">
        <f t="shared" si="4"/>
        <v>3.7546486746578012E-3</v>
      </c>
      <c r="J27" s="11">
        <f t="shared" si="5"/>
        <v>6.1275188083414325E-2</v>
      </c>
    </row>
    <row r="28" spans="2:10">
      <c r="B28" s="25" t="s">
        <v>25</v>
      </c>
      <c r="C28" s="1">
        <f>_u1*(1+C27)</f>
        <v>10.749718253681438</v>
      </c>
      <c r="D28" s="1">
        <f>_u2*(1+2*C27+C27^2)</f>
        <v>115.56045004383274</v>
      </c>
      <c r="E28" s="1">
        <f>_u3*(1+3*C27+3*D27+E27)</f>
        <v>1242.7249213036112</v>
      </c>
      <c r="F28" s="12">
        <f>_u4*(1+COMBIN(4,1)*C27+COMBIN(4,2)*D27*COMBIN(4,3)*E27+COMBIN(4,4)*F27)</f>
        <v>6367456.0963758603</v>
      </c>
      <c r="H28" s="9">
        <f>C28</f>
        <v>10.749718253681438</v>
      </c>
      <c r="I28" s="9">
        <f t="shared" si="4"/>
        <v>4.00751030083768E-3</v>
      </c>
      <c r="J28" s="11">
        <f t="shared" si="5"/>
        <v>6.3304899501047146E-2</v>
      </c>
    </row>
    <row r="29" spans="2:10">
      <c r="B29" s="25" t="s">
        <v>26</v>
      </c>
      <c r="C29" s="1">
        <f>_u1*(1+C28)</f>
        <v>11.074576370500154</v>
      </c>
      <c r="D29" s="1">
        <f>_u2*(1+2*C28+C28^2)</f>
        <v>122.65049517136913</v>
      </c>
      <c r="E29" s="1">
        <f>_u3*(1+3*C28+3*D28+E28)</f>
        <v>1358.8468311545112</v>
      </c>
      <c r="F29" s="12">
        <f>_u4*(1+COMBIN(4,1)*C28+COMBIN(4,2)*D28*COMBIN(4,3)*E28+COMBIN(4,4)*F28)</f>
        <v>7747135.8123424668</v>
      </c>
      <c r="H29" s="9">
        <f>C29</f>
        <v>11.074576370500154</v>
      </c>
      <c r="I29" s="9">
        <f t="shared" si="4"/>
        <v>4.2533853287665124E-3</v>
      </c>
      <c r="J29" s="11">
        <f t="shared" si="5"/>
        <v>6.521798317003151E-2</v>
      </c>
    </row>
    <row r="30" spans="2:10" s="16" customFormat="1">
      <c r="B30" s="75" t="s">
        <v>27</v>
      </c>
      <c r="C30" s="17">
        <f>_u1*(1+C29)</f>
        <v>11.380768054982333</v>
      </c>
      <c r="D30" s="17">
        <f>_u2*(1+2*C29+C29^2)</f>
        <v>129.52637335458715</v>
      </c>
      <c r="E30" s="17">
        <f>_u3*(1+3*C29+3*D29+E29)</f>
        <v>1474.718038019415</v>
      </c>
      <c r="F30" s="19">
        <f>_u4*(1+COMBIN(4,1)*C29+COMBIN(4,2)*D29*COMBIN(4,3)*E29+COMBIN(4,4)*F29)</f>
        <v>9272987.9515053388</v>
      </c>
      <c r="H30" s="18">
        <f>C30</f>
        <v>11.380768054982333</v>
      </c>
      <c r="I30" s="20">
        <f t="shared" si="4"/>
        <v>4.4918332807810657E-3</v>
      </c>
      <c r="J30" s="21">
        <f t="shared" si="5"/>
        <v>6.7021140551180317E-2</v>
      </c>
    </row>
    <row r="31" spans="2:10">
      <c r="B31" s="25" t="s">
        <v>28</v>
      </c>
      <c r="C31" s="1">
        <f>_u1*(1+C30)</f>
        <v>11.669365885210945</v>
      </c>
      <c r="D31" s="1">
        <f>_u2*(1+2*C30+C30^2)</f>
        <v>136.17882269588944</v>
      </c>
      <c r="E31" s="1">
        <f>_u3*(1+3*C30+3*D30+E30)</f>
        <v>1589.7943616174077</v>
      </c>
      <c r="F31" s="12">
        <f>_u4*(1+COMBIN(4,1)*C30+COMBIN(4,2)*D30*COMBIN(4,3)*E30+COMBIN(4,4)*F30)</f>
        <v>10938822.205803502</v>
      </c>
      <c r="H31" s="9">
        <f>C31</f>
        <v>11.669365885210945</v>
      </c>
      <c r="I31" s="9">
        <f t="shared" si="4"/>
        <v>4.722532964393622E-3</v>
      </c>
      <c r="J31" s="11">
        <f t="shared" si="5"/>
        <v>6.8720688037836333E-2</v>
      </c>
    </row>
    <row r="32" spans="2:10">
      <c r="B32" s="25" t="s">
        <v>29</v>
      </c>
      <c r="C32" s="1">
        <f>_u1*(1+C31)</f>
        <v>11.941380808651854</v>
      </c>
      <c r="D32" s="1">
        <f>_u2*(1+2*C31+C31^2)</f>
        <v>142.60152088236748</v>
      </c>
      <c r="E32" s="1">
        <f>_u3*(1+3*C31+3*D31+E31)</f>
        <v>1703.599519842976</v>
      </c>
      <c r="F32" s="12">
        <f>_u4*(1+COMBIN(4,1)*C31+COMBIN(4,2)*D31*COMBIN(4,3)*E31+COMBIN(4,4)*F31)</f>
        <v>12736560.634390071</v>
      </c>
      <c r="H32" s="9">
        <f>C32</f>
        <v>11.941380808651854</v>
      </c>
      <c r="I32" s="9">
        <f t="shared" si="4"/>
        <v>4.945265128696974E-3</v>
      </c>
      <c r="J32" s="11">
        <f t="shared" si="5"/>
        <v>7.0322579081664616E-2</v>
      </c>
    </row>
    <row r="33" spans="2:10">
      <c r="B33" s="25" t="s">
        <v>30</v>
      </c>
      <c r="C33" s="1">
        <f>_u1*(1+C32)</f>
        <v>12.197765683465191</v>
      </c>
      <c r="D33" s="1">
        <f>_u2*(1+2*C32+C32^2)</f>
        <v>148.79064756600911</v>
      </c>
      <c r="E33" s="1">
        <f>_u3*(1+3*C32+3*D32+E32)</f>
        <v>1815.7213201780296</v>
      </c>
      <c r="F33" s="12">
        <f>_u4*(1+COMBIN(4,1)*C32+COMBIN(4,2)*D32*COMBIN(4,3)*E32+COMBIN(4,4)*F32)</f>
        <v>14656573.919973342</v>
      </c>
      <c r="H33" s="9">
        <f>C33</f>
        <v>12.197765683465191</v>
      </c>
      <c r="I33" s="9">
        <f t="shared" si="4"/>
        <v>5.1598972880810834E-3</v>
      </c>
      <c r="J33" s="11">
        <f t="shared" si="5"/>
        <v>7.1832425046639517E-2</v>
      </c>
    </row>
    <row r="34" spans="2:10">
      <c r="B34" s="25" t="s">
        <v>31</v>
      </c>
      <c r="C34" s="1">
        <f>_u1*(1+C33)</f>
        <v>12.439418616332052</v>
      </c>
      <c r="D34" s="1">
        <f>_u2*(1+2*C33+C33^2)</f>
        <v>154.74450188280701</v>
      </c>
      <c r="E34" s="1">
        <f>_u3*(1+3*C33+3*D33+E33)</f>
        <v>1925.8073797775749</v>
      </c>
      <c r="F34" s="12">
        <f>_u4*(1+COMBIN(4,1)*C33+COMBIN(4,2)*D33*COMBIN(4,3)*E33+COMBIN(4,4)*F33)</f>
        <v>16688017.355280001</v>
      </c>
      <c r="H34" s="9">
        <f>C34</f>
        <v>12.439418616332052</v>
      </c>
      <c r="I34" s="9">
        <f t="shared" si="4"/>
        <v>5.3663704586028871E-3</v>
      </c>
      <c r="J34" s="11">
        <f t="shared" si="5"/>
        <v>7.3255514868185087E-2</v>
      </c>
    </row>
    <row r="35" spans="2:10">
      <c r="B35" s="25" t="s">
        <v>32</v>
      </c>
      <c r="C35" s="1">
        <f>_u1*(1+C34)</f>
        <v>12.667186108488801</v>
      </c>
      <c r="D35" s="1">
        <f>_u2*(1+2*C34+C34^2)</f>
        <v>160.46316859467123</v>
      </c>
      <c r="E35" s="1">
        <f>_u3*(1+3*C34+3*D34+E34)</f>
        <v>2033.5605888688056</v>
      </c>
      <c r="F35" s="12">
        <f>_u4*(1+COMBIN(4,1)*C34+COMBIN(4,2)*D34*COMBIN(4,3)*E34+COMBIN(4,4)*F34)</f>
        <v>18819154.566711396</v>
      </c>
      <c r="H35" s="9">
        <f>C35</f>
        <v>12.667186108488801</v>
      </c>
      <c r="I35" s="9">
        <f t="shared" si="4"/>
        <v>5.5646875795787309E-3</v>
      </c>
      <c r="J35" s="11">
        <f t="shared" si="5"/>
        <v>7.459683357608908E-2</v>
      </c>
    </row>
    <row r="36" spans="2:10">
      <c r="B36" s="25" t="s">
        <v>33</v>
      </c>
      <c r="C36" s="1">
        <f>_u1*(1+C35)</f>
        <v>12.881866020989417</v>
      </c>
      <c r="D36" s="1">
        <f>_u2*(1+2*C35+C35^2)</f>
        <v>165.94822708614416</v>
      </c>
      <c r="E36" s="1">
        <f>_u3*(1+3*C35+3*D35+E35)</f>
        <v>2138.7344808668263</v>
      </c>
      <c r="F36" s="12">
        <f>_u4*(1+COMBIN(4,1)*C35+COMBIN(4,2)*D35*COMBIN(4,3)*E35+COMBIN(4,4)*F35)</f>
        <v>21037660.147735655</v>
      </c>
      <c r="H36" s="9">
        <f>C36</f>
        <v>12.881866020989417</v>
      </c>
      <c r="I36" s="9">
        <f t="shared" si="4"/>
        <v>5.7549034224564366E-3</v>
      </c>
      <c r="J36" s="11">
        <f t="shared" si="5"/>
        <v>7.586107976068121E-2</v>
      </c>
    </row>
    <row r="37" spans="2:10">
      <c r="B37" s="25" t="s">
        <v>34</v>
      </c>
      <c r="C37" s="1">
        <f>_u1*(1+C36)</f>
        <v>13.08421036958309</v>
      </c>
      <c r="D37" s="1">
        <f>_u2*(1+2*C36+C36^2)</f>
        <v>171.20249811131347</v>
      </c>
      <c r="E37" s="1">
        <f>_u3*(1+3*C36+3*D36+E36)</f>
        <v>2241.1286315813354</v>
      </c>
      <c r="F37" s="12">
        <f>_u4*(1+COMBIN(4,1)*C36+COMBIN(4,2)*D36*COMBIN(4,3)*E36+COMBIN(4,4)*F36)</f>
        <v>23330895.155701626</v>
      </c>
      <c r="H37" s="9">
        <f>C37</f>
        <v>13.08421036958309</v>
      </c>
      <c r="I37" s="9">
        <f t="shared" si="4"/>
        <v>5.9371158078249664E-3</v>
      </c>
      <c r="J37" s="11">
        <f t="shared" si="5"/>
        <v>7.7052682028758521E-2</v>
      </c>
    </row>
    <row r="38" spans="2:10">
      <c r="B38" s="25" t="s">
        <v>35</v>
      </c>
      <c r="C38" s="1">
        <f>_u1*(1+C37)</f>
        <v>13.274927958997425</v>
      </c>
      <c r="D38" s="1">
        <f>_u2*(1+2*C37+C37^2)</f>
        <v>176.22982377454721</v>
      </c>
      <c r="E38" s="1">
        <f>_u3*(1+3*C37+3*D37+E37)</f>
        <v>2340.5841771951582</v>
      </c>
      <c r="F38" s="12">
        <f>_u4*(1+COMBIN(4,1)*C37+COMBIN(4,2)*D37*COMBIN(4,3)*E37+COMBIN(4,4)*F37)</f>
        <v>25686151.781814002</v>
      </c>
      <c r="H38" s="9">
        <f>C38</f>
        <v>13.274927958997425</v>
      </c>
      <c r="I38" s="9">
        <f t="shared" si="4"/>
        <v>6.1114579756633702E-3</v>
      </c>
      <c r="J38" s="11">
        <f t="shared" si="5"/>
        <v>7.8175814518707573E-2</v>
      </c>
    </row>
    <row r="39" spans="2:10">
      <c r="B39" s="25" t="s">
        <v>36</v>
      </c>
      <c r="C39" s="1">
        <f>_u1*(1+C38)</f>
        <v>13.454686865855042</v>
      </c>
      <c r="D39" s="1">
        <f>_u2*(1+2*C38+C38^2)</f>
        <v>181.03487675018144</v>
      </c>
      <c r="E39" s="1">
        <f>_u3*(1+3*C38+3*D38+E38)</f>
        <v>2436.979514793617</v>
      </c>
      <c r="F39" s="12">
        <f>_u4*(1+COMBIN(4,1)*C38+COMBIN(4,2)*D38*COMBIN(4,3)*E38+COMBIN(4,4)*F38)</f>
        <v>28090865.433151159</v>
      </c>
      <c r="H39" s="9">
        <f>C39</f>
        <v>13.454686865855042</v>
      </c>
      <c r="I39" s="9">
        <f t="shared" si="4"/>
        <v>6.2780919692784209E-3</v>
      </c>
      <c r="J39" s="11">
        <f t="shared" si="5"/>
        <v>7.9234411522257298E-2</v>
      </c>
    </row>
    <row r="40" spans="2:10">
      <c r="B40" s="25" t="s">
        <v>37</v>
      </c>
      <c r="C40" s="1">
        <f>_u1*(1+C39)</f>
        <v>13.624116778921131</v>
      </c>
      <c r="D40" s="1">
        <f>_u2*(1+2*C39+C39^2)</f>
        <v>185.62299520859088</v>
      </c>
      <c r="E40" s="1">
        <f>_u3*(1+3*C39+3*D39+E39)</f>
        <v>2530.2262288416559</v>
      </c>
      <c r="F40" s="12">
        <f>_u4*(1+COMBIN(4,1)*C39+COMBIN(4,2)*D39*COMBIN(4,3)*E39+COMBIN(4,4)*F39)</f>
        <v>30532793.991434153</v>
      </c>
      <c r="H40" s="9">
        <f>C40</f>
        <v>13.624116778921131</v>
      </c>
      <c r="I40" s="9">
        <f t="shared" si="4"/>
        <v>6.4372029105754791E-3</v>
      </c>
      <c r="J40" s="11">
        <f t="shared" si="5"/>
        <v>8.0232181265222247E-2</v>
      </c>
    </row>
    <row r="41" spans="2:10">
      <c r="B41" s="25" t="s">
        <v>38</v>
      </c>
      <c r="C41" s="1">
        <f>_u1*(1+C40)</f>
        <v>13.783811204879788</v>
      </c>
      <c r="D41" s="1">
        <f>_u2*(1+2*C40+C40^2)</f>
        <v>190.00004032582837</v>
      </c>
      <c r="E41" s="1">
        <f>_u3*(1+3*C40+3*D40+E40)</f>
        <v>2620.2652710973334</v>
      </c>
      <c r="F41" s="12">
        <f>_u4*(1+COMBIN(4,1)*C40+COMBIN(4,2)*D40*COMBIN(4,3)*E40+COMBIN(4,4)*F40)</f>
        <v>33000165.174529772</v>
      </c>
      <c r="H41" s="9">
        <f>C41</f>
        <v>13.783811204879788</v>
      </c>
      <c r="I41" s="9">
        <f t="shared" si="4"/>
        <v>6.5889940587737783E-3</v>
      </c>
      <c r="J41" s="11">
        <f t="shared" si="5"/>
        <v>8.1172618898085205E-2</v>
      </c>
    </row>
    <row r="42" spans="2:10">
      <c r="B42" s="25" t="s">
        <v>39</v>
      </c>
      <c r="C42" s="1">
        <f>_u1*(1+C41)</f>
        <v>13.934329547365847</v>
      </c>
      <c r="D42" s="1">
        <f>_u2*(1+2*C41+C41^2)</f>
        <v>194.17227361714922</v>
      </c>
      <c r="E42" s="1">
        <f>_u3*(1+3*C41+3*D41+E41)</f>
        <v>2707.0634091565134</v>
      </c>
      <c r="F42" s="12">
        <f>_u4*(1+COMBIN(4,1)*C41+COMBIN(4,2)*D41*COMBIN(4,3)*E41+COMBIN(4,4)*F41)</f>
        <v>35481793.769817136</v>
      </c>
      <c r="H42" s="9">
        <f>C42</f>
        <v>13.934329547365847</v>
      </c>
      <c r="I42" s="9">
        <f t="shared" si="4"/>
        <v>6.7336825563302227E-3</v>
      </c>
      <c r="J42" s="11">
        <f t="shared" si="5"/>
        <v>8.2059018738528819E-2</v>
      </c>
    </row>
    <row r="43" spans="2:10">
      <c r="B43" s="25" t="s">
        <v>40</v>
      </c>
      <c r="C43" s="1">
        <f>_u1*(1+C42)</f>
        <v>14.076199066535013</v>
      </c>
      <c r="D43" s="1">
        <f>_u2*(1+2*C42+C42^2)</f>
        <v>198.14625165649926</v>
      </c>
      <c r="E43" s="1">
        <f>_u3*(1+3*C42+3*D42+E42)</f>
        <v>2790.6099494395762</v>
      </c>
      <c r="F43" s="12">
        <f>_u4*(1+COMBIN(4,1)*C42+COMBIN(4,2)*D42*COMBIN(4,3)*E42+COMBIN(4,4)*F42)</f>
        <v>37967171.082367361</v>
      </c>
      <c r="H43" s="9">
        <f>C43</f>
        <v>14.076199066535013</v>
      </c>
      <c r="I43" s="9">
        <f t="shared" si="4"/>
        <v>6.8714957780855457E-3</v>
      </c>
      <c r="J43" s="11">
        <f t="shared" si="5"/>
        <v>8.2894485812299634E-2</v>
      </c>
    </row>
    <row r="44" spans="2:10">
      <c r="B44" s="25" t="s">
        <v>41</v>
      </c>
      <c r="C44" s="1">
        <f>_u1*(1+C43)</f>
        <v>14.209916726036576</v>
      </c>
      <c r="D44" s="1">
        <f>_u2*(1+2*C43+C43^2)</f>
        <v>201.92873602910245</v>
      </c>
      <c r="E44" s="1">
        <f>_u3*(1+3*C43+3*D43+E43)</f>
        <v>2870.9137333798626</v>
      </c>
      <c r="F44" s="12">
        <f>_u4*(1+COMBIN(4,1)*C43+COMBIN(4,2)*D43*COMBIN(4,3)*E43+COMBIN(4,4)*F43)</f>
        <v>40446529.293009266</v>
      </c>
      <c r="H44" s="9">
        <f>C44</f>
        <v>14.209916726036576</v>
      </c>
      <c r="I44" s="9">
        <f t="shared" si="4"/>
        <v>7.0026682084005643E-3</v>
      </c>
      <c r="J44" s="11">
        <f t="shared" si="5"/>
        <v>8.3681946729271095E-2</v>
      </c>
    </row>
    <row r="45" spans="2:10">
      <c r="B45" s="25" t="s">
        <v>42</v>
      </c>
      <c r="C45" s="1">
        <f>_u1*(1+C44)</f>
        <v>14.335950933858589</v>
      </c>
      <c r="D45" s="1">
        <f>_u2*(1+2*C44+C44^2)</f>
        <v>205.52661661678195</v>
      </c>
      <c r="E45" s="1">
        <f>_u3*(1+3*C44+3*D44+E44)</f>
        <v>2948.0004003838735</v>
      </c>
      <c r="F45" s="12">
        <f>_u4*(1+COMBIN(4,1)*C44+COMBIN(4,2)*D44*COMBIN(4,3)*E44+COMBIN(4,4)*F44)</f>
        <v>42910883.596014753</v>
      </c>
      <c r="H45" s="9">
        <f>C45</f>
        <v>14.335950933858589</v>
      </c>
      <c r="I45" s="9">
        <f t="shared" si="4"/>
        <v>7.1274387809978634E-3</v>
      </c>
      <c r="J45" s="11">
        <f t="shared" si="5"/>
        <v>8.4424159936583698E-2</v>
      </c>
    </row>
    <row r="46" spans="2:10">
      <c r="B46" s="25" t="s">
        <v>43</v>
      </c>
      <c r="C46" s="1">
        <f>_u1*(1+C45)</f>
        <v>14.454743183143634</v>
      </c>
      <c r="D46" s="1">
        <f>_u2*(1+2*C45+C45^2)</f>
        <v>208.9468465392597</v>
      </c>
      <c r="E46" s="1">
        <f>_u3*(1+3*C45+3*D45+E45)</f>
        <v>3021.9099074206651</v>
      </c>
      <c r="F46" s="12">
        <f>_u4*(1+COMBIN(4,1)*C45+COMBIN(4,2)*D45*COMBIN(4,3)*E45+COMBIN(4,4)*F45)</f>
        <v>45352055.022917151</v>
      </c>
      <c r="H46" s="9">
        <f>C46</f>
        <v>14.454743183143634</v>
      </c>
      <c r="I46" s="9">
        <f t="shared" si="4"/>
        <v>7.2460486223349108E-3</v>
      </c>
      <c r="J46" s="11">
        <f t="shared" si="5"/>
        <v>8.5123725378621146E-2</v>
      </c>
    </row>
    <row r="47" spans="2:10">
      <c r="B47" s="25" t="s">
        <v>44</v>
      </c>
      <c r="C47" s="1">
        <f>_u1*(1+C46)</f>
        <v>14.566709598722879</v>
      </c>
      <c r="D47" s="1">
        <f>_u2*(1+2*C46+C46^2)</f>
        <v>212.19638727267412</v>
      </c>
      <c r="E47" s="1">
        <f>_u3*(1+3*C46+3*D46+E46)</f>
        <v>3092.6942925497037</v>
      </c>
      <c r="F47" s="12">
        <f>_u4*(1+COMBIN(4,1)*C46+COMBIN(4,2)*D46*COMBIN(4,3)*E46+COMBIN(4,4)*F46)</f>
        <v>47762676.792250805</v>
      </c>
      <c r="H47" s="9">
        <f>C47</f>
        <v>14.566709598722879</v>
      </c>
      <c r="I47" s="9">
        <f t="shared" si="4"/>
        <v>7.3587391488558751E-3</v>
      </c>
      <c r="J47" s="11">
        <f t="shared" si="5"/>
        <v>8.5783093607399566E-2</v>
      </c>
    </row>
    <row r="48" spans="2:10">
      <c r="B48" s="25" t="s">
        <v>45</v>
      </c>
      <c r="C48" s="1">
        <f>_u1*(1+C47)</f>
        <v>14.672242394785881</v>
      </c>
      <c r="D48" s="1">
        <f>_u2*(1+2*C47+C47^2)</f>
        <v>215.28216264182342</v>
      </c>
      <c r="E48" s="1">
        <f>_u3*(1+3*C47+3*D47+E47)</f>
        <v>3160.4156680590786</v>
      </c>
      <c r="F48" s="12">
        <f>_u4*(1+COMBIN(4,1)*C47+COMBIN(4,2)*D47*COMBIN(4,3)*E47+COMBIN(4,4)*F47)</f>
        <v>50136186.883859143</v>
      </c>
      <c r="H48" s="9">
        <f>C48</f>
        <v>14.672242394785881</v>
      </c>
      <c r="I48" s="9">
        <f t="shared" si="4"/>
        <v>7.4657504712831724E-3</v>
      </c>
      <c r="J48" s="11">
        <f t="shared" si="5"/>
        <v>8.6404574365499726E-2</v>
      </c>
    </row>
    <row r="49" spans="2:10">
      <c r="B49" s="25" t="s">
        <v>46</v>
      </c>
      <c r="C49" s="1">
        <f>_u1*(1+C48)</f>
        <v>14.771711248792313</v>
      </c>
      <c r="D49" s="1">
        <f>_u2*(1+2*C48+C48^2)</f>
        <v>218.21102053776431</v>
      </c>
      <c r="E49" s="1">
        <f>_u3*(1+3*C48+3*D48+E48)</f>
        <v>3225.1444279543111</v>
      </c>
      <c r="F49" s="12">
        <f>_u4*(1+COMBIN(4,1)*C48+COMBIN(4,2)*D48*COMBIN(4,3)*E48+COMBIN(4,4)*F48)</f>
        <v>52466809.344895355</v>
      </c>
      <c r="H49" s="9">
        <f>C49</f>
        <v>14.771711248792313</v>
      </c>
      <c r="I49" s="9">
        <f t="shared" si="4"/>
        <v>7.5673200669541529E-3</v>
      </c>
      <c r="J49" s="11">
        <f t="shared" si="5"/>
        <v>8.6990344676602771E-2</v>
      </c>
    </row>
    <row r="50" spans="2:10">
      <c r="B50" s="25" t="s">
        <v>47</v>
      </c>
      <c r="C50" s="1">
        <f>_u1*(1+C49)</f>
        <v>14.865464596438347</v>
      </c>
      <c r="D50" s="1">
        <f>_u2*(1+2*C49+C49^2)</f>
        <v>220.98970134964716</v>
      </c>
      <c r="E50" s="1">
        <f>_u3*(1+3*C49+3*D49+E49)</f>
        <v>3286.9576541467168</v>
      </c>
      <c r="F50" s="12">
        <f>_u4*(1+COMBIN(4,1)*C49+COMBIN(4,2)*D49*COMBIN(4,3)*E49+COMBIN(4,4)*F49)</f>
        <v>54749526.612133883</v>
      </c>
      <c r="H50" s="9">
        <f>C50</f>
        <v>14.865464596438347</v>
      </c>
      <c r="I50" s="9">
        <f t="shared" si="4"/>
        <v>7.663681685244228E-3</v>
      </c>
      <c r="J50" s="11">
        <f t="shared" si="5"/>
        <v>8.7542456472526675E-2</v>
      </c>
    </row>
    <row r="51" spans="2:10">
      <c r="B51" s="25" t="s">
        <v>48</v>
      </c>
      <c r="C51" s="1">
        <f>_u1*(1+C50)</f>
        <v>14.953830852213947</v>
      </c>
      <c r="D51" s="1">
        <f>_u2*(1+2*C50+C50^2)</f>
        <v>223.62481222108039</v>
      </c>
      <c r="E51" s="1">
        <f>_u3*(1+3*C50+3*D50+E50)</f>
        <v>3345.9377057066872</v>
      </c>
      <c r="F51" s="12">
        <f>_u4*(1+COMBIN(4,1)*C50+COMBIN(4,2)*D50*COMBIN(4,3)*E50+COMBIN(4,4)*F50)</f>
        <v>56980044.897004843</v>
      </c>
      <c r="H51" s="9">
        <f>C51</f>
        <v>14.953830852213947</v>
      </c>
      <c r="I51" s="9">
        <f t="shared" si="4"/>
        <v>7.7550644546704461E-3</v>
      </c>
      <c r="J51" s="11">
        <f t="shared" si="5"/>
        <v>8.8062843780282535E-2</v>
      </c>
    </row>
    <row r="52" spans="2:10">
      <c r="B52" s="25" t="s">
        <v>49</v>
      </c>
      <c r="C52" s="1">
        <f>_u1*(1+C51)</f>
        <v>15.037119559826611</v>
      </c>
      <c r="D52" s="1">
        <f>_u2*(1+2*C51+C51^2)</f>
        <v>226.12280634868509</v>
      </c>
      <c r="E52" s="1">
        <f>_u3*(1+3*C51+3*D51+E51)</f>
        <v>3402.1709758653351</v>
      </c>
      <c r="F52" s="12">
        <f>_u4*(1+COMBIN(4,1)*C51+COMBIN(4,2)*D51*COMBIN(4,3)*E51+COMBIN(4,4)*F51)</f>
        <v>59154754.437577538</v>
      </c>
      <c r="H52" s="9">
        <f>C52</f>
        <v>15.037119559826611</v>
      </c>
      <c r="I52" s="9">
        <f t="shared" si="4"/>
        <v>7.8416921650443783E-3</v>
      </c>
      <c r="J52" s="11">
        <f t="shared" si="5"/>
        <v>8.8553329497226579E-2</v>
      </c>
    </row>
    <row r="53" spans="2:10">
      <c r="B53" s="25" t="s">
        <v>50</v>
      </c>
      <c r="C53" s="1">
        <f>_u1*(1+C52)</f>
        <v>15.115622476521459</v>
      </c>
      <c r="D53" s="1">
        <f>_u2*(1+2*C52+C52^2)</f>
        <v>228.48996663542133</v>
      </c>
      <c r="E53" s="1">
        <f>_u3*(1+3*C52+3*D52+E52)</f>
        <v>3455.7468019833759</v>
      </c>
      <c r="F53" s="12">
        <f>_u4*(1+COMBIN(4,1)*C52+COMBIN(4,2)*D52*COMBIN(4,3)*E52+COMBIN(4,4)*F52)</f>
        <v>61270686.18426127</v>
      </c>
      <c r="H53" s="9">
        <f>C53</f>
        <v>15.115622476521459</v>
      </c>
      <c r="I53" s="9">
        <f t="shared" si="4"/>
        <v>7.923782700601123E-3</v>
      </c>
      <c r="J53" s="11">
        <f t="shared" si="5"/>
        <v>8.9015631776677984E-2</v>
      </c>
    </row>
    <row r="54" spans="2:10">
      <c r="B54" s="25" t="s">
        <v>51</v>
      </c>
      <c r="C54" s="1">
        <f>_u1*(1+C53)</f>
        <v>15.189614595096023</v>
      </c>
      <c r="D54" s="1">
        <f>_u2*(1+2*C53+C53^2)</f>
        <v>230.73239309515725</v>
      </c>
      <c r="E54" s="1">
        <f>_u3*(1+3*C53+3*D53+E53)</f>
        <v>3506.7565143923612</v>
      </c>
      <c r="F54" s="12">
        <f>_u4*(1+COMBIN(4,1)*C53+COMBIN(4,2)*D53*COMBIN(4,3)*E53+COMBIN(4,4)*F53)</f>
        <v>63325466.259473741</v>
      </c>
      <c r="H54" s="9">
        <f>C54</f>
        <v>15.189614595096023</v>
      </c>
      <c r="I54" s="9">
        <f t="shared" si="4"/>
        <v>8.001547603129211E-3</v>
      </c>
      <c r="J54" s="11">
        <f t="shared" si="5"/>
        <v>8.9451370046127354E-2</v>
      </c>
    </row>
    <row r="55" spans="2:10">
      <c r="B55" s="25" t="s">
        <v>52</v>
      </c>
      <c r="C55" s="1">
        <f>_u1*(1+C54)</f>
        <v>15.259355107189782</v>
      </c>
      <c r="D55" s="1">
        <f>_u2*(1+2*C54+C54^2)</f>
        <v>232.85599347906586</v>
      </c>
      <c r="E55" s="1">
        <f>_u3*(1+3*C54+3*D54+E54)</f>
        <v>3555.2926107982198</v>
      </c>
      <c r="F55" s="12">
        <f>_u4*(1+COMBIN(4,1)*C54+COMBIN(4,2)*D54*COMBIN(4,3)*E54+COMBIN(4,4)*F54)</f>
        <v>65317269.320134066</v>
      </c>
      <c r="H55" s="9">
        <f>C55</f>
        <v>15.259355107189782</v>
      </c>
      <c r="I55" s="9">
        <f t="shared" si="4"/>
        <v>8.0751917469967793E-3</v>
      </c>
      <c r="J55" s="11">
        <f t="shared" si="5"/>
        <v>8.9862070680553421E-2</v>
      </c>
    </row>
    <row r="56" spans="2:10">
      <c r="B56" s="25" t="s">
        <v>53</v>
      </c>
      <c r="C56" s="1">
        <f>_u1*(1+C55)</f>
        <v>15.325088311222833</v>
      </c>
      <c r="D56" s="1">
        <f>_u2*(1+2*C55+C55^2)</f>
        <v>234.86647665988846</v>
      </c>
      <c r="E56" s="1">
        <f>_u3*(1+3*C55+3*D55+E55)</f>
        <v>3601.448043779948</v>
      </c>
      <c r="F56" s="12">
        <f>_u4*(1+COMBIN(4,1)*C55+COMBIN(4,2)*D55*COMBIN(4,3)*E55+COMBIN(4,4)*F55)</f>
        <v>67244771.758141533</v>
      </c>
      <c r="H56" s="9">
        <f>C56</f>
        <v>15.325088311222833</v>
      </c>
      <c r="I56" s="9">
        <f t="shared" si="4"/>
        <v>8.1449131097599548E-3</v>
      </c>
      <c r="J56" s="11">
        <f t="shared" si="5"/>
        <v>9.0249172349445697E-2</v>
      </c>
    </row>
    <row r="57" spans="2:10">
      <c r="B57" s="25" t="s">
        <v>54</v>
      </c>
      <c r="C57" s="1">
        <f>_u1*(1+C56)</f>
        <v>15.387044468164181</v>
      </c>
      <c r="D57" s="1">
        <f>_u2*(1+2*C56+C56^2)</f>
        <v>236.76934836788598</v>
      </c>
      <c r="E57" s="1">
        <f>_u3*(1+3*C56+3*D56+E56)</f>
        <v>3645.3156097860642</v>
      </c>
      <c r="F57" s="12">
        <f>_u4*(1+COMBIN(4,1)*C56+COMBIN(4,2)*D56*COMBIN(4,3)*E56+COMBIN(4,4)*F56)</f>
        <v>69107105.499320373</v>
      </c>
      <c r="H57" s="9">
        <f>C57</f>
        <v>15.387044468164181</v>
      </c>
      <c r="I57" s="9">
        <f t="shared" si="4"/>
        <v>8.2109026240573257E-3</v>
      </c>
      <c r="J57" s="11">
        <f t="shared" si="5"/>
        <v>9.0614031055114896E-2</v>
      </c>
    </row>
    <row r="58" spans="2:10">
      <c r="B58" s="25" t="s">
        <v>55</v>
      </c>
      <c r="C58" s="1">
        <f>_u1*(1+C57)</f>
        <v>15.445440608127337</v>
      </c>
      <c r="D58" s="1">
        <f>_u2*(1+2*C57+C57^2)</f>
        <v>238.56990892328827</v>
      </c>
      <c r="E58" s="1">
        <f>_u3*(1+3*C57+3*D57+E57)</f>
        <v>3686.9874289044924</v>
      </c>
      <c r="F58" s="12">
        <f>_u4*(1+COMBIN(4,1)*C57+COMBIN(4,2)*D57*COMBIN(4,3)*E57+COMBIN(4,4)*F57)</f>
        <v>70903813.006009445</v>
      </c>
      <c r="H58" s="9">
        <f>C58</f>
        <v>15.445440608127337</v>
      </c>
      <c r="I58" s="9">
        <f t="shared" si="4"/>
        <v>8.2733440993081331E-3</v>
      </c>
      <c r="J58" s="11">
        <f t="shared" si="5"/>
        <v>9.0957924884575797E-2</v>
      </c>
    </row>
    <row r="59" spans="2:10">
      <c r="B59" s="25" t="s">
        <v>56</v>
      </c>
      <c r="C59" s="1">
        <f>_u1*(1+C58)</f>
        <v>15.500481290618744</v>
      </c>
      <c r="D59" s="1">
        <f>_u2*(1+2*C58+C58^2)</f>
        <v>240.27325265502287</v>
      </c>
      <c r="E59" s="1">
        <f>_u3*(1+3*C58+3*D58+E58)</f>
        <v>3726.5545055402754</v>
      </c>
      <c r="F59" s="12">
        <f>_u4*(1+COMBIN(4,1)*C58+COMBIN(4,2)*D58*COMBIN(4,3)*E58+COMBIN(4,4)*F58)</f>
        <v>72634803.952217057</v>
      </c>
      <c r="H59" s="9">
        <f>C59</f>
        <v>15.500481290618744</v>
      </c>
      <c r="I59" s="9">
        <f t="shared" si="4"/>
        <v>8.3324142011633739E-3</v>
      </c>
      <c r="J59" s="11">
        <f t="shared" si="5"/>
        <v>9.1282058484476417E-2</v>
      </c>
    </row>
    <row r="60" spans="2:10">
      <c r="B60" s="25" t="s">
        <v>57</v>
      </c>
      <c r="C60" s="1">
        <f>_u1*(1+C59)</f>
        <v>15.552359321102118</v>
      </c>
      <c r="D60" s="1">
        <f>_u2*(1+2*C59+C59^2)</f>
        <v>241.88426873515269</v>
      </c>
      <c r="E60" s="1">
        <f>_u3*(1+3*C59+3*D59+E59)</f>
        <v>3764.1063609672096</v>
      </c>
      <c r="F60" s="12">
        <f>_u4*(1+COMBIN(4,1)*C59+COMBIN(4,2)*D59*COMBIN(4,3)*E59+COMBIN(4,4)*F59)</f>
        <v>74300313.922209978</v>
      </c>
      <c r="H60" s="9">
        <f>C60</f>
        <v>15.552359321102118</v>
      </c>
      <c r="I60" s="9">
        <f t="shared" si="4"/>
        <v>8.3882824807517409E-3</v>
      </c>
      <c r="J60" s="11">
        <f t="shared" si="5"/>
        <v>9.1587567282637991E-2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E7" sqref="E7"/>
    </sheetView>
  </sheetViews>
  <sheetFormatPr baseColWidth="10" defaultRowHeight="15" x14ac:dyDescent="0"/>
  <cols>
    <col min="3" max="5" width="11" bestFit="1" customWidth="1"/>
    <col min="6" max="6" width="12.83203125" bestFit="1" customWidth="1"/>
    <col min="12" max="12" width="17" bestFit="1" customWidth="1"/>
    <col min="13" max="13" width="14.5" bestFit="1" customWidth="1"/>
  </cols>
  <sheetData>
    <row r="1" spans="1:12">
      <c r="A1" s="3" t="s">
        <v>5</v>
      </c>
      <c r="B1" s="3" t="s">
        <v>6</v>
      </c>
      <c r="D1" s="3" t="s">
        <v>92</v>
      </c>
      <c r="E1" s="8">
        <v>1</v>
      </c>
      <c r="F1" s="8">
        <v>2</v>
      </c>
      <c r="G1" s="8">
        <v>3</v>
      </c>
      <c r="H1" s="8">
        <v>4</v>
      </c>
    </row>
    <row r="2" spans="1:12">
      <c r="A2" s="4">
        <v>0.05</v>
      </c>
      <c r="B2" s="4">
        <v>0.15</v>
      </c>
      <c r="D2" s="1">
        <f>(1+A2)</f>
        <v>1.05</v>
      </c>
      <c r="E2" s="1">
        <f>$D2^E$1</f>
        <v>1.05</v>
      </c>
      <c r="F2" s="1">
        <f t="shared" ref="F2:H2" si="0">$D2^F$1</f>
        <v>1.1025</v>
      </c>
      <c r="G2" s="1">
        <f t="shared" si="0"/>
        <v>1.1576250000000001</v>
      </c>
      <c r="H2" s="1">
        <f t="shared" si="0"/>
        <v>1.21550625</v>
      </c>
    </row>
    <row r="3" spans="1:12">
      <c r="A3" s="4">
        <v>0.06</v>
      </c>
      <c r="B3" s="4">
        <v>0.6</v>
      </c>
      <c r="D3" s="1">
        <f t="shared" ref="D3:D4" si="1">(1+A3)</f>
        <v>1.06</v>
      </c>
      <c r="E3" s="1">
        <f t="shared" ref="E3:H4" si="2">$D3^E$1</f>
        <v>1.06</v>
      </c>
      <c r="F3" s="1">
        <f t="shared" si="2"/>
        <v>1.1236000000000002</v>
      </c>
      <c r="G3" s="1">
        <f t="shared" si="2"/>
        <v>1.1910160000000003</v>
      </c>
      <c r="H3" s="1">
        <f t="shared" si="2"/>
        <v>1.2624769600000003</v>
      </c>
    </row>
    <row r="4" spans="1:12">
      <c r="A4" s="4">
        <v>7.0000000000000007E-2</v>
      </c>
      <c r="B4" s="4">
        <v>0.25</v>
      </c>
      <c r="D4" s="1">
        <f t="shared" si="1"/>
        <v>1.07</v>
      </c>
      <c r="E4" s="1">
        <f t="shared" si="2"/>
        <v>1.07</v>
      </c>
      <c r="F4" s="1">
        <f t="shared" si="2"/>
        <v>1.1449</v>
      </c>
      <c r="G4" s="1">
        <f t="shared" si="2"/>
        <v>1.2250430000000001</v>
      </c>
      <c r="H4" s="1">
        <f t="shared" si="2"/>
        <v>1.31079601</v>
      </c>
    </row>
    <row r="6" spans="1:12">
      <c r="E6" s="6" t="s">
        <v>60</v>
      </c>
      <c r="F6" s="6" t="s">
        <v>61</v>
      </c>
      <c r="G6" s="6" t="s">
        <v>62</v>
      </c>
      <c r="H6" s="6" t="s">
        <v>83</v>
      </c>
    </row>
    <row r="7" spans="1:12">
      <c r="E7" s="7">
        <f>SUMPRODUCT(E2:E4,$B$2:$B$4)</f>
        <v>1.0609999999999999</v>
      </c>
      <c r="F7" s="7">
        <f t="shared" ref="F7:G7" si="3">SUMPRODUCT(F2:F4,$B$2:$B$4)</f>
        <v>1.1257600000000001</v>
      </c>
      <c r="G7" s="7">
        <f t="shared" si="3"/>
        <v>1.1945141000000001</v>
      </c>
      <c r="H7" s="7">
        <f t="shared" ref="H7" si="4">SUMPRODUCT(H2:H4,$B$2:$B$4)</f>
        <v>1.2675111160000001</v>
      </c>
    </row>
    <row r="9" spans="1:12">
      <c r="C9" s="8">
        <v>1</v>
      </c>
      <c r="D9" s="8">
        <v>2</v>
      </c>
      <c r="E9" s="8">
        <v>3</v>
      </c>
      <c r="F9" s="8">
        <v>4</v>
      </c>
      <c r="H9" t="s">
        <v>58</v>
      </c>
      <c r="I9" t="s">
        <v>59</v>
      </c>
    </row>
    <row r="10" spans="1:12">
      <c r="B10" s="8" t="s">
        <v>63</v>
      </c>
      <c r="C10" s="1">
        <v>1</v>
      </c>
      <c r="D10" s="1">
        <v>1</v>
      </c>
      <c r="E10" s="1">
        <v>1</v>
      </c>
      <c r="F10" s="1">
        <v>1</v>
      </c>
      <c r="H10" s="1">
        <f>C10</f>
        <v>1</v>
      </c>
      <c r="I10" s="1">
        <f>(D10-C10^2)^(0.5)</f>
        <v>0</v>
      </c>
      <c r="J10" s="10"/>
      <c r="L10" s="14"/>
    </row>
    <row r="11" spans="1:12">
      <c r="B11" s="8" t="s">
        <v>64</v>
      </c>
      <c r="C11" s="1">
        <f>C10*_v1+1</f>
        <v>2.0609999999999999</v>
      </c>
      <c r="D11" s="1">
        <f>1+COMBIN(2,1)*C10*_v1+COMBIN(2,2)*D10*_v2</f>
        <v>4.2477599999999995</v>
      </c>
      <c r="E11" s="1">
        <f>1+COMBIN(3,1)*C10*_v1+COMBIN(3,2)*D10*_v2+COMBIN(3,3)*E10*_v3</f>
        <v>8.7547941000000016</v>
      </c>
      <c r="F11" s="1">
        <f>1+COMBIN(4,1)*C10*_v1+COMBIN(4,2)*D10*_v2+COMBIN(4,3)*E10*_v3+COMBIN(4,4)*F10*_v4</f>
        <v>18.044127516000003</v>
      </c>
      <c r="H11" s="1">
        <f t="shared" ref="H11:H29" si="5">C11</f>
        <v>2.0609999999999999</v>
      </c>
      <c r="I11" s="1">
        <f t="shared" ref="I11:I29" si="6">(D11-C11^2)^(0.5)</f>
        <v>6.2449979984081872E-3</v>
      </c>
      <c r="J11" s="10"/>
      <c r="L11" s="14"/>
    </row>
    <row r="12" spans="1:12">
      <c r="B12" s="8" t="s">
        <v>65</v>
      </c>
      <c r="C12" s="1">
        <f>C11*_v1+1</f>
        <v>3.1867209999999999</v>
      </c>
      <c r="D12" s="1">
        <f>1+COMBIN(2,1)*C11*_v1+COMBIN(2,2)*D11*_v2</f>
        <v>10.1554002976</v>
      </c>
      <c r="E12" s="1">
        <f>1+COMBIN(3,1)*C11*_v1+COMBIN(3,2)*D11*_v2+COMBIN(3,3)*E11*_v3</f>
        <v>32.363762887846818</v>
      </c>
      <c r="F12" s="1">
        <f>1+COMBIN(4,1)*C11*_v1+COMBIN(4,2)*D11*_v2+COMBIN(4,3)*E11*_v3+COMBIN(4,4)*F11*_v4</f>
        <v>103.14066597083874</v>
      </c>
      <c r="H12" s="1">
        <f t="shared" si="5"/>
        <v>3.1867209999999999</v>
      </c>
      <c r="I12" s="1">
        <f t="shared" si="6"/>
        <v>1.4476386254878692E-2</v>
      </c>
      <c r="J12" s="10"/>
      <c r="L12" s="14"/>
    </row>
    <row r="13" spans="1:12">
      <c r="B13" s="8" t="s">
        <v>66</v>
      </c>
      <c r="C13" s="1">
        <f>C12*_v1+1</f>
        <v>4.3811109809999991</v>
      </c>
      <c r="D13" s="1">
        <f>1+COMBIN(2,1)*C12*_v1+COMBIN(2,2)*D12*_v2</f>
        <v>19.194765401026174</v>
      </c>
      <c r="E13" s="1">
        <f>1+COMBIN(3,1)*C12*_v1+COMBIN(3,2)*D12*_v2+COMBIN(3,3)*E12*_v3</f>
        <v>84.099934358668264</v>
      </c>
      <c r="F13" s="1">
        <f>1+COMBIN(4,1)*C12*_v1+COMBIN(4,2)*D12*_v2+COMBIN(4,3)*E12*_v3+COMBIN(4,4)*F12*_v4</f>
        <v>368.48752958219711</v>
      </c>
      <c r="H13" s="1">
        <f t="shared" si="5"/>
        <v>4.3811109809999991</v>
      </c>
      <c r="I13" s="1">
        <f t="shared" si="6"/>
        <v>2.5139076900303672E-2</v>
      </c>
      <c r="J13" s="10"/>
      <c r="L13" s="14"/>
    </row>
    <row r="14" spans="1:12">
      <c r="B14" s="8" t="s">
        <v>67</v>
      </c>
      <c r="C14" s="1">
        <f>C13*_v1+1</f>
        <v>5.6483587508409991</v>
      </c>
      <c r="D14" s="1">
        <f>1+COMBIN(2,1)*C13*_v1+COMBIN(2,2)*D13*_v2</f>
        <v>31.905416599541226</v>
      </c>
      <c r="E14" s="1">
        <f>1+COMBIN(3,1)*C13*_v1+COMBIN(3,2)*D13*_v2+COMBIN(3,3)*E13*_v3</f>
        <v>180.22973094660438</v>
      </c>
      <c r="F14" s="1">
        <f>1+COMBIN(4,1)*C13*_v1+COMBIN(4,2)*D13*_v2+COMBIN(4,3)*E13*_v3+COMBIN(4,4)*F13*_v4</f>
        <v>1018.1418990453478</v>
      </c>
      <c r="H14" s="1">
        <f t="shared" si="5"/>
        <v>5.6483587508409991</v>
      </c>
      <c r="I14" s="1">
        <f t="shared" si="6"/>
        <v>3.8210225583405005E-2</v>
      </c>
      <c r="J14" s="10"/>
      <c r="L14" s="14"/>
    </row>
    <row r="15" spans="1:12">
      <c r="B15" s="8" t="s">
        <v>68</v>
      </c>
      <c r="C15" s="1">
        <f>C14*_v1+1</f>
        <v>6.9929086346422995</v>
      </c>
      <c r="D15" s="1">
        <f>1+COMBIN(2,1)*C14*_v1+COMBIN(2,2)*D14*_v2</f>
        <v>48.903659060384129</v>
      </c>
      <c r="E15" s="1">
        <f>1+COMBIN(3,1)*C14*_v1+COMBIN(3,2)*D14*_v2+COMBIN(3,3)*E14*_v3</f>
        <v>342.01920613215083</v>
      </c>
      <c r="F15" s="1">
        <f>1+COMBIN(4,1)*C14*_v1+COMBIN(4,2)*D14*_v2+COMBIN(4,3)*E14*_v3+COMBIN(4,4)*F14*_v4</f>
        <v>2392.132679410196</v>
      </c>
      <c r="H15" s="1">
        <f t="shared" si="5"/>
        <v>6.9929086346422995</v>
      </c>
      <c r="I15" s="1">
        <f t="shared" si="6"/>
        <v>5.3739072650144472E-2</v>
      </c>
      <c r="J15" s="10"/>
      <c r="L15" s="14"/>
    </row>
    <row r="16" spans="1:12">
      <c r="B16" s="8" t="s">
        <v>69</v>
      </c>
      <c r="C16" s="1">
        <f>C15*_v1+1</f>
        <v>8.4194760613554784</v>
      </c>
      <c r="D16" s="1">
        <f>1+COMBIN(2,1)*C15*_v1+COMBIN(2,2)*D15*_v2</f>
        <v>70.892735346529008</v>
      </c>
      <c r="E16" s="1">
        <f>1+COMBIN(3,1)*C15*_v1+COMBIN(3,2)*D15*_v2+COMBIN(3,3)*E15*_v3</f>
        <v>596.96654205118125</v>
      </c>
      <c r="F16" s="1">
        <f>1+COMBIN(4,1)*C15*_v1+COMBIN(4,2)*D15*_v2+COMBIN(4,3)*E15*_v3+COMBIN(4,4)*F15*_v4</f>
        <v>5027.2424224702609</v>
      </c>
      <c r="H16" s="1">
        <f t="shared" si="5"/>
        <v>8.4194760613554784</v>
      </c>
      <c r="I16" s="1">
        <f t="shared" si="6"/>
        <v>7.1820601438939161E-2</v>
      </c>
      <c r="J16" s="10"/>
      <c r="L16" s="14"/>
    </row>
    <row r="17" spans="2:13">
      <c r="B17" s="8" t="s">
        <v>70</v>
      </c>
      <c r="C17" s="1">
        <f>C16*_v1+1</f>
        <v>9.9330641010981626</v>
      </c>
      <c r="D17" s="1">
        <f>1+COMBIN(2,1)*C16*_v1+COMBIN(2,2)*D16*_v2</f>
        <v>98.67433394590482</v>
      </c>
      <c r="E17" s="1">
        <f>1+COMBIN(3,1)*C16*_v1+COMBIN(3,2)*D16*_v2+COMBIN(3,3)*E16*_v3</f>
        <v>980.30876124279894</v>
      </c>
      <c r="F17" s="1">
        <f>1+COMBIN(4,1)*C16*_v1+COMBIN(4,2)*D16*_v2+COMBIN(4,3)*E16*_v3+COMBIN(4,4)*F16*_v4</f>
        <v>9740.0069510079848</v>
      </c>
      <c r="H17" s="1">
        <f t="shared" si="5"/>
        <v>9.9330641010981626</v>
      </c>
      <c r="I17" s="1">
        <f t="shared" si="6"/>
        <v>9.258244639118883E-2</v>
      </c>
      <c r="J17" s="10"/>
      <c r="L17" s="14"/>
    </row>
    <row r="18" spans="2:13">
      <c r="B18" s="8" t="s">
        <v>71</v>
      </c>
      <c r="C18" s="1">
        <f>C17*_v1+1</f>
        <v>11.53898101126515</v>
      </c>
      <c r="D18" s="1">
        <f>1+COMBIN(2,1)*C17*_v1+COMBIN(2,2)*D17*_v2</f>
        <v>133.16158020547212</v>
      </c>
      <c r="E18" s="1">
        <f>1+COMBIN(3,1)*C17*_v1+COMBIN(3,2)*D17*_v2+COMBIN(3,3)*E17*_v3</f>
        <v>1536.8604352406778</v>
      </c>
      <c r="F18" s="1">
        <f>1+COMBIN(4,1)*C17*_v1+COMBIN(4,2)*D17*_v2+COMBIN(4,3)*E17*_v3+COMBIN(4,4)*F17*_v4</f>
        <v>17739.195264094829</v>
      </c>
      <c r="H18" s="1">
        <f t="shared" si="5"/>
        <v>11.53898101126515</v>
      </c>
      <c r="I18" s="1">
        <f t="shared" si="6"/>
        <v>0.11617842800800242</v>
      </c>
      <c r="J18" s="10"/>
      <c r="L18" s="14"/>
    </row>
    <row r="19" spans="2:13">
      <c r="B19" s="8" t="s">
        <v>72</v>
      </c>
      <c r="C19" s="1">
        <f>C18*_v1+1</f>
        <v>13.242858852952324</v>
      </c>
      <c r="D19" s="1">
        <f>1+COMBIN(2,1)*C18*_v1+COMBIN(2,2)*D18*_v2</f>
        <v>175.39369823801695</v>
      </c>
      <c r="E19" s="1">
        <f>1+COMBIN(3,1)*C18*_v1+COMBIN(3,2)*D18*_v2+COMBIN(3,3)*E18*_v3</f>
        <v>2323.2539777823208</v>
      </c>
      <c r="F19" s="1">
        <f>1+COMBIN(4,1)*C18*_v1+COMBIN(4,2)*D18*_v2+COMBIN(4,3)*E18*_v3+COMBIN(4,4)*F18*_v4</f>
        <v>30777.252343247743</v>
      </c>
      <c r="H19" s="1">
        <f t="shared" si="5"/>
        <v>13.242858852952324</v>
      </c>
      <c r="I19" s="1">
        <f t="shared" si="6"/>
        <v>0.14278528915545466</v>
      </c>
      <c r="J19" s="10"/>
      <c r="L19" s="14"/>
    </row>
    <row r="20" spans="2:13">
      <c r="B20" s="8" t="s">
        <v>73</v>
      </c>
      <c r="C20" s="1">
        <f>C19*_v1+1</f>
        <v>15.050673242982414</v>
      </c>
      <c r="D20" s="1">
        <f>1+COMBIN(2,1)*C19*_v1+COMBIN(2,2)*D19*_v2</f>
        <v>226.5525562143948</v>
      </c>
      <c r="E20" s="1">
        <f>1+COMBIN(3,1)*C19*_v1+COMBIN(3,2)*D19*_v2+COMBIN(3,3)*E19*_v3</f>
        <v>3410.6652832563068</v>
      </c>
      <c r="F20" s="1">
        <f>1+COMBIN(4,1)*C19*_v1+COMBIN(4,2)*D19*_v2+COMBIN(4,3)*E19*_v3+COMBIN(4,4)*F19*_v4</f>
        <v>51353.057953714357</v>
      </c>
      <c r="H20" s="1">
        <f t="shared" si="5"/>
        <v>15.050673242982414</v>
      </c>
      <c r="I20" s="1">
        <f t="shared" si="6"/>
        <v>0.17260112215162943</v>
      </c>
      <c r="J20" s="10"/>
      <c r="L20" s="14"/>
    </row>
    <row r="21" spans="2:13">
      <c r="B21" s="8" t="s">
        <v>74</v>
      </c>
      <c r="C21" s="1">
        <f>C20*_v1+1</f>
        <v>16.968764310804339</v>
      </c>
      <c r="D21" s="1">
        <f>1+COMBIN(2,1)*C20*_v1+COMBIN(2,2)*D20*_v2</f>
        <v>287.98133430552576</v>
      </c>
      <c r="E21" s="1">
        <f>1+COMBIN(3,1)*C20*_v1+COMBIN(3,2)*D20*_v2+COMBIN(3,3)*E20*_v3</f>
        <v>4888.125481214317</v>
      </c>
      <c r="F21" s="1">
        <f>1+COMBIN(4,1)*C20*_v1+COMBIN(4,2)*D20*_v2+COMBIN(4,3)*E20*_v3+COMBIN(4,4)*F20*_v4</f>
        <v>82982.060773192497</v>
      </c>
      <c r="H21" s="1">
        <f t="shared" si="5"/>
        <v>16.968764310804339</v>
      </c>
      <c r="I21" s="1">
        <f t="shared" si="6"/>
        <v>0.20584477136595919</v>
      </c>
      <c r="J21" s="10"/>
      <c r="L21" s="14"/>
    </row>
    <row r="22" spans="2:13">
      <c r="B22" s="8" t="s">
        <v>75</v>
      </c>
      <c r="C22" s="1">
        <f>C21*_v1+1</f>
        <v>19.003858933763404</v>
      </c>
      <c r="D22" s="1">
        <f>1+COMBIN(2,1)*C21*_v1+COMBIN(2,2)*D21*_v2</f>
        <v>361.20558477531551</v>
      </c>
      <c r="E22" s="1">
        <f>1+COMBIN(3,1)*C21*_v1+COMBIN(3,2)*D21*_v2+COMBIN(3,3)*E21*_v3</f>
        <v>6866.5399874044433</v>
      </c>
      <c r="F22" s="1">
        <f>1+COMBIN(4,1)*C21*_v1+COMBIN(4,2)*D21*_v2+COMBIN(4,3)*E21*_v3+COMBIN(4,4)*F21*_v4</f>
        <v>130554.62633530999</v>
      </c>
      <c r="H22" s="1">
        <f t="shared" si="5"/>
        <v>19.003858933763404</v>
      </c>
      <c r="I22" s="1">
        <f t="shared" si="6"/>
        <v>0.24275584634852776</v>
      </c>
      <c r="J22" s="10"/>
      <c r="L22" s="14"/>
    </row>
    <row r="23" spans="2:13">
      <c r="B23" s="8" t="s">
        <v>76</v>
      </c>
      <c r="C23" s="1">
        <f>C22*_v1+1</f>
        <v>21.16309432872297</v>
      </c>
      <c r="D23" s="1">
        <f>1+COMBIN(2,1)*C22*_v1+COMBIN(2,2)*D22*_v2</f>
        <v>447.95698777410513</v>
      </c>
      <c r="E23" s="1">
        <f>1+COMBIN(3,1)*C22*_v1+COMBIN(3,2)*D22*_v2+COMBIN(3,3)*E22*_v3</f>
        <v>9483.5605135045771</v>
      </c>
      <c r="F23" s="1">
        <f>1+COMBIN(4,1)*C22*_v1+COMBIN(4,2)*D22*_v2+COMBIN(4,3)*E22*_v3+COMBIN(4,4)*F22*_v4</f>
        <v>200809.59262992034</v>
      </c>
      <c r="H23" s="1">
        <f t="shared" si="5"/>
        <v>21.16309432872297</v>
      </c>
      <c r="I23" s="1">
        <f t="shared" si="6"/>
        <v>0.28359514748807607</v>
      </c>
      <c r="J23" s="10"/>
      <c r="L23" s="14"/>
    </row>
    <row r="24" spans="2:13">
      <c r="B24" s="8" t="s">
        <v>77</v>
      </c>
      <c r="C24" s="1">
        <f>C23*_v1+1</f>
        <v>23.454043082775069</v>
      </c>
      <c r="D24" s="1">
        <f>1+COMBIN(2,1)*C23*_v1+COMBIN(2,2)*D23*_v2</f>
        <v>550.20014472212677</v>
      </c>
      <c r="E24" s="1">
        <f>1+COMBIN(3,1)*C23*_v1+COMBIN(3,2)*D23*_v2+COMBIN(3,3)*E23*_v3</f>
        <v>12909.485056502514</v>
      </c>
      <c r="F24" s="1">
        <f>1+COMBIN(4,1)*C23*_v1+COMBIN(4,2)*D23*_v2+COMBIN(4,3)*E23*_v3+COMBIN(4,4)*F23*_v4</f>
        <v>302957.94638786413</v>
      </c>
      <c r="H24" s="1">
        <f t="shared" si="5"/>
        <v>23.454043082775069</v>
      </c>
      <c r="I24" s="1">
        <f t="shared" si="6"/>
        <v>0.32864539165742052</v>
      </c>
      <c r="J24" s="10"/>
      <c r="L24" s="14"/>
    </row>
    <row r="25" spans="2:13">
      <c r="B25" s="8" t="s">
        <v>78</v>
      </c>
      <c r="C25" s="1">
        <f>C24*_v1+1</f>
        <v>25.884739710824348</v>
      </c>
      <c r="D25" s="1">
        <f>1+COMBIN(2,1)*C24*_v1+COMBIN(2,2)*D24*_v2</f>
        <v>670.1627943440302</v>
      </c>
      <c r="E25" s="1">
        <f>1+COMBIN(3,1)*C24*_v1+COMBIN(3,2)*D24*_v2+COMBIN(3,3)*E24*_v3</f>
        <v>17354.396087631168</v>
      </c>
      <c r="F25" s="1">
        <f>1+COMBIN(4,1)*C24*_v1+COMBIN(4,2)*D24*_v2+COMBIN(4,3)*E24*_v3+COMBIN(4,4)*F24*_v4</f>
        <v>449501.71127045364</v>
      </c>
      <c r="H25" s="1">
        <f t="shared" si="5"/>
        <v>25.884739710824348</v>
      </c>
      <c r="I25" s="1">
        <f t="shared" si="6"/>
        <v>0.37821217180733113</v>
      </c>
      <c r="J25" s="10"/>
      <c r="L25" s="14"/>
    </row>
    <row r="26" spans="2:13">
      <c r="B26" s="8" t="s">
        <v>79</v>
      </c>
      <c r="C26" s="1">
        <f>C25*_v1+1</f>
        <v>28.463708833184633</v>
      </c>
      <c r="D26" s="1">
        <f>1+COMBIN(2,1)*C25*_v1+COMBIN(2,2)*D25*_v2</f>
        <v>810.36988502710471</v>
      </c>
      <c r="E26" s="1">
        <f>1+COMBIN(3,1)*C25*_v1+COMBIN(3,2)*D25*_v2+COMBIN(3,3)*E25*_v3</f>
        <v>23076.789352242031</v>
      </c>
      <c r="F26" s="1">
        <f>1+COMBIN(4,1)*C25*_v1+COMBIN(4,2)*D25*_v2+COMBIN(4,3)*E25*_v3+COMBIN(4,4)*F25*_v4</f>
        <v>657306.20863046078</v>
      </c>
      <c r="H26" s="1">
        <f t="shared" si="5"/>
        <v>28.463708833184633</v>
      </c>
      <c r="I26" s="1">
        <f t="shared" si="6"/>
        <v>0.43262511114342128</v>
      </c>
      <c r="J26" s="10"/>
      <c r="L26" s="14"/>
    </row>
    <row r="27" spans="2:13">
      <c r="B27" s="8" t="s">
        <v>80</v>
      </c>
      <c r="C27" s="1">
        <f>C26*_v1+1</f>
        <v>31.199995072008893</v>
      </c>
      <c r="D27" s="1">
        <f>1+COMBIN(2,1)*C26*_v1+COMBIN(2,2)*D26*_v2</f>
        <v>973.68199191213125</v>
      </c>
      <c r="E27" s="1">
        <f>1+COMBIN(3,1)*C26*_v1+COMBIN(3,2)*D26*_v2+COMBIN(3,3)*E26*_v3</f>
        <v>30393.996254503341</v>
      </c>
      <c r="F27" s="1">
        <f>1+COMBIN(4,1)*C26*_v1+COMBIN(4,2)*D26*_v2+COMBIN(4,3)*E26*_v3+COMBIN(4,4)*F26*_v4</f>
        <v>949000.61910175288</v>
      </c>
      <c r="H27" s="1">
        <f t="shared" si="5"/>
        <v>31.199995072008893</v>
      </c>
      <c r="I27" s="1">
        <f t="shared" si="6"/>
        <v>0.49223918855781323</v>
      </c>
      <c r="J27" s="10"/>
      <c r="L27" s="14"/>
    </row>
    <row r="28" spans="2:13">
      <c r="B28" s="8" t="s">
        <v>81</v>
      </c>
      <c r="C28" s="1">
        <f>C27*_v1+1</f>
        <v>34.103194771401434</v>
      </c>
      <c r="D28" s="1">
        <f>1+COMBIN(2,1)*C27*_v1+COMBIN(2,2)*D27*_v2</f>
        <v>1163.3386287578037</v>
      </c>
      <c r="E28" s="1">
        <f>1+COMBIN(3,1)*C27*_v1+COMBIN(3,2)*D27*_v2+COMBIN(3,3)*E27*_v3</f>
        <v>39694.763383310645</v>
      </c>
      <c r="F28" s="1">
        <f>1+COMBIN(4,1)*C27*_v1+COMBIN(4,2)*D27*_v2+COMBIN(4,3)*E27*_v3+COMBIN(4,4)*F27*_v4</f>
        <v>1354803.2683421352</v>
      </c>
      <c r="H28" s="1">
        <f t="shared" si="5"/>
        <v>34.103194771401434</v>
      </c>
      <c r="I28" s="1">
        <f t="shared" si="6"/>
        <v>0.55743622205733356</v>
      </c>
      <c r="J28" s="10"/>
      <c r="L28" s="14"/>
    </row>
    <row r="29" spans="2:13">
      <c r="B29" s="8" t="s">
        <v>82</v>
      </c>
      <c r="C29" s="1">
        <f>C28*_v1+1</f>
        <v>37.18348965245692</v>
      </c>
      <c r="D29" s="1">
        <f>1+COMBIN(2,1)*C28*_v1+COMBIN(2,2)*D28*_v2</f>
        <v>1383.0070740152992</v>
      </c>
      <c r="E29" s="1">
        <f>1+COMBIN(3,1)*C28*_v1+COMBIN(3,2)*D28*_v2+COMBIN(3,3)*E28*_v3</f>
        <v>51454.425310616803</v>
      </c>
      <c r="F29" s="1">
        <f>1+COMBIN(4,1)*C28*_v1+COMBIN(4,2)*D28*_v2+COMBIN(4,3)*E28*_v3+COMBIN(4,4)*F28*_v4</f>
        <v>1914895.5953737728</v>
      </c>
      <c r="H29" s="1">
        <f t="shared" si="5"/>
        <v>37.18348965245692</v>
      </c>
      <c r="I29" s="1">
        <f t="shared" si="6"/>
        <v>0.62862650352037541</v>
      </c>
      <c r="J29" s="10"/>
      <c r="L29" s="14"/>
      <c r="M29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Tut 9.2</vt:lpstr>
      <vt:lpstr>Simulation of 9.2</vt:lpstr>
      <vt:lpstr>Tut 9.4(i)</vt:lpstr>
      <vt:lpstr>lecture example - present value</vt:lpstr>
      <vt:lpstr>lecture example - accumulation</vt:lpstr>
    </vt:vector>
  </TitlesOfParts>
  <Company>Jason Davis Images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Davis</dc:creator>
  <cp:lastModifiedBy>Jason Davis</cp:lastModifiedBy>
  <cp:lastPrinted>2017-09-21T08:14:03Z</cp:lastPrinted>
  <dcterms:created xsi:type="dcterms:W3CDTF">2017-09-18T21:55:12Z</dcterms:created>
  <dcterms:modified xsi:type="dcterms:W3CDTF">2017-09-21T22:47:14Z</dcterms:modified>
</cp:coreProperties>
</file>