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e138fe6dd37aead/Surface_Git/UTS_Rocketry/uts-rocketry-project-bird/Firmware/"/>
    </mc:Choice>
  </mc:AlternateContent>
  <xr:revisionPtr revIDLastSave="393" documentId="8_{14B9C17D-1DF1-44BA-B3BA-31C71AA06B0D}" xr6:coauthVersionLast="45" xr6:coauthVersionMax="45" xr10:uidLastSave="{7D86DFDE-60E2-497E-915B-406429B292B9}"/>
  <bookViews>
    <workbookView xWindow="28680" yWindow="720" windowWidth="19440" windowHeight="15000" xr2:uid="{A518F7DC-3FC2-483D-8F75-6F178F4D899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  <c r="I2" i="1"/>
  <c r="D10" i="2"/>
  <c r="D3" i="2"/>
  <c r="D4" i="2"/>
  <c r="D5" i="2"/>
  <c r="D6" i="2"/>
  <c r="D7" i="2"/>
  <c r="D8" i="2"/>
  <c r="D9" i="2"/>
  <c r="D2" i="2"/>
  <c r="C9" i="1"/>
  <c r="F9" i="1" s="1"/>
  <c r="C10" i="1"/>
  <c r="F10" i="1" s="1"/>
  <c r="C11" i="1"/>
  <c r="F11" i="1" s="1"/>
  <c r="C8" i="1"/>
  <c r="D8" i="1" s="1"/>
  <c r="D3" i="1"/>
  <c r="C5" i="1"/>
  <c r="D5" i="1" s="1"/>
  <c r="C4" i="1"/>
  <c r="D4" i="1" s="1"/>
  <c r="G11" i="1" l="1"/>
  <c r="H11" i="1" s="1"/>
  <c r="I11" i="1" s="1"/>
  <c r="J11" i="1"/>
  <c r="K11" i="1" s="1"/>
  <c r="L11" i="1" s="1"/>
  <c r="Q11" i="1" s="1"/>
  <c r="U11" i="1" s="1"/>
  <c r="J10" i="1"/>
  <c r="K10" i="1" s="1"/>
  <c r="L10" i="1" s="1"/>
  <c r="Q10" i="1" s="1"/>
  <c r="U10" i="1" s="1"/>
  <c r="V10" i="1" s="1"/>
  <c r="G10" i="1"/>
  <c r="H10" i="1" s="1"/>
  <c r="I10" i="1" s="1"/>
  <c r="J9" i="1"/>
  <c r="K9" i="1" s="1"/>
  <c r="N9" i="1" s="1"/>
  <c r="O9" i="1" s="1"/>
  <c r="G9" i="1"/>
  <c r="H9" i="1" s="1"/>
  <c r="I9" i="1" s="1"/>
  <c r="D11" i="1"/>
  <c r="D10" i="1"/>
  <c r="D9" i="1"/>
  <c r="E8" i="1"/>
  <c r="E11" i="1"/>
  <c r="F8" i="1"/>
  <c r="E10" i="1"/>
  <c r="E9" i="1"/>
  <c r="Y11" i="1" l="1"/>
  <c r="N11" i="1"/>
  <c r="O11" i="1" s="1"/>
  <c r="M11" i="1"/>
  <c r="M10" i="1"/>
  <c r="Y10" i="1"/>
  <c r="B18" i="1"/>
  <c r="B19" i="1"/>
  <c r="B20" i="1"/>
  <c r="B21" i="1"/>
  <c r="Y9" i="1"/>
  <c r="M9" i="1"/>
  <c r="L9" i="1"/>
  <c r="Q9" i="1" s="1"/>
  <c r="U9" i="1" s="1"/>
  <c r="W9" i="1" s="1"/>
  <c r="W11" i="1"/>
  <c r="X11" i="1"/>
  <c r="G8" i="1"/>
  <c r="H8" i="1" s="1"/>
  <c r="I8" i="1" s="1"/>
  <c r="J8" i="1"/>
  <c r="W10" i="1"/>
  <c r="X10" i="1"/>
  <c r="N10" i="1"/>
  <c r="P10" i="1" s="1"/>
  <c r="P9" i="1"/>
  <c r="Z9" i="1" s="1"/>
  <c r="P11" i="1"/>
  <c r="Z11" i="1" s="1"/>
  <c r="V11" i="1"/>
  <c r="V9" i="1" l="1"/>
  <c r="O10" i="1"/>
  <c r="Z10" i="1"/>
  <c r="X9" i="1"/>
  <c r="K8" i="1"/>
  <c r="Y8" i="1"/>
  <c r="L8" i="1" l="1"/>
  <c r="Q8" i="1" s="1"/>
  <c r="U8" i="1" s="1"/>
  <c r="M8" i="1"/>
  <c r="N8" i="1"/>
  <c r="O8" i="1" l="1"/>
  <c r="C20" i="1"/>
  <c r="D20" i="1" s="1"/>
  <c r="C21" i="1"/>
  <c r="D21" i="1" s="1"/>
  <c r="C19" i="1"/>
  <c r="D19" i="1" s="1"/>
  <c r="C18" i="1"/>
  <c r="D18" i="1" s="1"/>
  <c r="P8" i="1"/>
  <c r="Z8" i="1" s="1"/>
  <c r="W8" i="1"/>
  <c r="X8" i="1"/>
  <c r="V8" i="1"/>
  <c r="E18" i="1" l="1"/>
  <c r="G18" i="1"/>
  <c r="F18" i="1"/>
  <c r="E21" i="1"/>
  <c r="F21" i="1"/>
  <c r="G21" i="1"/>
  <c r="H21" i="1" s="1"/>
  <c r="I21" i="1" s="1"/>
  <c r="J21" i="1" s="1"/>
  <c r="E20" i="1"/>
  <c r="F20" i="1"/>
  <c r="G20" i="1"/>
  <c r="H20" i="1" s="1"/>
  <c r="I20" i="1" s="1"/>
  <c r="J20" i="1" s="1"/>
  <c r="E19" i="1"/>
  <c r="G19" i="1"/>
  <c r="F19" i="1"/>
  <c r="H19" i="1" l="1"/>
  <c r="I19" i="1" s="1"/>
  <c r="J19" i="1" s="1"/>
  <c r="H18" i="1"/>
  <c r="I18" i="1" s="1"/>
  <c r="J18" i="1" s="1"/>
</calcChain>
</file>

<file path=xl/sharedStrings.xml><?xml version="1.0" encoding="utf-8"?>
<sst xmlns="http://schemas.openxmlformats.org/spreadsheetml/2006/main" count="69" uniqueCount="63">
  <si>
    <t>Bytes</t>
  </si>
  <si>
    <t>Page</t>
  </si>
  <si>
    <t>Pages Per Element</t>
  </si>
  <si>
    <t>32K Sector</t>
  </si>
  <si>
    <t>KB</t>
  </si>
  <si>
    <t>64K Sector</t>
  </si>
  <si>
    <t>Memory</t>
  </si>
  <si>
    <t>1MB</t>
  </si>
  <si>
    <t>2MB</t>
  </si>
  <si>
    <t>4MB</t>
  </si>
  <si>
    <t>8MB</t>
  </si>
  <si>
    <t>MB</t>
  </si>
  <si>
    <t>4K Sector</t>
  </si>
  <si>
    <t>Pages</t>
  </si>
  <si>
    <t>Data Frame Size (Bytes)</t>
  </si>
  <si>
    <t>Frame Size Info</t>
  </si>
  <si>
    <r>
      <rPr>
        <sz val="11"/>
        <color rgb="FF4EC9B0"/>
        <rFont val="Consolas"/>
        <family val="3"/>
      </rPr>
      <t>byte</t>
    </r>
    <r>
      <rPr>
        <sz val="11"/>
        <color rgb="FFD4D4D4"/>
        <rFont val="Consolas"/>
        <family val="3"/>
      </rPr>
      <t> </t>
    </r>
    <r>
      <rPr>
        <sz val="11"/>
        <color rgb="FF9CDCFE"/>
        <rFont val="Consolas"/>
        <family val="3"/>
      </rPr>
      <t>reserved</t>
    </r>
    <r>
      <rPr>
        <sz val="11"/>
        <color rgb="FFD4D4D4"/>
        <rFont val="Consolas"/>
        <family val="3"/>
      </rPr>
      <t>[</t>
    </r>
    <r>
      <rPr>
        <sz val="11"/>
        <color rgb="FFB5CEA8"/>
        <rFont val="Consolas"/>
        <family val="3"/>
      </rPr>
      <t>7</t>
    </r>
    <r>
      <rPr>
        <sz val="11"/>
        <color rgb="FFD4D4D4"/>
        <rFont val="Consolas"/>
        <family val="3"/>
      </rPr>
      <t>];</t>
    </r>
  </si>
  <si>
    <r>
      <rPr>
        <sz val="11"/>
        <color rgb="FF4EC9B0"/>
        <rFont val="Consolas"/>
        <family val="3"/>
      </rPr>
      <t>byte</t>
    </r>
    <r>
      <rPr>
        <sz val="11"/>
        <color rgb="FFD4D4D4"/>
        <rFont val="Consolas"/>
        <family val="3"/>
      </rPr>
      <t> </t>
    </r>
    <r>
      <rPr>
        <sz val="11"/>
        <color rgb="FF9CDCFE"/>
        <rFont val="Consolas"/>
        <family val="3"/>
      </rPr>
      <t>event_store</t>
    </r>
    <r>
      <rPr>
        <sz val="11"/>
        <color rgb="FFD4D4D4"/>
        <rFont val="Consolas"/>
        <family val="3"/>
      </rPr>
      <t>;</t>
    </r>
    <r>
      <rPr>
        <sz val="11"/>
        <color rgb="FF6A9955"/>
        <rFont val="Consolas"/>
        <family val="3"/>
      </rPr>
      <t> </t>
    </r>
  </si>
  <si>
    <r>
      <rPr>
        <sz val="11"/>
        <color rgb="FF569CD6"/>
        <rFont val="Consolas"/>
        <family val="3"/>
      </rPr>
      <t>short</t>
    </r>
    <r>
      <rPr>
        <sz val="11"/>
        <color rgb="FFD4D4D4"/>
        <rFont val="Consolas"/>
        <family val="3"/>
      </rPr>
      <t> </t>
    </r>
    <r>
      <rPr>
        <sz val="11"/>
        <color rgb="FF9CDCFE"/>
        <rFont val="Consolas"/>
        <family val="3"/>
      </rPr>
      <t>ground_temperature_x100</t>
    </r>
    <r>
      <rPr>
        <sz val="11"/>
        <color rgb="FFD4D4D4"/>
        <rFont val="Consolas"/>
        <family val="3"/>
      </rPr>
      <t>;</t>
    </r>
  </si>
  <si>
    <r>
      <rPr>
        <sz val="11"/>
        <color rgb="FF569CD6"/>
        <rFont val="Consolas"/>
        <family val="3"/>
      </rPr>
      <t>short</t>
    </r>
    <r>
      <rPr>
        <sz val="11"/>
        <color rgb="FFD4D4D4"/>
        <rFont val="Consolas"/>
        <family val="3"/>
      </rPr>
      <t> </t>
    </r>
    <r>
      <rPr>
        <sz val="11"/>
        <color rgb="FF9CDCFE"/>
        <rFont val="Consolas"/>
        <family val="3"/>
      </rPr>
      <t>temperature_x100</t>
    </r>
    <r>
      <rPr>
        <sz val="11"/>
        <color rgb="FFD4D4D4"/>
        <rFont val="Consolas"/>
        <family val="3"/>
      </rPr>
      <t>;</t>
    </r>
  </si>
  <si>
    <r>
      <rPr>
        <sz val="11"/>
        <color rgb="FF569CD6"/>
        <rFont val="Consolas"/>
        <family val="3"/>
      </rPr>
      <t>float</t>
    </r>
    <r>
      <rPr>
        <sz val="11"/>
        <color rgb="FFD4D4D4"/>
        <rFont val="Consolas"/>
        <family val="3"/>
      </rPr>
      <t> </t>
    </r>
    <r>
      <rPr>
        <sz val="11"/>
        <color rgb="FF9CDCFE"/>
        <rFont val="Consolas"/>
        <family val="3"/>
      </rPr>
      <t>ground_pressure</t>
    </r>
    <r>
      <rPr>
        <sz val="11"/>
        <color rgb="FFD4D4D4"/>
        <rFont val="Consolas"/>
        <family val="3"/>
      </rPr>
      <t>;</t>
    </r>
  </si>
  <si>
    <r>
      <rPr>
        <sz val="11"/>
        <color rgb="FF569CD6"/>
        <rFont val="Consolas"/>
        <family val="3"/>
      </rPr>
      <t>float</t>
    </r>
    <r>
      <rPr>
        <sz val="11"/>
        <color rgb="FFD4D4D4"/>
        <rFont val="Consolas"/>
        <family val="3"/>
      </rPr>
      <t> </t>
    </r>
    <r>
      <rPr>
        <sz val="11"/>
        <color rgb="FF9CDCFE"/>
        <rFont val="Consolas"/>
        <family val="3"/>
      </rPr>
      <t>absolute_pressure</t>
    </r>
    <r>
      <rPr>
        <sz val="11"/>
        <color rgb="FFD4D4D4"/>
        <rFont val="Consolas"/>
        <family val="3"/>
      </rPr>
      <t>;</t>
    </r>
  </si>
  <si>
    <r>
      <rPr>
        <sz val="11"/>
        <color rgb="FF569CD6"/>
        <rFont val="Consolas"/>
        <family val="3"/>
      </rPr>
      <t>float</t>
    </r>
    <r>
      <rPr>
        <sz val="11"/>
        <color rgb="FFD4D4D4"/>
        <rFont val="Consolas"/>
        <family val="3"/>
      </rPr>
      <t> </t>
    </r>
    <r>
      <rPr>
        <sz val="11"/>
        <color rgb="FF9CDCFE"/>
        <rFont val="Consolas"/>
        <family val="3"/>
      </rPr>
      <t>acceleration_data</t>
    </r>
    <r>
      <rPr>
        <sz val="11"/>
        <color rgb="FFD4D4D4"/>
        <rFont val="Consolas"/>
        <family val="3"/>
      </rPr>
      <t>[</t>
    </r>
    <r>
      <rPr>
        <sz val="11"/>
        <color rgb="FFB5CEA8"/>
        <rFont val="Consolas"/>
        <family val="3"/>
      </rPr>
      <t>3</t>
    </r>
    <r>
      <rPr>
        <sz val="11"/>
        <color rgb="FFD4D4D4"/>
        <rFont val="Consolas"/>
        <family val="3"/>
      </rPr>
      <t>];</t>
    </r>
    <r>
      <rPr>
        <sz val="11"/>
        <color rgb="FF6A9955"/>
        <rFont val="Consolas"/>
        <family val="3"/>
      </rPr>
      <t> // x, y, z</t>
    </r>
  </si>
  <si>
    <r>
      <rPr>
        <sz val="11"/>
        <color rgb="FF4EC9B0"/>
        <rFont val="Consolas"/>
        <family val="3"/>
      </rPr>
      <t>uint32_t</t>
    </r>
    <r>
      <rPr>
        <sz val="11"/>
        <color rgb="FFD4D4D4"/>
        <rFont val="Consolas"/>
        <family val="3"/>
      </rPr>
      <t> </t>
    </r>
    <r>
      <rPr>
        <sz val="11"/>
        <color rgb="FF9CDCFE"/>
        <rFont val="Consolas"/>
        <family val="3"/>
      </rPr>
      <t>timestamp</t>
    </r>
    <r>
      <rPr>
        <sz val="11"/>
        <color rgb="FFD4D4D4"/>
        <rFont val="Consolas"/>
        <family val="3"/>
      </rPr>
      <t>;</t>
    </r>
  </si>
  <si>
    <t>Base Type Size</t>
  </si>
  <si>
    <t>Array Count</t>
  </si>
  <si>
    <t>Total Size</t>
  </si>
  <si>
    <t>TOTAL</t>
  </si>
  <si>
    <t>Frames</t>
  </si>
  <si>
    <t>Frequency</t>
  </si>
  <si>
    <t>Seconds</t>
  </si>
  <si>
    <t>Bytes Per Second</t>
  </si>
  <si>
    <t>Recording Time</t>
  </si>
  <si>
    <t>Desired Time (min) Per Record</t>
  </si>
  <si>
    <t>Desired Flight Records</t>
  </si>
  <si>
    <t>Pages Per Record</t>
  </si>
  <si>
    <t>Bytes Per Record</t>
  </si>
  <si>
    <t>Sectors Per Record (Rounded Down)</t>
  </si>
  <si>
    <t>Recording Time Per Record</t>
  </si>
  <si>
    <t>32K Sectors</t>
  </si>
  <si>
    <t>64K Sectors</t>
  </si>
  <si>
    <t>4K Sectors Remaining</t>
  </si>
  <si>
    <t>64K Rounddown</t>
  </si>
  <si>
    <t>Erase Time (Milliseconds)</t>
  </si>
  <si>
    <t>Page Only</t>
  </si>
  <si>
    <t>Combo</t>
  </si>
  <si>
    <t>Records Fitted</t>
  </si>
  <si>
    <t>Sample Period (ms)</t>
  </si>
  <si>
    <t>Total Seconds</t>
  </si>
  <si>
    <t>Total Minute</t>
  </si>
  <si>
    <t>Minutes</t>
  </si>
  <si>
    <t>Selected Chip</t>
  </si>
  <si>
    <t>Boundary</t>
  </si>
  <si>
    <t>Sector Start</t>
  </si>
  <si>
    <t>Byte Start</t>
  </si>
  <si>
    <t>Byte End</t>
  </si>
  <si>
    <t>Chip Sectors</t>
  </si>
  <si>
    <t>Sector in Records</t>
  </si>
  <si>
    <t>Boundary Calculator 4 Records</t>
  </si>
  <si>
    <t>Ending Sector</t>
  </si>
  <si>
    <t>Bytes in record</t>
  </si>
  <si>
    <t>Rows in Records</t>
  </si>
  <si>
    <t>Time in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</si>
</sst>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4EC9B0"/>
      <name val="Consolas"/>
      <family val="3"/>
    </font>
    <font>
      <sz val="11"/>
      <color rgb="FF9CDCFE"/>
      <name val="Consolas"/>
      <family val="3"/>
    </font>
    <font>
      <sz val="11"/>
      <color rgb="FF6A9955"/>
      <name val="Consolas"/>
      <family val="3"/>
    </font>
    <font>
      <sz val="11"/>
      <color rgb="FFB5CEA8"/>
      <name val="Consolas"/>
      <family val="3"/>
    </font>
    <font>
      <sz val="11"/>
      <color rgb="FF569CD6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07CC07-63F6-4DFC-9444-86265B35BAD0}" name="Table1" displayName="Table1" ref="A17:J21" totalsRowShown="0">
  <autoFilter ref="A17:J21" xr:uid="{AAC91BD4-1AAE-4762-B69F-470A52AA92C1}"/>
  <tableColumns count="10">
    <tableColumn id="1" xr3:uid="{DF8F3FD1-6296-413C-8FB5-72EC6F08FBB1}" name="Boundary"/>
    <tableColumn id="6" xr3:uid="{5B56C124-2816-44F6-8EA5-D92B3C7AB163}" name="Chip Sectors" dataDxfId="8">
      <calculatedColumnFormula>VLOOKUP($I$15,$A$8:$Q$11,4)</calculatedColumnFormula>
    </tableColumn>
    <tableColumn id="2" xr3:uid="{34048E0F-BFE0-4D7D-8010-800A68F19B87}" name="Sector in Records" dataDxfId="7">
      <calculatedColumnFormula>VLOOKUP($I$15,$A$8:$Q$11,14)</calculatedColumnFormula>
    </tableColumn>
    <tableColumn id="3" xr3:uid="{4FB014E9-FCBC-4321-A5AF-C80B33EB0DAA}" name="Sector Start" dataDxfId="6">
      <calculatedColumnFormula>(Table1[[#This Row],[Boundary]]-1)*Table1[[#This Row],[Sector in Records]]</calculatedColumnFormula>
    </tableColumn>
    <tableColumn id="8" xr3:uid="{6C1E7C76-A717-4E58-9DE3-7F34A626D06B}" name="Ending Sector" dataDxfId="5">
      <calculatedColumnFormula>Table1[[#This Row],[Sector Start]]+(Table1[[#This Row],[Sector in Records]]-1)</calculatedColumnFormula>
    </tableColumn>
    <tableColumn id="7" xr3:uid="{E242BC56-7801-4F8D-8A14-DDB6B7E5EC56}" name="Byte Start" dataDxfId="4">
      <calculatedColumnFormula>(Table1[[#This Row],[Sector Start]]*64*1024)</calculatedColumnFormula>
    </tableColumn>
    <tableColumn id="5" xr3:uid="{17AB8D5A-C0BB-4785-AEC2-94339914194B}" name="Byte End" dataDxfId="3">
      <calculatedColumnFormula>((Table1[[#This Row],[Sector Start]]+Table1[[#This Row],[Sector in Records]])*64*1024)-1</calculatedColumnFormula>
    </tableColumn>
    <tableColumn id="4" xr3:uid="{9B54D4D1-6718-4A77-86F3-27BF45EBDF14}" name="Bytes in record" dataDxfId="2">
      <calculatedColumnFormula>Table1[[#This Row],[Byte End]]-Table1[[#This Row],[Byte Start]]+1</calculatedColumnFormula>
    </tableColumn>
    <tableColumn id="9" xr3:uid="{9F133A33-2F87-4890-8958-87066D17FCC7}" name="Rows in Records" dataDxfId="1">
      <calculatedColumnFormula>ROUNDDOWN(Table1[[#This Row],[Bytes in record]]/$G$2,0)</calculatedColumnFormula>
    </tableColumn>
    <tableColumn id="10" xr3:uid="{46C0E55F-3502-4D7B-A0F1-800FECD9C7DC}" name="Time in Seconds" dataDxfId="0">
      <calculatedColumnFormula>Table1[[#This Row],[Rows in Records]]/$H$2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56109-EA0B-44B3-A7B5-6AF2111963F7}">
  <dimension ref="A1:Z21"/>
  <sheetViews>
    <sheetView tabSelected="1" workbookViewId="0">
      <selection activeCell="E13" sqref="E13"/>
    </sheetView>
  </sheetViews>
  <sheetFormatPr defaultRowHeight="15" x14ac:dyDescent="0.25"/>
  <cols>
    <col min="1" max="1" width="19" bestFit="1" customWidth="1"/>
    <col min="2" max="2" width="14.5703125" customWidth="1"/>
    <col min="3" max="3" width="17.7109375" bestFit="1" customWidth="1"/>
    <col min="4" max="4" width="15.7109375" bestFit="1" customWidth="1"/>
    <col min="5" max="5" width="20.7109375" customWidth="1"/>
    <col min="6" max="6" width="17.7109375" bestFit="1" customWidth="1"/>
    <col min="7" max="7" width="22.140625" bestFit="1" customWidth="1"/>
    <col min="8" max="8" width="23.42578125" customWidth="1"/>
    <col min="9" max="9" width="17.85546875" customWidth="1"/>
    <col min="10" max="10" width="33.5703125" bestFit="1" customWidth="1"/>
    <col min="11" max="11" width="18" customWidth="1"/>
    <col min="12" max="12" width="15.85546875" customWidth="1"/>
    <col min="13" max="13" width="12.85546875" bestFit="1" customWidth="1"/>
    <col min="14" max="14" width="11" bestFit="1" customWidth="1"/>
    <col min="15" max="15" width="21.140625" bestFit="1" customWidth="1"/>
    <col min="16" max="16" width="20.140625" bestFit="1" customWidth="1"/>
    <col min="17" max="17" width="13.85546875" bestFit="1" customWidth="1"/>
    <col min="21" max="21" width="25.140625" bestFit="1" customWidth="1"/>
    <col min="22" max="22" width="12.28515625" bestFit="1" customWidth="1"/>
    <col min="23" max="23" width="12.28515625" customWidth="1"/>
    <col min="24" max="24" width="18.42578125" bestFit="1" customWidth="1"/>
    <col min="25" max="25" width="24" bestFit="1" customWidth="1"/>
  </cols>
  <sheetData>
    <row r="1" spans="1:26" x14ac:dyDescent="0.25">
      <c r="B1" t="s">
        <v>4</v>
      </c>
      <c r="C1" t="s">
        <v>0</v>
      </c>
      <c r="D1" t="s">
        <v>2</v>
      </c>
      <c r="G1" t="s">
        <v>14</v>
      </c>
      <c r="H1" t="s">
        <v>29</v>
      </c>
      <c r="I1" t="s">
        <v>31</v>
      </c>
      <c r="J1" t="s">
        <v>33</v>
      </c>
      <c r="K1" t="s">
        <v>34</v>
      </c>
    </row>
    <row r="2" spans="1:26" x14ac:dyDescent="0.25">
      <c r="A2" t="s">
        <v>1</v>
      </c>
      <c r="C2">
        <v>256</v>
      </c>
      <c r="G2">
        <v>36</v>
      </c>
      <c r="H2">
        <v>50</v>
      </c>
      <c r="I2">
        <f>G2*H2</f>
        <v>1800</v>
      </c>
      <c r="J2">
        <v>12</v>
      </c>
      <c r="K2">
        <v>4</v>
      </c>
    </row>
    <row r="3" spans="1:26" x14ac:dyDescent="0.25">
      <c r="A3" t="s">
        <v>12</v>
      </c>
      <c r="B3">
        <v>4</v>
      </c>
      <c r="C3">
        <v>4096</v>
      </c>
      <c r="D3">
        <f>C3/$C$2</f>
        <v>16</v>
      </c>
      <c r="H3" t="s">
        <v>47</v>
      </c>
    </row>
    <row r="4" spans="1:26" x14ac:dyDescent="0.25">
      <c r="A4" t="s">
        <v>3</v>
      </c>
      <c r="B4">
        <v>32</v>
      </c>
      <c r="C4">
        <f>32*1024</f>
        <v>32768</v>
      </c>
      <c r="D4">
        <f>C4/$C$2</f>
        <v>128</v>
      </c>
      <c r="H4">
        <f>(1/H2)*1000</f>
        <v>20</v>
      </c>
    </row>
    <row r="5" spans="1:26" x14ac:dyDescent="0.25">
      <c r="A5" t="s">
        <v>5</v>
      </c>
      <c r="B5">
        <v>64</v>
      </c>
      <c r="C5">
        <f>64*1024</f>
        <v>65536</v>
      </c>
      <c r="D5">
        <f>C5/$C$2</f>
        <v>256</v>
      </c>
    </row>
    <row r="6" spans="1:26" ht="15" customHeight="1" x14ac:dyDescent="0.25">
      <c r="U6" s="5" t="s">
        <v>38</v>
      </c>
      <c r="V6" s="5"/>
      <c r="W6" s="6" t="s">
        <v>32</v>
      </c>
      <c r="X6" s="6"/>
      <c r="Y6" s="5" t="s">
        <v>43</v>
      </c>
      <c r="Z6" s="5"/>
    </row>
    <row r="7" spans="1:26" x14ac:dyDescent="0.25">
      <c r="A7" t="s">
        <v>6</v>
      </c>
      <c r="B7" t="s">
        <v>11</v>
      </c>
      <c r="C7" t="s">
        <v>4</v>
      </c>
      <c r="D7" t="s">
        <v>5</v>
      </c>
      <c r="E7" t="s">
        <v>3</v>
      </c>
      <c r="F7" t="s">
        <v>12</v>
      </c>
      <c r="G7" t="s">
        <v>13</v>
      </c>
      <c r="H7" t="s">
        <v>0</v>
      </c>
      <c r="I7" t="s">
        <v>28</v>
      </c>
      <c r="J7" t="s">
        <v>37</v>
      </c>
      <c r="K7" t="s">
        <v>35</v>
      </c>
      <c r="L7" t="s">
        <v>36</v>
      </c>
      <c r="M7" t="s">
        <v>39</v>
      </c>
      <c r="N7" t="s">
        <v>40</v>
      </c>
      <c r="O7" t="s">
        <v>42</v>
      </c>
      <c r="P7" t="s">
        <v>41</v>
      </c>
      <c r="Q7" t="s">
        <v>46</v>
      </c>
      <c r="U7" s="2" t="s">
        <v>48</v>
      </c>
      <c r="V7" s="2" t="s">
        <v>49</v>
      </c>
      <c r="W7" s="2" t="s">
        <v>50</v>
      </c>
      <c r="X7" s="2" t="s">
        <v>30</v>
      </c>
      <c r="Y7" t="s">
        <v>44</v>
      </c>
      <c r="Z7" t="s">
        <v>45</v>
      </c>
    </row>
    <row r="8" spans="1:26" x14ac:dyDescent="0.25">
      <c r="A8" t="s">
        <v>7</v>
      </c>
      <c r="B8">
        <v>1</v>
      </c>
      <c r="C8">
        <f>B8*1024</f>
        <v>1024</v>
      </c>
      <c r="D8">
        <f>C8/64</f>
        <v>16</v>
      </c>
      <c r="E8">
        <f>C8/32</f>
        <v>32</v>
      </c>
      <c r="F8">
        <f>C8/4</f>
        <v>256</v>
      </c>
      <c r="G8">
        <f>F8*$D$3</f>
        <v>4096</v>
      </c>
      <c r="H8">
        <f>G8*$C$2</f>
        <v>1048576</v>
      </c>
      <c r="I8">
        <f>H8/$G$2</f>
        <v>29127.111111111109</v>
      </c>
      <c r="J8">
        <f>ROUNDDOWN(F8/$K$2,0)</f>
        <v>64</v>
      </c>
      <c r="K8">
        <f>J8*$D$3</f>
        <v>1024</v>
      </c>
      <c r="L8">
        <f>K8*$C$2</f>
        <v>262144</v>
      </c>
      <c r="M8">
        <f>K8/$D$4</f>
        <v>8</v>
      </c>
      <c r="N8">
        <f>K8/$D$5</f>
        <v>4</v>
      </c>
      <c r="O8">
        <f>ROUNDDOWN(N8,0)</f>
        <v>4</v>
      </c>
      <c r="P8">
        <f>(K8-(ROUNDDOWN(N8,0)*$D$5))/$D$3</f>
        <v>0</v>
      </c>
      <c r="Q8">
        <f>ROUNDDOWN(L8/$G$2,0)</f>
        <v>7281</v>
      </c>
      <c r="U8">
        <f>Q8/$H$2</f>
        <v>145.62</v>
      </c>
      <c r="V8">
        <f>U8/60</f>
        <v>2.427</v>
      </c>
      <c r="W8">
        <f>ROUNDDOWN(U8/60,0)</f>
        <v>2</v>
      </c>
      <c r="X8">
        <f>U8-(ROUNDDOWN(U8/60,0)*60)</f>
        <v>25.620000000000005</v>
      </c>
      <c r="Y8">
        <f>J8*18</f>
        <v>1152</v>
      </c>
      <c r="Z8">
        <f>(O8*25)+(P8*18)</f>
        <v>100</v>
      </c>
    </row>
    <row r="9" spans="1:26" x14ac:dyDescent="0.25">
      <c r="A9" t="s">
        <v>8</v>
      </c>
      <c r="B9">
        <v>2</v>
      </c>
      <c r="C9">
        <f t="shared" ref="C9:C11" si="0">B9*1024</f>
        <v>2048</v>
      </c>
      <c r="D9">
        <f t="shared" ref="D9:D11" si="1">C9/64</f>
        <v>32</v>
      </c>
      <c r="E9">
        <f t="shared" ref="E9:E11" si="2">C9/32</f>
        <v>64</v>
      </c>
      <c r="F9">
        <f t="shared" ref="F9:F11" si="3">C9/4</f>
        <v>512</v>
      </c>
      <c r="G9">
        <f>F9*$D$3</f>
        <v>8192</v>
      </c>
      <c r="H9">
        <f t="shared" ref="H9:H11" si="4">G9*$C$2</f>
        <v>2097152</v>
      </c>
      <c r="I9">
        <f t="shared" ref="I9:I11" si="5">H9/$G$2</f>
        <v>58254.222222222219</v>
      </c>
      <c r="J9">
        <f t="shared" ref="J9:J11" si="6">ROUNDDOWN(F9/$K$2,0)</f>
        <v>128</v>
      </c>
      <c r="K9">
        <f t="shared" ref="K9:K11" si="7">J9*$D$3</f>
        <v>2048</v>
      </c>
      <c r="L9">
        <f>K9*$C$2</f>
        <v>524288</v>
      </c>
      <c r="M9">
        <f>K9/$D$4</f>
        <v>16</v>
      </c>
      <c r="N9">
        <f>K9/$D$5</f>
        <v>8</v>
      </c>
      <c r="O9">
        <f t="shared" ref="O9:O11" si="8">ROUNDDOWN(N9,0)</f>
        <v>8</v>
      </c>
      <c r="P9">
        <f>(K9-(ROUNDDOWN(N9,0)*$D$5))/$D$3</f>
        <v>0</v>
      </c>
      <c r="Q9">
        <f>ROUNDDOWN(L9/$G$2,0)</f>
        <v>14563</v>
      </c>
      <c r="U9">
        <f t="shared" ref="U9:U11" si="9">Q9/$H$2</f>
        <v>291.26</v>
      </c>
      <c r="V9">
        <f t="shared" ref="V9" si="10">U9/60</f>
        <v>4.8543333333333329</v>
      </c>
      <c r="W9">
        <f t="shared" ref="W9:W11" si="11">ROUNDDOWN(U9/60,0)</f>
        <v>4</v>
      </c>
      <c r="X9">
        <f t="shared" ref="X9:X11" si="12">U9-(ROUNDDOWN(U9/60,0)*60)</f>
        <v>51.259999999999991</v>
      </c>
      <c r="Y9">
        <f>J9*18</f>
        <v>2304</v>
      </c>
      <c r="Z9">
        <f t="shared" ref="Z9:Z11" si="13">(O9*25)+(P9*18)</f>
        <v>200</v>
      </c>
    </row>
    <row r="10" spans="1:26" x14ac:dyDescent="0.25">
      <c r="A10" t="s">
        <v>9</v>
      </c>
      <c r="B10">
        <v>4</v>
      </c>
      <c r="C10">
        <f t="shared" si="0"/>
        <v>4096</v>
      </c>
      <c r="D10">
        <f t="shared" si="1"/>
        <v>64</v>
      </c>
      <c r="E10">
        <f t="shared" si="2"/>
        <v>128</v>
      </c>
      <c r="F10">
        <f t="shared" si="3"/>
        <v>1024</v>
      </c>
      <c r="G10">
        <f>F10*$D$3</f>
        <v>16384</v>
      </c>
      <c r="H10">
        <f t="shared" si="4"/>
        <v>4194304</v>
      </c>
      <c r="I10">
        <f t="shared" si="5"/>
        <v>116508.44444444444</v>
      </c>
      <c r="J10">
        <f t="shared" si="6"/>
        <v>256</v>
      </c>
      <c r="K10">
        <f t="shared" si="7"/>
        <v>4096</v>
      </c>
      <c r="L10">
        <f>K10*$C$2</f>
        <v>1048576</v>
      </c>
      <c r="M10">
        <f>K10/$D$4</f>
        <v>32</v>
      </c>
      <c r="N10">
        <f>K10/$D$5</f>
        <v>16</v>
      </c>
      <c r="O10">
        <f t="shared" si="8"/>
        <v>16</v>
      </c>
      <c r="P10">
        <f>(K10-(ROUNDDOWN(N10,0)*$D$5))/$D$3</f>
        <v>0</v>
      </c>
      <c r="Q10">
        <f>ROUNDDOWN(L10/$G$2,0)</f>
        <v>29127</v>
      </c>
      <c r="U10">
        <f t="shared" si="9"/>
        <v>582.54</v>
      </c>
      <c r="V10">
        <f t="shared" ref="V10" si="14">U10/60</f>
        <v>9.7089999999999996</v>
      </c>
      <c r="W10">
        <f t="shared" si="11"/>
        <v>9</v>
      </c>
      <c r="X10">
        <f t="shared" si="12"/>
        <v>42.539999999999964</v>
      </c>
      <c r="Y10">
        <f>J10*18</f>
        <v>4608</v>
      </c>
      <c r="Z10">
        <f t="shared" si="13"/>
        <v>400</v>
      </c>
    </row>
    <row r="11" spans="1:26" x14ac:dyDescent="0.25">
      <c r="A11" t="s">
        <v>10</v>
      </c>
      <c r="B11">
        <v>8</v>
      </c>
      <c r="C11">
        <f t="shared" si="0"/>
        <v>8192</v>
      </c>
      <c r="D11">
        <f t="shared" si="1"/>
        <v>128</v>
      </c>
      <c r="E11">
        <f t="shared" si="2"/>
        <v>256</v>
      </c>
      <c r="F11">
        <f t="shared" si="3"/>
        <v>2048</v>
      </c>
      <c r="G11">
        <f>F11*$D$3</f>
        <v>32768</v>
      </c>
      <c r="H11">
        <f t="shared" si="4"/>
        <v>8388608</v>
      </c>
      <c r="I11">
        <f t="shared" si="5"/>
        <v>233016.88888888888</v>
      </c>
      <c r="J11">
        <f t="shared" si="6"/>
        <v>512</v>
      </c>
      <c r="K11">
        <f t="shared" si="7"/>
        <v>8192</v>
      </c>
      <c r="L11">
        <f>K11*$C$2</f>
        <v>2097152</v>
      </c>
      <c r="M11">
        <f>K11/$D$4</f>
        <v>64</v>
      </c>
      <c r="N11">
        <f>K11/$D$5</f>
        <v>32</v>
      </c>
      <c r="O11">
        <f t="shared" si="8"/>
        <v>32</v>
      </c>
      <c r="P11">
        <f>(K11-(ROUNDDOWN(N11,0)*$D$5))/$D$3</f>
        <v>0</v>
      </c>
      <c r="Q11">
        <f>ROUNDDOWN(L11/$G$2,0)</f>
        <v>58254</v>
      </c>
      <c r="U11">
        <f t="shared" si="9"/>
        <v>1165.08</v>
      </c>
      <c r="V11">
        <f t="shared" ref="V11" si="15">U11/60</f>
        <v>19.417999999999999</v>
      </c>
      <c r="W11">
        <f t="shared" si="11"/>
        <v>19</v>
      </c>
      <c r="X11">
        <f t="shared" si="12"/>
        <v>25.079999999999927</v>
      </c>
      <c r="Y11">
        <f>J11*18</f>
        <v>9216</v>
      </c>
      <c r="Z11">
        <f t="shared" si="13"/>
        <v>800</v>
      </c>
    </row>
    <row r="14" spans="1:26" x14ac:dyDescent="0.25">
      <c r="B14" s="3"/>
      <c r="C14" s="3"/>
      <c r="D14" s="3"/>
      <c r="E14" s="3"/>
      <c r="F14" s="3"/>
      <c r="G14" s="3"/>
      <c r="H14" s="3"/>
      <c r="I14" t="s">
        <v>51</v>
      </c>
    </row>
    <row r="15" spans="1:26" x14ac:dyDescent="0.25">
      <c r="I15" t="s">
        <v>9</v>
      </c>
    </row>
    <row r="16" spans="1:26" x14ac:dyDescent="0.25">
      <c r="A16" s="5" t="s">
        <v>58</v>
      </c>
      <c r="B16" s="5"/>
      <c r="C16" s="5"/>
      <c r="D16" s="5"/>
      <c r="E16" s="5"/>
      <c r="F16" s="5"/>
      <c r="G16" s="5"/>
      <c r="H16" s="5"/>
      <c r="I16" s="5"/>
    </row>
    <row r="17" spans="1:10" x14ac:dyDescent="0.25">
      <c r="A17" t="s">
        <v>52</v>
      </c>
      <c r="B17" t="s">
        <v>56</v>
      </c>
      <c r="C17" t="s">
        <v>57</v>
      </c>
      <c r="D17" t="s">
        <v>53</v>
      </c>
      <c r="E17" t="s">
        <v>59</v>
      </c>
      <c r="F17" t="s">
        <v>54</v>
      </c>
      <c r="G17" t="s">
        <v>55</v>
      </c>
      <c r="H17" t="s">
        <v>60</v>
      </c>
      <c r="I17" t="s">
        <v>61</v>
      </c>
      <c r="J17" t="s">
        <v>62</v>
      </c>
    </row>
    <row r="18" spans="1:10" x14ac:dyDescent="0.25">
      <c r="A18">
        <v>1</v>
      </c>
      <c r="B18">
        <f t="shared" ref="B18:B21" si="16">VLOOKUP($I$15,$A$8:$Q$11,4)</f>
        <v>64</v>
      </c>
      <c r="C18">
        <f t="shared" ref="C18:C21" si="17">VLOOKUP($I$15,$A$8:$Q$11,14)</f>
        <v>16</v>
      </c>
      <c r="D18" s="4">
        <f>(Table1[[#This Row],[Boundary]]-1)*Table1[[#This Row],[Sector in Records]]</f>
        <v>0</v>
      </c>
      <c r="E18" s="4">
        <f>Table1[[#This Row],[Sector Start]]+(Table1[[#This Row],[Sector in Records]]-1)</f>
        <v>15</v>
      </c>
      <c r="F18">
        <f>(Table1[[#This Row],[Sector Start]]*64*1024)</f>
        <v>0</v>
      </c>
      <c r="G18">
        <f>((Table1[[#This Row],[Sector Start]]+Table1[[#This Row],[Sector in Records]])*64*1024)-1</f>
        <v>1048575</v>
      </c>
      <c r="H18" s="4">
        <f>Table1[[#This Row],[Byte End]]-Table1[[#This Row],[Byte Start]]+1</f>
        <v>1048576</v>
      </c>
      <c r="I18" s="4">
        <f>ROUNDDOWN(Table1[[#This Row],[Bytes in record]]/$G$2,0)</f>
        <v>29127</v>
      </c>
      <c r="J18" s="4">
        <f>Table1[[#This Row],[Rows in Records]]/$H$2</f>
        <v>582.54</v>
      </c>
    </row>
    <row r="19" spans="1:10" x14ac:dyDescent="0.25">
      <c r="A19">
        <v>2</v>
      </c>
      <c r="B19">
        <f t="shared" si="16"/>
        <v>64</v>
      </c>
      <c r="C19">
        <f t="shared" si="17"/>
        <v>16</v>
      </c>
      <c r="D19" s="4">
        <f>(Table1[[#This Row],[Boundary]]-1)*Table1[[#This Row],[Sector in Records]]</f>
        <v>16</v>
      </c>
      <c r="E19" s="4">
        <f>Table1[[#This Row],[Sector Start]]+(Table1[[#This Row],[Sector in Records]]-1)</f>
        <v>31</v>
      </c>
      <c r="F19">
        <f>(Table1[[#This Row],[Sector Start]]*64*1024)</f>
        <v>1048576</v>
      </c>
      <c r="G19">
        <f>((Table1[[#This Row],[Sector Start]]+Table1[[#This Row],[Sector in Records]])*64*1024)-1</f>
        <v>2097151</v>
      </c>
      <c r="H19" s="4">
        <f>Table1[[#This Row],[Byte End]]-Table1[[#This Row],[Byte Start]]+1</f>
        <v>1048576</v>
      </c>
      <c r="I19" s="4">
        <f>ROUNDDOWN(Table1[[#This Row],[Bytes in record]]/$G$2,0)</f>
        <v>29127</v>
      </c>
      <c r="J19" s="4">
        <f>Table1[[#This Row],[Rows in Records]]/$H$2</f>
        <v>582.54</v>
      </c>
    </row>
    <row r="20" spans="1:10" x14ac:dyDescent="0.25">
      <c r="A20">
        <v>3</v>
      </c>
      <c r="B20">
        <f t="shared" si="16"/>
        <v>64</v>
      </c>
      <c r="C20">
        <f t="shared" si="17"/>
        <v>16</v>
      </c>
      <c r="D20" s="4">
        <f>(Table1[[#This Row],[Boundary]]-1)*Table1[[#This Row],[Sector in Records]]</f>
        <v>32</v>
      </c>
      <c r="E20" s="4">
        <f>Table1[[#This Row],[Sector Start]]+(Table1[[#This Row],[Sector in Records]]-1)</f>
        <v>47</v>
      </c>
      <c r="F20">
        <f>(Table1[[#This Row],[Sector Start]]*64*1024)</f>
        <v>2097152</v>
      </c>
      <c r="G20">
        <f>((Table1[[#This Row],[Sector Start]]+Table1[[#This Row],[Sector in Records]])*64*1024)-1</f>
        <v>3145727</v>
      </c>
      <c r="H20" s="4">
        <f>Table1[[#This Row],[Byte End]]-Table1[[#This Row],[Byte Start]]+1</f>
        <v>1048576</v>
      </c>
      <c r="I20" s="4">
        <f>ROUNDDOWN(Table1[[#This Row],[Bytes in record]]/$G$2,0)</f>
        <v>29127</v>
      </c>
      <c r="J20" s="4">
        <f>Table1[[#This Row],[Rows in Records]]/$H$2</f>
        <v>582.54</v>
      </c>
    </row>
    <row r="21" spans="1:10" x14ac:dyDescent="0.25">
      <c r="A21">
        <v>4</v>
      </c>
      <c r="B21">
        <f t="shared" si="16"/>
        <v>64</v>
      </c>
      <c r="C21">
        <f t="shared" si="17"/>
        <v>16</v>
      </c>
      <c r="D21" s="4">
        <f>(Table1[[#This Row],[Boundary]]-1)*Table1[[#This Row],[Sector in Records]]</f>
        <v>48</v>
      </c>
      <c r="E21" s="4">
        <f>Table1[[#This Row],[Sector Start]]+(Table1[[#This Row],[Sector in Records]]-1)</f>
        <v>63</v>
      </c>
      <c r="F21">
        <f>(Table1[[#This Row],[Sector Start]]*64*1024)</f>
        <v>3145728</v>
      </c>
      <c r="G21">
        <f>((Table1[[#This Row],[Sector Start]]+Table1[[#This Row],[Sector in Records]])*64*1024)-1</f>
        <v>4194303</v>
      </c>
      <c r="H21" s="4">
        <f>Table1[[#This Row],[Byte End]]-Table1[[#This Row],[Byte Start]]+1</f>
        <v>1048576</v>
      </c>
      <c r="I21" s="4">
        <f>ROUNDDOWN(Table1[[#This Row],[Bytes in record]]/$G$2,0)</f>
        <v>29127</v>
      </c>
      <c r="J21" s="4">
        <f>Table1[[#This Row],[Rows in Records]]/$H$2</f>
        <v>582.54</v>
      </c>
    </row>
  </sheetData>
  <mergeCells count="4">
    <mergeCell ref="Y6:Z6"/>
    <mergeCell ref="U6:V6"/>
    <mergeCell ref="W6:X6"/>
    <mergeCell ref="A16:I16"/>
  </mergeCells>
  <phoneticPr fontId="7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AEF75-276D-482B-843E-34EBFB440CAA}">
  <dimension ref="A1:D10"/>
  <sheetViews>
    <sheetView workbookViewId="0">
      <selection activeCell="G15" sqref="G15"/>
    </sheetView>
  </sheetViews>
  <sheetFormatPr defaultRowHeight="15" x14ac:dyDescent="0.25"/>
  <cols>
    <col min="1" max="1" width="50.42578125" bestFit="1" customWidth="1"/>
    <col min="2" max="2" width="14" bestFit="1" customWidth="1"/>
    <col min="3" max="3" width="11.42578125" bestFit="1" customWidth="1"/>
    <col min="4" max="4" width="9.42578125" bestFit="1" customWidth="1"/>
  </cols>
  <sheetData>
    <row r="1" spans="1:4" x14ac:dyDescent="0.25">
      <c r="A1" t="s">
        <v>15</v>
      </c>
      <c r="B1" t="s">
        <v>24</v>
      </c>
      <c r="C1" t="s">
        <v>25</v>
      </c>
      <c r="D1" t="s">
        <v>26</v>
      </c>
    </row>
    <row r="2" spans="1:4" x14ac:dyDescent="0.25">
      <c r="A2" s="1" t="s">
        <v>17</v>
      </c>
      <c r="B2">
        <v>1</v>
      </c>
      <c r="C2">
        <v>1</v>
      </c>
      <c r="D2">
        <f>B2*C2</f>
        <v>1</v>
      </c>
    </row>
    <row r="3" spans="1:4" x14ac:dyDescent="0.25">
      <c r="A3" s="1" t="s">
        <v>16</v>
      </c>
      <c r="B3">
        <v>1</v>
      </c>
      <c r="C3">
        <v>7</v>
      </c>
      <c r="D3">
        <f t="shared" ref="D3:D9" si="0">B3*C3</f>
        <v>7</v>
      </c>
    </row>
    <row r="4" spans="1:4" x14ac:dyDescent="0.25">
      <c r="A4" s="1" t="s">
        <v>18</v>
      </c>
      <c r="B4">
        <v>2</v>
      </c>
      <c r="C4">
        <v>1</v>
      </c>
      <c r="D4">
        <f t="shared" si="0"/>
        <v>2</v>
      </c>
    </row>
    <row r="5" spans="1:4" x14ac:dyDescent="0.25">
      <c r="A5" s="1" t="s">
        <v>19</v>
      </c>
      <c r="B5">
        <v>2</v>
      </c>
      <c r="C5">
        <v>1</v>
      </c>
      <c r="D5">
        <f t="shared" si="0"/>
        <v>2</v>
      </c>
    </row>
    <row r="6" spans="1:4" x14ac:dyDescent="0.25">
      <c r="A6" s="1" t="s">
        <v>20</v>
      </c>
      <c r="B6">
        <v>4</v>
      </c>
      <c r="C6">
        <v>1</v>
      </c>
      <c r="D6">
        <f t="shared" si="0"/>
        <v>4</v>
      </c>
    </row>
    <row r="7" spans="1:4" x14ac:dyDescent="0.25">
      <c r="A7" s="1" t="s">
        <v>21</v>
      </c>
      <c r="B7">
        <v>4</v>
      </c>
      <c r="C7">
        <v>1</v>
      </c>
      <c r="D7">
        <f t="shared" si="0"/>
        <v>4</v>
      </c>
    </row>
    <row r="8" spans="1:4" x14ac:dyDescent="0.25">
      <c r="A8" s="1" t="s">
        <v>22</v>
      </c>
      <c r="B8">
        <v>4</v>
      </c>
      <c r="C8">
        <v>3</v>
      </c>
      <c r="D8">
        <f t="shared" si="0"/>
        <v>12</v>
      </c>
    </row>
    <row r="9" spans="1:4" x14ac:dyDescent="0.25">
      <c r="A9" s="1" t="s">
        <v>23</v>
      </c>
      <c r="B9">
        <v>4</v>
      </c>
      <c r="C9">
        <v>1</v>
      </c>
      <c r="D9">
        <f t="shared" si="0"/>
        <v>4</v>
      </c>
    </row>
    <row r="10" spans="1:4" x14ac:dyDescent="0.25">
      <c r="A10" s="1" t="s">
        <v>27</v>
      </c>
      <c r="D10">
        <f>SUM(D2:D9)</f>
        <v>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Ho</dc:creator>
  <cp:lastModifiedBy>Jason Ho</cp:lastModifiedBy>
  <dcterms:created xsi:type="dcterms:W3CDTF">2020-08-27T08:53:03Z</dcterms:created>
  <dcterms:modified xsi:type="dcterms:W3CDTF">2020-08-29T07:01:57Z</dcterms:modified>
</cp:coreProperties>
</file>