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W\Downloads\"/>
    </mc:Choice>
  </mc:AlternateContent>
  <xr:revisionPtr revIDLastSave="0" documentId="13_ncr:1_{8ABFD0BD-528C-4A14-893C-6FA1D6177607}" xr6:coauthVersionLast="46" xr6:coauthVersionMax="46" xr10:uidLastSave="{00000000-0000-0000-0000-000000000000}"/>
  <bookViews>
    <workbookView xWindow="-108" yWindow="516" windowWidth="23256" windowHeight="11952" activeTab="1" xr2:uid="{7597C5F4-B9A5-4F68-8166-A3B5D71B7403}"/>
  </bookViews>
  <sheets>
    <sheet name="Sheet1" sheetId="2" r:id="rId1"/>
    <sheet name="Sheet2" sheetId="3" r:id="rId2"/>
    <sheet name="Sheet3" sheetId="4" r:id="rId3"/>
    <sheet name="Sheet4" sheetId="5" r:id="rId4"/>
    <sheet name="Sheet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C24" i="3"/>
  <c r="E24" i="3"/>
  <c r="G24" i="3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F24" i="3"/>
  <c r="D2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  <c r="B26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6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5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" i="2"/>
  <c r="D5" i="2"/>
  <c r="D4" i="2"/>
  <c r="B25" i="3" l="1"/>
  <c r="E23" i="3"/>
  <c r="G23" i="3"/>
  <c r="Q15" i="2"/>
  <c r="F23" i="3"/>
  <c r="D23" i="3"/>
  <c r="C23" i="3"/>
  <c r="B23" i="3"/>
  <c r="B25" i="4" l="1"/>
  <c r="I27" i="4"/>
  <c r="C25" i="4"/>
  <c r="F25" i="4" l="1"/>
  <c r="I28" i="4"/>
  <c r="D25" i="4"/>
  <c r="I29" i="4" s="1"/>
  <c r="I30" i="4" s="1"/>
  <c r="B9" i="2"/>
  <c r="B8" i="2"/>
</calcChain>
</file>

<file path=xl/sharedStrings.xml><?xml version="1.0" encoding="utf-8"?>
<sst xmlns="http://schemas.openxmlformats.org/spreadsheetml/2006/main" count="311" uniqueCount="121">
  <si>
    <t>t</t>
  </si>
  <si>
    <t>Grow rate of overdoses: Manufacturing state versus other states</t>
  </si>
  <si>
    <t>beta1 =</t>
  </si>
  <si>
    <t>beta2 =</t>
  </si>
  <si>
    <t>beta0 =</t>
  </si>
  <si>
    <t>Manufacturing</t>
  </si>
  <si>
    <t>Other States</t>
  </si>
  <si>
    <t>Difference</t>
  </si>
  <si>
    <t>CONCENTRATION:</t>
  </si>
  <si>
    <t>SHARE OF TOTAL U.S. MANUFACTURING JOBS</t>
  </si>
  <si>
    <t>MANUFACTURING JOBS PER MILLION RESIDENTS OF THE STATE</t>
  </si>
  <si>
    <t>First twelve states with largest # of manufacturing jobs are:</t>
  </si>
  <si>
    <t>Wisconsin</t>
  </si>
  <si>
    <t>Indiana</t>
  </si>
  <si>
    <t>Iowa</t>
  </si>
  <si>
    <t>Michigan</t>
  </si>
  <si>
    <t>Ohio</t>
  </si>
  <si>
    <t>Minnesota</t>
  </si>
  <si>
    <t>Kansas</t>
  </si>
  <si>
    <t>Kentucky</t>
  </si>
  <si>
    <t>Alabama</t>
  </si>
  <si>
    <t>Arkansas</t>
  </si>
  <si>
    <t>Nebraska</t>
  </si>
  <si>
    <t>New Hampshire</t>
  </si>
  <si>
    <t>Souce: Bureau of Labor</t>
  </si>
  <si>
    <t xml:space="preserve"> </t>
  </si>
  <si>
    <t xml:space="preserve">Baseline (M) = </t>
  </si>
  <si>
    <t>Baseline (O) =</t>
  </si>
  <si>
    <t>Year</t>
  </si>
  <si>
    <t>AC</t>
  </si>
  <si>
    <t>(million$)</t>
  </si>
  <si>
    <t>TC</t>
  </si>
  <si>
    <t>Average Annual Cost Per Opioid Death in 2018 Dollar</t>
  </si>
  <si>
    <t>Average=</t>
  </si>
  <si>
    <t>Average cost per opioid death =</t>
  </si>
  <si>
    <t>based on 969 observations</t>
  </si>
  <si>
    <t>Overdoses</t>
  </si>
  <si>
    <t>19 periods</t>
  </si>
  <si>
    <t>$3.894939 per case</t>
  </si>
  <si>
    <t>death avoided for</t>
  </si>
  <si>
    <t>1% rise in lfpr</t>
  </si>
  <si>
    <t>cost avoided per</t>
  </si>
  <si>
    <t xml:space="preserve">During 2000-2018, a 1 percentage point rise in the labor force participation rate in a given state had saved, on average, $218.54 million via reduction in opioid deaths. </t>
  </si>
  <si>
    <t>Manufacturing states</t>
  </si>
  <si>
    <t>Other states</t>
  </si>
  <si>
    <t>Overdose deaths</t>
  </si>
  <si>
    <t>AC (M) =</t>
  </si>
  <si>
    <t>AC (O) =</t>
  </si>
  <si>
    <t>Average annual number of opioid death during the reference period =</t>
  </si>
  <si>
    <t>Aggregate Cost of Opioid Deaths In A Given State During the Reference Period =</t>
  </si>
  <si>
    <t>Aggregate Cost of Opioid Deaths for the Nation During the Reference Period =</t>
  </si>
  <si>
    <t>51 states</t>
  </si>
  <si>
    <t xml:space="preserve">Total cost of opioid deaths in a state in a given year shows a rising trend both for "manufacturing" as well as "other" states. </t>
  </si>
  <si>
    <t xml:space="preserve">Average cost of opioid deaths in given state is consistently higher for "manufacturing" state up until 2009. After 2009, "other" states show a higher value. </t>
  </si>
  <si>
    <t xml:space="preserve">Overall average Costs of Opioid Deaths in "manufacturing" states and "other" states during the reference period are not statistically significantly different. </t>
  </si>
  <si>
    <t xml:space="preserve">Total cost of opioid deathes in a state in a given year is consistently higher in the "other" states than that in the "manufacturing" states. </t>
  </si>
  <si>
    <t xml:space="preserve">Conclusion: Growth rate of overdose cases in the "manufacturing" states is 11%, but the same in the "other" states is 8% rate.  </t>
  </si>
  <si>
    <t xml:space="preserve">Using the "Rule of 70", Overdose death cases doubled in "manufacturing" states in 70/11 = 6.4 years. </t>
  </si>
  <si>
    <t xml:space="preserve">Using the "Rule of 70", Overdose death cases doubled in "other" states in 70/8 = 8.75 years. </t>
  </si>
  <si>
    <t>Average of 452.0523 cases per period</t>
  </si>
  <si>
    <t>Overdose #</t>
  </si>
  <si>
    <t>State</t>
  </si>
  <si>
    <t>Alaska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</si>
  <si>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</si>
  <si>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</si>
  <si>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</si>
  <si>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</si>
  <si>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</si>
  <si>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</si>
  <si>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</si>
  <si>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</si>
  <si>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</si>
  <si>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</si>
  <si>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Louisiana</t>
  </si>
  <si>
    <t>Maine</t>
  </si>
  <si>
    <t>Maryland</t>
  </si>
  <si>
    <t>Massachusetts</t>
  </si>
  <si>
    <t>Mississippi</t>
  </si>
  <si>
    <t>Missouri</t>
  </si>
  <si>
    <t>Montana</t>
  </si>
  <si>
    <t>Nevada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</si>
  <si>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</si>
  <si>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</si>
  <si>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</si>
  <si>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</si>
  <si>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</si>
  <si>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</si>
  <si>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</si>
  <si>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</si>
  <si>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</si>
  <si>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</si>
  <si>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</si>
  <si>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</si>
  <si>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</si>
  <si>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</si>
  <si>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</si>
  <si>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</si>
  <si>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</si>
  <si>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</si>
  <si>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</si>
  <si>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State Ranking With Respect To Average Cost and Total Cost of Overdose Deaths</t>
  </si>
  <si>
    <t>Ranking (TC)</t>
  </si>
  <si>
    <t>Ranking (AC)</t>
  </si>
  <si>
    <t>Dist of Columbia</t>
  </si>
  <si>
    <t>2016 Presidential</t>
  </si>
  <si>
    <t xml:space="preserve">Comments: </t>
  </si>
  <si>
    <t>1.</t>
  </si>
  <si>
    <t>Four "manufacturing" states are on the top ten list of the average cost ranking.</t>
  </si>
  <si>
    <t>2.</t>
  </si>
  <si>
    <t>Seven Republican states on the top ten list of the average cost ranking.</t>
  </si>
  <si>
    <t>Regression Equation: log (overdoses) = beta0 + beta1 manufacturing + beta2 t*manufacturing</t>
  </si>
  <si>
    <t>$5.409 million</t>
  </si>
  <si>
    <t>$46.46 billion</t>
  </si>
  <si>
    <t>$2.369 trillon</t>
  </si>
  <si>
    <t>y</t>
  </si>
  <si>
    <t>n</t>
  </si>
  <si>
    <t>Sum =</t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</si>
  <si>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</t>
    </r>
  </si>
  <si>
    <t>Trend in Total Cost impact in millions of dollars</t>
  </si>
  <si>
    <t>Trend in Average Cost Impact (Manufacturing) in millions of dollars</t>
  </si>
  <si>
    <t>Trend in Average Cost Impact (Other states) in millions of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</si>
</sst>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49" fontId="0" fillId="0" borderId="0" xfId="0" applyNumberForma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</a:t>
            </a:r>
            <a:r>
              <a:rPr lang="en-US" baseline="0"/>
              <a:t> Rate of Overdoses in Manufacturing States Versus Other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3895581013552E-2"/>
          <c:y val="0.20292134831460673"/>
          <c:w val="0.88068845763211634"/>
          <c:h val="0.499388068064525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Sheet1!$D$4:$D$22</c:f>
              <c:numCache>
                <c:formatCode>General</c:formatCode>
                <c:ptCount val="19"/>
                <c:pt idx="0">
                  <c:v>4.3199100000000001</c:v>
                </c:pt>
                <c:pt idx="1">
                  <c:v>4.4317830000000002</c:v>
                </c:pt>
                <c:pt idx="2">
                  <c:v>4.5436560000000004</c:v>
                </c:pt>
                <c:pt idx="3">
                  <c:v>4.6555290000000005</c:v>
                </c:pt>
                <c:pt idx="4">
                  <c:v>4.7674020000000006</c:v>
                </c:pt>
                <c:pt idx="5">
                  <c:v>4.8792749999999998</c:v>
                </c:pt>
                <c:pt idx="6">
                  <c:v>4.9911479999999999</c:v>
                </c:pt>
                <c:pt idx="7">
                  <c:v>5.103021</c:v>
                </c:pt>
                <c:pt idx="8">
                  <c:v>5.2148940000000001</c:v>
                </c:pt>
                <c:pt idx="9">
                  <c:v>5.3267670000000003</c:v>
                </c:pt>
                <c:pt idx="10">
                  <c:v>5.4386400000000004</c:v>
                </c:pt>
                <c:pt idx="11">
                  <c:v>5.5505130000000005</c:v>
                </c:pt>
                <c:pt idx="12">
                  <c:v>5.6623859999999997</c:v>
                </c:pt>
                <c:pt idx="13">
                  <c:v>5.7742590000000007</c:v>
                </c:pt>
                <c:pt idx="14">
                  <c:v>5.8861319999999999</c:v>
                </c:pt>
                <c:pt idx="15">
                  <c:v>5.998005</c:v>
                </c:pt>
                <c:pt idx="16">
                  <c:v>6.1098780000000001</c:v>
                </c:pt>
                <c:pt idx="17">
                  <c:v>6.2217510000000003</c:v>
                </c:pt>
                <c:pt idx="18">
                  <c:v>6.3336240000000004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358-9D3F-99CFBB58E778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Other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Sheet1!$E$4:$E$22</c:f>
              <c:numCache>
                <c:formatCode>General</c:formatCode>
                <c:ptCount val="19"/>
                <c:pt idx="0">
                  <c:v>5.4679099999999998</c:v>
                </c:pt>
                <c:pt idx="1">
                  <c:v>5.4679099999999998</c:v>
                </c:pt>
                <c:pt idx="2">
                  <c:v>5.4679099999999998</c:v>
                </c:pt>
                <c:pt idx="3">
                  <c:v>5.4679099999999998</c:v>
                </c:pt>
                <c:pt idx="4">
                  <c:v>5.4679099999999998</c:v>
                </c:pt>
                <c:pt idx="5">
                  <c:v>5.4679099999999998</c:v>
                </c:pt>
                <c:pt idx="6">
                  <c:v>5.4679099999999998</c:v>
                </c:pt>
                <c:pt idx="7">
                  <c:v>5.4679099999999998</c:v>
                </c:pt>
                <c:pt idx="8">
                  <c:v>5.4679099999999998</c:v>
                </c:pt>
                <c:pt idx="9">
                  <c:v>5.4679099999999998</c:v>
                </c:pt>
                <c:pt idx="10">
                  <c:v>5.4679099999999998</c:v>
                </c:pt>
                <c:pt idx="11">
                  <c:v>5.4679099999999998</c:v>
                </c:pt>
                <c:pt idx="12">
                  <c:v>5.4679099999999998</c:v>
                </c:pt>
                <c:pt idx="13">
                  <c:v>5.4679099999999998</c:v>
                </c:pt>
                <c:pt idx="14">
                  <c:v>5.4679099999999998</c:v>
                </c:pt>
                <c:pt idx="15">
                  <c:v>5.4679099999999998</c:v>
                </c:pt>
                <c:pt idx="16">
                  <c:v>5.4679099999999998</c:v>
                </c:pt>
                <c:pt idx="17">
                  <c:v>5.4679099999999998</c:v>
                </c:pt>
                <c:pt idx="18">
                  <c:v>5.4679099999999998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D-4358-9D3F-99CFBB58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019688"/>
        <c:axId val="542576704"/>
      </c:lineChart>
      <c:catAx>
        <c:axId val="35501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76704"/>
        <c:crosses val="autoZero"/>
        <c:auto val="1"/>
        <c:lblAlgn val="ctr"/>
        <c:lblOffset val="100"/>
        <c:noMultiLvlLbl val="0"/>
      </c:catAx>
      <c:valAx>
        <c:axId val="54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Growth</a:t>
                </a:r>
                <a:r>
                  <a:rPr lang="en-US" baseline="0"/>
                  <a:t> Rate of Overdoses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Cost Per Opioid Death in 2018 Dollar</a:t>
            </a:r>
          </a:p>
        </c:rich>
      </c:tx>
      <c:layout>
        <c:manualLayout>
          <c:xMode val="edge"/>
          <c:yMode val="edge"/>
          <c:x val="0.14715120716293445"/>
          <c:y val="2.0876826722338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550194523557"/>
          <c:y val="0.13253305497564374"/>
          <c:w val="0.84564025241525664"/>
          <c:h val="0.5246393130921265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2"/>
                <c:pt idx="0">
                  <c:v>Overdoses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Sheet3!$B$5:$B$23</c:f>
              <c:numCache>
                <c:formatCode>General</c:formatCode>
                <c:ptCount val="19"/>
                <c:pt idx="0">
                  <c:v>165.1765</c:v>
                </c:pt>
                <c:pt idx="1">
                  <c:v>186.53919999999999</c:v>
                </c:pt>
                <c:pt idx="2">
                  <c:v>233.83330000000001</c:v>
                </c:pt>
                <c:pt idx="3">
                  <c:v>254.11760000000001</c:v>
                </c:pt>
                <c:pt idx="4">
                  <c:v>269.72550000000001</c:v>
                </c:pt>
                <c:pt idx="5">
                  <c:v>292.6078</c:v>
                </c:pt>
                <c:pt idx="6">
                  <c:v>344.2353</c:v>
                </c:pt>
                <c:pt idx="7">
                  <c:v>363.05880000000002</c:v>
                </c:pt>
                <c:pt idx="8">
                  <c:v>383.96080000000001</c:v>
                </c:pt>
                <c:pt idx="9">
                  <c:v>400.4314</c:v>
                </c:pt>
                <c:pt idx="10">
                  <c:v>413.50979999999998</c:v>
                </c:pt>
                <c:pt idx="11">
                  <c:v>446.74509999999998</c:v>
                </c:pt>
                <c:pt idx="12">
                  <c:v>454.2647</c:v>
                </c:pt>
                <c:pt idx="13">
                  <c:v>491.21570000000003</c:v>
                </c:pt>
                <c:pt idx="14">
                  <c:v>561.70590000000004</c:v>
                </c:pt>
                <c:pt idx="15">
                  <c:v>648.84310000000005</c:v>
                </c:pt>
                <c:pt idx="16">
                  <c:v>828.41179999999997</c:v>
                </c:pt>
                <c:pt idx="17">
                  <c:v>933.33330000000001</c:v>
                </c:pt>
                <c:pt idx="18">
                  <c:v>917.68629999999996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6-4E19-8081-F18095FEDC6A}"/>
            </c:ext>
          </c:extLst>
        </c:ser>
        <c:ser>
          <c:idx val="1"/>
          <c:order val="1"/>
          <c:tx>
            <c:strRef>
              <c:f>Sheet3!$C$3:$C$4</c:f>
              <c:strCache>
                <c:ptCount val="2"/>
                <c:pt idx="0">
                  <c:v>TC</c:v>
                </c:pt>
                <c:pt idx="1">
                  <c:v>(million$)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Sheet3!$C$5:$C$23</c:f>
              <c:numCache>
                <c:formatCode>General</c:formatCode>
                <c:ptCount val="19"/>
                <c:pt idx="0">
                  <c:v>1538.903</c:v>
                </c:pt>
                <c:pt idx="1">
                  <c:v>1640.231</c:v>
                </c:pt>
                <c:pt idx="2">
                  <c:v>1788.7550000000001</c:v>
                </c:pt>
                <c:pt idx="3">
                  <c:v>1864.271</c:v>
                </c:pt>
                <c:pt idx="4">
                  <c:v>1985.3019999999999</c:v>
                </c:pt>
                <c:pt idx="5">
                  <c:v>2070.8879999999999</c:v>
                </c:pt>
                <c:pt idx="6">
                  <c:v>2165.2049999999999</c:v>
                </c:pt>
                <c:pt idx="7">
                  <c:v>2254.1619999999998</c:v>
                </c:pt>
                <c:pt idx="8">
                  <c:v>2314.7310000000002</c:v>
                </c:pt>
                <c:pt idx="9">
                  <c:v>2480.8389999999999</c:v>
                </c:pt>
                <c:pt idx="10">
                  <c:v>2535.5169999999998</c:v>
                </c:pt>
                <c:pt idx="11">
                  <c:v>2635.97</c:v>
                </c:pt>
                <c:pt idx="12">
                  <c:v>2624.2620000000002</c:v>
                </c:pt>
                <c:pt idx="13">
                  <c:v>2700.1410000000001</c:v>
                </c:pt>
                <c:pt idx="14">
                  <c:v>2817.3130000000001</c:v>
                </c:pt>
                <c:pt idx="15">
                  <c:v>3094.2379999999998</c:v>
                </c:pt>
                <c:pt idx="16">
                  <c:v>3234.9830000000002</c:v>
                </c:pt>
                <c:pt idx="17">
                  <c:v>3335.5920000000001</c:v>
                </c:pt>
                <c:pt idx="18">
                  <c:v>3380.2150000000001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6-4E19-8081-F18095FEDC6A}"/>
            </c:ext>
          </c:extLst>
        </c:ser>
        <c:ser>
          <c:idx val="2"/>
          <c:order val="2"/>
          <c:tx>
            <c:strRef>
              <c:f>Sheet3!$D$3:$D$4</c:f>
              <c:strCache>
                <c:ptCount val="2"/>
                <c:pt idx="0">
                  <c:v>AC</c:v>
                </c:pt>
                <c:pt idx="1">
                  <c:v>(million$)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Sheet3!$D$5:$D$23</c:f>
              <c:numCache>
                <c:formatCode>General</c:formatCode>
                <c:ptCount val="19"/>
                <c:pt idx="0">
                  <c:v>9.3167187826355438</c:v>
                </c:pt>
                <c:pt idx="1">
                  <c:v>8.7929561186067051</c:v>
                </c:pt>
                <c:pt idx="2">
                  <c:v>7.6497017319603327</c:v>
                </c:pt>
                <c:pt idx="3">
                  <c:v>7.336252978935736</c:v>
                </c:pt>
                <c:pt idx="4">
                  <c:v>7.3604534980934311</c:v>
                </c:pt>
                <c:pt idx="5">
                  <c:v>7.0773506379529181</c:v>
                </c:pt>
                <c:pt idx="6">
                  <c:v>6.2898982178759706</c:v>
                </c:pt>
                <c:pt idx="7">
                  <c:v>6.2088069480756278</c:v>
                </c:pt>
                <c:pt idx="8">
                  <c:v>6.028560728074325</c:v>
                </c:pt>
                <c:pt idx="9">
                  <c:v>6.1954157441199662</c:v>
                </c:pt>
                <c:pt idx="10">
                  <c:v>6.1316974833486411</c:v>
                </c:pt>
                <c:pt idx="11">
                  <c:v>5.900389282389443</c:v>
                </c:pt>
                <c:pt idx="12">
                  <c:v>5.7769445875939738</c:v>
                </c:pt>
                <c:pt idx="13">
                  <c:v>5.4968540297062978</c:v>
                </c:pt>
                <c:pt idx="14">
                  <c:v>5.0156371866487426</c:v>
                </c:pt>
                <c:pt idx="15">
                  <c:v>4.7688539802611754</c:v>
                </c:pt>
                <c:pt idx="16">
                  <c:v>3.9050421541556992</c:v>
                </c:pt>
                <c:pt idx="17">
                  <c:v>3.573848699066025</c:v>
                </c:pt>
                <c:pt idx="18">
                  <c:v>3.6834101151994973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6-4E19-8081-F18095FEDC6A}"/>
            </c:ext>
          </c:extLst>
        </c:ser>
        <c:ser>
          <c:idx val="3"/>
          <c:order val="3"/>
          <c:tx>
            <c:strRef>
              <c:f>Sheet3!$E$3:$E$4</c:f>
              <c:strCache>
                <c:ptCount val="2"/>
                <c:pt idx="0">
                  <c:v>death avoided for</c:v>
                </c:pt>
                <c:pt idx="1">
                  <c:v>1% rise in lfpr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Sheet3!$E$5:$E$23</c:f>
              <c:numCache>
                <c:formatCode>General</c:formatCode>
                <c:ptCount val="19"/>
                <c:pt idx="0">
                  <c:v>18.829955823500001</c:v>
                </c:pt>
                <c:pt idx="1">
                  <c:v>21.265282260799999</c:v>
                </c:pt>
                <c:pt idx="2">
                  <c:v>26.656762366700001</c:v>
                </c:pt>
                <c:pt idx="3">
                  <c:v>28.969152282400003</c:v>
                </c:pt>
                <c:pt idx="4">
                  <c:v>30.748437274500002</c:v>
                </c:pt>
                <c:pt idx="5">
                  <c:v>33.356996592199998</c:v>
                </c:pt>
                <c:pt idx="6">
                  <c:v>39.242479964700003</c:v>
                </c:pt>
                <c:pt idx="7">
                  <c:v>41.388340141200004</c:v>
                </c:pt>
                <c:pt idx="8">
                  <c:v>43.771147239200005</c:v>
                </c:pt>
                <c:pt idx="9">
                  <c:v>45.648779168600001</c:v>
                </c:pt>
                <c:pt idx="10">
                  <c:v>47.139703690200001</c:v>
                </c:pt>
                <c:pt idx="11">
                  <c:v>50.9284946549</c:v>
                </c:pt>
                <c:pt idx="12">
                  <c:v>51.785721535299999</c:v>
                </c:pt>
                <c:pt idx="13">
                  <c:v>55.998098584300003</c:v>
                </c:pt>
                <c:pt idx="14">
                  <c:v>64.033910894100003</c:v>
                </c:pt>
                <c:pt idx="15">
                  <c:v>73.967464556900012</c:v>
                </c:pt>
                <c:pt idx="16">
                  <c:v>94.438116788200006</c:v>
                </c:pt>
                <c:pt idx="17">
                  <c:v>106.39906286670001</c:v>
                </c:pt>
                <c:pt idx="18">
                  <c:v>104.6153205137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6-4E19-8081-F18095FEDC6A}"/>
            </c:ext>
          </c:extLst>
        </c:ser>
        <c:ser>
          <c:idx val="4"/>
          <c:order val="4"/>
          <c:tx>
            <c:strRef>
              <c:f>Sheet3!$F$3:$F$4</c:f>
              <c:strCache>
                <c:ptCount val="2"/>
                <c:pt idx="0">
                  <c:v>cost avoided per</c:v>
                </c:pt>
                <c:pt idx="1">
                  <c:v>1% rise in lfpr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Sheet3!$F$5:$F$23</c:f>
              <c:numCache>
                <c:formatCode>General</c:formatCode>
                <c:ptCount val="19"/>
                <c:pt idx="0">
                  <c:v>175.433403097</c:v>
                </c:pt>
                <c:pt idx="1">
                  <c:v>186.98469376899999</c:v>
                </c:pt>
                <c:pt idx="2">
                  <c:v>203.91628124500002</c:v>
                </c:pt>
                <c:pt idx="3">
                  <c:v>212.52502972900001</c:v>
                </c:pt>
                <c:pt idx="4">
                  <c:v>226.32244269799997</c:v>
                </c:pt>
                <c:pt idx="5">
                  <c:v>236.07916111199998</c:v>
                </c:pt>
                <c:pt idx="6">
                  <c:v>246.83120479500002</c:v>
                </c:pt>
                <c:pt idx="7">
                  <c:v>256.97221383800002</c:v>
                </c:pt>
                <c:pt idx="8">
                  <c:v>263.87701926900007</c:v>
                </c:pt>
                <c:pt idx="9">
                  <c:v>282.81316516099997</c:v>
                </c:pt>
                <c:pt idx="10">
                  <c:v>289.04640248300001</c:v>
                </c:pt>
                <c:pt idx="11">
                  <c:v>300.49794402999999</c:v>
                </c:pt>
                <c:pt idx="12">
                  <c:v>299.16324373800001</c:v>
                </c:pt>
                <c:pt idx="13">
                  <c:v>307.81337385900002</c:v>
                </c:pt>
                <c:pt idx="14">
                  <c:v>321.17086468700001</c:v>
                </c:pt>
                <c:pt idx="15">
                  <c:v>352.74003776200004</c:v>
                </c:pt>
                <c:pt idx="16">
                  <c:v>368.78482701700005</c:v>
                </c:pt>
                <c:pt idx="17">
                  <c:v>380.25415240800004</c:v>
                </c:pt>
                <c:pt idx="18">
                  <c:v>385.34112978500008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6-4E19-8081-F18095FE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79128"/>
        <c:axId val="628380112"/>
      </c:lineChart>
      <c:catAx>
        <c:axId val="62837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0112"/>
        <c:crosses val="autoZero"/>
        <c:auto val="1"/>
        <c:lblAlgn val="ctr"/>
        <c:lblOffset val="100"/>
        <c:noMultiLvlLbl val="0"/>
      </c:catAx>
      <c:valAx>
        <c:axId val="6283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Dollars</a:t>
                </a:r>
                <a:r>
                  <a:rPr lang="en-US" baseline="0"/>
                  <a:t>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7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7620</xdr:rowOff>
    </xdr:from>
    <xdr:to>
      <xdr:col>24</xdr:col>
      <xdr:colOff>7620</xdr:colOff>
      <xdr:row>21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C6BC4-3051-4A40-B8AB-C6F55D9C8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30480</xdr:rowOff>
    </xdr:from>
    <xdr:to>
      <xdr:col>17</xdr:col>
      <xdr:colOff>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EEF4E-1C5B-4B35-BDF4-EBA5DAC2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87C13-4943-4E73-80E9-AA769A653509}" name="Table2" displayName="Table2" ref="P7:V58" totalsRowShown="0" headerRowDxfId="0">
  <autoFilter ref="P7:V58" xr:uid="{B8E97AF9-E97B-4C21-BB98-9AD6CB86AAD3}"/>
  <tableColumns count="7">
    <tableColumn id="1" xr3:uid="{ECF73B25-9F75-477B-882A-CDD19850BB0C}" name="State"/>
    <tableColumn id="2" xr3:uid="{3219B557-B141-494C-B532-63A165FE6B18}" name="Overdose #"/>
    <tableColumn id="3" xr3:uid="{DC41AE9B-F413-4EC7-A053-42A51F943C68}" name="TC"/>
    <tableColumn id="4" xr3:uid="{8FB5F03E-EF60-4359-ADA1-367BE9FDDF57}" name="AC">
      <calculatedColumnFormula>R8/Q8</calculatedColumnFormula>
    </tableColumn>
    <tableColumn id="5" xr3:uid="{88345A68-8A42-4726-A766-7BA186F216AF}" name="Ranking (TC)"/>
    <tableColumn id="6" xr3:uid="{55DDBBC9-1DA3-4AE6-A188-583DEBDE8A5C}" name="Ranking (AC)"/>
    <tableColumn id="7" xr3:uid="{AD66C58F-9AB8-4B16-944B-5E264ADBD409}" name="Manufactu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5C30-0D3E-4BC0-B256-39CB26B3B7C3}">
  <dimension ref="A1:Q26"/>
  <sheetViews>
    <sheetView workbookViewId="0">
      <selection activeCell="C3" sqref="C3"/>
    </sheetView>
  </sheetViews>
  <sheetFormatPr defaultRowHeight="14.4" x14ac:dyDescent="0.3"/>
  <cols>
    <col min="1" max="1" width="13.21875" customWidth="1"/>
    <col min="6" max="8" width="8.77734375" customWidth="1"/>
  </cols>
  <sheetData>
    <row r="1" spans="1:17" x14ac:dyDescent="0.3">
      <c r="A1" s="1" t="s">
        <v>1</v>
      </c>
    </row>
    <row r="2" spans="1:17" x14ac:dyDescent="0.3">
      <c r="A2" t="s">
        <v>110</v>
      </c>
    </row>
    <row r="3" spans="1:17" x14ac:dyDescent="0.3">
      <c r="A3" t="s">
        <v>4</v>
      </c>
      <c r="B3">
        <v>5.4679099999999998</v>
      </c>
      <c r="C3" s="3" t="s">
        <v>0</v>
      </c>
      <c r="D3" s="1" t="s">
        <v>5</v>
      </c>
      <c r="E3" s="1" t="s">
        <v>6</v>
      </c>
      <c r="F3" s="1" t="s">
        <v>7</v>
      </c>
    </row>
    <row r="4" spans="1:17" x14ac:dyDescent="0.3">
      <c r="A4" t="s">
        <v>2</v>
      </c>
      <c r="B4">
        <v>-1.1479999999999999</v>
      </c>
      <c r="C4" s="2">
        <v>0</v>
      </c>
      <c r="D4">
        <f>B3+B4</f>
        <v>4.3199100000000001</v>
      </c>
      <c r="E4">
        <v>5.4679099999999998</v>
      </c>
      <c r="F4" s="4">
        <f t="shared" ref="F4:F22" si="0">D4-E4</f>
        <v>-1.1479999999999997</v>
      </c>
    </row>
    <row r="5" spans="1:17" x14ac:dyDescent="0.3">
      <c r="A5" t="s">
        <v>3</v>
      </c>
      <c r="B5">
        <v>0.111873</v>
      </c>
      <c r="C5" s="2">
        <v>1</v>
      </c>
      <c r="D5">
        <f>(B3+B4)+B5*C5</f>
        <v>4.4317830000000002</v>
      </c>
      <c r="E5">
        <v>5.4679099999999998</v>
      </c>
      <c r="F5" s="4">
        <f t="shared" si="0"/>
        <v>-1.0361269999999996</v>
      </c>
      <c r="I5" t="s">
        <v>8</v>
      </c>
    </row>
    <row r="6" spans="1:17" x14ac:dyDescent="0.3">
      <c r="C6" s="2">
        <v>2</v>
      </c>
      <c r="D6">
        <f>($B$3+$B$4)+$B$5*C6</f>
        <v>4.5436560000000004</v>
      </c>
      <c r="E6">
        <v>5.4679099999999998</v>
      </c>
      <c r="F6" s="4">
        <f t="shared" si="0"/>
        <v>-0.92425399999999946</v>
      </c>
      <c r="I6" t="s">
        <v>9</v>
      </c>
    </row>
    <row r="7" spans="1:17" x14ac:dyDescent="0.3">
      <c r="C7" s="2">
        <v>3</v>
      </c>
      <c r="D7">
        <f t="shared" ref="D7:D22" si="1">($B$3+$B$4)+$B$5*C7</f>
        <v>4.6555290000000005</v>
      </c>
      <c r="E7">
        <v>5.4679099999999998</v>
      </c>
      <c r="F7" s="4">
        <f t="shared" si="0"/>
        <v>-0.81238099999999935</v>
      </c>
      <c r="I7" t="s">
        <v>10</v>
      </c>
    </row>
    <row r="8" spans="1:17" x14ac:dyDescent="0.3">
      <c r="A8" t="s">
        <v>26</v>
      </c>
      <c r="B8">
        <f>B3+B5</f>
        <v>5.5797829999999999</v>
      </c>
      <c r="C8" s="2">
        <v>4</v>
      </c>
      <c r="D8">
        <f t="shared" si="1"/>
        <v>4.7674020000000006</v>
      </c>
      <c r="E8">
        <v>5.4679099999999998</v>
      </c>
      <c r="F8" s="4">
        <f t="shared" si="0"/>
        <v>-0.70050799999999924</v>
      </c>
    </row>
    <row r="9" spans="1:17" x14ac:dyDescent="0.3">
      <c r="A9" t="s">
        <v>27</v>
      </c>
      <c r="B9">
        <f>B3</f>
        <v>5.4679099999999998</v>
      </c>
      <c r="C9" s="2">
        <v>5</v>
      </c>
      <c r="D9">
        <f t="shared" si="1"/>
        <v>4.8792749999999998</v>
      </c>
      <c r="E9">
        <v>5.4679099999999998</v>
      </c>
      <c r="F9" s="4">
        <f t="shared" si="0"/>
        <v>-0.58863500000000002</v>
      </c>
      <c r="I9" t="s">
        <v>11</v>
      </c>
    </row>
    <row r="10" spans="1:17" x14ac:dyDescent="0.3">
      <c r="C10" s="2">
        <v>6</v>
      </c>
      <c r="D10">
        <f t="shared" si="1"/>
        <v>4.9911479999999999</v>
      </c>
      <c r="E10">
        <v>5.4679099999999998</v>
      </c>
      <c r="F10" s="4">
        <f t="shared" si="0"/>
        <v>-0.47676199999999991</v>
      </c>
      <c r="I10" t="s">
        <v>12</v>
      </c>
      <c r="J10" s="5">
        <v>0.83399999999999996</v>
      </c>
    </row>
    <row r="11" spans="1:17" x14ac:dyDescent="0.3">
      <c r="C11" s="2">
        <v>7</v>
      </c>
      <c r="D11">
        <f t="shared" si="1"/>
        <v>5.103021</v>
      </c>
      <c r="E11">
        <v>5.4679099999999998</v>
      </c>
      <c r="F11" s="4">
        <f t="shared" si="0"/>
        <v>-0.3648889999999998</v>
      </c>
      <c r="I11" t="s">
        <v>13</v>
      </c>
      <c r="J11" s="5">
        <v>0.79800000000000004</v>
      </c>
    </row>
    <row r="12" spans="1:17" x14ac:dyDescent="0.3">
      <c r="C12" s="2">
        <v>8</v>
      </c>
      <c r="D12">
        <f t="shared" si="1"/>
        <v>5.2148940000000001</v>
      </c>
      <c r="E12">
        <v>5.4679099999999998</v>
      </c>
      <c r="F12" s="4">
        <f t="shared" si="0"/>
        <v>-0.25301599999999969</v>
      </c>
      <c r="I12" t="s">
        <v>14</v>
      </c>
      <c r="J12" s="5">
        <v>0.71499999999999997</v>
      </c>
      <c r="L12" t="s">
        <v>24</v>
      </c>
    </row>
    <row r="13" spans="1:17" x14ac:dyDescent="0.3">
      <c r="C13" s="2">
        <v>9</v>
      </c>
      <c r="D13">
        <f t="shared" si="1"/>
        <v>5.3267670000000003</v>
      </c>
      <c r="E13">
        <v>5.4679099999999998</v>
      </c>
      <c r="F13" s="4">
        <f t="shared" si="0"/>
        <v>-0.14114299999999957</v>
      </c>
      <c r="I13" t="s">
        <v>15</v>
      </c>
      <c r="J13" s="5">
        <v>0.621</v>
      </c>
    </row>
    <row r="14" spans="1:17" x14ac:dyDescent="0.3">
      <c r="C14" s="2">
        <v>10</v>
      </c>
      <c r="D14">
        <f t="shared" si="1"/>
        <v>5.4386400000000004</v>
      </c>
      <c r="E14">
        <v>5.4679099999999998</v>
      </c>
      <c r="F14" s="4">
        <f t="shared" si="0"/>
        <v>-2.9269999999999463E-2</v>
      </c>
      <c r="I14" t="s">
        <v>16</v>
      </c>
      <c r="J14" s="5">
        <v>0.59699999999999998</v>
      </c>
    </row>
    <row r="15" spans="1:17" x14ac:dyDescent="0.3">
      <c r="C15" s="2">
        <v>11</v>
      </c>
      <c r="D15">
        <f t="shared" si="1"/>
        <v>5.5505130000000005</v>
      </c>
      <c r="E15">
        <v>5.4679099999999998</v>
      </c>
      <c r="F15" s="4">
        <f t="shared" si="0"/>
        <v>8.2603000000000648E-2</v>
      </c>
      <c r="I15" t="s">
        <v>17</v>
      </c>
      <c r="J15" s="5">
        <v>0.57699999999999996</v>
      </c>
      <c r="Q15">
        <f>70/8</f>
        <v>8.75</v>
      </c>
    </row>
    <row r="16" spans="1:17" x14ac:dyDescent="0.3">
      <c r="C16" s="2">
        <v>12</v>
      </c>
      <c r="D16">
        <f t="shared" si="1"/>
        <v>5.6623859999999997</v>
      </c>
      <c r="E16">
        <v>5.4679099999999998</v>
      </c>
      <c r="F16" s="4">
        <f t="shared" si="0"/>
        <v>0.19447599999999987</v>
      </c>
      <c r="I16" t="s">
        <v>18</v>
      </c>
      <c r="J16" s="5">
        <v>0.56699999999999995</v>
      </c>
    </row>
    <row r="17" spans="3:10" x14ac:dyDescent="0.3">
      <c r="C17" s="2">
        <v>13</v>
      </c>
      <c r="D17">
        <f t="shared" si="1"/>
        <v>5.7742590000000007</v>
      </c>
      <c r="E17">
        <v>5.4679099999999998</v>
      </c>
      <c r="F17" s="4">
        <f t="shared" si="0"/>
        <v>0.30634900000000087</v>
      </c>
      <c r="I17" t="s">
        <v>19</v>
      </c>
      <c r="J17" s="5">
        <v>0.56000000000000005</v>
      </c>
    </row>
    <row r="18" spans="3:10" x14ac:dyDescent="0.3">
      <c r="C18" s="2">
        <v>14</v>
      </c>
      <c r="D18">
        <f t="shared" si="1"/>
        <v>5.8861319999999999</v>
      </c>
      <c r="E18">
        <v>5.4679099999999998</v>
      </c>
      <c r="F18" s="4">
        <f t="shared" si="0"/>
        <v>0.41822200000000009</v>
      </c>
      <c r="I18" t="s">
        <v>20</v>
      </c>
      <c r="J18" s="5">
        <v>0.55000000000000004</v>
      </c>
    </row>
    <row r="19" spans="3:10" x14ac:dyDescent="0.3">
      <c r="C19" s="2">
        <v>15</v>
      </c>
      <c r="D19">
        <f t="shared" si="1"/>
        <v>5.998005</v>
      </c>
      <c r="E19">
        <v>5.4679099999999998</v>
      </c>
      <c r="F19" s="4">
        <f t="shared" si="0"/>
        <v>0.5300950000000002</v>
      </c>
      <c r="I19" t="s">
        <v>21</v>
      </c>
      <c r="J19" s="5">
        <v>0.52900000000000003</v>
      </c>
    </row>
    <row r="20" spans="3:10" x14ac:dyDescent="0.3">
      <c r="C20" s="2">
        <v>16</v>
      </c>
      <c r="D20">
        <f t="shared" si="1"/>
        <v>6.1098780000000001</v>
      </c>
      <c r="E20">
        <v>5.4679099999999998</v>
      </c>
      <c r="F20" s="4">
        <f t="shared" si="0"/>
        <v>0.64196800000000032</v>
      </c>
      <c r="I20" t="s">
        <v>22</v>
      </c>
      <c r="J20" s="5">
        <v>0.52700000000000002</v>
      </c>
    </row>
    <row r="21" spans="3:10" x14ac:dyDescent="0.3">
      <c r="C21" s="2">
        <v>17</v>
      </c>
      <c r="D21">
        <f t="shared" si="1"/>
        <v>6.2217510000000003</v>
      </c>
      <c r="E21">
        <v>5.4679099999999998</v>
      </c>
      <c r="F21" s="4">
        <f t="shared" si="0"/>
        <v>0.75384100000000043</v>
      </c>
      <c r="I21" t="s">
        <v>23</v>
      </c>
      <c r="J21" s="5">
        <v>0.52600000000000002</v>
      </c>
    </row>
    <row r="22" spans="3:10" x14ac:dyDescent="0.3">
      <c r="C22" s="2">
        <v>18</v>
      </c>
      <c r="D22">
        <f t="shared" si="1"/>
        <v>6.3336240000000004</v>
      </c>
      <c r="E22">
        <v>5.4679099999999998</v>
      </c>
      <c r="F22" s="4">
        <f t="shared" si="0"/>
        <v>0.86571400000000054</v>
      </c>
      <c r="G22" t="s">
        <v>25</v>
      </c>
    </row>
    <row r="24" spans="3:10" x14ac:dyDescent="0.3">
      <c r="C24" t="s">
        <v>56</v>
      </c>
    </row>
    <row r="25" spans="3:10" x14ac:dyDescent="0.3">
      <c r="D25" t="s">
        <v>57</v>
      </c>
    </row>
    <row r="26" spans="3:10" x14ac:dyDescent="0.3">
      <c r="D26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2D26-668F-4FC3-9C28-513E15619D51}">
  <dimension ref="A1:G30"/>
  <sheetViews>
    <sheetView tabSelected="1" workbookViewId="0">
      <selection activeCell="F3" sqref="F3"/>
    </sheetView>
  </sheetViews>
  <sheetFormatPr defaultRowHeight="14.4" x14ac:dyDescent="0.3"/>
  <cols>
    <col min="2" max="2" width="18.44140625" bestFit="1" customWidth="1"/>
    <col min="3" max="3" width="23.109375" customWidth="1"/>
    <col min="4" max="4" width="30" customWidth="1"/>
    <col min="5" max="5" width="32" customWidth="1"/>
    <col min="6" max="6" width="25.44140625" customWidth="1"/>
    <col min="7" max="7" width="30" customWidth="1"/>
  </cols>
  <sheetData>
    <row r="1" spans="1:7" x14ac:dyDescent="0.3">
      <c r="A1" s="1"/>
    </row>
    <row r="2" spans="1:7" x14ac:dyDescent="0.3">
      <c r="A2" s="1"/>
      <c r="B2" s="12" t="s">
        <v>118</v>
      </c>
      <c r="C2" s="12"/>
      <c r="D2" s="12" t="s">
        <v>119</v>
      </c>
      <c r="E2" s="12"/>
      <c r="F2" s="12" t="s">
        <v>120</v>
      </c>
      <c r="G2" s="12"/>
    </row>
    <row r="3" spans="1:7" x14ac:dyDescent="0.3">
      <c r="A3" t="s">
        <v>28</v>
      </c>
      <c r="B3" s="2" t="s">
        <v>43</v>
      </c>
      <c r="C3" s="2" t="s">
        <v>44</v>
      </c>
      <c r="D3" s="2" t="s">
        <v>45</v>
      </c>
      <c r="E3" s="2" t="s">
        <v>29</v>
      </c>
      <c r="F3" s="2" t="s">
        <v>45</v>
      </c>
      <c r="G3" s="2" t="s">
        <v>29</v>
      </c>
    </row>
    <row r="4" spans="1:7" x14ac:dyDescent="0.3">
      <c r="A4">
        <v>2000</v>
      </c>
      <c r="B4">
        <v>1252.248</v>
      </c>
      <c r="C4">
        <v>1627.105</v>
      </c>
      <c r="D4">
        <v>73.416669999999996</v>
      </c>
      <c r="E4">
        <f>B4/D4</f>
        <v>17.056725672793387</v>
      </c>
      <c r="F4">
        <v>193.41030000000001</v>
      </c>
      <c r="G4">
        <f>C4/F4</f>
        <v>8.4127112154833537</v>
      </c>
    </row>
    <row r="5" spans="1:7" x14ac:dyDescent="0.3">
      <c r="A5">
        <v>2001</v>
      </c>
      <c r="B5">
        <v>1354.9280000000001</v>
      </c>
      <c r="C5">
        <v>1728.0170000000001</v>
      </c>
      <c r="D5">
        <v>101.75</v>
      </c>
      <c r="E5">
        <f>B5/D5</f>
        <v>13.316245700245702</v>
      </c>
      <c r="F5">
        <v>212.62819999999999</v>
      </c>
      <c r="G5">
        <f t="shared" ref="G5:G22" si="0">C5/F5</f>
        <v>8.126941769718222</v>
      </c>
    </row>
    <row r="6" spans="1:7" x14ac:dyDescent="0.3">
      <c r="A6">
        <v>2002</v>
      </c>
      <c r="B6">
        <v>1467.1210000000001</v>
      </c>
      <c r="C6">
        <v>1887.72</v>
      </c>
      <c r="D6">
        <v>128.25</v>
      </c>
      <c r="E6">
        <f>B6/D6</f>
        <v>11.439539961013645</v>
      </c>
      <c r="F6">
        <v>266.32049999999998</v>
      </c>
      <c r="G6">
        <f t="shared" si="0"/>
        <v>7.0881513064146402</v>
      </c>
    </row>
    <row r="7" spans="1:7" x14ac:dyDescent="0.3">
      <c r="A7">
        <v>2003</v>
      </c>
      <c r="B7">
        <v>1510.1220000000001</v>
      </c>
      <c r="C7">
        <v>1973.241</v>
      </c>
      <c r="D7">
        <v>136.83330000000001</v>
      </c>
      <c r="E7">
        <f>B7/D7</f>
        <v>11.036217061197823</v>
      </c>
      <c r="F7">
        <v>290.20510000000002</v>
      </c>
      <c r="G7">
        <f t="shared" si="0"/>
        <v>6.7994704434897937</v>
      </c>
    </row>
    <row r="8" spans="1:7" x14ac:dyDescent="0.3">
      <c r="A8">
        <v>2004</v>
      </c>
      <c r="B8">
        <v>1619.354</v>
      </c>
      <c r="C8">
        <v>2097.9009999999998</v>
      </c>
      <c r="D8">
        <v>173.66669999999999</v>
      </c>
      <c r="E8">
        <f>B8/D8</f>
        <v>9.3244934118054879</v>
      </c>
      <c r="F8">
        <v>299.28210000000001</v>
      </c>
      <c r="G8">
        <f t="shared" si="0"/>
        <v>7.0097777314446796</v>
      </c>
    </row>
    <row r="9" spans="1:7" x14ac:dyDescent="0.3">
      <c r="A9">
        <v>2005</v>
      </c>
      <c r="B9">
        <v>1676.9639999999999</v>
      </c>
      <c r="C9">
        <v>2192.0949999999998</v>
      </c>
      <c r="D9">
        <v>202.75</v>
      </c>
      <c r="E9">
        <f>B9/D9</f>
        <v>8.2710924784217017</v>
      </c>
      <c r="F9">
        <v>320.25639999999999</v>
      </c>
      <c r="G9">
        <f t="shared" si="0"/>
        <v>6.8448124690092058</v>
      </c>
    </row>
    <row r="10" spans="1:7" x14ac:dyDescent="0.3">
      <c r="A10">
        <v>2006</v>
      </c>
      <c r="B10">
        <v>1768.8150000000001</v>
      </c>
      <c r="C10">
        <v>2287.1709999999998</v>
      </c>
      <c r="D10">
        <v>236.83330000000001</v>
      </c>
      <c r="E10">
        <f>B10/D10</f>
        <v>7.4686076662361245</v>
      </c>
      <c r="F10">
        <v>377.28210000000001</v>
      </c>
      <c r="G10">
        <f t="shared" si="0"/>
        <v>6.0622303576024406</v>
      </c>
    </row>
    <row r="11" spans="1:7" x14ac:dyDescent="0.3">
      <c r="A11">
        <v>2007</v>
      </c>
      <c r="B11">
        <v>1844.681</v>
      </c>
      <c r="C11">
        <v>2380.1559999999999</v>
      </c>
      <c r="D11">
        <v>255.58330000000001</v>
      </c>
      <c r="E11">
        <f>B11/D11</f>
        <v>7.2175333834409372</v>
      </c>
      <c r="F11">
        <v>396.12819999999999</v>
      </c>
      <c r="G11">
        <f t="shared" si="0"/>
        <v>6.0085497573765263</v>
      </c>
    </row>
    <row r="12" spans="1:7" x14ac:dyDescent="0.3">
      <c r="A12">
        <v>2008</v>
      </c>
      <c r="B12">
        <v>1878.115</v>
      </c>
      <c r="C12">
        <v>2449.0740000000001</v>
      </c>
      <c r="D12">
        <v>288.08330000000001</v>
      </c>
      <c r="E12">
        <f>B12/D12</f>
        <v>6.5193470083132201</v>
      </c>
      <c r="F12">
        <v>413.4615</v>
      </c>
      <c r="G12">
        <f t="shared" si="0"/>
        <v>5.9233423184504481</v>
      </c>
    </row>
    <row r="13" spans="1:7" x14ac:dyDescent="0.3">
      <c r="A13">
        <v>2009</v>
      </c>
      <c r="B13">
        <v>2014.1479999999999</v>
      </c>
      <c r="C13">
        <v>2624.4360000000001</v>
      </c>
      <c r="D13">
        <v>309.16669999999999</v>
      </c>
      <c r="E13">
        <f>B13/D13</f>
        <v>6.5147637180847742</v>
      </c>
      <c r="F13">
        <v>428.51280000000003</v>
      </c>
      <c r="G13">
        <f t="shared" si="0"/>
        <v>6.1245218345869716</v>
      </c>
    </row>
    <row r="14" spans="1:7" x14ac:dyDescent="0.3">
      <c r="A14">
        <v>2010</v>
      </c>
      <c r="B14">
        <v>2046.1569999999999</v>
      </c>
      <c r="C14">
        <v>2686.0889999999999</v>
      </c>
      <c r="D14">
        <v>345.83330000000001</v>
      </c>
      <c r="E14">
        <f>B14/D14</f>
        <v>5.9165991244914817</v>
      </c>
      <c r="F14">
        <v>434.33330000000001</v>
      </c>
      <c r="G14">
        <f t="shared" si="0"/>
        <v>6.1843957163772609</v>
      </c>
    </row>
    <row r="15" spans="1:7" x14ac:dyDescent="0.3">
      <c r="A15">
        <v>2011</v>
      </c>
      <c r="B15">
        <v>2113.2510000000002</v>
      </c>
      <c r="C15">
        <v>2796.806</v>
      </c>
      <c r="D15">
        <v>384.33330000000001</v>
      </c>
      <c r="E15">
        <f>B15/D15</f>
        <v>5.4984852990880579</v>
      </c>
      <c r="F15">
        <v>465.94869999999997</v>
      </c>
      <c r="G15">
        <f t="shared" si="0"/>
        <v>6.0023903919036581</v>
      </c>
    </row>
    <row r="16" spans="1:7" x14ac:dyDescent="0.3">
      <c r="A16">
        <v>2012</v>
      </c>
      <c r="B16">
        <v>2131.5650000000001</v>
      </c>
      <c r="C16">
        <v>2775.8609999999999</v>
      </c>
      <c r="D16">
        <v>393.58330000000001</v>
      </c>
      <c r="E16">
        <f>B16/D16</f>
        <v>5.4157912695990911</v>
      </c>
      <c r="F16">
        <v>472.9359</v>
      </c>
      <c r="G16">
        <f t="shared" si="0"/>
        <v>5.8694233193124052</v>
      </c>
    </row>
    <row r="17" spans="1:7" x14ac:dyDescent="0.3">
      <c r="A17">
        <v>2013</v>
      </c>
      <c r="B17">
        <v>2160.8649999999998</v>
      </c>
      <c r="C17">
        <v>2866.0720000000001</v>
      </c>
      <c r="D17">
        <v>444.25</v>
      </c>
      <c r="E17">
        <f>B17/D17</f>
        <v>4.864074282498593</v>
      </c>
      <c r="F17">
        <v>505.66669999999999</v>
      </c>
      <c r="G17">
        <f t="shared" si="0"/>
        <v>5.6679073389645795</v>
      </c>
    </row>
    <row r="18" spans="1:7" x14ac:dyDescent="0.3">
      <c r="A18">
        <v>2014</v>
      </c>
      <c r="B18">
        <v>2299.96</v>
      </c>
      <c r="C18">
        <v>2976.498</v>
      </c>
      <c r="D18">
        <v>535.08330000000001</v>
      </c>
      <c r="E18">
        <f>B18/D18</f>
        <v>4.2983214015462643</v>
      </c>
      <c r="F18">
        <v>569.89739999999995</v>
      </c>
      <c r="G18">
        <f t="shared" si="0"/>
        <v>5.2228664317471889</v>
      </c>
    </row>
    <row r="19" spans="1:7" x14ac:dyDescent="0.3">
      <c r="A19">
        <v>2015</v>
      </c>
      <c r="B19">
        <v>2503.308</v>
      </c>
      <c r="C19">
        <v>3276.0619999999999</v>
      </c>
      <c r="D19">
        <v>635.58330000000001</v>
      </c>
      <c r="E19">
        <f>B19/D19</f>
        <v>3.9385993936593362</v>
      </c>
      <c r="F19">
        <v>652.92309999999998</v>
      </c>
      <c r="G19">
        <f t="shared" si="0"/>
        <v>5.017531161020341</v>
      </c>
    </row>
    <row r="20" spans="1:7" x14ac:dyDescent="0.3">
      <c r="A20">
        <v>2016</v>
      </c>
      <c r="B20">
        <v>2608.8449999999998</v>
      </c>
      <c r="C20">
        <v>3427.6410000000001</v>
      </c>
      <c r="D20">
        <v>811.83330000000001</v>
      </c>
      <c r="E20">
        <f>B20/D20</f>
        <v>3.2135230225219877</v>
      </c>
      <c r="F20">
        <v>833.51279999999997</v>
      </c>
      <c r="G20">
        <f t="shared" si="0"/>
        <v>4.112283578608511</v>
      </c>
    </row>
    <row r="21" spans="1:7" x14ac:dyDescent="0.3">
      <c r="A21">
        <v>2017</v>
      </c>
      <c r="B21">
        <v>2678.92</v>
      </c>
      <c r="C21">
        <v>3537.645</v>
      </c>
      <c r="D21">
        <v>954.41669999999999</v>
      </c>
      <c r="E21">
        <f>B21/D21</f>
        <v>2.8068662252033101</v>
      </c>
      <c r="F21">
        <v>926.84619999999995</v>
      </c>
      <c r="G21">
        <f t="shared" si="0"/>
        <v>3.8168630350968695</v>
      </c>
    </row>
    <row r="22" spans="1:7" x14ac:dyDescent="0.3">
      <c r="A22">
        <v>2018</v>
      </c>
      <c r="B22">
        <v>2719.0059999999999</v>
      </c>
      <c r="C22">
        <v>3583.6640000000002</v>
      </c>
      <c r="D22">
        <v>824.41669999999999</v>
      </c>
      <c r="E22">
        <f>B22/D22</f>
        <v>3.2980967027960495</v>
      </c>
      <c r="F22">
        <v>946.38459999999998</v>
      </c>
      <c r="G22">
        <f t="shared" si="0"/>
        <v>3.7866888366526679</v>
      </c>
    </row>
    <row r="23" spans="1:7" x14ac:dyDescent="0.3">
      <c r="A23" s="1" t="s">
        <v>116</v>
      </c>
      <c r="B23" s="1">
        <f>SUM(B4:B22)</f>
        <v>37648.373000000007</v>
      </c>
      <c r="C23" s="1">
        <f>SUM(C4:C22)</f>
        <v>49173.254000000001</v>
      </c>
      <c r="D23" s="1">
        <f t="shared" ref="D23" si="1">SUM(D4:D22)</f>
        <v>7235.666470000001</v>
      </c>
      <c r="E23" s="1">
        <f>SUM(E4:E22)</f>
        <v>137.41492278295701</v>
      </c>
      <c r="F23" s="1">
        <f>SUM(F4:F22)</f>
        <v>9005.9358999999986</v>
      </c>
      <c r="G23" s="1">
        <f>SUM(G4:G22)</f>
        <v>114.08085901325978</v>
      </c>
    </row>
    <row r="24" spans="1:7" x14ac:dyDescent="0.3">
      <c r="A24" t="s">
        <v>117</v>
      </c>
      <c r="B24">
        <f>AVERAGE(B4:B22)</f>
        <v>1981.4933157894741</v>
      </c>
      <c r="C24">
        <f>AVERAGE(C4:C22)</f>
        <v>2588.0660000000003</v>
      </c>
      <c r="D24">
        <f>AVERAGE(D4:D22)</f>
        <v>380.82455105263165</v>
      </c>
      <c r="E24">
        <f>AVERAGE(E3:E22)</f>
        <v>7.2323643569977376</v>
      </c>
      <c r="F24">
        <f>AVERAGE(F4:F22)</f>
        <v>473.9966263157894</v>
      </c>
      <c r="G24">
        <f>AVERAGE(G4:G22)</f>
        <v>6.0042557375399888</v>
      </c>
    </row>
    <row r="25" spans="1:7" x14ac:dyDescent="0.3">
      <c r="A25" t="s">
        <v>46</v>
      </c>
      <c r="B25">
        <f>AVERAGE(E4:E22)</f>
        <v>7.2323643569977376</v>
      </c>
    </row>
    <row r="26" spans="1:7" x14ac:dyDescent="0.3">
      <c r="A26" t="s">
        <v>47</v>
      </c>
      <c r="B26">
        <f>AVERAGE(G4:G22)</f>
        <v>6.0042557375399888</v>
      </c>
    </row>
    <row r="27" spans="1:7" x14ac:dyDescent="0.3">
      <c r="A27" t="s">
        <v>54</v>
      </c>
    </row>
    <row r="28" spans="1:7" x14ac:dyDescent="0.3">
      <c r="A28" t="s">
        <v>52</v>
      </c>
    </row>
    <row r="29" spans="1:7" x14ac:dyDescent="0.3">
      <c r="A29" t="s">
        <v>55</v>
      </c>
    </row>
    <row r="30" spans="1:7" x14ac:dyDescent="0.3">
      <c r="A30" t="s">
        <v>53</v>
      </c>
    </row>
  </sheetData>
  <sortState xmlns:xlrd2="http://schemas.microsoft.com/office/spreadsheetml/2017/richdata2" ref="A4:A37">
    <sortCondition ref="A4:A37"/>
  </sortState>
  <mergeCells count="3">
    <mergeCell ref="D2:E2"/>
    <mergeCell ref="B2:C2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27E0-BE21-4135-9848-CF9FC29B3B14}">
  <dimension ref="A1:J35"/>
  <sheetViews>
    <sheetView topLeftCell="A12" zoomScaleNormal="100" workbookViewId="0">
      <selection activeCell="F5" sqref="F5"/>
    </sheetView>
  </sheetViews>
  <sheetFormatPr defaultRowHeight="14.4" x14ac:dyDescent="0.3"/>
  <cols>
    <col min="5" max="5" width="15.44140625" customWidth="1"/>
    <col min="6" max="6" width="14.44140625" customWidth="1"/>
  </cols>
  <sheetData>
    <row r="1" spans="1:6" x14ac:dyDescent="0.3">
      <c r="A1" s="1" t="s">
        <v>32</v>
      </c>
      <c r="B1" s="1"/>
    </row>
    <row r="2" spans="1:6" ht="13.95" customHeight="1" x14ac:dyDescent="0.3"/>
    <row r="3" spans="1:6" s="1" customFormat="1" x14ac:dyDescent="0.3">
      <c r="A3" s="1" t="s">
        <v>28</v>
      </c>
      <c r="B3" s="1" t="s">
        <v>36</v>
      </c>
      <c r="C3" s="1" t="s">
        <v>31</v>
      </c>
      <c r="D3" s="1" t="s">
        <v>29</v>
      </c>
      <c r="E3" s="1" t="s">
        <v>39</v>
      </c>
      <c r="F3" s="1" t="s">
        <v>41</v>
      </c>
    </row>
    <row r="4" spans="1:6" s="1" customFormat="1" x14ac:dyDescent="0.3">
      <c r="C4" s="1" t="s">
        <v>30</v>
      </c>
      <c r="D4" s="1" t="s">
        <v>30</v>
      </c>
      <c r="E4" s="1" t="s">
        <v>40</v>
      </c>
      <c r="F4" s="1" t="s">
        <v>40</v>
      </c>
    </row>
    <row r="5" spans="1:6" x14ac:dyDescent="0.3">
      <c r="A5">
        <v>2000</v>
      </c>
      <c r="B5">
        <v>165.1765</v>
      </c>
      <c r="C5">
        <v>1538.903</v>
      </c>
      <c r="D5">
        <f>C5/B5</f>
        <v>9.3167187826355438</v>
      </c>
      <c r="E5">
        <f>B5*0.113999</f>
        <v>18.829955823500001</v>
      </c>
      <c r="F5">
        <f>E5*D5</f>
        <v>175.433403097</v>
      </c>
    </row>
    <row r="6" spans="1:6" x14ac:dyDescent="0.3">
      <c r="A6">
        <v>2001</v>
      </c>
      <c r="B6">
        <v>186.53919999999999</v>
      </c>
      <c r="C6">
        <v>1640.231</v>
      </c>
      <c r="D6">
        <f>C6/B6</f>
        <v>8.7929561186067051</v>
      </c>
      <c r="E6">
        <f>B6*0.113999</f>
        <v>21.265282260799999</v>
      </c>
      <c r="F6">
        <f t="shared" ref="F6:F23" si="0">E6*D6</f>
        <v>186.98469376899999</v>
      </c>
    </row>
    <row r="7" spans="1:6" x14ac:dyDescent="0.3">
      <c r="A7">
        <v>2002</v>
      </c>
      <c r="B7">
        <v>233.83330000000001</v>
      </c>
      <c r="C7">
        <v>1788.7550000000001</v>
      </c>
      <c r="D7">
        <f t="shared" ref="D7:D23" si="1">C7/B7</f>
        <v>7.6497017319603327</v>
      </c>
      <c r="E7">
        <f t="shared" ref="E7:E23" si="2">B7*0.113999</f>
        <v>26.656762366700001</v>
      </c>
      <c r="F7">
        <f t="shared" si="0"/>
        <v>203.91628124500002</v>
      </c>
    </row>
    <row r="8" spans="1:6" x14ac:dyDescent="0.3">
      <c r="A8">
        <v>2003</v>
      </c>
      <c r="B8">
        <v>254.11760000000001</v>
      </c>
      <c r="C8">
        <v>1864.271</v>
      </c>
      <c r="D8">
        <f t="shared" si="1"/>
        <v>7.336252978935736</v>
      </c>
      <c r="E8">
        <f t="shared" si="2"/>
        <v>28.969152282400003</v>
      </c>
      <c r="F8">
        <f t="shared" si="0"/>
        <v>212.52502972900001</v>
      </c>
    </row>
    <row r="9" spans="1:6" x14ac:dyDescent="0.3">
      <c r="A9">
        <v>2004</v>
      </c>
      <c r="B9">
        <v>269.72550000000001</v>
      </c>
      <c r="C9">
        <v>1985.3019999999999</v>
      </c>
      <c r="D9">
        <f t="shared" si="1"/>
        <v>7.3604534980934311</v>
      </c>
      <c r="E9">
        <f t="shared" si="2"/>
        <v>30.748437274500002</v>
      </c>
      <c r="F9">
        <f t="shared" si="0"/>
        <v>226.32244269799997</v>
      </c>
    </row>
    <row r="10" spans="1:6" x14ac:dyDescent="0.3">
      <c r="A10">
        <v>2005</v>
      </c>
      <c r="B10">
        <v>292.6078</v>
      </c>
      <c r="C10">
        <v>2070.8879999999999</v>
      </c>
      <c r="D10">
        <f t="shared" si="1"/>
        <v>7.0773506379529181</v>
      </c>
      <c r="E10">
        <f t="shared" si="2"/>
        <v>33.356996592199998</v>
      </c>
      <c r="F10">
        <f t="shared" si="0"/>
        <v>236.07916111199998</v>
      </c>
    </row>
    <row r="11" spans="1:6" x14ac:dyDescent="0.3">
      <c r="A11">
        <v>2006</v>
      </c>
      <c r="B11">
        <v>344.2353</v>
      </c>
      <c r="C11">
        <v>2165.2049999999999</v>
      </c>
      <c r="D11">
        <f t="shared" si="1"/>
        <v>6.2898982178759706</v>
      </c>
      <c r="E11">
        <f t="shared" si="2"/>
        <v>39.242479964700003</v>
      </c>
      <c r="F11">
        <f t="shared" si="0"/>
        <v>246.83120479500002</v>
      </c>
    </row>
    <row r="12" spans="1:6" x14ac:dyDescent="0.3">
      <c r="A12">
        <v>2007</v>
      </c>
      <c r="B12">
        <v>363.05880000000002</v>
      </c>
      <c r="C12">
        <v>2254.1619999999998</v>
      </c>
      <c r="D12">
        <f t="shared" si="1"/>
        <v>6.2088069480756278</v>
      </c>
      <c r="E12">
        <f t="shared" si="2"/>
        <v>41.388340141200004</v>
      </c>
      <c r="F12">
        <f t="shared" si="0"/>
        <v>256.97221383800002</v>
      </c>
    </row>
    <row r="13" spans="1:6" x14ac:dyDescent="0.3">
      <c r="A13">
        <v>2008</v>
      </c>
      <c r="B13">
        <v>383.96080000000001</v>
      </c>
      <c r="C13">
        <v>2314.7310000000002</v>
      </c>
      <c r="D13">
        <f t="shared" si="1"/>
        <v>6.028560728074325</v>
      </c>
      <c r="E13">
        <f t="shared" si="2"/>
        <v>43.771147239200005</v>
      </c>
      <c r="F13">
        <f t="shared" si="0"/>
        <v>263.87701926900007</v>
      </c>
    </row>
    <row r="14" spans="1:6" x14ac:dyDescent="0.3">
      <c r="A14">
        <v>2009</v>
      </c>
      <c r="B14">
        <v>400.4314</v>
      </c>
      <c r="C14">
        <v>2480.8389999999999</v>
      </c>
      <c r="D14">
        <f t="shared" si="1"/>
        <v>6.1954157441199662</v>
      </c>
      <c r="E14">
        <f t="shared" si="2"/>
        <v>45.648779168600001</v>
      </c>
      <c r="F14">
        <f t="shared" si="0"/>
        <v>282.81316516099997</v>
      </c>
    </row>
    <row r="15" spans="1:6" x14ac:dyDescent="0.3">
      <c r="A15">
        <v>2010</v>
      </c>
      <c r="B15">
        <v>413.50979999999998</v>
      </c>
      <c r="C15">
        <v>2535.5169999999998</v>
      </c>
      <c r="D15">
        <f t="shared" si="1"/>
        <v>6.1316974833486411</v>
      </c>
      <c r="E15">
        <f t="shared" si="2"/>
        <v>47.139703690200001</v>
      </c>
      <c r="F15">
        <f t="shared" si="0"/>
        <v>289.04640248300001</v>
      </c>
    </row>
    <row r="16" spans="1:6" x14ac:dyDescent="0.3">
      <c r="A16">
        <v>2011</v>
      </c>
      <c r="B16">
        <v>446.74509999999998</v>
      </c>
      <c r="C16">
        <v>2635.97</v>
      </c>
      <c r="D16">
        <f t="shared" si="1"/>
        <v>5.900389282389443</v>
      </c>
      <c r="E16">
        <f t="shared" si="2"/>
        <v>50.9284946549</v>
      </c>
      <c r="F16">
        <f t="shared" si="0"/>
        <v>300.49794402999999</v>
      </c>
    </row>
    <row r="17" spans="1:10" x14ac:dyDescent="0.3">
      <c r="A17">
        <v>2012</v>
      </c>
      <c r="B17">
        <v>454.2647</v>
      </c>
      <c r="C17">
        <v>2624.2620000000002</v>
      </c>
      <c r="D17">
        <f t="shared" si="1"/>
        <v>5.7769445875939738</v>
      </c>
      <c r="E17">
        <f t="shared" si="2"/>
        <v>51.785721535299999</v>
      </c>
      <c r="F17">
        <f t="shared" si="0"/>
        <v>299.16324373800001</v>
      </c>
    </row>
    <row r="18" spans="1:10" x14ac:dyDescent="0.3">
      <c r="A18">
        <v>2013</v>
      </c>
      <c r="B18">
        <v>491.21570000000003</v>
      </c>
      <c r="C18">
        <v>2700.1410000000001</v>
      </c>
      <c r="D18">
        <f t="shared" si="1"/>
        <v>5.4968540297062978</v>
      </c>
      <c r="E18">
        <f t="shared" si="2"/>
        <v>55.998098584300003</v>
      </c>
      <c r="F18">
        <f t="shared" si="0"/>
        <v>307.81337385900002</v>
      </c>
    </row>
    <row r="19" spans="1:10" x14ac:dyDescent="0.3">
      <c r="A19">
        <v>2014</v>
      </c>
      <c r="B19">
        <v>561.70590000000004</v>
      </c>
      <c r="C19">
        <v>2817.3130000000001</v>
      </c>
      <c r="D19">
        <f t="shared" si="1"/>
        <v>5.0156371866487426</v>
      </c>
      <c r="E19">
        <f t="shared" si="2"/>
        <v>64.033910894100003</v>
      </c>
      <c r="F19">
        <f t="shared" si="0"/>
        <v>321.17086468700001</v>
      </c>
    </row>
    <row r="20" spans="1:10" x14ac:dyDescent="0.3">
      <c r="A20">
        <v>2015</v>
      </c>
      <c r="B20">
        <v>648.84310000000005</v>
      </c>
      <c r="C20">
        <v>3094.2379999999998</v>
      </c>
      <c r="D20">
        <f t="shared" si="1"/>
        <v>4.7688539802611754</v>
      </c>
      <c r="E20">
        <f t="shared" si="2"/>
        <v>73.967464556900012</v>
      </c>
      <c r="F20">
        <f t="shared" si="0"/>
        <v>352.74003776200004</v>
      </c>
    </row>
    <row r="21" spans="1:10" x14ac:dyDescent="0.3">
      <c r="A21">
        <v>2016</v>
      </c>
      <c r="B21">
        <v>828.41179999999997</v>
      </c>
      <c r="C21">
        <v>3234.9830000000002</v>
      </c>
      <c r="D21">
        <f t="shared" si="1"/>
        <v>3.9050421541556992</v>
      </c>
      <c r="E21">
        <f t="shared" si="2"/>
        <v>94.438116788200006</v>
      </c>
      <c r="F21">
        <f t="shared" si="0"/>
        <v>368.78482701700005</v>
      </c>
    </row>
    <row r="22" spans="1:10" x14ac:dyDescent="0.3">
      <c r="A22">
        <v>2017</v>
      </c>
      <c r="B22">
        <v>933.33330000000001</v>
      </c>
      <c r="C22">
        <v>3335.5920000000001</v>
      </c>
      <c r="D22">
        <f t="shared" si="1"/>
        <v>3.573848699066025</v>
      </c>
      <c r="E22">
        <f t="shared" si="2"/>
        <v>106.39906286670001</v>
      </c>
      <c r="F22">
        <f t="shared" si="0"/>
        <v>380.25415240800004</v>
      </c>
    </row>
    <row r="23" spans="1:10" x14ac:dyDescent="0.3">
      <c r="A23">
        <v>2018</v>
      </c>
      <c r="B23">
        <v>917.68629999999996</v>
      </c>
      <c r="C23">
        <v>3380.2150000000001</v>
      </c>
      <c r="D23">
        <f t="shared" si="1"/>
        <v>3.6834101151994973</v>
      </c>
      <c r="E23">
        <f t="shared" si="2"/>
        <v>104.6153205137</v>
      </c>
      <c r="F23">
        <f t="shared" si="0"/>
        <v>385.34112978500008</v>
      </c>
    </row>
    <row r="25" spans="1:10" x14ac:dyDescent="0.3">
      <c r="A25" t="s">
        <v>33</v>
      </c>
      <c r="B25">
        <f>AVERAGE(B5:B23)</f>
        <v>452.07378421052624</v>
      </c>
      <c r="C25">
        <f>AVERAGE(C5:C23)</f>
        <v>2445.3430526315788</v>
      </c>
      <c r="D25">
        <f>C25/B25</f>
        <v>5.4091680120358561</v>
      </c>
      <c r="F25">
        <f>AVERAGE(F5:F23)</f>
        <v>278.76666265694729</v>
      </c>
    </row>
    <row r="27" spans="1:10" x14ac:dyDescent="0.3">
      <c r="A27" t="s">
        <v>48</v>
      </c>
      <c r="I27">
        <f>452.0523</f>
        <v>452.0523</v>
      </c>
      <c r="J27" t="s">
        <v>35</v>
      </c>
    </row>
    <row r="28" spans="1:10" x14ac:dyDescent="0.3">
      <c r="A28" t="s">
        <v>34</v>
      </c>
      <c r="I28">
        <f>C25/I27</f>
        <v>5.4094250878307193</v>
      </c>
      <c r="J28" t="s">
        <v>111</v>
      </c>
    </row>
    <row r="29" spans="1:10" x14ac:dyDescent="0.3">
      <c r="A29" t="s">
        <v>49</v>
      </c>
      <c r="I29">
        <f>B25*D25*19</f>
        <v>46461.517999999996</v>
      </c>
      <c r="J29" t="s">
        <v>112</v>
      </c>
    </row>
    <row r="30" spans="1:10" x14ac:dyDescent="0.3">
      <c r="A30" t="s">
        <v>50</v>
      </c>
      <c r="I30">
        <f>I29*51</f>
        <v>2369537.4179999996</v>
      </c>
      <c r="J30" t="s">
        <v>113</v>
      </c>
    </row>
    <row r="31" spans="1:10" x14ac:dyDescent="0.3">
      <c r="A31" t="s">
        <v>59</v>
      </c>
    </row>
    <row r="32" spans="1:10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51</v>
      </c>
    </row>
    <row r="35" spans="1:1" x14ac:dyDescent="0.3">
      <c r="A35" t="s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CE0C-2FA8-414B-B0B6-14398F8E0B20}">
  <dimension ref="A1:T89"/>
  <sheetViews>
    <sheetView topLeftCell="B1" workbookViewId="0">
      <selection activeCell="K5" sqref="K5"/>
    </sheetView>
  </sheetViews>
  <sheetFormatPr defaultRowHeight="14.4" x14ac:dyDescent="0.3"/>
  <cols>
    <col min="1" max="1" width="68.88671875" bestFit="1" customWidth="1"/>
    <col min="2" max="2" width="11.21875" customWidth="1"/>
    <col min="3" max="3" width="10.44140625" bestFit="1" customWidth="1"/>
    <col min="4" max="4" width="9" bestFit="1" customWidth="1"/>
    <col min="5" max="5" width="12" bestFit="1" customWidth="1"/>
    <col min="6" max="6" width="11.21875" customWidth="1"/>
    <col min="7" max="7" width="11.5546875" customWidth="1"/>
    <col min="8" max="8" width="13.6640625" bestFit="1" customWidth="1"/>
  </cols>
  <sheetData>
    <row r="1" spans="1:20" x14ac:dyDescent="0.3">
      <c r="A1" s="1" t="s">
        <v>100</v>
      </c>
    </row>
    <row r="2" spans="1:20" s="1" customFormat="1" x14ac:dyDescent="0.3">
      <c r="B2" s="1" t="s">
        <v>61</v>
      </c>
      <c r="C2" s="1" t="s">
        <v>60</v>
      </c>
      <c r="D2" s="1" t="s">
        <v>31</v>
      </c>
      <c r="E2" s="1" t="s">
        <v>29</v>
      </c>
      <c r="F2" s="1" t="s">
        <v>101</v>
      </c>
      <c r="G2" s="1" t="s">
        <v>102</v>
      </c>
      <c r="H2" s="1" t="s">
        <v>5</v>
      </c>
      <c r="I2" s="1" t="s">
        <v>104</v>
      </c>
    </row>
    <row r="3" spans="1:20" x14ac:dyDescent="0.3">
      <c r="A3">
        <v>1</v>
      </c>
      <c r="B3" t="s">
        <v>20</v>
      </c>
      <c r="C3">
        <v>181.84209999999999</v>
      </c>
      <c r="D3">
        <v>1820.181</v>
      </c>
      <c r="E3">
        <f>D3/C3</f>
        <v>10.009678726763495</v>
      </c>
      <c r="F3">
        <v>24</v>
      </c>
      <c r="G3">
        <v>6</v>
      </c>
      <c r="H3" t="s">
        <v>114</v>
      </c>
      <c r="K3" s="1" t="s">
        <v>105</v>
      </c>
    </row>
    <row r="4" spans="1:20" x14ac:dyDescent="0.3">
      <c r="A4">
        <v>2</v>
      </c>
      <c r="B4" t="s">
        <v>62</v>
      </c>
      <c r="C4">
        <v>53.605260000000001</v>
      </c>
      <c r="D4">
        <v>253.06870000000001</v>
      </c>
      <c r="E4">
        <f t="shared" ref="E4:E53" si="0">D4/C4</f>
        <v>4.7209676811566625</v>
      </c>
      <c r="F4">
        <v>49</v>
      </c>
      <c r="G4">
        <v>29</v>
      </c>
      <c r="H4" t="s">
        <v>115</v>
      </c>
      <c r="T4" s="8"/>
    </row>
    <row r="5" spans="1:20" x14ac:dyDescent="0.3">
      <c r="A5">
        <v>3</v>
      </c>
      <c r="B5" t="s">
        <v>63</v>
      </c>
      <c r="C5">
        <v>536.94740000000002</v>
      </c>
      <c r="D5">
        <v>2338.25</v>
      </c>
      <c r="E5">
        <f t="shared" si="0"/>
        <v>4.3547096047024345</v>
      </c>
      <c r="F5">
        <v>16</v>
      </c>
      <c r="G5">
        <v>34</v>
      </c>
      <c r="H5" t="s">
        <v>115</v>
      </c>
      <c r="K5" s="7" t="s">
        <v>106</v>
      </c>
      <c r="L5" t="s">
        <v>107</v>
      </c>
      <c r="T5" s="8"/>
    </row>
    <row r="6" spans="1:20" x14ac:dyDescent="0.3">
      <c r="A6">
        <v>4</v>
      </c>
      <c r="B6" t="s">
        <v>21</v>
      </c>
      <c r="C6">
        <v>147.1053</v>
      </c>
      <c r="D6">
        <v>1217.0540000000001</v>
      </c>
      <c r="E6">
        <f t="shared" si="0"/>
        <v>8.2733524896791621</v>
      </c>
      <c r="F6">
        <v>31</v>
      </c>
      <c r="G6">
        <v>11</v>
      </c>
      <c r="H6" t="s">
        <v>114</v>
      </c>
      <c r="L6" t="s">
        <v>22</v>
      </c>
      <c r="M6">
        <v>2</v>
      </c>
      <c r="T6" s="8"/>
    </row>
    <row r="7" spans="1:20" x14ac:dyDescent="0.3">
      <c r="A7">
        <v>5</v>
      </c>
      <c r="B7" t="s">
        <v>64</v>
      </c>
      <c r="C7">
        <v>1702.7370000000001</v>
      </c>
      <c r="D7">
        <v>14605.34</v>
      </c>
      <c r="E7">
        <f t="shared" si="0"/>
        <v>8.5775665883809413</v>
      </c>
      <c r="F7">
        <v>1</v>
      </c>
      <c r="G7">
        <v>10</v>
      </c>
      <c r="H7" t="s">
        <v>115</v>
      </c>
      <c r="L7" t="s">
        <v>20</v>
      </c>
      <c r="M7">
        <v>6</v>
      </c>
      <c r="T7" s="10"/>
    </row>
    <row r="8" spans="1:20" x14ac:dyDescent="0.3">
      <c r="A8">
        <v>6</v>
      </c>
      <c r="B8" t="s">
        <v>65</v>
      </c>
      <c r="C8">
        <v>367.21050000000002</v>
      </c>
      <c r="D8">
        <v>1417.421</v>
      </c>
      <c r="E8">
        <f t="shared" si="0"/>
        <v>3.8599686011157086</v>
      </c>
      <c r="F8">
        <v>27</v>
      </c>
      <c r="G8">
        <v>40</v>
      </c>
      <c r="H8" t="s">
        <v>115</v>
      </c>
      <c r="L8" t="s">
        <v>14</v>
      </c>
      <c r="M8">
        <v>7</v>
      </c>
      <c r="T8" s="11"/>
    </row>
    <row r="9" spans="1:20" x14ac:dyDescent="0.3">
      <c r="A9">
        <v>7</v>
      </c>
      <c r="B9" t="s">
        <v>66</v>
      </c>
      <c r="C9">
        <v>366.47370000000001</v>
      </c>
      <c r="D9">
        <v>1723.1669999999999</v>
      </c>
      <c r="E9">
        <f t="shared" si="0"/>
        <v>4.7020209090038385</v>
      </c>
      <c r="F9">
        <v>26</v>
      </c>
      <c r="G9">
        <v>31</v>
      </c>
      <c r="H9" t="s">
        <v>115</v>
      </c>
      <c r="L9" t="s">
        <v>17</v>
      </c>
      <c r="M9">
        <v>8</v>
      </c>
      <c r="T9" s="10"/>
    </row>
    <row r="10" spans="1:20" x14ac:dyDescent="0.3">
      <c r="A10">
        <v>8</v>
      </c>
      <c r="B10" t="s">
        <v>67</v>
      </c>
      <c r="C10">
        <v>98.36842</v>
      </c>
      <c r="D10">
        <v>484.38869999999997</v>
      </c>
      <c r="E10">
        <f t="shared" si="0"/>
        <v>4.9242297477178143</v>
      </c>
      <c r="F10">
        <v>41</v>
      </c>
      <c r="G10">
        <v>26</v>
      </c>
      <c r="H10" t="s">
        <v>115</v>
      </c>
      <c r="T10" s="10"/>
    </row>
    <row r="11" spans="1:20" x14ac:dyDescent="0.3">
      <c r="A11">
        <v>9</v>
      </c>
      <c r="B11" t="s">
        <v>103</v>
      </c>
      <c r="C11">
        <v>73.526319999999998</v>
      </c>
      <c r="D11">
        <v>312.91699999999997</v>
      </c>
      <c r="E11">
        <f t="shared" si="0"/>
        <v>4.255850149987106</v>
      </c>
      <c r="F11">
        <v>46</v>
      </c>
      <c r="G11">
        <v>35</v>
      </c>
      <c r="H11" t="s">
        <v>115</v>
      </c>
      <c r="T11" s="10"/>
    </row>
    <row r="12" spans="1:20" x14ac:dyDescent="0.3">
      <c r="A12">
        <v>10</v>
      </c>
      <c r="B12" t="s">
        <v>68</v>
      </c>
      <c r="C12">
        <v>1567.0530000000001</v>
      </c>
      <c r="D12">
        <v>7992.3630000000003</v>
      </c>
      <c r="E12">
        <f t="shared" si="0"/>
        <v>5.1002505977781221</v>
      </c>
      <c r="F12">
        <v>4</v>
      </c>
      <c r="G12">
        <v>25</v>
      </c>
      <c r="H12" t="s">
        <v>115</v>
      </c>
      <c r="T12" s="10"/>
    </row>
    <row r="13" spans="1:20" x14ac:dyDescent="0.3">
      <c r="A13">
        <v>11</v>
      </c>
      <c r="B13" t="s">
        <v>69</v>
      </c>
      <c r="C13">
        <v>495.68419999999998</v>
      </c>
      <c r="D13">
        <v>2930.71</v>
      </c>
      <c r="E13">
        <f t="shared" si="0"/>
        <v>5.9124539374061147</v>
      </c>
      <c r="F13">
        <v>12</v>
      </c>
      <c r="G13">
        <v>19</v>
      </c>
      <c r="H13" t="s">
        <v>115</v>
      </c>
      <c r="K13" s="7" t="s">
        <v>108</v>
      </c>
      <c r="L13" t="s">
        <v>109</v>
      </c>
      <c r="T13" s="10"/>
    </row>
    <row r="14" spans="1:20" x14ac:dyDescent="0.3">
      <c r="A14">
        <v>12</v>
      </c>
      <c r="B14" t="s">
        <v>70</v>
      </c>
      <c r="C14">
        <v>58.63158</v>
      </c>
      <c r="D14">
        <v>437.98289999999997</v>
      </c>
      <c r="E14">
        <f t="shared" si="0"/>
        <v>7.4700852339302468</v>
      </c>
      <c r="F14">
        <v>44</v>
      </c>
      <c r="G14">
        <v>14</v>
      </c>
      <c r="H14" t="s">
        <v>115</v>
      </c>
      <c r="L14" t="s">
        <v>77</v>
      </c>
      <c r="M14">
        <v>1</v>
      </c>
      <c r="T14" s="10"/>
    </row>
    <row r="15" spans="1:20" x14ac:dyDescent="0.3">
      <c r="A15">
        <v>13</v>
      </c>
      <c r="B15" t="s">
        <v>71</v>
      </c>
      <c r="C15">
        <v>70.684209999999993</v>
      </c>
      <c r="D15">
        <v>452.1524</v>
      </c>
      <c r="E15">
        <f t="shared" si="0"/>
        <v>6.3967949843395013</v>
      </c>
      <c r="F15">
        <v>43</v>
      </c>
      <c r="G15">
        <v>18</v>
      </c>
      <c r="H15" t="s">
        <v>115</v>
      </c>
      <c r="L15" t="s">
        <v>22</v>
      </c>
      <c r="M15">
        <v>2</v>
      </c>
      <c r="T15" s="10"/>
    </row>
    <row r="16" spans="1:20" x14ac:dyDescent="0.3">
      <c r="A16">
        <v>14</v>
      </c>
      <c r="B16" t="s">
        <v>72</v>
      </c>
      <c r="C16">
        <v>1022.526</v>
      </c>
      <c r="D16">
        <v>4665.5969999999998</v>
      </c>
      <c r="E16">
        <f t="shared" si="0"/>
        <v>4.5628150286643079</v>
      </c>
      <c r="F16">
        <v>7</v>
      </c>
      <c r="G16">
        <v>33</v>
      </c>
      <c r="H16" t="s">
        <v>115</v>
      </c>
      <c r="L16" t="s">
        <v>85</v>
      </c>
      <c r="M16">
        <v>3</v>
      </c>
      <c r="T16" s="10"/>
    </row>
    <row r="17" spans="1:20" x14ac:dyDescent="0.3">
      <c r="A17">
        <v>15</v>
      </c>
      <c r="B17" t="s">
        <v>13</v>
      </c>
      <c r="C17">
        <v>373.36840000000001</v>
      </c>
      <c r="D17">
        <v>2397.2510000000002</v>
      </c>
      <c r="E17">
        <f t="shared" si="0"/>
        <v>6.420604957462924</v>
      </c>
      <c r="F17">
        <v>15</v>
      </c>
      <c r="G17">
        <v>17</v>
      </c>
      <c r="H17" t="s">
        <v>114</v>
      </c>
      <c r="L17" t="s">
        <v>73</v>
      </c>
      <c r="M17">
        <v>4</v>
      </c>
      <c r="T17" s="10"/>
    </row>
    <row r="18" spans="1:20" x14ac:dyDescent="0.3">
      <c r="A18">
        <v>16</v>
      </c>
      <c r="B18" t="s">
        <v>14</v>
      </c>
      <c r="C18">
        <v>118.2105</v>
      </c>
      <c r="D18">
        <v>1086.6369999999999</v>
      </c>
      <c r="E18">
        <f t="shared" si="0"/>
        <v>9.1923898469256109</v>
      </c>
      <c r="F18">
        <v>32</v>
      </c>
      <c r="G18">
        <v>7</v>
      </c>
      <c r="H18" t="s">
        <v>114</v>
      </c>
      <c r="L18" t="s">
        <v>20</v>
      </c>
      <c r="M18">
        <v>6</v>
      </c>
      <c r="T18" s="10"/>
    </row>
    <row r="19" spans="1:20" x14ac:dyDescent="0.3">
      <c r="A19">
        <v>17</v>
      </c>
      <c r="B19" t="s">
        <v>18</v>
      </c>
      <c r="C19">
        <v>118.2632</v>
      </c>
      <c r="D19">
        <v>937.92039999999997</v>
      </c>
      <c r="E19">
        <f t="shared" si="0"/>
        <v>7.9307882756428034</v>
      </c>
      <c r="F19">
        <v>33</v>
      </c>
      <c r="G19">
        <v>13</v>
      </c>
      <c r="H19" t="s">
        <v>114</v>
      </c>
      <c r="L19" t="s">
        <v>91</v>
      </c>
      <c r="M19">
        <v>5</v>
      </c>
      <c r="T19" s="10"/>
    </row>
    <row r="20" spans="1:20" x14ac:dyDescent="0.3">
      <c r="A20">
        <v>18</v>
      </c>
      <c r="B20" t="s">
        <v>19</v>
      </c>
      <c r="C20">
        <v>525.05259999999998</v>
      </c>
      <c r="D20">
        <v>1892.367</v>
      </c>
      <c r="E20">
        <f t="shared" si="0"/>
        <v>3.6041474701772738</v>
      </c>
      <c r="F20">
        <v>23</v>
      </c>
      <c r="G20">
        <v>44</v>
      </c>
      <c r="H20" t="s">
        <v>114</v>
      </c>
      <c r="L20" t="s">
        <v>14</v>
      </c>
      <c r="M20">
        <v>7</v>
      </c>
      <c r="T20" s="10"/>
    </row>
    <row r="21" spans="1:20" x14ac:dyDescent="0.3">
      <c r="A21">
        <v>19</v>
      </c>
      <c r="B21" t="s">
        <v>73</v>
      </c>
      <c r="C21">
        <v>197.26320000000001</v>
      </c>
      <c r="D21">
        <v>2096.5830000000001</v>
      </c>
      <c r="E21">
        <f t="shared" si="0"/>
        <v>10.628353387758082</v>
      </c>
      <c r="F21">
        <v>21</v>
      </c>
      <c r="G21">
        <v>4</v>
      </c>
      <c r="H21" t="s">
        <v>115</v>
      </c>
      <c r="T21" s="10"/>
    </row>
    <row r="22" spans="1:20" x14ac:dyDescent="0.3">
      <c r="A22">
        <v>20</v>
      </c>
      <c r="B22" t="s">
        <v>74</v>
      </c>
      <c r="C22">
        <v>139.63159999999999</v>
      </c>
      <c r="D22">
        <v>656.55309999999997</v>
      </c>
      <c r="E22">
        <f t="shared" si="0"/>
        <v>4.7020380773406592</v>
      </c>
      <c r="F22">
        <v>37</v>
      </c>
      <c r="G22">
        <v>30</v>
      </c>
      <c r="H22" t="s">
        <v>115</v>
      </c>
      <c r="T22" s="10"/>
    </row>
    <row r="23" spans="1:20" x14ac:dyDescent="0.3">
      <c r="A23">
        <v>21</v>
      </c>
      <c r="B23" t="s">
        <v>75</v>
      </c>
      <c r="C23">
        <v>825.15790000000004</v>
      </c>
      <c r="D23">
        <v>2282.1579999999999</v>
      </c>
      <c r="E23">
        <f t="shared" si="0"/>
        <v>2.7657227786342466</v>
      </c>
      <c r="F23">
        <v>18</v>
      </c>
      <c r="G23">
        <v>47</v>
      </c>
      <c r="H23" t="s">
        <v>115</v>
      </c>
      <c r="T23" s="10"/>
    </row>
    <row r="24" spans="1:20" x14ac:dyDescent="0.3">
      <c r="A24">
        <v>22</v>
      </c>
      <c r="B24" t="s">
        <v>76</v>
      </c>
      <c r="C24">
        <v>883.94740000000002</v>
      </c>
      <c r="D24">
        <v>3473.971</v>
      </c>
      <c r="E24">
        <f t="shared" si="0"/>
        <v>3.9300652957404481</v>
      </c>
      <c r="F24">
        <v>11</v>
      </c>
      <c r="G24">
        <v>39</v>
      </c>
      <c r="H24" t="s">
        <v>115</v>
      </c>
      <c r="T24" s="10"/>
    </row>
    <row r="25" spans="1:20" x14ac:dyDescent="0.3">
      <c r="A25">
        <v>23</v>
      </c>
      <c r="B25" t="s">
        <v>15</v>
      </c>
      <c r="C25">
        <v>807.10530000000006</v>
      </c>
      <c r="D25">
        <v>4182.2340000000004</v>
      </c>
      <c r="E25">
        <f t="shared" si="0"/>
        <v>5.1817699623580715</v>
      </c>
      <c r="F25">
        <v>8</v>
      </c>
      <c r="G25">
        <v>23</v>
      </c>
      <c r="H25" t="s">
        <v>114</v>
      </c>
      <c r="T25" s="10"/>
    </row>
    <row r="26" spans="1:20" x14ac:dyDescent="0.3">
      <c r="A26">
        <v>24</v>
      </c>
      <c r="B26" t="s">
        <v>17</v>
      </c>
      <c r="C26">
        <v>231.73679999999999</v>
      </c>
      <c r="D26">
        <v>2124.1170000000002</v>
      </c>
      <c r="E26">
        <f t="shared" si="0"/>
        <v>9.1660754787327701</v>
      </c>
      <c r="F26">
        <v>20</v>
      </c>
      <c r="G26">
        <v>8</v>
      </c>
      <c r="H26" t="s">
        <v>114</v>
      </c>
      <c r="T26" s="10"/>
    </row>
    <row r="27" spans="1:20" x14ac:dyDescent="0.3">
      <c r="A27">
        <v>25</v>
      </c>
      <c r="B27" t="s">
        <v>77</v>
      </c>
      <c r="C27">
        <v>90.315790000000007</v>
      </c>
      <c r="D27">
        <v>1330.114</v>
      </c>
      <c r="E27">
        <f t="shared" si="0"/>
        <v>14.727369378045632</v>
      </c>
      <c r="F27">
        <v>30</v>
      </c>
      <c r="G27">
        <v>1</v>
      </c>
      <c r="H27" t="s">
        <v>115</v>
      </c>
      <c r="T27" s="10"/>
    </row>
    <row r="28" spans="1:20" x14ac:dyDescent="0.3">
      <c r="A28">
        <v>26</v>
      </c>
      <c r="B28" t="s">
        <v>78</v>
      </c>
      <c r="C28">
        <v>517.52629999999999</v>
      </c>
      <c r="D28" s="6">
        <v>2507.402</v>
      </c>
      <c r="E28">
        <f t="shared" si="0"/>
        <v>4.8449750283222324</v>
      </c>
      <c r="F28">
        <v>14</v>
      </c>
      <c r="G28">
        <v>27</v>
      </c>
      <c r="H28" t="s">
        <v>115</v>
      </c>
      <c r="T28" s="10"/>
    </row>
    <row r="29" spans="1:20" x14ac:dyDescent="0.3">
      <c r="A29">
        <v>27</v>
      </c>
      <c r="B29" t="s">
        <v>79</v>
      </c>
      <c r="C29">
        <v>48.947369999999999</v>
      </c>
      <c r="D29">
        <v>318.28949999999998</v>
      </c>
      <c r="E29">
        <f t="shared" si="0"/>
        <v>6.5026884999132735</v>
      </c>
      <c r="F29">
        <v>45</v>
      </c>
      <c r="G29">
        <v>16</v>
      </c>
      <c r="H29" t="s">
        <v>115</v>
      </c>
      <c r="T29" s="10"/>
    </row>
    <row r="30" spans="1:20" x14ac:dyDescent="0.3">
      <c r="A30">
        <v>28</v>
      </c>
      <c r="B30" t="s">
        <v>22</v>
      </c>
      <c r="C30">
        <v>42.421050000000001</v>
      </c>
      <c r="D30">
        <v>609.95569999999998</v>
      </c>
      <c r="E30">
        <f t="shared" si="0"/>
        <v>14.378609204628361</v>
      </c>
      <c r="F30">
        <v>38</v>
      </c>
      <c r="G30">
        <v>2</v>
      </c>
      <c r="H30" t="s">
        <v>114</v>
      </c>
      <c r="T30" s="10"/>
    </row>
    <row r="31" spans="1:20" x14ac:dyDescent="0.3">
      <c r="A31">
        <v>29</v>
      </c>
      <c r="B31" t="s">
        <v>80</v>
      </c>
      <c r="C31">
        <v>353</v>
      </c>
      <c r="D31">
        <v>763.4683</v>
      </c>
      <c r="E31">
        <f t="shared" si="0"/>
        <v>2.1627997167138808</v>
      </c>
      <c r="F31">
        <v>36</v>
      </c>
      <c r="G31">
        <v>50</v>
      </c>
      <c r="H31" t="s">
        <v>115</v>
      </c>
      <c r="T31" s="10"/>
    </row>
    <row r="32" spans="1:20" x14ac:dyDescent="0.3">
      <c r="A32">
        <v>30</v>
      </c>
      <c r="B32" t="s">
        <v>23</v>
      </c>
      <c r="C32">
        <v>180.63159999999999</v>
      </c>
      <c r="D32">
        <v>474.45429999999999</v>
      </c>
      <c r="E32">
        <f t="shared" si="0"/>
        <v>2.6266406320931663</v>
      </c>
      <c r="F32">
        <v>42</v>
      </c>
      <c r="G32">
        <v>48</v>
      </c>
      <c r="H32" t="s">
        <v>114</v>
      </c>
      <c r="T32" s="10"/>
    </row>
    <row r="33" spans="1:20" x14ac:dyDescent="0.3">
      <c r="A33">
        <v>31</v>
      </c>
      <c r="B33" t="s">
        <v>81</v>
      </c>
      <c r="C33">
        <v>693.52629999999999</v>
      </c>
      <c r="D33">
        <v>3777.0189999999998</v>
      </c>
      <c r="E33">
        <f t="shared" si="0"/>
        <v>5.4461078116287727</v>
      </c>
      <c r="F33">
        <v>9</v>
      </c>
      <c r="G33">
        <v>21</v>
      </c>
      <c r="H33" t="s">
        <v>115</v>
      </c>
      <c r="T33" s="10"/>
    </row>
    <row r="34" spans="1:20" x14ac:dyDescent="0.3">
      <c r="A34">
        <v>32</v>
      </c>
      <c r="B34" t="s">
        <v>82</v>
      </c>
      <c r="C34">
        <v>264.26319999999998</v>
      </c>
      <c r="D34">
        <v>826.18939999999998</v>
      </c>
      <c r="E34">
        <f t="shared" si="0"/>
        <v>3.1263883885459647</v>
      </c>
      <c r="F34">
        <v>35</v>
      </c>
      <c r="G34">
        <v>46</v>
      </c>
      <c r="H34" t="s">
        <v>115</v>
      </c>
      <c r="T34" s="10"/>
    </row>
    <row r="35" spans="1:20" x14ac:dyDescent="0.3">
      <c r="A35">
        <v>33</v>
      </c>
      <c r="B35" t="s">
        <v>83</v>
      </c>
      <c r="C35">
        <v>1382.105</v>
      </c>
      <c r="D35">
        <v>12374.34</v>
      </c>
      <c r="E35">
        <f t="shared" si="0"/>
        <v>8.9532560840167719</v>
      </c>
      <c r="F35">
        <v>2</v>
      </c>
      <c r="G35">
        <v>9</v>
      </c>
      <c r="H35" t="s">
        <v>115</v>
      </c>
      <c r="T35" s="10"/>
    </row>
    <row r="36" spans="1:20" x14ac:dyDescent="0.3">
      <c r="A36">
        <v>34</v>
      </c>
      <c r="B36" t="s">
        <v>84</v>
      </c>
      <c r="C36">
        <v>870.36839999999995</v>
      </c>
      <c r="D36">
        <v>3585.335</v>
      </c>
      <c r="E36">
        <f t="shared" si="0"/>
        <v>4.1193303892926263</v>
      </c>
      <c r="F36">
        <v>10</v>
      </c>
      <c r="G36">
        <v>37</v>
      </c>
      <c r="H36" t="s">
        <v>115</v>
      </c>
      <c r="T36" s="10"/>
    </row>
    <row r="37" spans="1:20" x14ac:dyDescent="0.3">
      <c r="A37">
        <v>35</v>
      </c>
      <c r="B37" t="s">
        <v>85</v>
      </c>
      <c r="C37">
        <v>21.157889999999998</v>
      </c>
      <c r="D37">
        <v>228.1669</v>
      </c>
      <c r="E37">
        <f t="shared" si="0"/>
        <v>10.784010125773412</v>
      </c>
      <c r="F37">
        <v>50</v>
      </c>
      <c r="G37">
        <v>3</v>
      </c>
      <c r="H37" t="s">
        <v>115</v>
      </c>
      <c r="T37" s="10"/>
    </row>
    <row r="38" spans="1:20" x14ac:dyDescent="0.3">
      <c r="A38">
        <v>36</v>
      </c>
      <c r="B38" t="s">
        <v>16</v>
      </c>
      <c r="C38">
        <v>1399.579</v>
      </c>
      <c r="D38">
        <v>4994.3549999999996</v>
      </c>
      <c r="E38">
        <f t="shared" si="0"/>
        <v>3.5684695183337274</v>
      </c>
      <c r="F38">
        <v>6</v>
      </c>
      <c r="G38">
        <v>45</v>
      </c>
      <c r="H38" t="s">
        <v>114</v>
      </c>
      <c r="T38" s="10"/>
    </row>
    <row r="39" spans="1:20" x14ac:dyDescent="0.3">
      <c r="A39">
        <v>37</v>
      </c>
      <c r="B39" t="s">
        <v>86</v>
      </c>
      <c r="C39">
        <v>382.05259999999998</v>
      </c>
      <c r="D39">
        <v>1396.4929999999999</v>
      </c>
      <c r="E39">
        <f t="shared" si="0"/>
        <v>3.6552375248853166</v>
      </c>
      <c r="F39">
        <v>29</v>
      </c>
      <c r="G39">
        <v>42</v>
      </c>
      <c r="H39" t="s">
        <v>115</v>
      </c>
      <c r="T39" s="10"/>
    </row>
    <row r="40" spans="1:20" x14ac:dyDescent="0.3">
      <c r="A40">
        <v>38</v>
      </c>
      <c r="B40" t="s">
        <v>87</v>
      </c>
      <c r="C40">
        <v>296.1053</v>
      </c>
      <c r="D40">
        <v>1399.8810000000001</v>
      </c>
      <c r="E40">
        <f t="shared" si="0"/>
        <v>4.7276458746263579</v>
      </c>
      <c r="F40">
        <v>28</v>
      </c>
      <c r="G40">
        <v>28</v>
      </c>
      <c r="H40" t="s">
        <v>115</v>
      </c>
      <c r="T40" s="10"/>
    </row>
    <row r="41" spans="1:20" x14ac:dyDescent="0.3">
      <c r="A41">
        <v>39</v>
      </c>
      <c r="B41" t="s">
        <v>88</v>
      </c>
      <c r="C41">
        <v>936.42110000000002</v>
      </c>
      <c r="D41">
        <v>6160.7089999999998</v>
      </c>
      <c r="E41">
        <f t="shared" si="0"/>
        <v>6.5789942153161647</v>
      </c>
      <c r="F41">
        <v>5</v>
      </c>
      <c r="G41">
        <v>15</v>
      </c>
      <c r="H41" t="s">
        <v>115</v>
      </c>
      <c r="T41" s="10"/>
    </row>
    <row r="42" spans="1:20" x14ac:dyDescent="0.3">
      <c r="A42">
        <v>40</v>
      </c>
      <c r="B42" t="s">
        <v>89</v>
      </c>
      <c r="C42">
        <v>148.5789</v>
      </c>
      <c r="D42">
        <v>547.66930000000002</v>
      </c>
      <c r="E42">
        <f t="shared" si="0"/>
        <v>3.6860503072778168</v>
      </c>
      <c r="F42">
        <v>40</v>
      </c>
      <c r="G42">
        <v>41</v>
      </c>
      <c r="H42" t="s">
        <v>115</v>
      </c>
      <c r="T42" s="10"/>
    </row>
    <row r="43" spans="1:20" x14ac:dyDescent="0.3">
      <c r="A43">
        <v>41</v>
      </c>
      <c r="B43" t="s">
        <v>90</v>
      </c>
      <c r="C43">
        <v>303.57889999999998</v>
      </c>
      <c r="D43">
        <v>1772.172</v>
      </c>
      <c r="E43">
        <f t="shared" si="0"/>
        <v>5.8375993852010142</v>
      </c>
      <c r="F43">
        <v>25</v>
      </c>
      <c r="G43">
        <v>20</v>
      </c>
      <c r="H43" t="s">
        <v>115</v>
      </c>
      <c r="T43" s="10"/>
    </row>
    <row r="44" spans="1:20" x14ac:dyDescent="0.3">
      <c r="A44">
        <v>42</v>
      </c>
      <c r="B44" t="s">
        <v>91</v>
      </c>
      <c r="C44">
        <v>25.86842</v>
      </c>
      <c r="D44">
        <v>263.62950000000001</v>
      </c>
      <c r="E44">
        <f t="shared" si="0"/>
        <v>10.191171320088355</v>
      </c>
      <c r="F44">
        <v>48</v>
      </c>
      <c r="G44">
        <v>5</v>
      </c>
      <c r="H44" t="s">
        <v>115</v>
      </c>
      <c r="T44" s="10"/>
    </row>
    <row r="45" spans="1:20" x14ac:dyDescent="0.3">
      <c r="A45">
        <v>43</v>
      </c>
      <c r="B45" t="s">
        <v>92</v>
      </c>
      <c r="C45">
        <v>626.63160000000005</v>
      </c>
      <c r="D45">
        <v>2624.9490000000001</v>
      </c>
      <c r="E45">
        <f t="shared" si="0"/>
        <v>4.1889828090380377</v>
      </c>
      <c r="F45">
        <v>13</v>
      </c>
      <c r="G45">
        <v>36</v>
      </c>
      <c r="H45" t="s">
        <v>115</v>
      </c>
      <c r="T45" s="10"/>
    </row>
    <row r="46" spans="1:20" x14ac:dyDescent="0.3">
      <c r="A46">
        <v>44</v>
      </c>
      <c r="B46" t="s">
        <v>93</v>
      </c>
      <c r="C46">
        <v>1026.1579999999999</v>
      </c>
      <c r="D46">
        <v>8445.7919999999995</v>
      </c>
      <c r="E46">
        <f t="shared" si="0"/>
        <v>8.2304986171720156</v>
      </c>
      <c r="F46">
        <v>3</v>
      </c>
      <c r="G46">
        <v>12</v>
      </c>
      <c r="H46" t="s">
        <v>115</v>
      </c>
      <c r="T46" s="10"/>
    </row>
    <row r="47" spans="1:20" x14ac:dyDescent="0.3">
      <c r="A47">
        <v>45</v>
      </c>
      <c r="B47" t="s">
        <v>94</v>
      </c>
      <c r="C47">
        <v>347.73680000000002</v>
      </c>
      <c r="D47">
        <v>582.36019999999996</v>
      </c>
      <c r="E47">
        <f t="shared" si="0"/>
        <v>1.6747154744622943</v>
      </c>
      <c r="F47">
        <v>39</v>
      </c>
      <c r="G47">
        <v>51</v>
      </c>
      <c r="H47" t="s">
        <v>115</v>
      </c>
      <c r="T47" s="10"/>
    </row>
    <row r="48" spans="1:20" x14ac:dyDescent="0.3">
      <c r="A48">
        <v>46</v>
      </c>
      <c r="B48" t="s">
        <v>95</v>
      </c>
      <c r="C48">
        <v>59</v>
      </c>
      <c r="D48">
        <v>307.22089999999997</v>
      </c>
      <c r="E48">
        <f t="shared" si="0"/>
        <v>5.2071338983050843</v>
      </c>
      <c r="F48">
        <v>47</v>
      </c>
      <c r="G48">
        <v>22</v>
      </c>
      <c r="H48" t="s">
        <v>115</v>
      </c>
      <c r="T48" s="10"/>
    </row>
    <row r="49" spans="1:20" x14ac:dyDescent="0.3">
      <c r="A49">
        <v>47</v>
      </c>
      <c r="B49" t="s">
        <v>96</v>
      </c>
      <c r="C49">
        <v>588.68420000000003</v>
      </c>
      <c r="D49">
        <v>2320.8850000000002</v>
      </c>
      <c r="E49">
        <f t="shared" si="0"/>
        <v>3.9424958237370733</v>
      </c>
      <c r="F49">
        <v>17</v>
      </c>
      <c r="G49">
        <v>38</v>
      </c>
      <c r="H49" t="s">
        <v>115</v>
      </c>
      <c r="T49" s="8"/>
    </row>
    <row r="50" spans="1:20" x14ac:dyDescent="0.3">
      <c r="A50">
        <v>48</v>
      </c>
      <c r="B50" t="s">
        <v>97</v>
      </c>
      <c r="C50">
        <v>616</v>
      </c>
      <c r="D50">
        <v>2226.951</v>
      </c>
      <c r="E50">
        <f t="shared" si="0"/>
        <v>3.6151801948051947</v>
      </c>
      <c r="F50">
        <v>19</v>
      </c>
      <c r="G50">
        <v>43</v>
      </c>
      <c r="H50" t="s">
        <v>115</v>
      </c>
      <c r="T50" s="8"/>
    </row>
    <row r="51" spans="1:20" x14ac:dyDescent="0.3">
      <c r="A51">
        <v>49</v>
      </c>
      <c r="B51" t="s">
        <v>98</v>
      </c>
      <c r="C51">
        <v>396.42110000000002</v>
      </c>
      <c r="D51">
        <v>888.10680000000002</v>
      </c>
      <c r="E51">
        <f t="shared" si="0"/>
        <v>2.2403116282155513</v>
      </c>
      <c r="F51">
        <v>34</v>
      </c>
      <c r="G51">
        <v>49</v>
      </c>
      <c r="H51" t="s">
        <v>115</v>
      </c>
      <c r="T51" s="8"/>
    </row>
    <row r="52" spans="1:20" x14ac:dyDescent="0.3">
      <c r="A52">
        <v>50</v>
      </c>
      <c r="B52" t="s">
        <v>12</v>
      </c>
      <c r="C52">
        <v>444.57889999999998</v>
      </c>
      <c r="D52">
        <v>2041.393</v>
      </c>
      <c r="E52">
        <f t="shared" si="0"/>
        <v>4.5917451323038501</v>
      </c>
      <c r="F52">
        <v>22</v>
      </c>
      <c r="G52">
        <v>32</v>
      </c>
      <c r="H52" t="s">
        <v>114</v>
      </c>
      <c r="T52" s="8"/>
    </row>
    <row r="53" spans="1:20" x14ac:dyDescent="0.3">
      <c r="A53">
        <v>51</v>
      </c>
      <c r="B53" t="s">
        <v>99</v>
      </c>
      <c r="C53">
        <v>31.973680000000002</v>
      </c>
      <c r="D53">
        <v>164.8015</v>
      </c>
      <c r="E53">
        <f t="shared" si="0"/>
        <v>5.1542862754615673</v>
      </c>
      <c r="F53">
        <v>51</v>
      </c>
      <c r="G53">
        <v>24</v>
      </c>
      <c r="H53" t="s">
        <v>115</v>
      </c>
      <c r="T53" s="8"/>
    </row>
    <row r="54" spans="1:20" x14ac:dyDescent="0.3">
      <c r="T54" s="8"/>
    </row>
    <row r="55" spans="1:20" ht="15.6" x14ac:dyDescent="0.3">
      <c r="T55" s="9"/>
    </row>
    <row r="89" spans="6:6" x14ac:dyDescent="0.3">
      <c r="F89" s="6"/>
    </row>
  </sheetData>
  <sortState xmlns:xlrd2="http://schemas.microsoft.com/office/spreadsheetml/2017/richdata2" ref="T4:T54">
    <sortCondition descending="1" ref="T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81B5-46DF-4393-B2DC-3740D7388DB3}">
  <dimension ref="F7:V58"/>
  <sheetViews>
    <sheetView topLeftCell="G1" workbookViewId="0">
      <selection activeCell="Q7" sqref="Q7"/>
    </sheetView>
  </sheetViews>
  <sheetFormatPr defaultRowHeight="14.4" x14ac:dyDescent="0.3"/>
  <cols>
    <col min="4" max="4" width="10.44140625" customWidth="1"/>
    <col min="5" max="5" width="18.77734375" customWidth="1"/>
    <col min="6" max="6" width="13.44140625" customWidth="1"/>
    <col min="7" max="10" width="10.44140625" customWidth="1"/>
    <col min="17" max="17" width="12.33203125" customWidth="1"/>
    <col min="20" max="20" width="13.5546875" customWidth="1"/>
    <col min="21" max="21" width="13.77734375" customWidth="1"/>
    <col min="22" max="22" width="15.44140625" customWidth="1"/>
  </cols>
  <sheetData>
    <row r="7" spans="16:22" x14ac:dyDescent="0.3">
      <c r="P7" s="1" t="s">
        <v>61</v>
      </c>
      <c r="Q7" s="1" t="s">
        <v>60</v>
      </c>
      <c r="R7" s="1" t="s">
        <v>31</v>
      </c>
      <c r="S7" s="1" t="s">
        <v>29</v>
      </c>
      <c r="T7" s="1" t="s">
        <v>101</v>
      </c>
      <c r="U7" s="1" t="s">
        <v>102</v>
      </c>
      <c r="V7" s="1" t="s">
        <v>5</v>
      </c>
    </row>
    <row r="8" spans="16:22" x14ac:dyDescent="0.3">
      <c r="P8" t="s">
        <v>20</v>
      </c>
      <c r="Q8">
        <v>181.84209999999999</v>
      </c>
      <c r="R8">
        <v>1820.181</v>
      </c>
      <c r="S8">
        <f>R8/Q8</f>
        <v>10.009678726763495</v>
      </c>
      <c r="T8">
        <v>24</v>
      </c>
      <c r="U8">
        <v>6</v>
      </c>
      <c r="V8" t="s">
        <v>114</v>
      </c>
    </row>
    <row r="9" spans="16:22" x14ac:dyDescent="0.3">
      <c r="P9" t="s">
        <v>62</v>
      </c>
      <c r="Q9">
        <v>53.605260000000001</v>
      </c>
      <c r="R9">
        <v>253.06870000000001</v>
      </c>
      <c r="S9">
        <f t="shared" ref="S9:S58" si="0">R9/Q9</f>
        <v>4.7209676811566625</v>
      </c>
      <c r="T9">
        <v>49</v>
      </c>
      <c r="U9">
        <v>29</v>
      </c>
      <c r="V9" t="s">
        <v>115</v>
      </c>
    </row>
    <row r="10" spans="16:22" x14ac:dyDescent="0.3">
      <c r="P10" t="s">
        <v>63</v>
      </c>
      <c r="Q10">
        <v>536.94740000000002</v>
      </c>
      <c r="R10">
        <v>2338.25</v>
      </c>
      <c r="S10">
        <f t="shared" si="0"/>
        <v>4.3547096047024345</v>
      </c>
      <c r="T10">
        <v>16</v>
      </c>
      <c r="U10">
        <v>34</v>
      </c>
      <c r="V10" t="s">
        <v>115</v>
      </c>
    </row>
    <row r="11" spans="16:22" x14ac:dyDescent="0.3">
      <c r="P11" t="s">
        <v>21</v>
      </c>
      <c r="Q11">
        <v>147.1053</v>
      </c>
      <c r="R11">
        <v>1217.0540000000001</v>
      </c>
      <c r="S11">
        <f t="shared" si="0"/>
        <v>8.2733524896791621</v>
      </c>
      <c r="T11">
        <v>31</v>
      </c>
      <c r="U11">
        <v>11</v>
      </c>
      <c r="V11" t="s">
        <v>114</v>
      </c>
    </row>
    <row r="12" spans="16:22" x14ac:dyDescent="0.3">
      <c r="P12" t="s">
        <v>64</v>
      </c>
      <c r="Q12">
        <v>1702.7370000000001</v>
      </c>
      <c r="R12">
        <v>14605.34</v>
      </c>
      <c r="S12">
        <f t="shared" si="0"/>
        <v>8.5775665883809413</v>
      </c>
      <c r="T12">
        <v>1</v>
      </c>
      <c r="U12">
        <v>10</v>
      </c>
      <c r="V12" t="s">
        <v>115</v>
      </c>
    </row>
    <row r="13" spans="16:22" x14ac:dyDescent="0.3">
      <c r="P13" t="s">
        <v>65</v>
      </c>
      <c r="Q13">
        <v>367.21050000000002</v>
      </c>
      <c r="R13">
        <v>1417.421</v>
      </c>
      <c r="S13">
        <f t="shared" si="0"/>
        <v>3.8599686011157086</v>
      </c>
      <c r="T13">
        <v>27</v>
      </c>
      <c r="U13">
        <v>40</v>
      </c>
      <c r="V13" t="s">
        <v>115</v>
      </c>
    </row>
    <row r="14" spans="16:22" x14ac:dyDescent="0.3">
      <c r="P14" t="s">
        <v>66</v>
      </c>
      <c r="Q14">
        <v>366.47370000000001</v>
      </c>
      <c r="R14">
        <v>1723.1669999999999</v>
      </c>
      <c r="S14">
        <f t="shared" si="0"/>
        <v>4.7020209090038385</v>
      </c>
      <c r="T14">
        <v>26</v>
      </c>
      <c r="U14">
        <v>31</v>
      </c>
      <c r="V14" t="s">
        <v>115</v>
      </c>
    </row>
    <row r="15" spans="16:22" x14ac:dyDescent="0.3">
      <c r="P15" t="s">
        <v>67</v>
      </c>
      <c r="Q15">
        <v>98.36842</v>
      </c>
      <c r="R15">
        <v>484.38869999999997</v>
      </c>
      <c r="S15">
        <f t="shared" si="0"/>
        <v>4.9242297477178143</v>
      </c>
      <c r="T15">
        <v>41</v>
      </c>
      <c r="U15">
        <v>26</v>
      </c>
      <c r="V15" t="s">
        <v>115</v>
      </c>
    </row>
    <row r="16" spans="16:22" x14ac:dyDescent="0.3">
      <c r="P16" t="s">
        <v>103</v>
      </c>
      <c r="Q16">
        <v>73.526319999999998</v>
      </c>
      <c r="R16">
        <v>312.91699999999997</v>
      </c>
      <c r="S16">
        <f t="shared" si="0"/>
        <v>4.255850149987106</v>
      </c>
      <c r="T16">
        <v>46</v>
      </c>
      <c r="U16">
        <v>35</v>
      </c>
      <c r="V16" t="s">
        <v>115</v>
      </c>
    </row>
    <row r="17" spans="6:22" x14ac:dyDescent="0.3">
      <c r="P17" t="s">
        <v>68</v>
      </c>
      <c r="Q17">
        <v>1567.0530000000001</v>
      </c>
      <c r="R17">
        <v>7992.3630000000003</v>
      </c>
      <c r="S17">
        <f t="shared" si="0"/>
        <v>5.1002505977781221</v>
      </c>
      <c r="T17">
        <v>4</v>
      </c>
      <c r="U17">
        <v>25</v>
      </c>
      <c r="V17" t="s">
        <v>115</v>
      </c>
    </row>
    <row r="18" spans="6:22" x14ac:dyDescent="0.3">
      <c r="P18" t="s">
        <v>69</v>
      </c>
      <c r="Q18">
        <v>495.68419999999998</v>
      </c>
      <c r="R18">
        <v>2930.71</v>
      </c>
      <c r="S18">
        <f t="shared" si="0"/>
        <v>5.9124539374061147</v>
      </c>
      <c r="T18">
        <v>12</v>
      </c>
      <c r="U18">
        <v>19</v>
      </c>
      <c r="V18" t="s">
        <v>115</v>
      </c>
    </row>
    <row r="19" spans="6:22" x14ac:dyDescent="0.3">
      <c r="P19" t="s">
        <v>70</v>
      </c>
      <c r="Q19">
        <v>58.63158</v>
      </c>
      <c r="R19">
        <v>437.98289999999997</v>
      </c>
      <c r="S19">
        <f t="shared" si="0"/>
        <v>7.4700852339302468</v>
      </c>
      <c r="T19">
        <v>44</v>
      </c>
      <c r="U19">
        <v>14</v>
      </c>
      <c r="V19" t="s">
        <v>115</v>
      </c>
    </row>
    <row r="20" spans="6:22" x14ac:dyDescent="0.3">
      <c r="P20" t="s">
        <v>71</v>
      </c>
      <c r="Q20">
        <v>70.684209999999993</v>
      </c>
      <c r="R20">
        <v>452.1524</v>
      </c>
      <c r="S20">
        <f t="shared" si="0"/>
        <v>6.3967949843395013</v>
      </c>
      <c r="T20">
        <v>43</v>
      </c>
      <c r="U20">
        <v>18</v>
      </c>
      <c r="V20" t="s">
        <v>115</v>
      </c>
    </row>
    <row r="21" spans="6:22" x14ac:dyDescent="0.3">
      <c r="P21" t="s">
        <v>72</v>
      </c>
      <c r="Q21">
        <v>1022.526</v>
      </c>
      <c r="R21">
        <v>4665.5969999999998</v>
      </c>
      <c r="S21">
        <f t="shared" si="0"/>
        <v>4.5628150286643079</v>
      </c>
      <c r="T21">
        <v>7</v>
      </c>
      <c r="U21">
        <v>33</v>
      </c>
      <c r="V21" t="s">
        <v>115</v>
      </c>
    </row>
    <row r="22" spans="6:22" x14ac:dyDescent="0.3">
      <c r="P22" t="s">
        <v>13</v>
      </c>
      <c r="Q22">
        <v>373.36840000000001</v>
      </c>
      <c r="R22">
        <v>2397.2510000000002</v>
      </c>
      <c r="S22">
        <f t="shared" si="0"/>
        <v>6.420604957462924</v>
      </c>
      <c r="T22">
        <v>15</v>
      </c>
      <c r="U22">
        <v>17</v>
      </c>
      <c r="V22" t="s">
        <v>114</v>
      </c>
    </row>
    <row r="23" spans="6:22" x14ac:dyDescent="0.3">
      <c r="P23" t="s">
        <v>14</v>
      </c>
      <c r="Q23">
        <v>118.2105</v>
      </c>
      <c r="R23">
        <v>1086.6369999999999</v>
      </c>
      <c r="S23">
        <f t="shared" si="0"/>
        <v>9.1923898469256109</v>
      </c>
      <c r="T23">
        <v>32</v>
      </c>
      <c r="U23">
        <v>7</v>
      </c>
      <c r="V23" t="s">
        <v>114</v>
      </c>
    </row>
    <row r="24" spans="6:22" x14ac:dyDescent="0.3">
      <c r="P24" t="s">
        <v>18</v>
      </c>
      <c r="Q24">
        <v>118.2632</v>
      </c>
      <c r="R24">
        <v>937.92039999999997</v>
      </c>
      <c r="S24">
        <f t="shared" si="0"/>
        <v>7.9307882756428034</v>
      </c>
      <c r="T24">
        <v>33</v>
      </c>
      <c r="U24">
        <v>13</v>
      </c>
      <c r="V24" t="s">
        <v>114</v>
      </c>
    </row>
    <row r="25" spans="6:22" x14ac:dyDescent="0.3">
      <c r="P25" t="s">
        <v>19</v>
      </c>
      <c r="Q25">
        <v>525.05259999999998</v>
      </c>
      <c r="R25">
        <v>1892.367</v>
      </c>
      <c r="S25">
        <f t="shared" si="0"/>
        <v>3.6041474701772738</v>
      </c>
      <c r="T25">
        <v>23</v>
      </c>
      <c r="U25">
        <v>44</v>
      </c>
      <c r="V25" t="s">
        <v>114</v>
      </c>
    </row>
    <row r="26" spans="6:22" x14ac:dyDescent="0.3">
      <c r="P26" t="s">
        <v>73</v>
      </c>
      <c r="Q26">
        <v>197.26320000000001</v>
      </c>
      <c r="R26">
        <v>2096.5830000000001</v>
      </c>
      <c r="S26">
        <f t="shared" si="0"/>
        <v>10.628353387758082</v>
      </c>
      <c r="T26">
        <v>21</v>
      </c>
      <c r="U26">
        <v>4</v>
      </c>
      <c r="V26" t="s">
        <v>115</v>
      </c>
    </row>
    <row r="27" spans="6:22" x14ac:dyDescent="0.3">
      <c r="P27" t="s">
        <v>74</v>
      </c>
      <c r="Q27">
        <v>139.63159999999999</v>
      </c>
      <c r="R27">
        <v>656.55309999999997</v>
      </c>
      <c r="S27">
        <f t="shared" si="0"/>
        <v>4.7020380773406592</v>
      </c>
      <c r="T27">
        <v>37</v>
      </c>
      <c r="U27">
        <v>30</v>
      </c>
      <c r="V27" t="s">
        <v>115</v>
      </c>
    </row>
    <row r="28" spans="6:22" x14ac:dyDescent="0.3">
      <c r="P28" t="s">
        <v>75</v>
      </c>
      <c r="Q28">
        <v>825.15790000000004</v>
      </c>
      <c r="R28">
        <v>2282.1579999999999</v>
      </c>
      <c r="S28">
        <f t="shared" si="0"/>
        <v>2.7657227786342466</v>
      </c>
      <c r="T28">
        <v>18</v>
      </c>
      <c r="U28">
        <v>47</v>
      </c>
      <c r="V28" t="s">
        <v>115</v>
      </c>
    </row>
    <row r="29" spans="6:22" x14ac:dyDescent="0.3">
      <c r="P29" t="s">
        <v>76</v>
      </c>
      <c r="Q29">
        <v>883.94740000000002</v>
      </c>
      <c r="R29">
        <v>3473.971</v>
      </c>
      <c r="S29">
        <f t="shared" si="0"/>
        <v>3.9300652957404481</v>
      </c>
      <c r="T29">
        <v>11</v>
      </c>
      <c r="U29">
        <v>39</v>
      </c>
      <c r="V29" t="s">
        <v>115</v>
      </c>
    </row>
    <row r="30" spans="6:22" x14ac:dyDescent="0.3">
      <c r="F30" s="6"/>
      <c r="P30" t="s">
        <v>15</v>
      </c>
      <c r="Q30">
        <v>807.10530000000006</v>
      </c>
      <c r="R30">
        <v>4182.2340000000004</v>
      </c>
      <c r="S30">
        <f t="shared" si="0"/>
        <v>5.1817699623580715</v>
      </c>
      <c r="T30">
        <v>8</v>
      </c>
      <c r="U30">
        <v>23</v>
      </c>
      <c r="V30" t="s">
        <v>114</v>
      </c>
    </row>
    <row r="31" spans="6:22" x14ac:dyDescent="0.3">
      <c r="P31" t="s">
        <v>17</v>
      </c>
      <c r="Q31">
        <v>231.73679999999999</v>
      </c>
      <c r="R31">
        <v>2124.1170000000002</v>
      </c>
      <c r="S31">
        <f t="shared" si="0"/>
        <v>9.1660754787327701</v>
      </c>
      <c r="T31">
        <v>20</v>
      </c>
      <c r="U31">
        <v>8</v>
      </c>
      <c r="V31" t="s">
        <v>114</v>
      </c>
    </row>
    <row r="32" spans="6:22" x14ac:dyDescent="0.3">
      <c r="P32" t="s">
        <v>77</v>
      </c>
      <c r="Q32">
        <v>90.315790000000007</v>
      </c>
      <c r="R32">
        <v>1330.114</v>
      </c>
      <c r="S32">
        <f t="shared" si="0"/>
        <v>14.727369378045632</v>
      </c>
      <c r="T32">
        <v>30</v>
      </c>
      <c r="U32">
        <v>1</v>
      </c>
      <c r="V32" t="s">
        <v>115</v>
      </c>
    </row>
    <row r="33" spans="16:22" x14ac:dyDescent="0.3">
      <c r="P33" t="s">
        <v>78</v>
      </c>
      <c r="Q33">
        <v>517.52629999999999</v>
      </c>
      <c r="R33" s="6">
        <v>2507.402</v>
      </c>
      <c r="S33">
        <f t="shared" si="0"/>
        <v>4.8449750283222324</v>
      </c>
      <c r="T33">
        <v>14</v>
      </c>
      <c r="U33">
        <v>27</v>
      </c>
      <c r="V33" t="s">
        <v>115</v>
      </c>
    </row>
    <row r="34" spans="16:22" x14ac:dyDescent="0.3">
      <c r="P34" t="s">
        <v>79</v>
      </c>
      <c r="Q34">
        <v>48.947369999999999</v>
      </c>
      <c r="R34">
        <v>318.28949999999998</v>
      </c>
      <c r="S34">
        <f t="shared" si="0"/>
        <v>6.5026884999132735</v>
      </c>
      <c r="T34">
        <v>45</v>
      </c>
      <c r="U34">
        <v>16</v>
      </c>
      <c r="V34" t="s">
        <v>115</v>
      </c>
    </row>
    <row r="35" spans="16:22" x14ac:dyDescent="0.3">
      <c r="P35" t="s">
        <v>22</v>
      </c>
      <c r="Q35">
        <v>42.421050000000001</v>
      </c>
      <c r="R35">
        <v>609.95569999999998</v>
      </c>
      <c r="S35">
        <f t="shared" si="0"/>
        <v>14.378609204628361</v>
      </c>
      <c r="T35">
        <v>38</v>
      </c>
      <c r="U35">
        <v>2</v>
      </c>
      <c r="V35" t="s">
        <v>114</v>
      </c>
    </row>
    <row r="36" spans="16:22" x14ac:dyDescent="0.3">
      <c r="P36" t="s">
        <v>80</v>
      </c>
      <c r="Q36">
        <v>353</v>
      </c>
      <c r="R36">
        <v>763.4683</v>
      </c>
      <c r="S36">
        <f t="shared" si="0"/>
        <v>2.1627997167138808</v>
      </c>
      <c r="T36">
        <v>36</v>
      </c>
      <c r="U36">
        <v>50</v>
      </c>
      <c r="V36" t="s">
        <v>115</v>
      </c>
    </row>
    <row r="37" spans="16:22" x14ac:dyDescent="0.3">
      <c r="P37" t="s">
        <v>23</v>
      </c>
      <c r="Q37">
        <v>180.63159999999999</v>
      </c>
      <c r="R37">
        <v>474.45429999999999</v>
      </c>
      <c r="S37">
        <f t="shared" si="0"/>
        <v>2.6266406320931663</v>
      </c>
      <c r="T37">
        <v>42</v>
      </c>
      <c r="U37">
        <v>48</v>
      </c>
      <c r="V37" t="s">
        <v>114</v>
      </c>
    </row>
    <row r="38" spans="16:22" x14ac:dyDescent="0.3">
      <c r="P38" t="s">
        <v>81</v>
      </c>
      <c r="Q38">
        <v>693.52629999999999</v>
      </c>
      <c r="R38">
        <v>3777.0189999999998</v>
      </c>
      <c r="S38">
        <f t="shared" si="0"/>
        <v>5.4461078116287727</v>
      </c>
      <c r="T38">
        <v>9</v>
      </c>
      <c r="U38">
        <v>21</v>
      </c>
      <c r="V38" t="s">
        <v>115</v>
      </c>
    </row>
    <row r="39" spans="16:22" x14ac:dyDescent="0.3">
      <c r="P39" t="s">
        <v>82</v>
      </c>
      <c r="Q39">
        <v>264.26319999999998</v>
      </c>
      <c r="R39">
        <v>826.18939999999998</v>
      </c>
      <c r="S39">
        <f t="shared" si="0"/>
        <v>3.1263883885459647</v>
      </c>
      <c r="T39">
        <v>35</v>
      </c>
      <c r="U39">
        <v>46</v>
      </c>
      <c r="V39" t="s">
        <v>115</v>
      </c>
    </row>
    <row r="40" spans="16:22" x14ac:dyDescent="0.3">
      <c r="P40" t="s">
        <v>83</v>
      </c>
      <c r="Q40">
        <v>1382.105</v>
      </c>
      <c r="R40">
        <v>12374.34</v>
      </c>
      <c r="S40">
        <f t="shared" si="0"/>
        <v>8.9532560840167719</v>
      </c>
      <c r="T40">
        <v>2</v>
      </c>
      <c r="U40">
        <v>9</v>
      </c>
      <c r="V40" t="s">
        <v>115</v>
      </c>
    </row>
    <row r="41" spans="16:22" x14ac:dyDescent="0.3">
      <c r="P41" t="s">
        <v>84</v>
      </c>
      <c r="Q41">
        <v>870.36839999999995</v>
      </c>
      <c r="R41">
        <v>3585.335</v>
      </c>
      <c r="S41">
        <f t="shared" si="0"/>
        <v>4.1193303892926263</v>
      </c>
      <c r="T41">
        <v>10</v>
      </c>
      <c r="U41">
        <v>37</v>
      </c>
      <c r="V41" t="s">
        <v>115</v>
      </c>
    </row>
    <row r="42" spans="16:22" x14ac:dyDescent="0.3">
      <c r="P42" t="s">
        <v>85</v>
      </c>
      <c r="Q42">
        <v>21.157889999999998</v>
      </c>
      <c r="R42">
        <v>228.1669</v>
      </c>
      <c r="S42">
        <f t="shared" si="0"/>
        <v>10.784010125773412</v>
      </c>
      <c r="T42">
        <v>50</v>
      </c>
      <c r="U42">
        <v>3</v>
      </c>
      <c r="V42" t="s">
        <v>115</v>
      </c>
    </row>
    <row r="43" spans="16:22" x14ac:dyDescent="0.3">
      <c r="P43" t="s">
        <v>16</v>
      </c>
      <c r="Q43">
        <v>1399.579</v>
      </c>
      <c r="R43">
        <v>4994.3549999999996</v>
      </c>
      <c r="S43">
        <f t="shared" si="0"/>
        <v>3.5684695183337274</v>
      </c>
      <c r="T43">
        <v>6</v>
      </c>
      <c r="U43">
        <v>45</v>
      </c>
      <c r="V43" t="s">
        <v>114</v>
      </c>
    </row>
    <row r="44" spans="16:22" x14ac:dyDescent="0.3">
      <c r="P44" t="s">
        <v>86</v>
      </c>
      <c r="Q44">
        <v>382.05259999999998</v>
      </c>
      <c r="R44">
        <v>1396.4929999999999</v>
      </c>
      <c r="S44">
        <f t="shared" si="0"/>
        <v>3.6552375248853166</v>
      </c>
      <c r="T44">
        <v>29</v>
      </c>
      <c r="U44">
        <v>42</v>
      </c>
      <c r="V44" t="s">
        <v>115</v>
      </c>
    </row>
    <row r="45" spans="16:22" x14ac:dyDescent="0.3">
      <c r="P45" t="s">
        <v>87</v>
      </c>
      <c r="Q45">
        <v>296.1053</v>
      </c>
      <c r="R45">
        <v>1399.8810000000001</v>
      </c>
      <c r="S45">
        <f t="shared" si="0"/>
        <v>4.7276458746263579</v>
      </c>
      <c r="T45">
        <v>28</v>
      </c>
      <c r="U45">
        <v>28</v>
      </c>
      <c r="V45" t="s">
        <v>115</v>
      </c>
    </row>
    <row r="46" spans="16:22" x14ac:dyDescent="0.3">
      <c r="P46" t="s">
        <v>88</v>
      </c>
      <c r="Q46">
        <v>936.42110000000002</v>
      </c>
      <c r="R46">
        <v>6160.7089999999998</v>
      </c>
      <c r="S46">
        <f t="shared" si="0"/>
        <v>6.5789942153161647</v>
      </c>
      <c r="T46">
        <v>5</v>
      </c>
      <c r="U46">
        <v>15</v>
      </c>
      <c r="V46" t="s">
        <v>115</v>
      </c>
    </row>
    <row r="47" spans="16:22" x14ac:dyDescent="0.3">
      <c r="P47" t="s">
        <v>89</v>
      </c>
      <c r="Q47">
        <v>148.5789</v>
      </c>
      <c r="R47">
        <v>547.66930000000002</v>
      </c>
      <c r="S47">
        <f t="shared" si="0"/>
        <v>3.6860503072778168</v>
      </c>
      <c r="T47">
        <v>40</v>
      </c>
      <c r="U47">
        <v>41</v>
      </c>
      <c r="V47" t="s">
        <v>115</v>
      </c>
    </row>
    <row r="48" spans="16:22" x14ac:dyDescent="0.3">
      <c r="P48" t="s">
        <v>90</v>
      </c>
      <c r="Q48">
        <v>303.57889999999998</v>
      </c>
      <c r="R48">
        <v>1772.172</v>
      </c>
      <c r="S48">
        <f t="shared" si="0"/>
        <v>5.8375993852010142</v>
      </c>
      <c r="T48">
        <v>25</v>
      </c>
      <c r="U48">
        <v>20</v>
      </c>
      <c r="V48" t="s">
        <v>115</v>
      </c>
    </row>
    <row r="49" spans="16:22" x14ac:dyDescent="0.3">
      <c r="P49" t="s">
        <v>91</v>
      </c>
      <c r="Q49">
        <v>25.86842</v>
      </c>
      <c r="R49">
        <v>263.62950000000001</v>
      </c>
      <c r="S49">
        <f t="shared" si="0"/>
        <v>10.191171320088355</v>
      </c>
      <c r="T49">
        <v>48</v>
      </c>
      <c r="U49">
        <v>5</v>
      </c>
      <c r="V49" t="s">
        <v>115</v>
      </c>
    </row>
    <row r="50" spans="16:22" x14ac:dyDescent="0.3">
      <c r="P50" t="s">
        <v>92</v>
      </c>
      <c r="Q50">
        <v>626.63160000000005</v>
      </c>
      <c r="R50">
        <v>2624.9490000000001</v>
      </c>
      <c r="S50">
        <f t="shared" si="0"/>
        <v>4.1889828090380377</v>
      </c>
      <c r="T50">
        <v>13</v>
      </c>
      <c r="U50">
        <v>36</v>
      </c>
      <c r="V50" t="s">
        <v>115</v>
      </c>
    </row>
    <row r="51" spans="16:22" x14ac:dyDescent="0.3">
      <c r="P51" t="s">
        <v>93</v>
      </c>
      <c r="Q51">
        <v>1026.1579999999999</v>
      </c>
      <c r="R51">
        <v>8445.7919999999995</v>
      </c>
      <c r="S51">
        <f t="shared" si="0"/>
        <v>8.2304986171720156</v>
      </c>
      <c r="T51">
        <v>3</v>
      </c>
      <c r="U51">
        <v>12</v>
      </c>
      <c r="V51" t="s">
        <v>115</v>
      </c>
    </row>
    <row r="52" spans="16:22" x14ac:dyDescent="0.3">
      <c r="P52" t="s">
        <v>94</v>
      </c>
      <c r="Q52">
        <v>347.73680000000002</v>
      </c>
      <c r="R52">
        <v>582.36019999999996</v>
      </c>
      <c r="S52">
        <f t="shared" si="0"/>
        <v>1.6747154744622943</v>
      </c>
      <c r="T52">
        <v>39</v>
      </c>
      <c r="U52">
        <v>51</v>
      </c>
      <c r="V52" t="s">
        <v>115</v>
      </c>
    </row>
    <row r="53" spans="16:22" x14ac:dyDescent="0.3">
      <c r="P53" t="s">
        <v>95</v>
      </c>
      <c r="Q53">
        <v>59</v>
      </c>
      <c r="R53">
        <v>307.22089999999997</v>
      </c>
      <c r="S53">
        <f t="shared" si="0"/>
        <v>5.2071338983050843</v>
      </c>
      <c r="T53">
        <v>47</v>
      </c>
      <c r="U53">
        <v>22</v>
      </c>
      <c r="V53" t="s">
        <v>115</v>
      </c>
    </row>
    <row r="54" spans="16:22" x14ac:dyDescent="0.3">
      <c r="P54" t="s">
        <v>96</v>
      </c>
      <c r="Q54">
        <v>588.68420000000003</v>
      </c>
      <c r="R54">
        <v>2320.8850000000002</v>
      </c>
      <c r="S54">
        <f t="shared" si="0"/>
        <v>3.9424958237370733</v>
      </c>
      <c r="T54">
        <v>17</v>
      </c>
      <c r="U54">
        <v>38</v>
      </c>
      <c r="V54" t="s">
        <v>115</v>
      </c>
    </row>
    <row r="55" spans="16:22" x14ac:dyDescent="0.3">
      <c r="P55" t="s">
        <v>97</v>
      </c>
      <c r="Q55">
        <v>616</v>
      </c>
      <c r="R55">
        <v>2226.951</v>
      </c>
      <c r="S55">
        <f t="shared" si="0"/>
        <v>3.6151801948051947</v>
      </c>
      <c r="T55">
        <v>19</v>
      </c>
      <c r="U55">
        <v>43</v>
      </c>
      <c r="V55" t="s">
        <v>115</v>
      </c>
    </row>
    <row r="56" spans="16:22" x14ac:dyDescent="0.3">
      <c r="P56" t="s">
        <v>98</v>
      </c>
      <c r="Q56">
        <v>396.42110000000002</v>
      </c>
      <c r="R56">
        <v>888.10680000000002</v>
      </c>
      <c r="S56">
        <f t="shared" si="0"/>
        <v>2.2403116282155513</v>
      </c>
      <c r="T56">
        <v>34</v>
      </c>
      <c r="U56">
        <v>49</v>
      </c>
      <c r="V56" t="s">
        <v>115</v>
      </c>
    </row>
    <row r="57" spans="16:22" x14ac:dyDescent="0.3">
      <c r="P57" t="s">
        <v>12</v>
      </c>
      <c r="Q57">
        <v>444.57889999999998</v>
      </c>
      <c r="R57">
        <v>2041.393</v>
      </c>
      <c r="S57">
        <f t="shared" si="0"/>
        <v>4.5917451323038501</v>
      </c>
      <c r="T57">
        <v>22</v>
      </c>
      <c r="U57">
        <v>32</v>
      </c>
      <c r="V57" t="s">
        <v>114</v>
      </c>
    </row>
    <row r="58" spans="16:22" x14ac:dyDescent="0.3">
      <c r="P58" t="s">
        <v>99</v>
      </c>
      <c r="Q58">
        <v>31.973680000000002</v>
      </c>
      <c r="R58">
        <v>164.8015</v>
      </c>
      <c r="S58">
        <f t="shared" si="0"/>
        <v>5.1542862754615673</v>
      </c>
      <c r="T58">
        <v>51</v>
      </c>
      <c r="U58">
        <v>24</v>
      </c>
      <c r="V58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</dc:creator>
  <cp:lastModifiedBy>Jase Wickliffe</cp:lastModifiedBy>
  <dcterms:created xsi:type="dcterms:W3CDTF">2020-03-19T22:23:45Z</dcterms:created>
  <dcterms:modified xsi:type="dcterms:W3CDTF">2021-05-22T16:21:33Z</dcterms:modified>
</cp:coreProperties>
</file>