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h\OneDrive - Universiteit Hasselt\2020-2021\Business intelligence\Project\BUSIN\Dashboard\Data\"/>
    </mc:Choice>
  </mc:AlternateContent>
  <xr:revisionPtr revIDLastSave="0" documentId="13_ncr:1_{347466F6-4567-40F6-BFDB-2084B68B231D}" xr6:coauthVersionLast="45" xr6:coauthVersionMax="45" xr10:uidLastSave="{00000000-0000-0000-0000-000000000000}"/>
  <bookViews>
    <workbookView xWindow="-108" yWindow="-108" windowWidth="23256" windowHeight="12576" activeTab="1" xr2:uid="{7174A03F-5037-4A99-A745-0BAFCEFC424E}"/>
  </bookViews>
  <sheets>
    <sheet name="Nieuw" sheetId="1" r:id="rId1"/>
    <sheet name="Tweedeh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N5" i="2"/>
  <c r="L5" i="2"/>
  <c r="J5" i="2"/>
  <c r="H5" i="2"/>
  <c r="F5" i="2"/>
  <c r="D5" i="2"/>
  <c r="B5" i="2"/>
  <c r="P5" i="1"/>
  <c r="P6" i="1"/>
  <c r="P6" i="2"/>
  <c r="N6" i="2"/>
  <c r="J6" i="2"/>
  <c r="L6" i="2"/>
  <c r="H6" i="2"/>
  <c r="F6" i="2"/>
  <c r="D6" i="2"/>
  <c r="B6" i="2"/>
  <c r="N5" i="1"/>
  <c r="L5" i="1"/>
  <c r="J5" i="1"/>
  <c r="H5" i="1"/>
  <c r="F5" i="1"/>
  <c r="D5" i="1"/>
  <c r="B5" i="1"/>
  <c r="N6" i="1"/>
  <c r="L6" i="1"/>
  <c r="H6" i="1"/>
  <c r="F6" i="1"/>
  <c r="D6" i="1"/>
  <c r="J6" i="1"/>
  <c r="B6" i="1"/>
  <c r="Q2" i="2" l="1"/>
  <c r="Q3" i="2"/>
  <c r="Q4" i="2"/>
  <c r="Q5" i="2"/>
  <c r="Q6" i="2"/>
  <c r="O2" i="2"/>
  <c r="O3" i="2"/>
  <c r="O4" i="2"/>
  <c r="O5" i="2"/>
  <c r="O6" i="2"/>
  <c r="M2" i="2"/>
  <c r="M3" i="2"/>
  <c r="M4" i="2"/>
  <c r="M5" i="2"/>
  <c r="M6" i="2"/>
  <c r="K2" i="2"/>
  <c r="K3" i="2"/>
  <c r="K4" i="2"/>
  <c r="K5" i="2"/>
  <c r="K6" i="2"/>
  <c r="I2" i="2"/>
  <c r="I3" i="2"/>
  <c r="I4" i="2"/>
  <c r="I5" i="2"/>
  <c r="I6" i="2"/>
  <c r="G2" i="2"/>
  <c r="G3" i="2"/>
  <c r="G4" i="2"/>
  <c r="G5" i="2"/>
  <c r="G6" i="2"/>
  <c r="E2" i="2"/>
  <c r="E3" i="2"/>
  <c r="E4" i="2"/>
  <c r="E5" i="2"/>
  <c r="E6" i="2"/>
  <c r="C2" i="2"/>
  <c r="C3" i="2"/>
  <c r="C4" i="2"/>
  <c r="C5" i="2"/>
  <c r="C6" i="2"/>
  <c r="Q2" i="1"/>
  <c r="Q3" i="1"/>
  <c r="Q4" i="1"/>
  <c r="Q5" i="1"/>
  <c r="Q6" i="1"/>
  <c r="O2" i="1"/>
  <c r="O3" i="1"/>
  <c r="O4" i="1"/>
  <c r="O5" i="1"/>
  <c r="O6" i="1"/>
  <c r="M2" i="1"/>
  <c r="M3" i="1"/>
  <c r="M4" i="1"/>
  <c r="M5" i="1"/>
  <c r="M6" i="1"/>
  <c r="I2" i="1"/>
  <c r="I3" i="1"/>
  <c r="I4" i="1"/>
  <c r="I5" i="1"/>
  <c r="I6" i="1"/>
  <c r="G2" i="1"/>
  <c r="G3" i="1"/>
  <c r="G4" i="1"/>
  <c r="G5" i="1"/>
  <c r="G6" i="1"/>
  <c r="E2" i="1"/>
  <c r="E3" i="1"/>
  <c r="E4" i="1"/>
  <c r="E5" i="1"/>
  <c r="E6" i="1"/>
  <c r="C2" i="1"/>
  <c r="C3" i="1"/>
  <c r="C4" i="1"/>
  <c r="C5" i="1"/>
  <c r="C6" i="1"/>
  <c r="K6" i="1" l="1"/>
  <c r="K4" i="1"/>
  <c r="K2" i="1"/>
  <c r="K5" i="1"/>
  <c r="K3" i="1"/>
</calcChain>
</file>

<file path=xl/sharedStrings.xml><?xml version="1.0" encoding="utf-8"?>
<sst xmlns="http://schemas.openxmlformats.org/spreadsheetml/2006/main" count="28" uniqueCount="14">
  <si>
    <t>Fuel</t>
  </si>
  <si>
    <t>MS12</t>
  </si>
  <si>
    <t>MS13</t>
  </si>
  <si>
    <t>MS14</t>
  </si>
  <si>
    <t>MS15</t>
  </si>
  <si>
    <t>MS16</t>
  </si>
  <si>
    <t>MS17</t>
  </si>
  <si>
    <t>MS18</t>
  </si>
  <si>
    <t>MS19</t>
  </si>
  <si>
    <t>Petrol</t>
  </si>
  <si>
    <t>Diesel</t>
  </si>
  <si>
    <t>Electric</t>
  </si>
  <si>
    <t>Alternative fuels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</si>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</sst>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4" fontId="2" fillId="0" borderId="0" xfId="1" applyNumberFormat="1" applyFont="1"/>
    <xf numFmtId="0" fontId="0" fillId="0" borderId="1" xfId="0" applyBorder="1"/>
    <xf numFmtId="164" fontId="0" fillId="0" borderId="0" xfId="0" applyNumberFormat="1"/>
    <xf numFmtId="10" fontId="0" fillId="0" borderId="0" xfId="2" applyNumberFormat="1" applyFont="1"/>
    <xf numFmtId="10" fontId="2" fillId="0" borderId="0" xfId="2" applyNumberFormat="1" applyFont="1"/>
    <xf numFmtId="10" fontId="0" fillId="0" borderId="0" xfId="0" applyNumberFormat="1"/>
    <xf numFmtId="10" fontId="2" fillId="0" borderId="0" xfId="1" applyNumberFormat="1" applyFont="1"/>
    <xf numFmtId="0" fontId="2" fillId="0" borderId="1" xfId="0" applyFont="1" applyFill="1" applyBorder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87E2-A047-4539-A758-4FFF904C27F2}">
  <dimension ref="A1:Q8"/>
  <sheetViews>
    <sheetView workbookViewId="0">
      <selection activeCell="I10" sqref="I10"/>
    </sheetView>
  </sheetViews>
  <sheetFormatPr defaultRowHeight="14.4" x14ac:dyDescent="0.3"/>
  <cols>
    <col min="3" max="3" width="8.88671875" style="5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5" t="s">
        <v>1</v>
      </c>
      <c r="D1">
        <v>2013</v>
      </c>
      <c r="E1" s="7" t="s">
        <v>2</v>
      </c>
      <c r="F1">
        <v>2014</v>
      </c>
      <c r="G1" s="7" t="s">
        <v>3</v>
      </c>
      <c r="H1">
        <v>2015</v>
      </c>
      <c r="I1" s="7" t="s">
        <v>4</v>
      </c>
      <c r="J1">
        <v>2016</v>
      </c>
      <c r="K1" s="7" t="s">
        <v>5</v>
      </c>
      <c r="L1">
        <v>2017</v>
      </c>
      <c r="M1" s="7" t="s">
        <v>6</v>
      </c>
      <c r="N1">
        <v>2018</v>
      </c>
      <c r="O1" s="7" t="s">
        <v>7</v>
      </c>
      <c r="P1">
        <v>2019</v>
      </c>
      <c r="Q1" s="7" t="s">
        <v>8</v>
      </c>
    </row>
    <row r="2" spans="1:17" x14ac:dyDescent="0.3">
      <c r="A2" s="3" t="s">
        <v>9</v>
      </c>
      <c r="B2" s="2">
        <v>145844</v>
      </c>
      <c r="C2" s="6">
        <f xml:space="preserve"> $B2/SUM($B$2:$B$6)</f>
        <v>0.29723378801681777</v>
      </c>
      <c r="D2" s="2">
        <v>164745</v>
      </c>
      <c r="E2" s="8">
        <f>$D2/SUM($D$2:$D$6)</f>
        <v>0.33596128629664601</v>
      </c>
      <c r="F2" s="2">
        <v>173940</v>
      </c>
      <c r="G2" s="8">
        <f>$F2/SUM($F$2:$F$6)</f>
        <v>0.35664490518994818</v>
      </c>
      <c r="H2" s="2">
        <v>189947</v>
      </c>
      <c r="I2" s="8">
        <f>$H2/SUM($H$2:$H$6)</f>
        <v>0.37517949447245907</v>
      </c>
      <c r="J2" s="2">
        <v>240384</v>
      </c>
      <c r="K2" s="8">
        <f>$J2/SUM($J$2:$J$6)</f>
        <v>0.44019037120186927</v>
      </c>
      <c r="L2" s="2">
        <v>265026</v>
      </c>
      <c r="M2" s="8">
        <f>$L2/SUM($L$2:$L$6)</f>
        <v>0.47866017197566119</v>
      </c>
      <c r="N2" s="2">
        <v>323774</v>
      </c>
      <c r="O2" s="8">
        <f>$N2/SUM($N$2:$N$6)</f>
        <v>0.58077408083058435</v>
      </c>
      <c r="P2" s="2">
        <v>336731</v>
      </c>
      <c r="Q2" s="7">
        <f>$P2/SUM($P$2:$P$6)</f>
        <v>0.60349301933795729</v>
      </c>
    </row>
    <row r="3" spans="1:17" x14ac:dyDescent="0.3">
      <c r="A3" s="3" t="s">
        <v>10</v>
      </c>
      <c r="B3" s="2">
        <v>339217</v>
      </c>
      <c r="C3" s="6">
        <f xml:space="preserve"> $B3/SUM($B$2:$B$6)</f>
        <v>0.69133288904377888</v>
      </c>
      <c r="D3" s="2">
        <v>318951</v>
      </c>
      <c r="E3" s="8">
        <f>$D3/SUM($D$2:$D$6)</f>
        <v>0.65043059410362403</v>
      </c>
      <c r="F3" s="2">
        <v>303212</v>
      </c>
      <c r="G3" s="8">
        <f>$F3/SUM($F$2:$F$6)</f>
        <v>0.62170297224591564</v>
      </c>
      <c r="H3" s="2">
        <v>303345</v>
      </c>
      <c r="I3" s="8">
        <f>$H3/SUM($H$2:$H$6)</f>
        <v>0.59916094358293681</v>
      </c>
      <c r="J3" s="2">
        <v>284352</v>
      </c>
      <c r="K3" s="8">
        <f>$J3/SUM($J$2:$J$6)</f>
        <v>0.520704424720422</v>
      </c>
      <c r="L3" s="2">
        <v>258956</v>
      </c>
      <c r="M3" s="8">
        <f>$L3/SUM($L$2:$L$6)</f>
        <v>0.46769722025057658</v>
      </c>
      <c r="N3" s="2">
        <v>201023</v>
      </c>
      <c r="O3" s="8">
        <f>$N3/SUM($N$2:$N$6)</f>
        <v>0.36058778052223639</v>
      </c>
      <c r="P3" s="2">
        <v>173704</v>
      </c>
      <c r="Q3" s="7">
        <f>$P3/SUM($P$2:$P$6)</f>
        <v>0.31131422836353206</v>
      </c>
    </row>
    <row r="4" spans="1:17" x14ac:dyDescent="0.3">
      <c r="A4" s="1" t="s">
        <v>11</v>
      </c>
      <c r="B4" s="2">
        <v>560</v>
      </c>
      <c r="C4" s="6">
        <f xml:space="preserve"> $B4/SUM($B$2:$B$6)</f>
        <v>1.1412942684609444E-3</v>
      </c>
      <c r="D4" s="2">
        <v>501</v>
      </c>
      <c r="E4" s="8">
        <f>$D4/SUM($D$2:$D$6)</f>
        <v>1.0216795923070178E-3</v>
      </c>
      <c r="F4" s="2">
        <v>1167</v>
      </c>
      <c r="G4" s="8">
        <f>$F4/SUM($F$2:$F$6)</f>
        <v>2.392805590184371E-3</v>
      </c>
      <c r="H4" s="2">
        <v>1360</v>
      </c>
      <c r="I4" s="8">
        <f>$H4/SUM($H$2:$H$6)</f>
        <v>2.6862446497314743E-3</v>
      </c>
      <c r="J4" s="2">
        <v>2061</v>
      </c>
      <c r="K4" s="8">
        <f>$J4/SUM($J$2:$J$6)</f>
        <v>3.774096258682161E-3</v>
      </c>
      <c r="L4" s="2">
        <v>2717</v>
      </c>
      <c r="M4" s="8">
        <f>$L4/SUM($L$2:$L$6)</f>
        <v>4.907140006104576E-3</v>
      </c>
      <c r="N4" s="2">
        <v>3763</v>
      </c>
      <c r="O4" s="8">
        <f>$N4/SUM($N$2:$N$6)</f>
        <v>6.7499331822984216E-3</v>
      </c>
      <c r="P4" s="2">
        <v>8892</v>
      </c>
      <c r="Q4" s="7">
        <f>$P4/SUM($P$2:$P$6)</f>
        <v>1.5936340663476531E-2</v>
      </c>
    </row>
    <row r="5" spans="1:17" x14ac:dyDescent="0.3">
      <c r="A5" s="1" t="s">
        <v>12</v>
      </c>
      <c r="B5" s="2">
        <f xml:space="preserve"> 193 + 73 + 21 + 4</f>
        <v>291</v>
      </c>
      <c r="C5" s="6">
        <f xml:space="preserve"> $B5/SUM($B$2:$B$6)</f>
        <v>5.9306541450381218E-4</v>
      </c>
      <c r="D5" s="2">
        <f xml:space="preserve"> 161 + 109 + 12 + 37</f>
        <v>319</v>
      </c>
      <c r="E5" s="8">
        <f>$D5/SUM($D$2:$D$6)</f>
        <v>6.5053051885416901E-4</v>
      </c>
      <c r="F5" s="2">
        <f xml:space="preserve"> 135 + 263 + 1 + 1 + 660</f>
        <v>1060</v>
      </c>
      <c r="G5" s="8">
        <f>$F5/SUM($F$2:$F$6)</f>
        <v>2.1734138179909453E-3</v>
      </c>
      <c r="H5" s="2">
        <f xml:space="preserve"> 118 + 135 + 1 + 527</f>
        <v>781</v>
      </c>
      <c r="I5" s="8">
        <f>$H5/SUM($H$2:$H$6)</f>
        <v>1.5426154937060893E-3</v>
      </c>
      <c r="J5" s="2">
        <f xml:space="preserve"> 155 + 709 + 1437</f>
        <v>2301</v>
      </c>
      <c r="K5" s="8">
        <f>$J5/SUM($J$2:$J$6)</f>
        <v>4.2135834503773178E-3</v>
      </c>
      <c r="L5" s="2">
        <f xml:space="preserve"> 188 + 741 + 1761</f>
        <v>2690</v>
      </c>
      <c r="M5" s="8">
        <f>$L5/SUM($L$2:$L$6)</f>
        <v>4.8583756409353368E-3</v>
      </c>
      <c r="N5" s="2">
        <f xml:space="preserve"> 171 + 950 + 2 + 3044</f>
        <v>4167</v>
      </c>
      <c r="O5" s="8">
        <f>$N5/SUM($N$2:$N$6)</f>
        <v>7.4746137578095995E-3</v>
      </c>
      <c r="P5" s="2">
        <f xml:space="preserve"> 115 + 3147 + 1 + 4 + 1 + 362</f>
        <v>3630</v>
      </c>
      <c r="Q5" s="7">
        <f>$P5/SUM($P$2:$P$6)</f>
        <v>6.5057261143072207E-3</v>
      </c>
    </row>
    <row r="6" spans="1:17" x14ac:dyDescent="0.3">
      <c r="A6" s="1" t="s">
        <v>13</v>
      </c>
      <c r="B6" s="2">
        <f xml:space="preserve"> 4433 + 326</f>
        <v>4759</v>
      </c>
      <c r="C6" s="6">
        <f xml:space="preserve"> $B6/SUM($B$2:$B$6)</f>
        <v>9.6989632564386322E-3</v>
      </c>
      <c r="D6" s="2">
        <f xml:space="preserve"> 4920 + 912 + 21</f>
        <v>5853</v>
      </c>
      <c r="E6" s="8">
        <f>$D6/SUM($D$2:$D$6)</f>
        <v>1.1935909488568812E-2</v>
      </c>
      <c r="F6" s="2">
        <f xml:space="preserve"> 7585 + 741 + 7</f>
        <v>8333</v>
      </c>
      <c r="G6" s="8">
        <f>$F6/SUM($F$2:$F$6)</f>
        <v>1.7085903155960896E-2</v>
      </c>
      <c r="H6" s="2">
        <f xml:space="preserve"> 8352 + 2493 + 5</f>
        <v>10850</v>
      </c>
      <c r="I6" s="8">
        <f>$H6/SUM($H$2:$H$6)</f>
        <v>2.1430701801166543E-2</v>
      </c>
      <c r="J6" s="2">
        <f xml:space="preserve"> 15692 + 1301</f>
        <v>16993</v>
      </c>
      <c r="K6" s="8">
        <f>$J6/SUM($J$2:$J$6)</f>
        <v>3.1117524368649181E-2</v>
      </c>
      <c r="L6" s="2">
        <f xml:space="preserve"> 23458 + 834 + 2</f>
        <v>24294</v>
      </c>
      <c r="M6" s="8">
        <f>$L6/SUM($L$2:$L$6)</f>
        <v>4.3877092126722333E-2</v>
      </c>
      <c r="N6" s="2">
        <f xml:space="preserve"> 23510 + 1249 + 1</f>
        <v>24760</v>
      </c>
      <c r="O6" s="8">
        <f>$N6/SUM($N$2:$N$6)</f>
        <v>4.4413591707071196E-2</v>
      </c>
      <c r="P6" s="2">
        <f xml:space="preserve"> 28998 + 6012 + 3</f>
        <v>35013</v>
      </c>
      <c r="Q6" s="7">
        <f>$P6/SUM($P$2:$P$6)</f>
        <v>6.275068552072692E-2</v>
      </c>
    </row>
    <row r="7" spans="1:17" x14ac:dyDescent="0.3">
      <c r="A7" s="9"/>
    </row>
    <row r="8" spans="1:17" x14ac:dyDescent="0.3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3405-3917-45B8-BB80-10A13342769C}">
  <dimension ref="A1:Q6"/>
  <sheetViews>
    <sheetView tabSelected="1" workbookViewId="0">
      <selection activeCell="D8" sqref="D8"/>
    </sheetView>
  </sheetViews>
  <sheetFormatPr defaultRowHeight="14.4" x14ac:dyDescent="0.3"/>
  <cols>
    <col min="3" max="3" width="8.88671875" style="7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7" t="s">
        <v>1</v>
      </c>
      <c r="D1">
        <v>2013</v>
      </c>
      <c r="E1" s="7" t="s">
        <v>2</v>
      </c>
      <c r="F1">
        <v>2014</v>
      </c>
      <c r="G1" s="7" t="s">
        <v>3</v>
      </c>
      <c r="H1">
        <v>2015</v>
      </c>
      <c r="I1" s="7" t="s">
        <v>4</v>
      </c>
      <c r="J1">
        <v>2016</v>
      </c>
      <c r="K1" s="7" t="s">
        <v>5</v>
      </c>
      <c r="L1">
        <v>2017</v>
      </c>
      <c r="M1" s="7" t="s">
        <v>6</v>
      </c>
      <c r="N1">
        <v>2018</v>
      </c>
      <c r="O1" s="7" t="s">
        <v>7</v>
      </c>
      <c r="P1">
        <v>2019</v>
      </c>
      <c r="Q1" s="7" t="s">
        <v>8</v>
      </c>
    </row>
    <row r="2" spans="1:17" x14ac:dyDescent="0.3">
      <c r="A2" s="3" t="s">
        <v>9</v>
      </c>
      <c r="B2" s="2">
        <v>261216</v>
      </c>
      <c r="C2" s="8">
        <f xml:space="preserve"> $B2/SUM($B$2:$B$6)</f>
        <v>0.35911014327782037</v>
      </c>
      <c r="D2" s="2">
        <v>262628</v>
      </c>
      <c r="E2" s="8">
        <f>$D2/SUM($D$2:$D$6)</f>
        <v>0.35541709690646867</v>
      </c>
      <c r="F2" s="2">
        <v>265204</v>
      </c>
      <c r="G2" s="8">
        <f>$F2/SUM($F$2:$F$6)</f>
        <v>0.35931460282922112</v>
      </c>
      <c r="H2" s="2">
        <v>273477</v>
      </c>
      <c r="I2" s="8">
        <f>$H2/SUM($H$2:$H$6)</f>
        <v>0.36539407089909198</v>
      </c>
      <c r="J2" s="2">
        <v>271570</v>
      </c>
      <c r="K2" s="8">
        <f>$J2/SUM($J$2:$J$6)</f>
        <v>0.37778606266154363</v>
      </c>
      <c r="L2" s="2">
        <v>286293</v>
      </c>
      <c r="M2" s="8">
        <f>$L2/SUM($L$2:$L$6)</f>
        <v>0.39226171881422534</v>
      </c>
      <c r="N2" s="2">
        <v>302875</v>
      </c>
      <c r="O2" s="8">
        <f>$N2/SUM($N$2:$N$6)</f>
        <v>0.4206626434905798</v>
      </c>
      <c r="P2" s="2">
        <v>319852</v>
      </c>
      <c r="Q2" s="7">
        <f>$P2/SUM($P$2:$P$6)</f>
        <v>0.4504107675452802</v>
      </c>
    </row>
    <row r="3" spans="1:17" x14ac:dyDescent="0.3">
      <c r="A3" s="3" t="s">
        <v>10</v>
      </c>
      <c r="B3" s="2">
        <v>460185</v>
      </c>
      <c r="C3" s="8">
        <f xml:space="preserve"> $B3/SUM($B$2:$B$6)</f>
        <v>0.63264540182953488</v>
      </c>
      <c r="D3" s="2">
        <v>470767</v>
      </c>
      <c r="E3" s="8">
        <f>$D3/SUM($D$2:$D$6)</f>
        <v>0.63709368559090251</v>
      </c>
      <c r="F3" s="2">
        <v>466571</v>
      </c>
      <c r="G3" s="8">
        <f>$F3/SUM($F$2:$F$6)</f>
        <v>0.63213893288424206</v>
      </c>
      <c r="H3" s="2">
        <v>468510</v>
      </c>
      <c r="I3" s="8">
        <f>$H3/SUM($H$2:$H$6)</f>
        <v>0.6259786971369935</v>
      </c>
      <c r="J3" s="2">
        <v>439584</v>
      </c>
      <c r="K3" s="8">
        <f>$J3/SUM($J$2:$J$6)</f>
        <v>0.61151345350742714</v>
      </c>
      <c r="L3" s="2">
        <v>433612</v>
      </c>
      <c r="M3" s="8">
        <f>$L3/SUM($L$2:$L$6)</f>
        <v>0.5941094906912634</v>
      </c>
      <c r="N3" s="2">
        <v>405691</v>
      </c>
      <c r="O3" s="8">
        <f>$N3/SUM($N$2:$N$6)</f>
        <v>0.56346363516413311</v>
      </c>
      <c r="P3" s="2">
        <v>376247</v>
      </c>
      <c r="Q3" s="7">
        <f>$P3/SUM($P$2:$P$6)</f>
        <v>0.52982535690447152</v>
      </c>
    </row>
    <row r="4" spans="1:17" x14ac:dyDescent="0.3">
      <c r="A4" s="1" t="s">
        <v>11</v>
      </c>
      <c r="B4" s="2">
        <v>51</v>
      </c>
      <c r="C4" s="8">
        <f xml:space="preserve"> $B4/SUM($B$2:$B$6)</f>
        <v>7.0112923049004807E-5</v>
      </c>
      <c r="D4" s="2">
        <v>119</v>
      </c>
      <c r="E4" s="8">
        <f>$D4/SUM($D$2:$D$6)</f>
        <v>1.6104388919639098E-4</v>
      </c>
      <c r="F4" s="2">
        <v>193</v>
      </c>
      <c r="G4" s="8">
        <f>$F4/SUM($F$2:$F$6)</f>
        <v>2.6148820661090963E-4</v>
      </c>
      <c r="H4" s="2">
        <v>342</v>
      </c>
      <c r="I4" s="8">
        <f>$H4/SUM($H$2:$H$6)</f>
        <v>4.5694801481473564E-4</v>
      </c>
      <c r="J4" s="2">
        <v>499</v>
      </c>
      <c r="K4" s="8">
        <f>$J4/SUM($J$2:$J$6)</f>
        <v>6.9416815284497658E-4</v>
      </c>
      <c r="L4" s="2">
        <v>780</v>
      </c>
      <c r="M4" s="8">
        <f>$L4/SUM($L$2:$L$6)</f>
        <v>1.0687098206211671E-3</v>
      </c>
      <c r="N4" s="2">
        <v>870</v>
      </c>
      <c r="O4" s="8">
        <f>$N4/SUM($N$2:$N$6)</f>
        <v>1.2083417245953097E-3</v>
      </c>
      <c r="P4" s="2">
        <v>1433</v>
      </c>
      <c r="Q4" s="7">
        <f>$P4/SUM($P$2:$P$6)</f>
        <v>2.0179290105811014E-3</v>
      </c>
    </row>
    <row r="5" spans="1:17" x14ac:dyDescent="0.3">
      <c r="A5" s="1" t="s">
        <v>12</v>
      </c>
      <c r="B5" s="2">
        <f xml:space="preserve"> 7 + 5214 +16 + 1 + 1 + 2 + 10</f>
        <v>5251</v>
      </c>
      <c r="C5" s="8">
        <f xml:space="preserve"> $B5/SUM($B$2:$B$6)</f>
        <v>7.2188815476534164E-3</v>
      </c>
      <c r="D5" s="2">
        <f xml:space="preserve"> 9 + 4333 + 13 + 4 + 6 +21</f>
        <v>4386</v>
      </c>
      <c r="E5" s="8">
        <f>$D5/SUM($D$2:$D$6)</f>
        <v>5.9356176303812678E-3</v>
      </c>
      <c r="F5" s="2">
        <f xml:space="preserve"> 11 + 4209 + 36 + 1 + 14 + 35</f>
        <v>4306</v>
      </c>
      <c r="G5" s="8">
        <f>$F5/SUM($F$2:$F$6)</f>
        <v>5.8340322158889988E-3</v>
      </c>
      <c r="H5" s="2">
        <f xml:space="preserve"> 8 + 3375 + 43 + 2 + 6 + 58</f>
        <v>3492</v>
      </c>
      <c r="I5" s="8">
        <f>$H5/SUM($H$2:$H$6)</f>
        <v>4.6656797302136168E-3</v>
      </c>
      <c r="J5" s="2">
        <f xml:space="preserve"> 8 + 2921 + 144 + 2 + 1 + 3 + 6 + 176</f>
        <v>3261</v>
      </c>
      <c r="K5" s="8">
        <f>$J5/SUM($J$2:$J$6)</f>
        <v>4.536437567990919E-3</v>
      </c>
      <c r="L5" s="2">
        <f xml:space="preserve"> 5 + 2693 + 190 + 1 + 1 + 1 + 11 + 409</f>
        <v>3311</v>
      </c>
      <c r="M5" s="8">
        <f>$L5/SUM($L$2:$L$6)</f>
        <v>4.536536174457287E-3</v>
      </c>
      <c r="N5" s="2">
        <f xml:space="preserve"> 10 + 2403 + 198 + 1 + 4 + 1 + 10 + 509</f>
        <v>3136</v>
      </c>
      <c r="O5" s="8">
        <f>$N5/SUM($N$2:$N$6)</f>
        <v>4.3555858026791856E-3</v>
      </c>
      <c r="P5" s="2">
        <f xml:space="preserve"> 6 + 2277 + 278 + 16 + 1 + 10 + 574</f>
        <v>3162</v>
      </c>
      <c r="Q5" s="7">
        <f>$P5/SUM($P$2:$P$6)</f>
        <v>4.4526807616590671E-3</v>
      </c>
    </row>
    <row r="6" spans="1:17" x14ac:dyDescent="0.3">
      <c r="A6" s="1" t="s">
        <v>13</v>
      </c>
      <c r="B6" s="2">
        <f xml:space="preserve"> 689 + 6</f>
        <v>695</v>
      </c>
      <c r="C6" s="8">
        <f xml:space="preserve"> $B6/SUM($B$2:$B$6)</f>
        <v>9.5546042194232048E-4</v>
      </c>
      <c r="D6" s="2">
        <f xml:space="preserve"> 958 + 71</f>
        <v>1029</v>
      </c>
      <c r="E6" s="8">
        <f>$D6/SUM($D$2:$D$6)</f>
        <v>1.3925559830511457E-3</v>
      </c>
      <c r="F6" s="2">
        <f xml:space="preserve"> 1626 + 181 + 2</f>
        <v>1809</v>
      </c>
      <c r="G6" s="8">
        <f>$F6/SUM($F$2:$F$6)</f>
        <v>2.4509438640369714E-3</v>
      </c>
      <c r="H6" s="2">
        <f xml:space="preserve"> 2330 + 291 + 2</f>
        <v>2623</v>
      </c>
      <c r="I6" s="8">
        <f>$H6/SUM($H$2:$H$6)</f>
        <v>3.5046042188861155E-3</v>
      </c>
      <c r="J6" s="2">
        <f xml:space="preserve"> 3518 + 408 + 4 + 2</f>
        <v>3932</v>
      </c>
      <c r="K6" s="8">
        <f>$J6/SUM($J$2:$J$6)</f>
        <v>5.4698781101932816E-3</v>
      </c>
      <c r="L6" s="2">
        <f xml:space="preserve"> 5252 + 601 + 3</f>
        <v>5856</v>
      </c>
      <c r="M6" s="8">
        <f>$L6/SUM($L$2:$L$6)</f>
        <v>8.0235444994327613E-3</v>
      </c>
      <c r="N6" s="2">
        <f xml:space="preserve"> 6697 + 720 + 4 + 2</f>
        <v>7423</v>
      </c>
      <c r="O6" s="8">
        <f>$N6/SUM($N$2:$N$6)</f>
        <v>1.0309793818012626E-2</v>
      </c>
      <c r="P6" s="2">
        <f xml:space="preserve"> 8376 + 1058 + 3 + 3</f>
        <v>9440</v>
      </c>
      <c r="Q6" s="7">
        <f>$P6/SUM($P$2:$P$6)</f>
        <v>1.3293265778008094E-2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Nieuw</vt:lpstr>
      <vt:lpstr>Tweedehands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caroh</dc:creator>
  <cp:lastModifiedBy>caroh</cp:lastModifiedBy>
  <dcterms:created xsi:type="dcterms:W3CDTF">2020-10-23T09:54:05Z</dcterms:created>
  <dcterms:modified xsi:type="dcterms:W3CDTF">2020-11-12T12:57:31Z</dcterms:modified>
</cp:coreProperties>
</file>