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c586668846a08e4b/Desktop/"/>
    </mc:Choice>
  </mc:AlternateContent>
  <xr:revisionPtr revIDLastSave="0" documentId="8_{77D7CBD1-D84C-4CC6-B0E0-333E7EC746D2}" xr6:coauthVersionLast="47" xr6:coauthVersionMax="47" xr10:uidLastSave="{00000000-0000-0000-0000-000000000000}"/>
  <bookViews>
    <workbookView xWindow="-110" yWindow="-110" windowWidth="19420" windowHeight="10300" xr2:uid="{9AD6BEDD-6633-4751-A2CA-334A9BEFB01A}"/>
  </bookViews>
  <sheets>
    <sheet name="Section1-Descriptive Statisti" sheetId="1" r:id="rId1"/>
    <sheet name="Section 2  Inferential Statisti" sheetId="2" r:id="rId2"/>
  </sheets>
  <definedNames>
    <definedName name="_xlchart.v1.0" hidden="1">'Section1-Descriptive Statisti'!$C$81</definedName>
    <definedName name="_xlchart.v1.1" hidden="1">'Section1-Descriptive Statisti'!$C$82:$C$91</definedName>
    <definedName name="_xlchart.v1.2" hidden="1">'Section1-Descriptive Statisti'!$C$98:$C$107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4" i="1" l="1"/>
  <c r="E83" i="1"/>
  <c r="G63" i="1"/>
  <c r="G60" i="1"/>
  <c r="G61" i="1"/>
  <c r="G62" i="1"/>
  <c r="G59" i="1"/>
  <c r="I59" i="1" s="1"/>
  <c r="F60" i="1"/>
  <c r="F61" i="1"/>
  <c r="F62" i="1"/>
  <c r="H62" i="1" s="1"/>
  <c r="F63" i="1"/>
  <c r="F59" i="1"/>
  <c r="H59" i="1" s="1"/>
  <c r="D47" i="1"/>
  <c r="D50" i="1"/>
  <c r="D51" i="1"/>
  <c r="D52" i="1"/>
  <c r="D53" i="1"/>
  <c r="D54" i="1"/>
  <c r="D55" i="1"/>
  <c r="D46" i="1"/>
  <c r="C47" i="1"/>
  <c r="C48" i="1"/>
  <c r="D48" i="1" s="1"/>
  <c r="C49" i="1"/>
  <c r="D49" i="1" s="1"/>
  <c r="C50" i="1"/>
  <c r="C51" i="1"/>
  <c r="C52" i="1"/>
  <c r="C53" i="1"/>
  <c r="C54" i="1"/>
  <c r="C55" i="1"/>
  <c r="C46" i="1"/>
  <c r="F33" i="1"/>
  <c r="F34" i="1"/>
  <c r="F37" i="1"/>
  <c r="F38" i="1"/>
  <c r="F39" i="1"/>
  <c r="F40" i="1"/>
  <c r="F41" i="1"/>
  <c r="F32" i="1"/>
  <c r="E33" i="1"/>
  <c r="E34" i="1"/>
  <c r="E35" i="1"/>
  <c r="F35" i="1" s="1"/>
  <c r="E36" i="1"/>
  <c r="F36" i="1" s="1"/>
  <c r="E37" i="1"/>
  <c r="E38" i="1"/>
  <c r="E39" i="1"/>
  <c r="E40" i="1"/>
  <c r="E41" i="1"/>
  <c r="E32" i="1"/>
  <c r="D32" i="1"/>
  <c r="C28" i="1"/>
  <c r="H20" i="1"/>
  <c r="B28" i="1" s="1"/>
  <c r="H16" i="1"/>
  <c r="G16" i="1"/>
  <c r="D16" i="1"/>
  <c r="C16" i="1"/>
  <c r="G20" i="1"/>
  <c r="F20" i="1"/>
  <c r="F16" i="1"/>
  <c r="E16" i="1"/>
  <c r="E20" i="1"/>
  <c r="D20" i="1"/>
  <c r="D3" i="1"/>
  <c r="E82" i="1" s="1"/>
  <c r="C3" i="1"/>
  <c r="I42" i="2"/>
  <c r="J42" i="2" s="1"/>
  <c r="I43" i="2"/>
  <c r="J43" i="2" s="1"/>
  <c r="I44" i="2"/>
  <c r="J44" i="2" s="1"/>
  <c r="I45" i="2"/>
  <c r="J45" i="2" s="1"/>
  <c r="I41" i="2"/>
  <c r="J41" i="2" s="1"/>
  <c r="G42" i="2"/>
  <c r="H42" i="2" s="1"/>
  <c r="G43" i="2"/>
  <c r="H43" i="2" s="1"/>
  <c r="G44" i="2"/>
  <c r="H44" i="2" s="1"/>
  <c r="G45" i="2"/>
  <c r="H45" i="2" s="1"/>
  <c r="G41" i="2"/>
  <c r="H41" i="2" s="1"/>
  <c r="D49" i="2"/>
  <c r="C49" i="2"/>
  <c r="E41" i="2"/>
  <c r="E42" i="2"/>
  <c r="E43" i="2"/>
  <c r="E44" i="2"/>
  <c r="E45" i="2"/>
  <c r="F41" i="2"/>
  <c r="F46" i="2" s="1"/>
  <c r="F31" i="2"/>
  <c r="G31" i="2" s="1"/>
  <c r="F32" i="2"/>
  <c r="G32" i="2" s="1"/>
  <c r="F33" i="2"/>
  <c r="G33" i="2" s="1"/>
  <c r="F34" i="2"/>
  <c r="G34" i="2" s="1"/>
  <c r="F35" i="2"/>
  <c r="G35" i="2" s="1"/>
  <c r="F36" i="2"/>
  <c r="G36" i="2" s="1"/>
  <c r="F30" i="2"/>
  <c r="G30" i="2" s="1"/>
  <c r="E30" i="2"/>
  <c r="E23" i="2"/>
  <c r="C19" i="2"/>
  <c r="E81" i="1"/>
  <c r="I60" i="1"/>
  <c r="I61" i="1"/>
  <c r="I62" i="1"/>
  <c r="I63" i="1"/>
  <c r="E59" i="1"/>
  <c r="D59" i="1"/>
  <c r="B32" i="1"/>
  <c r="F42" i="1" l="1"/>
  <c r="G32" i="1" s="1"/>
  <c r="H32" i="1" s="1"/>
  <c r="J46" i="2"/>
  <c r="D52" i="2" s="1"/>
  <c r="F49" i="2" s="1"/>
  <c r="F52" i="2" s="1"/>
  <c r="H46" i="2"/>
  <c r="C52" i="2" s="1"/>
  <c r="E49" i="2" s="1"/>
  <c r="E52" i="2" s="1"/>
  <c r="G37" i="2"/>
  <c r="H30" i="2" s="1"/>
  <c r="I30" i="2" s="1"/>
  <c r="J30" i="2" s="1"/>
  <c r="K61" i="1"/>
  <c r="K60" i="1"/>
  <c r="K63" i="1"/>
  <c r="K62" i="1"/>
  <c r="K59" i="1"/>
  <c r="H63" i="1"/>
  <c r="H61" i="1"/>
  <c r="H60" i="1"/>
  <c r="G49" i="2" l="1"/>
  <c r="G52" i="2" s="1"/>
  <c r="C55" i="2" s="1"/>
  <c r="L59" i="1"/>
  <c r="J59" i="1"/>
  <c r="J63" i="1" s="1"/>
  <c r="M59" i="1" l="1"/>
</calcChain>
</file>

<file path=xl/sharedStrings.xml><?xml version="1.0" encoding="utf-8"?>
<sst xmlns="http://schemas.openxmlformats.org/spreadsheetml/2006/main" count="160" uniqueCount="153">
  <si>
    <t>mean</t>
  </si>
  <si>
    <t>median</t>
  </si>
  <si>
    <t>Mean</t>
  </si>
  <si>
    <t>Median</t>
  </si>
  <si>
    <t>Mode</t>
  </si>
  <si>
    <t>20th percentile</t>
  </si>
  <si>
    <t>20th Rank</t>
  </si>
  <si>
    <t>50th Rank</t>
  </si>
  <si>
    <t>50th percentile</t>
  </si>
  <si>
    <t>90th Rank</t>
  </si>
  <si>
    <t>90th precentile</t>
  </si>
  <si>
    <t>Percentiles</t>
  </si>
  <si>
    <t>IQR</t>
  </si>
  <si>
    <t>25th percentile</t>
  </si>
  <si>
    <t>25th Rank</t>
  </si>
  <si>
    <t>75th Rank</t>
  </si>
  <si>
    <t>75th percentile</t>
  </si>
  <si>
    <t>MIN</t>
  </si>
  <si>
    <t>MAX</t>
  </si>
  <si>
    <t>Outliers</t>
  </si>
  <si>
    <t>Dataset</t>
  </si>
  <si>
    <t>Lower Bound</t>
  </si>
  <si>
    <t>Upper Bound</t>
  </si>
  <si>
    <t>Range</t>
  </si>
  <si>
    <t>dataset</t>
  </si>
  <si>
    <t>variance</t>
  </si>
  <si>
    <t>Std Dev</t>
  </si>
  <si>
    <t>xi-mean</t>
  </si>
  <si>
    <t>Z-score</t>
  </si>
  <si>
    <t>x</t>
  </si>
  <si>
    <t>y</t>
  </si>
  <si>
    <t>x mean</t>
  </si>
  <si>
    <t>y mean</t>
  </si>
  <si>
    <t>denominator</t>
  </si>
  <si>
    <t>a*b</t>
  </si>
  <si>
    <t>numerator</t>
  </si>
  <si>
    <t>c*d</t>
  </si>
  <si>
    <t>pearson coefficient</t>
  </si>
  <si>
    <t>Scatter plot</t>
  </si>
  <si>
    <t>Box plot</t>
  </si>
  <si>
    <t>data</t>
  </si>
  <si>
    <t>Q1</t>
  </si>
  <si>
    <t>Q3</t>
  </si>
  <si>
    <t>min</t>
  </si>
  <si>
    <t>max</t>
  </si>
  <si>
    <t>Histogram</t>
  </si>
  <si>
    <t>Country</t>
  </si>
  <si>
    <t>Chocolate Consumption (kg per person per year)</t>
  </si>
  <si>
    <t>Nobel Prize Winners per Million People</t>
  </si>
  <si>
    <t>Switzerland</t>
  </si>
  <si>
    <t>Sweden</t>
  </si>
  <si>
    <t>Denmark</t>
  </si>
  <si>
    <t>Germany</t>
  </si>
  <si>
    <t>USA</t>
  </si>
  <si>
    <t>China</t>
  </si>
  <si>
    <t>India</t>
  </si>
  <si>
    <t>Observation from the graph : Countries that consume more chocolate tend to have more Nobel Prize winners.This is correlation, not causation.Eating more chocolate does not make people smarter or more likely to win a Nobel Prize.
The real factor (hidden third variable) is wealth and education quality:
Wealthier countries have better education systems and stronger research institutions, leading to more Nobel Prize winners.These same countries also have higher disposable income, allowing people to buy more chocolate.
Thus, both Nobel Prizes and chocolate consumption are influenced by wealth and education, but chocolate itself does not "cause" Nobel Prizes.</t>
  </si>
  <si>
    <t>Given a sample mean of 25, population mean of 22, population standard deviation of 3, and sample size of 40, compute the Z-test statistic and interpret the results.</t>
  </si>
  <si>
    <t>sample mean</t>
  </si>
  <si>
    <t>sample size</t>
  </si>
  <si>
    <t>Z score</t>
  </si>
  <si>
    <t>Z-Score</t>
  </si>
  <si>
    <t>Null hypothesis : sample mean and population mean is same.</t>
  </si>
  <si>
    <t>Alternate hypothesis : sample and population mean is not same.</t>
  </si>
  <si>
    <t>Using a standard normal table, find the p-value corresponding to the Z-test statistic computed in the previous question and determine whether to reject the null hypothesis at α = 0.05.</t>
  </si>
  <si>
    <t>Z Score =6.324 is is extremely high means the probability in the tail is very small.</t>
  </si>
  <si>
    <t>From the Z table , it will be very close to 1(around 0.9999).</t>
  </si>
  <si>
    <t>P=2x(1-0.9999)</t>
  </si>
  <si>
    <t>P=0.0002</t>
  </si>
  <si>
    <t>Z statistic</t>
  </si>
  <si>
    <t>P-Value</t>
  </si>
  <si>
    <t>Given a sample of data = [45, 50, 55, 60, 62, 48, 52], test whether the mean is significantly different from 50 using a one-sample t-test.</t>
  </si>
  <si>
    <t>Data</t>
  </si>
  <si>
    <t>Pop Mean</t>
  </si>
  <si>
    <t>pop_mean</t>
  </si>
  <si>
    <t>pop_SD</t>
  </si>
  <si>
    <t>Sample_mean</t>
  </si>
  <si>
    <t>Sample_SD</t>
  </si>
  <si>
    <t>X-Xmean</t>
  </si>
  <si>
    <t>a=(X-Xmean)**2</t>
  </si>
  <si>
    <t>b=a/(n-1)</t>
  </si>
  <si>
    <t>T statistics</t>
  </si>
  <si>
    <t>Significance level=0.05</t>
  </si>
  <si>
    <t>Null Hypothesis: sample mean is same as population mean.</t>
  </si>
  <si>
    <t>Alternative Hypothesis: sample mean is not equal to population mean.(Two Tailed)</t>
  </si>
  <si>
    <t>Critical Value</t>
  </si>
  <si>
    <t>Since it is two tailed significance level=0.05/2= 0.025</t>
  </si>
  <si>
    <t>T statistics = 1.334764</t>
  </si>
  <si>
    <t>Critical value = ±2.447</t>
  </si>
  <si>
    <t>Here T statistics(1.334764) &lt; Crtitical Value(2.447), We fail to reject null hypothesis.</t>
  </si>
  <si>
    <t>df=n-1=(7-1)=6</t>
  </si>
  <si>
    <t>There is no significant evidence to conclude that the mean is different from 50 at the 5% significance level.</t>
  </si>
  <si>
    <t>Two groups of students took a math test. Their scores are:</t>
  </si>
  <si>
    <t>○ Group 1: [85, 90, 88, 92, 86]</t>
  </si>
  <si>
    <t>○ Group 2: [78, 75, 80, 83, 79]</t>
  </si>
  <si>
    <t>Perform an independent sample t-test to determine if there is a significant difference between the means.</t>
  </si>
  <si>
    <t>Group 1</t>
  </si>
  <si>
    <t>Group 2</t>
  </si>
  <si>
    <t>Alternate Hypothesis: Both groups have different mean.</t>
  </si>
  <si>
    <t>Null Hypthesis: Both groups have same mean.</t>
  </si>
  <si>
    <t>X1-X2</t>
  </si>
  <si>
    <t>a=(1/n1)+(1/n2)</t>
  </si>
  <si>
    <t>a^(1/2)</t>
  </si>
  <si>
    <t>S1</t>
  </si>
  <si>
    <t>S2</t>
  </si>
  <si>
    <t>X1_mean</t>
  </si>
  <si>
    <t>X2_mean</t>
  </si>
  <si>
    <t>X1-X1mean</t>
  </si>
  <si>
    <t>(X1-X1mean)^2</t>
  </si>
  <si>
    <t>X2-X2 mean</t>
  </si>
  <si>
    <t>(X2-X2mean)^2</t>
  </si>
  <si>
    <t>variance of X1Variance of X2</t>
  </si>
  <si>
    <t>(s1)^2</t>
  </si>
  <si>
    <t>(s2)^2</t>
  </si>
  <si>
    <t>SP</t>
  </si>
  <si>
    <t>SP^2</t>
  </si>
  <si>
    <t>df=(n1+n2-2)=(5+5-2)=8</t>
  </si>
  <si>
    <t>Significance level = 0.05</t>
  </si>
  <si>
    <t>There is a statistically significant difference between the means of Group 1 and Group 2.</t>
  </si>
  <si>
    <t>Critical value = ±2.306</t>
  </si>
  <si>
    <t>Using a t-table, find the critical t-value for α = 0.05 with degrees of freedom appropriate for question 18 and interpret the results.</t>
  </si>
  <si>
    <t>Here T statistics(5.034) &gt; Crtitical Value(2.306), We reject null hypothesis.</t>
  </si>
  <si>
    <t>T statistics = 5.034016028</t>
  </si>
  <si>
    <t>Summarize the key takeaways from the analysis performed above and describe how descriptive and inferential statistics can be used in real-world data analysis</t>
  </si>
  <si>
    <t>1)We compared the mean math scores of two groups of students.The computed t-value (5.03) was greater than the critical t-value (2.306), which leads us to reject the null hypothesis. There is a statistically significant difference between the two groups' mean scores.</t>
  </si>
  <si>
    <t>2)The t-table was used to find the critical value based on degrees of freedom (df = 8) and α = 0.05.</t>
  </si>
  <si>
    <t>3)The rejection region was determined using this critical value ±2.306.Since the computed t-value fell in this rejection region, the null hypothesis was rejected.</t>
  </si>
  <si>
    <t>4)Descriptive statistics help us summarize and understand datasets by using:
Measures of Central Tendency (Mean, Median, Mode)
Measures of Variability (Standard Deviation, Range, Variance)
Data Visualization (Histograms, Boxplots)
In a classroom, descriptive statistics can be used to find the average test score, the highest and lowest scores, and how spread out the scores are.
5)Inferential statistics allow us to draw conclusions and make predictions about a population based on a sample. This includes:
Hypothesis Testing (e.g t-test)
A pharmaceutical company tests a new drug on a sample of patients and uses inferential statistics to determine if the drug is effective for the entire population.</t>
  </si>
  <si>
    <r>
      <rPr>
        <b/>
        <sz val="11"/>
        <color rgb="FFFF0000"/>
        <rFont val="Calibri"/>
        <family val="2"/>
        <scheme val="minor"/>
      </rPr>
      <t>Explain the difference between Correlation and Causation with an example</t>
    </r>
    <r>
      <rPr>
        <b/>
        <sz val="11"/>
        <color theme="1"/>
        <rFont val="Calibri"/>
        <family val="2"/>
        <scheme val="minor"/>
      </rPr>
      <t xml:space="preserve"> :</t>
    </r>
    <r>
      <rPr>
        <sz val="11"/>
        <color theme="1"/>
        <rFont val="Calibri"/>
        <family val="2"/>
        <scheme val="minor"/>
      </rPr>
      <t xml:space="preserve"> Chocolate Consumption &amp; Nobel Prize Winners
</t>
    </r>
    <r>
      <rPr>
        <b/>
        <sz val="11"/>
        <color theme="1"/>
        <rFont val="Calibri"/>
        <family val="2"/>
        <scheme val="minor"/>
      </rPr>
      <t>Correlation</t>
    </r>
    <r>
      <rPr>
        <sz val="11"/>
        <color theme="1"/>
        <rFont val="Calibri"/>
        <family val="2"/>
        <scheme val="minor"/>
      </rPr>
      <t xml:space="preserve">: When two variables move together, meaning as one increases, the other tends to increase (or decrease). However, this does not mean one causes the other.
</t>
    </r>
    <r>
      <rPr>
        <b/>
        <sz val="11"/>
        <color theme="1"/>
        <rFont val="Calibri"/>
        <family val="2"/>
        <scheme val="minor"/>
      </rPr>
      <t>Causation</t>
    </r>
    <r>
      <rPr>
        <sz val="11"/>
        <color theme="1"/>
        <rFont val="Calibri"/>
        <family val="2"/>
        <scheme val="minor"/>
      </rPr>
      <t>: When a change in one variable directly causes a change in another.</t>
    </r>
  </si>
  <si>
    <r>
      <rPr>
        <b/>
        <sz val="11"/>
        <color rgb="FFFF0000"/>
        <rFont val="Calibri"/>
        <family val="2"/>
        <scheme val="minor"/>
      </rPr>
      <t>Why do we need sampling? Provide a real-world example</t>
    </r>
    <r>
      <rPr>
        <b/>
        <sz val="11"/>
        <color theme="1"/>
        <rFont val="Calibri"/>
        <family val="2"/>
        <scheme val="minor"/>
      </rPr>
      <t>:</t>
    </r>
    <r>
      <rPr>
        <sz val="11"/>
        <color theme="1"/>
        <rFont val="Calibri"/>
        <family val="2"/>
        <scheme val="minor"/>
      </rPr>
      <t xml:space="preserve"> Sampling is essential when trying to gather information about a large population, like the income of an entire country's population, because it is often impractical, expensive, and time-consuming to collect data from every single individual. For an instance government wants to understand the the average income of the entire population of India, which is over 1.4 billion people. In this case they can use sampling.A random sample of people might be selected from different regions, income groups etc. By using sampling, government can obtain a reliable estimate of income for the Indian population without needing to survey every individual.</t>
    </r>
  </si>
  <si>
    <r>
      <rPr>
        <b/>
        <sz val="11"/>
        <color rgb="FFFF0000"/>
        <rFont val="Calibri"/>
        <family val="2"/>
        <scheme val="minor"/>
      </rPr>
      <t>Define Null Hypothesis, Alternate Hypothesis, Significance Level (α), and P-value</t>
    </r>
    <r>
      <rPr>
        <b/>
        <sz val="11"/>
        <color theme="1"/>
        <rFont val="Calibri"/>
        <family val="2"/>
        <scheme val="minor"/>
      </rPr>
      <t xml:space="preserve"> : </t>
    </r>
    <r>
      <rPr>
        <sz val="11"/>
        <color theme="1"/>
        <rFont val="Calibri"/>
        <family val="2"/>
        <scheme val="minor"/>
      </rPr>
      <t xml:space="preserve">
</t>
    </r>
    <r>
      <rPr>
        <b/>
        <sz val="11"/>
        <color theme="1"/>
        <rFont val="Calibri"/>
        <family val="2"/>
        <scheme val="minor"/>
      </rPr>
      <t>Null Hypothesis (H₀)</t>
    </r>
    <r>
      <rPr>
        <sz val="11"/>
        <color theme="1"/>
        <rFont val="Calibri"/>
        <family val="2"/>
        <scheme val="minor"/>
      </rPr>
      <t xml:space="preserve">
The null hypothesis is a statement that there is no effect, no difference, or no relationship between variables in a study. Example: A new drug has no effect on fever compared to a placebo.
</t>
    </r>
    <r>
      <rPr>
        <b/>
        <sz val="11"/>
        <color theme="1"/>
        <rFont val="Calibri"/>
        <family val="2"/>
        <scheme val="minor"/>
      </rPr>
      <t>Alternative Hypothesis (H₁ or Ha)</t>
    </r>
    <r>
      <rPr>
        <sz val="11"/>
        <color theme="1"/>
        <rFont val="Calibri"/>
        <family val="2"/>
        <scheme val="minor"/>
      </rPr>
      <t xml:space="preserve">
The alternative hypothesis is the opposite of the null hypothesis. It suggests that there is an effect, difference, or relationship between variables. This is what the researcher aims to prove. Example : The new drug significantly reduces fever.
</t>
    </r>
    <r>
      <rPr>
        <b/>
        <sz val="11"/>
        <color theme="1"/>
        <rFont val="Calibri"/>
        <family val="2"/>
        <scheme val="minor"/>
      </rPr>
      <t>Significance Level (α)</t>
    </r>
    <r>
      <rPr>
        <sz val="11"/>
        <color theme="1"/>
        <rFont val="Calibri"/>
        <family val="2"/>
        <scheme val="minor"/>
      </rPr>
      <t xml:space="preserve">
The significance level (α) is the threshold used to decide whether to reject the null hypothesis. Common values: 0.05 (5%), 0.01 (1%).
</t>
    </r>
    <r>
      <rPr>
        <b/>
        <sz val="11"/>
        <color theme="1"/>
        <rFont val="Calibri"/>
        <family val="2"/>
        <scheme val="minor"/>
      </rPr>
      <t>P-value</t>
    </r>
    <r>
      <rPr>
        <sz val="11"/>
        <color theme="1"/>
        <rFont val="Calibri"/>
        <family val="2"/>
        <scheme val="minor"/>
      </rPr>
      <t xml:space="preserve">
The p-value is the probability of obtaining results at least as extreme as the observed data, assuming the null hypothesis is true.
If p ≤ α, reject H₀ (statistically significant result).
If p &gt; α, fail to reject H₀ (not statistically significant).</t>
    </r>
  </si>
  <si>
    <r>
      <t xml:space="preserve">Since calculated </t>
    </r>
    <r>
      <rPr>
        <b/>
        <sz val="11"/>
        <color theme="1"/>
        <rFont val="Calibri"/>
        <family val="2"/>
        <scheme val="minor"/>
      </rPr>
      <t>Z-score is 6.32</t>
    </r>
    <r>
      <rPr>
        <sz val="11"/>
        <color theme="1"/>
        <rFont val="Calibri"/>
        <family val="2"/>
        <scheme val="minor"/>
      </rPr>
      <t>, which is far beyond any reasonable critical value, we reject the null hypothesis and conclude that the sample mean is significantly different from the population mean.</t>
    </r>
  </si>
  <si>
    <t>Given the dataset data = [12, 15, 14, 10, 18, 20, 22, 24, 17, 19], calculate the Mean, Median, and Mode using both Excel/Google Sheets/ Python</t>
  </si>
  <si>
    <t>Compute the 25th percentile (Q1), 50th percentile (Q2), and 75th percentile (Q3) for the dataset using both tools.</t>
  </si>
  <si>
    <t>Find the IQR for the given dataset and explain its significance.</t>
  </si>
  <si>
    <t>IQR=75th percentile-25th percentile</t>
  </si>
  <si>
    <t>Identify the minimum and maximum values from the dataset.</t>
  </si>
  <si>
    <t>Compute the Lower Bound and Upper Bound. Identify any outliers in the dataset.</t>
  </si>
  <si>
    <t>Compute the Range, Variance, and Standard Deviation using both Excel/Google Sheets/Python.</t>
  </si>
  <si>
    <t>Compute the Z-scores for each value in the dataset and explain its significance in data standardization.</t>
  </si>
  <si>
    <t>Given two datasets x = [10, 20, 30, 40, 50] and y = [5, 10, 15, 20, 25], compute the Pearson correlation coefficient.</t>
  </si>
  <si>
    <t>b=(yi-y-)^2</t>
  </si>
  <si>
    <t>a=(xi-x-)^2</t>
  </si>
  <si>
    <t>(xi-x-)^2</t>
  </si>
  <si>
    <t>xi-x_mean</t>
  </si>
  <si>
    <t>d=yi-y_mean</t>
  </si>
  <si>
    <t>c=xi-x_mean</t>
  </si>
  <si>
    <t>Create a scatter plot using both Excel/Python to visually inspect the correlation between x and y.</t>
  </si>
  <si>
    <t>Create a box plot for the dataset to visualize Q1, Q2, Q3, lower bound, upper bound, and outliers.</t>
  </si>
  <si>
    <t>Construct a histogram to show the frequency distribution of the dataset.</t>
  </si>
  <si>
    <t>No mode</t>
  </si>
  <si>
    <t>Since values are within (3,31) there is no outliers.</t>
  </si>
  <si>
    <t xml:space="preserve">Since P(0.0002)&lt;&lt;0.05 , we reject the null hypothesis.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</si>
</sst>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1"/>
      <color rgb="FFFF0000"/>
      <name val="Calibri"/>
      <family val="2"/>
      <scheme val="minor"/>
    </font>
    <font>
      <sz val="14"/>
      <color theme="1"/>
      <name val="Calibri"/>
      <family val="2"/>
      <scheme val="minor"/>
    </font>
    <font>
      <b/>
      <sz val="14"/>
      <color theme="1"/>
      <name val="Calibri"/>
      <family val="2"/>
      <scheme val="minor"/>
    </font>
    <font>
      <b/>
      <sz val="14"/>
      <color rgb="FFFF0000"/>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wrapText="1"/>
    </xf>
    <xf numFmtId="0" fontId="1" fillId="0" borderId="0" xfId="0" applyFont="1" applyAlignment="1">
      <alignment wrapText="1"/>
    </xf>
    <xf numFmtId="0" fontId="1" fillId="3" borderId="1" xfId="0" applyFont="1" applyFill="1" applyBorder="1" applyAlignment="1">
      <alignment horizontal="center" vertical="center"/>
    </xf>
    <xf numFmtId="0" fontId="3" fillId="0" borderId="0" xfId="0" applyFont="1" applyAlignment="1">
      <alignment wrapText="1"/>
    </xf>
    <xf numFmtId="0" fontId="3" fillId="0" borderId="0" xfId="0" applyFont="1"/>
    <xf numFmtId="0" fontId="4" fillId="0" borderId="0" xfId="0" applyFont="1"/>
    <xf numFmtId="0" fontId="5" fillId="0" borderId="0" xfId="0" applyFont="1"/>
    <xf numFmtId="0" fontId="4" fillId="0" borderId="0" xfId="0" applyFont="1" applyAlignment="1">
      <alignment wrapText="1"/>
    </xf>
    <xf numFmtId="0" fontId="5" fillId="2" borderId="0" xfId="0" applyFont="1" applyFill="1"/>
    <xf numFmtId="0" fontId="6" fillId="0" borderId="0" xfId="0" applyFont="1"/>
    <xf numFmtId="0" fontId="6" fillId="0" borderId="0" xfId="0" applyFont="1" applyAlignment="1">
      <alignment horizontal="left" vertical="top" wrapText="1"/>
    </xf>
    <xf numFmtId="0" fontId="6" fillId="0" borderId="0" xfId="0" applyFont="1" applyAlignment="1">
      <alignment horizontal="left" wrapText="1"/>
    </xf>
    <xf numFmtId="0" fontId="5" fillId="0" borderId="0" xfId="0" applyFont="1" applyAlignment="1">
      <alignment horizontal="center"/>
    </xf>
    <xf numFmtId="0" fontId="6" fillId="0" borderId="0" xfId="0" applyFont="1" applyAlignment="1">
      <alignment horizontal="center"/>
    </xf>
    <xf numFmtId="0" fontId="6" fillId="0" borderId="0" xfId="0" applyFont="1" applyAlignment="1">
      <alignment horizontal="left"/>
    </xf>
    <xf numFmtId="0" fontId="1" fillId="3" borderId="1" xfId="0" applyFont="1" applyFill="1" applyBorder="1" applyAlignment="1">
      <alignment horizontal="center" vertical="center"/>
    </xf>
    <xf numFmtId="0" fontId="0" fillId="0" borderId="2" xfId="0" applyBorder="1" applyAlignment="1">
      <alignment wrapText="1"/>
    </xf>
    <xf numFmtId="0" fontId="1" fillId="3" borderId="1" xfId="0" applyFont="1" applyFill="1" applyBorder="1" applyAlignment="1">
      <alignment horizontal="center" vertical="center" wrapText="1"/>
    </xf>
    <xf numFmtId="0" fontId="0" fillId="0" borderId="1" xfId="0" applyBorder="1"/>
    <xf numFmtId="0" fontId="1" fillId="3" borderId="1" xfId="0" applyFont="1" applyFill="1" applyBorder="1"/>
    <xf numFmtId="0" fontId="0" fillId="0" borderId="0" xfId="0" applyBorder="1"/>
    <xf numFmtId="0" fontId="4" fillId="0" borderId="1" xfId="0" applyFont="1" applyBorder="1"/>
    <xf numFmtId="0" fontId="4" fillId="3" borderId="1" xfId="0" applyFont="1" applyFill="1" applyBorder="1"/>
    <xf numFmtId="0" fontId="5" fillId="3" borderId="1" xfId="0" applyFont="1" applyFill="1" applyBorder="1"/>
    <xf numFmtId="0" fontId="5" fillId="3" borderId="1" xfId="0" applyFont="1" applyFill="1" applyBorder="1" applyAlignment="1">
      <alignment horizontal="center"/>
    </xf>
    <xf numFmtId="0" fontId="4" fillId="4" borderId="1" xfId="0" applyFont="1" applyFill="1" applyBorder="1" applyAlignment="1">
      <alignment horizontal="center"/>
    </xf>
    <xf numFmtId="0" fontId="4" fillId="0" borderId="1" xfId="0" applyFont="1" applyBorder="1" applyAlignment="1">
      <alignment horizontal="center"/>
    </xf>
    <xf numFmtId="0" fontId="5" fillId="3" borderId="1" xfId="0" applyFont="1" applyFill="1" applyBorder="1" applyAlignment="1">
      <alignment horizontal="center"/>
    </xf>
    <xf numFmtId="0" fontId="4" fillId="0" borderId="0" xfId="0" applyFont="1" applyBorder="1"/>
    <xf numFmtId="0" fontId="4"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Scatter</a:t>
            </a:r>
            <a:r>
              <a:rPr lang="en-US" sz="1600" b="1" baseline="0"/>
              <a:t> Plot</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469816272965886E-2"/>
          <c:y val="0.13582825131436374"/>
          <c:w val="0.89019685039370078"/>
          <c:h val="0.68963261098700512"/>
        </c:manualLayout>
      </c:layout>
      <c:scatterChart>
        <c:scatterStyle val="lineMarker"/>
        <c:varyColors val="0"/>
        <c:ser>
          <c:idx val="0"/>
          <c:order val="0"/>
          <c:tx>
            <c:strRef>
              <c:f>'Section1-Descriptive Statisti'!$D$67</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'Section1-Descriptive Statisti'!$C$68:$C$72</c:f>
              <c:numCache>
                <c:formatCode>General</c:formatCode>
                <c:ptCount val="5"/>
                <c:pt idx="0">
                  <c:v>10</c:v>
                </c:pt>
                <c:pt idx="1">
                  <c:v>20</c:v>
                </c:pt>
                <c:pt idx="2">
                  <c:v>30</c:v>
                </c:pt>
                <c:pt idx="3">
                  <c:v>40</c:v>
                </c:pt>
                <c:pt idx="4">
                  <c:v>50</c:v>
                </c:pt>
              </c:numCache>
            </c:numRef>
          </c:xVal>
          <c:yVal>
            <c:numRef>
              <c:f>'Section1-Descriptive Statisti'!$D$68:$D$72</c:f>
              <c:numCache>
                <c:formatCode>General</c:formatCode>
                <c:ptCount val="5"/>
                <c:pt idx="0">
                  <c:v>5</c:v>
                </c:pt>
                <c:pt idx="1">
                  <c:v>10</c:v>
                </c:pt>
                <c:pt idx="2">
                  <c:v>15</c:v>
                </c:pt>
                <c:pt idx="3">
                  <c:v>20</c:v>
                </c:pt>
                <c:pt idx="4">
                  <c:v>25</c:v>
                </c:pt>
              </c:numCache>
            </c:numRef>
          </c:yVal>
          <c:smooth val="0"/>
          <c:extLst>
            <c:ext xmlns:c16="http://schemas.microsoft.com/office/drawing/2014/chart" uri="{C3380CC4-5D6E-409C-BE32-E72D297353CC}">
              <c16:uniqueId val="{00000000-3085-4ACA-BFFE-ECF5A7CBA4DF}"/>
            </c:ext>
          </c:extLst>
        </c:ser>
        <c:dLbls>
          <c:showLegendKey val="0"/>
          <c:showVal val="0"/>
          <c:showCatName val="0"/>
          <c:showSerName val="0"/>
          <c:showPercent val="0"/>
          <c:showBubbleSize val="0"/>
        </c:dLbls>
        <c:axId val="38481568"/>
        <c:axId val="38486368"/>
      </c:scatterChart>
      <c:valAx>
        <c:axId val="38481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t>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6368"/>
        <c:crosses val="autoZero"/>
        <c:crossBetween val="midCat"/>
      </c:valAx>
      <c:valAx>
        <c:axId val="38486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1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plot</a:t>
          </a:r>
        </a:p>
      </cx:txPr>
    </cx:title>
    <cx:plotArea>
      <cx:plotAreaRegion>
        <cx:series layoutId="boxWhisker" uniqueId="{AB890BA2-C43E-43E7-9A21-AC933B55B5E1}">
          <cx:tx>
            <cx:txData>
              <cx:f>_xlchart.v1.0</cx:f>
              <cx:v>data</cx:v>
            </cx:txData>
          </cx:tx>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clusteredColumn" uniqueId="{1C32795D-49F5-4571-900F-5BEDC8509AB3}">
          <cx:dataId val="0"/>
          <cx:layoutPr>
            <cx:binning intervalClosed="r">
              <cx:binSize val="6"/>
            </cx:binning>
          </cx:layoutPr>
        </cx:series>
      </cx:plotAreaRegion>
      <cx:axis id="0">
        <cx:catScaling gapWidth="0"/>
        <cx:tickLabels/>
      </cx:axis>
      <cx:axis id="1">
        <cx:valScaling max="4" min="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3175</xdr:colOff>
      <xdr:row>80</xdr:row>
      <xdr:rowOff>0</xdr:rowOff>
    </xdr:from>
    <xdr:to>
      <xdr:col>11</xdr:col>
      <xdr:colOff>346075</xdr:colOff>
      <xdr:row>94</xdr:row>
      <xdr:rowOff>158750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419D9DB-EDBA-BF17-E154-228D0CF4E6A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78625" y="18980150"/>
              <a:ext cx="5499100" cy="3448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716862</xdr:colOff>
      <xdr:row>65</xdr:row>
      <xdr:rowOff>108791</xdr:rowOff>
    </xdr:from>
    <xdr:to>
      <xdr:col>9</xdr:col>
      <xdr:colOff>55850</xdr:colOff>
      <xdr:row>77</xdr:row>
      <xdr:rowOff>107109</xdr:rowOff>
    </xdr:to>
    <xdr:graphicFrame macro="">
      <xdr:nvGraphicFramePr>
        <xdr:cNvPr id="7" name="Chart 6">
          <a:extLst>
            <a:ext uri="{FF2B5EF4-FFF2-40B4-BE49-F238E27FC236}">
              <a16:creationId xmlns:a16="http://schemas.microsoft.com/office/drawing/2014/main" id="{3C113734-C474-A7CE-E583-BEEBE1109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28308</xdr:colOff>
      <xdr:row>96</xdr:row>
      <xdr:rowOff>147044</xdr:rowOff>
    </xdr:from>
    <xdr:to>
      <xdr:col>8</xdr:col>
      <xdr:colOff>78802</xdr:colOff>
      <xdr:row>108</xdr:row>
      <xdr:rowOff>44220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AB962CC-598E-6AB3-B2C7-B19A49F07C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422508" y="22886394"/>
              <a:ext cx="4571694" cy="27165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55818</xdr:colOff>
      <xdr:row>1</xdr:row>
      <xdr:rowOff>25400</xdr:rowOff>
    </xdr:from>
    <xdr:to>
      <xdr:col>9</xdr:col>
      <xdr:colOff>95250</xdr:colOff>
      <xdr:row>8</xdr:row>
      <xdr:rowOff>23300</xdr:rowOff>
    </xdr:to>
    <xdr:pic>
      <xdr:nvPicPr>
        <xdr:cNvPr id="4" name="Picture 3">
          <a:extLst>
            <a:ext uri="{FF2B5EF4-FFF2-40B4-BE49-F238E27FC236}">
              <a16:creationId xmlns:a16="http://schemas.microsoft.com/office/drawing/2014/main" id="{5855F72C-AE7C-FBE3-455E-DCDFAF92B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68268" y="831850"/>
          <a:ext cx="3836732" cy="237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E8CC7-6172-454B-BF20-86D07593FF32}">
  <dimension ref="A1:M109"/>
  <sheetViews>
    <sheetView tabSelected="1" topLeftCell="A98" zoomScale="83" workbookViewId="0">
      <selection activeCell="B28" sqref="B28"/>
    </sheetView>
  </sheetViews>
  <sheetFormatPr defaultRowHeight="18.5" x14ac:dyDescent="0.45"/>
  <cols>
    <col min="1" max="1" width="3.90625" style="12" customWidth="1"/>
    <col min="2" max="2" width="15.1796875" style="9" customWidth="1"/>
    <col min="3" max="3" width="24.54296875" style="9" customWidth="1"/>
    <col min="4" max="4" width="20.81640625" style="9" customWidth="1"/>
    <col min="5" max="5" width="17.26953125" style="9" bestFit="1" customWidth="1"/>
    <col min="6" max="6" width="20.7265625" style="9" customWidth="1"/>
    <col min="7" max="8" width="17.26953125" style="9" bestFit="1" customWidth="1"/>
    <col min="9" max="9" width="14.1796875" style="9" bestFit="1" customWidth="1"/>
    <col min="10" max="10" width="17.26953125" style="9" bestFit="1" customWidth="1"/>
    <col min="11" max="11" width="11.7265625" style="9" bestFit="1" customWidth="1"/>
    <col min="12" max="12" width="12.453125" style="9" bestFit="1" customWidth="1"/>
    <col min="13" max="13" width="21.6328125" style="9" bestFit="1" customWidth="1"/>
    <col min="14" max="15" width="16.81640625" style="9" bestFit="1" customWidth="1"/>
    <col min="16" max="16384" width="8.7265625" style="9"/>
  </cols>
  <sheetData>
    <row r="1" spans="1:8" ht="37" customHeight="1" x14ac:dyDescent="0.45">
      <c r="A1" s="12">
        <v>1</v>
      </c>
      <c r="B1" s="14" t="s">
        <v>132</v>
      </c>
      <c r="C1" s="14"/>
      <c r="D1" s="14"/>
      <c r="E1" s="14"/>
      <c r="F1" s="14"/>
    </row>
    <row r="2" spans="1:8" x14ac:dyDescent="0.45">
      <c r="B2" s="26" t="s">
        <v>20</v>
      </c>
      <c r="C2" s="27" t="s">
        <v>2</v>
      </c>
      <c r="D2" s="27" t="s">
        <v>3</v>
      </c>
      <c r="E2" s="27" t="s">
        <v>4</v>
      </c>
    </row>
    <row r="3" spans="1:8" x14ac:dyDescent="0.45">
      <c r="B3" s="25">
        <v>10</v>
      </c>
      <c r="C3" s="25">
        <f>AVERAGE(B3:B12)</f>
        <v>17.100000000000001</v>
      </c>
      <c r="D3" s="25">
        <f>(B7+B8)/2</f>
        <v>17.5</v>
      </c>
      <c r="E3" s="25" t="s">
        <v>150</v>
      </c>
    </row>
    <row r="4" spans="1:8" x14ac:dyDescent="0.45">
      <c r="B4" s="25">
        <v>12</v>
      </c>
      <c r="C4" s="25"/>
      <c r="D4" s="25"/>
      <c r="E4" s="25"/>
    </row>
    <row r="5" spans="1:8" x14ac:dyDescent="0.45">
      <c r="B5" s="25">
        <v>14</v>
      </c>
      <c r="C5" s="25"/>
      <c r="D5" s="25"/>
      <c r="E5" s="25"/>
    </row>
    <row r="6" spans="1:8" x14ac:dyDescent="0.45">
      <c r="B6" s="25">
        <v>15</v>
      </c>
      <c r="C6" s="25"/>
      <c r="D6" s="25"/>
      <c r="E6" s="25"/>
    </row>
    <row r="7" spans="1:8" x14ac:dyDescent="0.45">
      <c r="B7" s="25">
        <v>17</v>
      </c>
      <c r="C7" s="25"/>
      <c r="D7" s="25"/>
      <c r="E7" s="25"/>
    </row>
    <row r="8" spans="1:8" x14ac:dyDescent="0.45">
      <c r="B8" s="25">
        <v>18</v>
      </c>
      <c r="C8" s="25"/>
      <c r="D8" s="25"/>
      <c r="E8" s="25"/>
    </row>
    <row r="9" spans="1:8" x14ac:dyDescent="0.45">
      <c r="B9" s="25">
        <v>19</v>
      </c>
      <c r="C9" s="25"/>
      <c r="D9" s="25"/>
      <c r="E9" s="25"/>
    </row>
    <row r="10" spans="1:8" x14ac:dyDescent="0.45">
      <c r="B10" s="25">
        <v>20</v>
      </c>
      <c r="C10" s="25"/>
      <c r="D10" s="25"/>
      <c r="E10" s="25"/>
    </row>
    <row r="11" spans="1:8" x14ac:dyDescent="0.45">
      <c r="B11" s="25">
        <v>22</v>
      </c>
      <c r="C11" s="25"/>
      <c r="D11" s="25"/>
      <c r="E11" s="25"/>
    </row>
    <row r="12" spans="1:8" x14ac:dyDescent="0.45">
      <c r="B12" s="25">
        <v>24</v>
      </c>
      <c r="C12" s="25"/>
      <c r="D12" s="25"/>
      <c r="E12" s="25"/>
    </row>
    <row r="14" spans="1:8" ht="33" customHeight="1" x14ac:dyDescent="0.45">
      <c r="A14" s="12">
        <v>2</v>
      </c>
      <c r="B14" s="15" t="s">
        <v>133</v>
      </c>
      <c r="C14" s="15"/>
      <c r="D14" s="15"/>
      <c r="E14" s="15"/>
      <c r="F14" s="15"/>
    </row>
    <row r="15" spans="1:8" x14ac:dyDescent="0.45">
      <c r="B15" s="10" t="s">
        <v>11</v>
      </c>
      <c r="C15" s="27" t="s">
        <v>6</v>
      </c>
      <c r="D15" s="27" t="s">
        <v>5</v>
      </c>
      <c r="E15" s="27" t="s">
        <v>7</v>
      </c>
      <c r="F15" s="27" t="s">
        <v>8</v>
      </c>
      <c r="G15" s="27" t="s">
        <v>9</v>
      </c>
      <c r="H15" s="27" t="s">
        <v>10</v>
      </c>
    </row>
    <row r="16" spans="1:8" x14ac:dyDescent="0.45">
      <c r="C16" s="25">
        <f>0.2*11</f>
        <v>2.2000000000000002</v>
      </c>
      <c r="D16" s="25">
        <f>12+0.2*(14-12)</f>
        <v>12.4</v>
      </c>
      <c r="E16" s="25">
        <f>0.5*11</f>
        <v>5.5</v>
      </c>
      <c r="F16" s="25">
        <f>(17+(18-17)*0.5)</f>
        <v>17.5</v>
      </c>
      <c r="G16" s="25">
        <f>0.9*11</f>
        <v>9.9</v>
      </c>
      <c r="H16" s="25">
        <f>22+0.9*(24-22)</f>
        <v>23.8</v>
      </c>
    </row>
    <row r="18" spans="1:9" x14ac:dyDescent="0.45">
      <c r="A18" s="12">
        <v>3</v>
      </c>
      <c r="B18" s="13" t="s">
        <v>134</v>
      </c>
      <c r="C18"/>
      <c r="D18"/>
    </row>
    <row r="19" spans="1:9" x14ac:dyDescent="0.45">
      <c r="B19" s="16" t="s">
        <v>135</v>
      </c>
      <c r="C19" s="16"/>
      <c r="D19" s="28" t="s">
        <v>14</v>
      </c>
      <c r="E19" s="28" t="s">
        <v>13</v>
      </c>
      <c r="F19" s="28" t="s">
        <v>15</v>
      </c>
      <c r="G19" s="28" t="s">
        <v>16</v>
      </c>
      <c r="H19" s="28" t="s">
        <v>12</v>
      </c>
      <c r="I19" s="10"/>
    </row>
    <row r="20" spans="1:9" x14ac:dyDescent="0.45">
      <c r="D20" s="29">
        <f>0.25*11</f>
        <v>2.75</v>
      </c>
      <c r="E20" s="29">
        <f>12+(0.75*(14-12))</f>
        <v>13.5</v>
      </c>
      <c r="F20" s="29">
        <f>0.75*11</f>
        <v>8.25</v>
      </c>
      <c r="G20" s="29">
        <f>(20+(22-20)*0.25)</f>
        <v>20.5</v>
      </c>
      <c r="H20" s="29">
        <f>G20-E20</f>
        <v>7</v>
      </c>
    </row>
    <row r="22" spans="1:9" ht="18.5" customHeight="1" x14ac:dyDescent="0.45">
      <c r="A22" s="12">
        <v>4</v>
      </c>
      <c r="B22" s="15" t="s">
        <v>136</v>
      </c>
      <c r="C22" s="15"/>
      <c r="D22" s="15"/>
      <c r="E22" s="15"/>
      <c r="F22" s="15"/>
    </row>
    <row r="23" spans="1:9" x14ac:dyDescent="0.45">
      <c r="B23" s="27" t="s">
        <v>17</v>
      </c>
      <c r="C23" s="27" t="s">
        <v>18</v>
      </c>
    </row>
    <row r="24" spans="1:9" x14ac:dyDescent="0.45">
      <c r="B24" s="25">
        <v>10</v>
      </c>
      <c r="C24" s="25">
        <v>24</v>
      </c>
    </row>
    <row r="26" spans="1:9" x14ac:dyDescent="0.45">
      <c r="A26" s="12">
        <v>5</v>
      </c>
      <c r="B26" s="18" t="s">
        <v>137</v>
      </c>
      <c r="C26" s="18"/>
      <c r="D26" s="18"/>
      <c r="E26" s="18"/>
      <c r="F26" s="18"/>
    </row>
    <row r="27" spans="1:9" x14ac:dyDescent="0.45">
      <c r="B27" s="27" t="s">
        <v>21</v>
      </c>
      <c r="C27" s="27" t="s">
        <v>22</v>
      </c>
      <c r="D27" s="31" t="s">
        <v>19</v>
      </c>
      <c r="E27" s="31"/>
      <c r="F27" s="31"/>
    </row>
    <row r="28" spans="1:9" x14ac:dyDescent="0.45">
      <c r="B28" s="25">
        <f>E20-(1.5*H20)</f>
        <v>3</v>
      </c>
      <c r="C28" s="25">
        <f>G20+(1.5*7)</f>
        <v>31</v>
      </c>
      <c r="D28" s="30" t="s">
        <v>151</v>
      </c>
      <c r="E28" s="30"/>
      <c r="F28" s="30"/>
    </row>
    <row r="30" spans="1:9" x14ac:dyDescent="0.45">
      <c r="A30" s="12">
        <v>6</v>
      </c>
      <c r="B30" s="18" t="s">
        <v>138</v>
      </c>
      <c r="C30" s="18"/>
      <c r="D30" s="18"/>
      <c r="E30" s="18"/>
      <c r="F30" s="18"/>
      <c r="G30" s="18"/>
    </row>
    <row r="31" spans="1:9" x14ac:dyDescent="0.45">
      <c r="B31" s="27" t="s">
        <v>23</v>
      </c>
      <c r="C31" s="27" t="s">
        <v>24</v>
      </c>
      <c r="D31" s="27" t="s">
        <v>0</v>
      </c>
      <c r="E31" s="27" t="s">
        <v>144</v>
      </c>
      <c r="F31" s="27" t="s">
        <v>143</v>
      </c>
      <c r="G31" s="27" t="s">
        <v>25</v>
      </c>
      <c r="H31" s="27" t="s">
        <v>26</v>
      </c>
    </row>
    <row r="32" spans="1:9" x14ac:dyDescent="0.45">
      <c r="B32" s="25">
        <f>C24-B24</f>
        <v>14</v>
      </c>
      <c r="C32" s="25">
        <v>10</v>
      </c>
      <c r="D32" s="25">
        <f>AVERAGE(C32:C41)</f>
        <v>17.100000000000001</v>
      </c>
      <c r="E32" s="25">
        <f>C32-17.1</f>
        <v>-7.1000000000000014</v>
      </c>
      <c r="F32" s="25">
        <f>POWER(E32,2)</f>
        <v>50.410000000000018</v>
      </c>
      <c r="G32" s="25">
        <f>F42/10</f>
        <v>17.490000000000002</v>
      </c>
      <c r="H32" s="25">
        <f>SQRT(G32)</f>
        <v>4.1821047332652972</v>
      </c>
    </row>
    <row r="33" spans="1:8" x14ac:dyDescent="0.45">
      <c r="B33" s="25"/>
      <c r="C33" s="25">
        <v>12</v>
      </c>
      <c r="D33" s="25"/>
      <c r="E33" s="25">
        <f t="shared" ref="E33:E41" si="0">C33-17.1</f>
        <v>-5.1000000000000014</v>
      </c>
      <c r="F33" s="25">
        <f t="shared" ref="F33:F41" si="1">POWER(E33,2)</f>
        <v>26.010000000000016</v>
      </c>
      <c r="G33" s="25"/>
      <c r="H33" s="25"/>
    </row>
    <row r="34" spans="1:8" x14ac:dyDescent="0.45">
      <c r="B34" s="25"/>
      <c r="C34" s="25">
        <v>14</v>
      </c>
      <c r="D34" s="25"/>
      <c r="E34" s="25">
        <f t="shared" si="0"/>
        <v>-3.1000000000000014</v>
      </c>
      <c r="F34" s="25">
        <f t="shared" si="1"/>
        <v>9.6100000000000083</v>
      </c>
      <c r="G34" s="25"/>
      <c r="H34" s="25"/>
    </row>
    <row r="35" spans="1:8" x14ac:dyDescent="0.45">
      <c r="B35" s="25"/>
      <c r="C35" s="25">
        <v>15</v>
      </c>
      <c r="D35" s="25"/>
      <c r="E35" s="25">
        <f t="shared" si="0"/>
        <v>-2.1000000000000014</v>
      </c>
      <c r="F35" s="25">
        <f t="shared" si="1"/>
        <v>4.4100000000000064</v>
      </c>
      <c r="G35" s="25"/>
      <c r="H35" s="25"/>
    </row>
    <row r="36" spans="1:8" x14ac:dyDescent="0.45">
      <c r="B36" s="25"/>
      <c r="C36" s="25">
        <v>17</v>
      </c>
      <c r="D36" s="25"/>
      <c r="E36" s="25">
        <f t="shared" si="0"/>
        <v>-0.10000000000000142</v>
      </c>
      <c r="F36" s="25">
        <f t="shared" si="1"/>
        <v>1.0000000000000285E-2</v>
      </c>
      <c r="G36" s="25"/>
      <c r="H36" s="25"/>
    </row>
    <row r="37" spans="1:8" x14ac:dyDescent="0.45">
      <c r="B37" s="25"/>
      <c r="C37" s="25">
        <v>18</v>
      </c>
      <c r="D37" s="25"/>
      <c r="E37" s="25">
        <f t="shared" si="0"/>
        <v>0.89999999999999858</v>
      </c>
      <c r="F37" s="25">
        <f t="shared" si="1"/>
        <v>0.80999999999999739</v>
      </c>
      <c r="G37" s="25"/>
      <c r="H37" s="25"/>
    </row>
    <row r="38" spans="1:8" x14ac:dyDescent="0.45">
      <c r="B38" s="25"/>
      <c r="C38" s="25">
        <v>19</v>
      </c>
      <c r="D38" s="25"/>
      <c r="E38" s="25">
        <f t="shared" si="0"/>
        <v>1.8999999999999986</v>
      </c>
      <c r="F38" s="25">
        <f t="shared" si="1"/>
        <v>3.6099999999999945</v>
      </c>
      <c r="G38" s="25"/>
      <c r="H38" s="25"/>
    </row>
    <row r="39" spans="1:8" x14ac:dyDescent="0.45">
      <c r="B39" s="25"/>
      <c r="C39" s="25">
        <v>20</v>
      </c>
      <c r="D39" s="25"/>
      <c r="E39" s="25">
        <f t="shared" si="0"/>
        <v>2.8999999999999986</v>
      </c>
      <c r="F39" s="25">
        <f t="shared" si="1"/>
        <v>8.4099999999999913</v>
      </c>
      <c r="G39" s="25"/>
      <c r="H39" s="25"/>
    </row>
    <row r="40" spans="1:8" x14ac:dyDescent="0.45">
      <c r="B40" s="25"/>
      <c r="C40" s="25">
        <v>22</v>
      </c>
      <c r="D40" s="25"/>
      <c r="E40" s="25">
        <f t="shared" si="0"/>
        <v>4.8999999999999986</v>
      </c>
      <c r="F40" s="25">
        <f t="shared" si="1"/>
        <v>24.009999999999987</v>
      </c>
      <c r="G40" s="25"/>
      <c r="H40" s="25"/>
    </row>
    <row r="41" spans="1:8" x14ac:dyDescent="0.45">
      <c r="B41" s="25"/>
      <c r="C41" s="25">
        <v>24</v>
      </c>
      <c r="D41" s="25"/>
      <c r="E41" s="25">
        <f t="shared" si="0"/>
        <v>6.8999999999999986</v>
      </c>
      <c r="F41" s="25">
        <f t="shared" si="1"/>
        <v>47.609999999999978</v>
      </c>
      <c r="G41" s="25"/>
      <c r="H41" s="25"/>
    </row>
    <row r="42" spans="1:8" x14ac:dyDescent="0.45">
      <c r="B42" s="25"/>
      <c r="C42" s="25"/>
      <c r="D42" s="25"/>
      <c r="E42" s="25"/>
      <c r="F42" s="25">
        <f>SUM(F32:F41)</f>
        <v>174.90000000000003</v>
      </c>
      <c r="G42" s="25"/>
      <c r="H42" s="25"/>
    </row>
    <row r="43" spans="1:8" x14ac:dyDescent="0.45">
      <c r="B43" s="32"/>
      <c r="C43" s="32"/>
      <c r="D43" s="32"/>
      <c r="E43" s="32"/>
      <c r="F43" s="32"/>
      <c r="G43" s="32"/>
      <c r="H43" s="32"/>
    </row>
    <row r="44" spans="1:8" x14ac:dyDescent="0.45">
      <c r="A44" s="12">
        <v>7</v>
      </c>
      <c r="B44" s="13" t="s">
        <v>139</v>
      </c>
      <c r="C44" s="13"/>
      <c r="D44" s="13"/>
      <c r="E44" s="13"/>
      <c r="F44" s="13"/>
    </row>
    <row r="45" spans="1:8" s="10" customFormat="1" x14ac:dyDescent="0.45">
      <c r="A45" s="12"/>
      <c r="B45" s="27" t="s">
        <v>24</v>
      </c>
      <c r="C45" s="27" t="s">
        <v>27</v>
      </c>
      <c r="D45" s="27" t="s">
        <v>28</v>
      </c>
    </row>
    <row r="46" spans="1:8" x14ac:dyDescent="0.45">
      <c r="B46" s="25">
        <v>10</v>
      </c>
      <c r="C46" s="25">
        <f>(B46-17.1)</f>
        <v>-7.1000000000000014</v>
      </c>
      <c r="D46" s="25">
        <f>(C46/4.1821047)</f>
        <v>-1.6977097680027</v>
      </c>
    </row>
    <row r="47" spans="1:8" x14ac:dyDescent="0.45">
      <c r="B47" s="25">
        <v>12</v>
      </c>
      <c r="C47" s="25">
        <f t="shared" ref="C47:C55" si="2">(B47-17.1)</f>
        <v>-5.1000000000000014</v>
      </c>
      <c r="D47" s="25">
        <f t="shared" ref="D47:D55" si="3">(C47/4.1821047)</f>
        <v>-1.2194816643399677</v>
      </c>
    </row>
    <row r="48" spans="1:8" x14ac:dyDescent="0.45">
      <c r="B48" s="25">
        <v>14</v>
      </c>
      <c r="C48" s="25">
        <f t="shared" si="2"/>
        <v>-3.1000000000000014</v>
      </c>
      <c r="D48" s="25">
        <f t="shared" si="3"/>
        <v>-0.74125356067723547</v>
      </c>
    </row>
    <row r="49" spans="1:13" x14ac:dyDescent="0.45">
      <c r="B49" s="25">
        <v>15</v>
      </c>
      <c r="C49" s="25">
        <f t="shared" si="2"/>
        <v>-2.1000000000000014</v>
      </c>
      <c r="D49" s="25">
        <f t="shared" si="3"/>
        <v>-0.50213950884586922</v>
      </c>
    </row>
    <row r="50" spans="1:13" x14ac:dyDescent="0.45">
      <c r="B50" s="25">
        <v>17</v>
      </c>
      <c r="C50" s="25">
        <f t="shared" si="2"/>
        <v>-0.10000000000000142</v>
      </c>
      <c r="D50" s="25">
        <f t="shared" si="3"/>
        <v>-2.3911405183136954E-2</v>
      </c>
    </row>
    <row r="51" spans="1:13" x14ac:dyDescent="0.45">
      <c r="B51" s="25">
        <v>18</v>
      </c>
      <c r="C51" s="25">
        <f t="shared" si="2"/>
        <v>0.89999999999999858</v>
      </c>
      <c r="D51" s="25">
        <f t="shared" si="3"/>
        <v>0.21520264664822919</v>
      </c>
    </row>
    <row r="52" spans="1:13" x14ac:dyDescent="0.45">
      <c r="B52" s="25">
        <v>19</v>
      </c>
      <c r="C52" s="25">
        <f t="shared" si="2"/>
        <v>1.8999999999999986</v>
      </c>
      <c r="D52" s="25">
        <f t="shared" si="3"/>
        <v>0.45431669847959533</v>
      </c>
    </row>
    <row r="53" spans="1:13" x14ac:dyDescent="0.45">
      <c r="B53" s="25">
        <v>20</v>
      </c>
      <c r="C53" s="25">
        <f t="shared" si="2"/>
        <v>2.8999999999999986</v>
      </c>
      <c r="D53" s="25">
        <f t="shared" si="3"/>
        <v>0.69343075031096146</v>
      </c>
    </row>
    <row r="54" spans="1:13" x14ac:dyDescent="0.45">
      <c r="B54" s="25">
        <v>22</v>
      </c>
      <c r="C54" s="25">
        <f t="shared" si="2"/>
        <v>4.8999999999999986</v>
      </c>
      <c r="D54" s="25">
        <f t="shared" si="3"/>
        <v>1.1716588539736938</v>
      </c>
    </row>
    <row r="55" spans="1:13" x14ac:dyDescent="0.45">
      <c r="B55" s="25">
        <v>24</v>
      </c>
      <c r="C55" s="25">
        <f t="shared" si="2"/>
        <v>6.8999999999999986</v>
      </c>
      <c r="D55" s="25">
        <f t="shared" si="3"/>
        <v>1.6498869576364261</v>
      </c>
    </row>
    <row r="57" spans="1:13" x14ac:dyDescent="0.45">
      <c r="A57" s="12">
        <v>8</v>
      </c>
      <c r="B57" s="13" t="s">
        <v>140</v>
      </c>
      <c r="C57" s="13"/>
      <c r="D57" s="13"/>
      <c r="E57" s="13"/>
      <c r="F57" s="13"/>
      <c r="G57" s="13"/>
    </row>
    <row r="58" spans="1:13" s="10" customFormat="1" x14ac:dyDescent="0.45">
      <c r="A58" s="12"/>
      <c r="B58" s="27" t="s">
        <v>29</v>
      </c>
      <c r="C58" s="27" t="s">
        <v>30</v>
      </c>
      <c r="D58" s="27" t="s">
        <v>31</v>
      </c>
      <c r="E58" s="27" t="s">
        <v>32</v>
      </c>
      <c r="F58" s="27" t="s">
        <v>146</v>
      </c>
      <c r="G58" s="27" t="s">
        <v>145</v>
      </c>
      <c r="H58" s="27" t="s">
        <v>142</v>
      </c>
      <c r="I58" s="27" t="s">
        <v>141</v>
      </c>
      <c r="J58" s="27" t="s">
        <v>34</v>
      </c>
      <c r="K58" s="27" t="s">
        <v>36</v>
      </c>
      <c r="L58" s="27" t="s">
        <v>35</v>
      </c>
      <c r="M58" s="27" t="s">
        <v>37</v>
      </c>
    </row>
    <row r="59" spans="1:13" x14ac:dyDescent="0.45">
      <c r="B59" s="25">
        <v>10</v>
      </c>
      <c r="C59" s="25">
        <v>5</v>
      </c>
      <c r="D59" s="25">
        <f>AVERAGE(B59:B63)</f>
        <v>30</v>
      </c>
      <c r="E59" s="25">
        <f>AVERAGE(C59:C63)</f>
        <v>15</v>
      </c>
      <c r="F59" s="25">
        <f>B59-30</f>
        <v>-20</v>
      </c>
      <c r="G59" s="25">
        <f>C59-15</f>
        <v>-10</v>
      </c>
      <c r="H59" s="25">
        <f>POWER(F59,2)</f>
        <v>400</v>
      </c>
      <c r="I59" s="25">
        <f>POWER(G59,2)</f>
        <v>100</v>
      </c>
      <c r="J59" s="25">
        <f>SUM(H59:H63)*SUM(I59:I63)</f>
        <v>250000</v>
      </c>
      <c r="K59" s="25">
        <f>F59*G59</f>
        <v>200</v>
      </c>
      <c r="L59" s="25">
        <f>SUM(K59:K63)</f>
        <v>500</v>
      </c>
      <c r="M59" s="25">
        <f>L59/J63</f>
        <v>1</v>
      </c>
    </row>
    <row r="60" spans="1:13" x14ac:dyDescent="0.45">
      <c r="B60" s="25">
        <v>20</v>
      </c>
      <c r="C60" s="25">
        <v>10</v>
      </c>
      <c r="D60" s="25"/>
      <c r="E60" s="25"/>
      <c r="F60" s="25">
        <f t="shared" ref="F60:F63" si="4">B60-30</f>
        <v>-10</v>
      </c>
      <c r="G60" s="25">
        <f t="shared" ref="G60:G63" si="5">C60-15</f>
        <v>-5</v>
      </c>
      <c r="H60" s="25">
        <f t="shared" ref="H60:H63" si="6">POWER(F60,2)</f>
        <v>100</v>
      </c>
      <c r="I60" s="25">
        <f t="shared" ref="I60:I63" si="7">POWER(G60,2)</f>
        <v>25</v>
      </c>
      <c r="K60" s="25">
        <f t="shared" ref="K60:K63" si="8">F60*G60</f>
        <v>50</v>
      </c>
      <c r="L60" s="25"/>
      <c r="M60" s="25"/>
    </row>
    <row r="61" spans="1:13" x14ac:dyDescent="0.45">
      <c r="B61" s="25">
        <v>30</v>
      </c>
      <c r="C61" s="25">
        <v>15</v>
      </c>
      <c r="D61" s="25"/>
      <c r="E61" s="25"/>
      <c r="F61" s="25">
        <f t="shared" si="4"/>
        <v>0</v>
      </c>
      <c r="G61" s="25">
        <f t="shared" si="5"/>
        <v>0</v>
      </c>
      <c r="H61" s="25">
        <f t="shared" si="6"/>
        <v>0</v>
      </c>
      <c r="I61" s="25">
        <f t="shared" si="7"/>
        <v>0</v>
      </c>
      <c r="K61" s="25">
        <f t="shared" si="8"/>
        <v>0</v>
      </c>
      <c r="L61" s="25"/>
      <c r="M61" s="25"/>
    </row>
    <row r="62" spans="1:13" x14ac:dyDescent="0.45">
      <c r="B62" s="25">
        <v>40</v>
      </c>
      <c r="C62" s="25">
        <v>20</v>
      </c>
      <c r="D62" s="25"/>
      <c r="E62" s="25"/>
      <c r="F62" s="25">
        <f t="shared" si="4"/>
        <v>10</v>
      </c>
      <c r="G62" s="25">
        <f t="shared" si="5"/>
        <v>5</v>
      </c>
      <c r="H62" s="25">
        <f t="shared" si="6"/>
        <v>100</v>
      </c>
      <c r="I62" s="25">
        <f t="shared" si="7"/>
        <v>25</v>
      </c>
      <c r="J62" s="27" t="s">
        <v>33</v>
      </c>
      <c r="K62" s="25">
        <f t="shared" si="8"/>
        <v>50</v>
      </c>
      <c r="L62" s="25"/>
      <c r="M62" s="25"/>
    </row>
    <row r="63" spans="1:13" x14ac:dyDescent="0.45">
      <c r="B63" s="25">
        <v>50</v>
      </c>
      <c r="C63" s="25">
        <v>25</v>
      </c>
      <c r="D63" s="25"/>
      <c r="E63" s="25"/>
      <c r="F63" s="25">
        <f t="shared" si="4"/>
        <v>20</v>
      </c>
      <c r="G63" s="25">
        <f t="shared" si="5"/>
        <v>10</v>
      </c>
      <c r="H63" s="25">
        <f t="shared" si="6"/>
        <v>400</v>
      </c>
      <c r="I63" s="25">
        <f t="shared" si="7"/>
        <v>100</v>
      </c>
      <c r="J63" s="25">
        <f>SQRT(J59)</f>
        <v>500</v>
      </c>
      <c r="K63" s="25">
        <f t="shared" si="8"/>
        <v>200</v>
      </c>
      <c r="L63" s="25"/>
      <c r="M63" s="25"/>
    </row>
    <row r="65" spans="1:8" x14ac:dyDescent="0.45">
      <c r="A65" s="12">
        <v>9</v>
      </c>
      <c r="B65" s="13" t="s">
        <v>147</v>
      </c>
      <c r="C65" s="13"/>
      <c r="D65" s="13"/>
      <c r="E65" s="13"/>
      <c r="F65" s="13"/>
      <c r="G65" s="13"/>
      <c r="H65" s="13"/>
    </row>
    <row r="67" spans="1:8" x14ac:dyDescent="0.45">
      <c r="B67" s="10" t="s">
        <v>38</v>
      </c>
      <c r="C67" s="26" t="s">
        <v>29</v>
      </c>
      <c r="D67" s="26" t="s">
        <v>30</v>
      </c>
    </row>
    <row r="68" spans="1:8" x14ac:dyDescent="0.45">
      <c r="C68" s="33">
        <v>10</v>
      </c>
      <c r="D68" s="33">
        <v>5</v>
      </c>
    </row>
    <row r="69" spans="1:8" x14ac:dyDescent="0.45">
      <c r="C69" s="33">
        <v>20</v>
      </c>
      <c r="D69" s="33">
        <v>10</v>
      </c>
    </row>
    <row r="70" spans="1:8" x14ac:dyDescent="0.45">
      <c r="C70" s="33">
        <v>30</v>
      </c>
      <c r="D70" s="33">
        <v>15</v>
      </c>
    </row>
    <row r="71" spans="1:8" x14ac:dyDescent="0.45">
      <c r="C71" s="33">
        <v>40</v>
      </c>
      <c r="D71" s="33">
        <v>20</v>
      </c>
    </row>
    <row r="72" spans="1:8" x14ac:dyDescent="0.45">
      <c r="C72" s="33">
        <v>50</v>
      </c>
      <c r="D72" s="33">
        <v>25</v>
      </c>
    </row>
    <row r="79" spans="1:8" x14ac:dyDescent="0.45">
      <c r="A79" s="12">
        <v>10</v>
      </c>
      <c r="B79" s="17" t="s">
        <v>148</v>
      </c>
      <c r="C79" s="17"/>
      <c r="D79" s="17"/>
      <c r="E79" s="17"/>
      <c r="F79" s="17"/>
      <c r="G79" s="17"/>
    </row>
    <row r="81" spans="1:6" x14ac:dyDescent="0.45">
      <c r="B81" s="10" t="s">
        <v>39</v>
      </c>
      <c r="C81" s="27" t="s">
        <v>40</v>
      </c>
      <c r="D81" s="27" t="s">
        <v>0</v>
      </c>
      <c r="E81" s="25">
        <f>AVERAGE(C82:C91)</f>
        <v>17.100000000000001</v>
      </c>
    </row>
    <row r="82" spans="1:6" x14ac:dyDescent="0.45">
      <c r="C82" s="25">
        <v>10</v>
      </c>
      <c r="D82" s="27" t="s">
        <v>1</v>
      </c>
      <c r="E82" s="25">
        <f>D3</f>
        <v>17.5</v>
      </c>
    </row>
    <row r="83" spans="1:6" x14ac:dyDescent="0.45">
      <c r="C83" s="25">
        <v>12</v>
      </c>
      <c r="D83" s="27" t="s">
        <v>41</v>
      </c>
      <c r="E83" s="25">
        <f>E20</f>
        <v>13.5</v>
      </c>
    </row>
    <row r="84" spans="1:6" x14ac:dyDescent="0.45">
      <c r="C84" s="25">
        <v>14</v>
      </c>
      <c r="D84" s="27" t="s">
        <v>42</v>
      </c>
      <c r="E84" s="25">
        <f>G20</f>
        <v>20.5</v>
      </c>
    </row>
    <row r="85" spans="1:6" x14ac:dyDescent="0.45">
      <c r="C85" s="25">
        <v>15</v>
      </c>
      <c r="D85" s="27" t="s">
        <v>43</v>
      </c>
      <c r="E85" s="25">
        <v>10</v>
      </c>
    </row>
    <row r="86" spans="1:6" x14ac:dyDescent="0.45">
      <c r="C86" s="25">
        <v>17</v>
      </c>
      <c r="D86" s="27" t="s">
        <v>44</v>
      </c>
      <c r="E86" s="25">
        <v>24</v>
      </c>
    </row>
    <row r="87" spans="1:6" x14ac:dyDescent="0.45">
      <c r="C87" s="25">
        <v>18</v>
      </c>
      <c r="D87" s="25"/>
      <c r="E87" s="25"/>
    </row>
    <row r="88" spans="1:6" x14ac:dyDescent="0.45">
      <c r="C88" s="25">
        <v>19</v>
      </c>
      <c r="D88" s="25"/>
      <c r="E88" s="25"/>
    </row>
    <row r="89" spans="1:6" x14ac:dyDescent="0.45">
      <c r="C89" s="25">
        <v>20</v>
      </c>
      <c r="D89" s="25"/>
      <c r="E89" s="25"/>
    </row>
    <row r="90" spans="1:6" x14ac:dyDescent="0.45">
      <c r="C90" s="25">
        <v>22</v>
      </c>
      <c r="D90" s="25"/>
      <c r="E90" s="25"/>
    </row>
    <row r="91" spans="1:6" x14ac:dyDescent="0.45">
      <c r="C91" s="25">
        <v>24</v>
      </c>
      <c r="D91" s="25"/>
      <c r="E91" s="25"/>
    </row>
    <row r="96" spans="1:6" x14ac:dyDescent="0.45">
      <c r="A96" s="12">
        <v>11</v>
      </c>
      <c r="B96" s="18" t="s">
        <v>149</v>
      </c>
      <c r="C96" s="18"/>
      <c r="D96" s="18"/>
      <c r="E96" s="18"/>
      <c r="F96" s="18"/>
    </row>
    <row r="97" spans="2:3" x14ac:dyDescent="0.45">
      <c r="B97" s="10" t="s">
        <v>45</v>
      </c>
      <c r="C97" s="26" t="s">
        <v>40</v>
      </c>
    </row>
    <row r="98" spans="2:3" x14ac:dyDescent="0.45">
      <c r="C98" s="25">
        <v>10</v>
      </c>
    </row>
    <row r="99" spans="2:3" x14ac:dyDescent="0.45">
      <c r="C99" s="25">
        <v>12</v>
      </c>
    </row>
    <row r="100" spans="2:3" x14ac:dyDescent="0.45">
      <c r="C100" s="25">
        <v>14</v>
      </c>
    </row>
    <row r="101" spans="2:3" x14ac:dyDescent="0.45">
      <c r="C101" s="25">
        <v>15</v>
      </c>
    </row>
    <row r="102" spans="2:3" x14ac:dyDescent="0.45">
      <c r="C102" s="25">
        <v>17</v>
      </c>
    </row>
    <row r="103" spans="2:3" x14ac:dyDescent="0.45">
      <c r="C103" s="25">
        <v>18</v>
      </c>
    </row>
    <row r="104" spans="2:3" x14ac:dyDescent="0.45">
      <c r="C104" s="25">
        <v>19</v>
      </c>
    </row>
    <row r="105" spans="2:3" x14ac:dyDescent="0.45">
      <c r="C105" s="25">
        <v>20</v>
      </c>
    </row>
    <row r="106" spans="2:3" x14ac:dyDescent="0.45">
      <c r="C106" s="25">
        <v>22</v>
      </c>
    </row>
    <row r="107" spans="2:3" x14ac:dyDescent="0.45">
      <c r="C107" s="25">
        <v>24</v>
      </c>
    </row>
    <row r="109" spans="2:3" x14ac:dyDescent="0.45">
      <c r="B109" s="11"/>
    </row>
  </sheetData>
  <sortState xmlns:xlrd2="http://schemas.microsoft.com/office/spreadsheetml/2017/richdata2" ref="B3:B12">
    <sortCondition ref="B3:B12"/>
  </sortState>
  <mergeCells count="10">
    <mergeCell ref="B79:G79"/>
    <mergeCell ref="B96:F96"/>
    <mergeCell ref="B22:F22"/>
    <mergeCell ref="B26:F26"/>
    <mergeCell ref="B30:G30"/>
    <mergeCell ref="B1:F1"/>
    <mergeCell ref="B14:F14"/>
    <mergeCell ref="B19:C19"/>
    <mergeCell ref="D28:F28"/>
    <mergeCell ref="D27:F2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BB48-7239-4F92-A697-68CE0790D6EB}">
  <dimension ref="A1:K68"/>
  <sheetViews>
    <sheetView topLeftCell="A68" workbookViewId="0">
      <selection activeCell="F45" sqref="F45"/>
    </sheetView>
  </sheetViews>
  <sheetFormatPr defaultRowHeight="14.5" x14ac:dyDescent="0.35"/>
  <cols>
    <col min="1" max="1" width="8.7265625" style="6"/>
    <col min="2" max="2" width="79.453125" customWidth="1"/>
    <col min="3" max="3" width="12" bestFit="1" customWidth="1"/>
    <col min="4" max="4" width="13" bestFit="1" customWidth="1"/>
    <col min="5" max="5" width="12.7265625" bestFit="1" customWidth="1"/>
    <col min="6" max="6" width="14.26953125" bestFit="1" customWidth="1"/>
    <col min="7" max="7" width="14.54296875" bestFit="1" customWidth="1"/>
    <col min="8" max="8" width="13.7265625" bestFit="1" customWidth="1"/>
    <col min="9" max="9" width="11.81640625" bestFit="1" customWidth="1"/>
    <col min="10" max="10" width="13.7265625" bestFit="1" customWidth="1"/>
    <col min="11" max="11" width="11.54296875" bestFit="1" customWidth="1"/>
  </cols>
  <sheetData>
    <row r="1" spans="1:6" ht="75" customHeight="1" x14ac:dyDescent="0.35">
      <c r="A1" s="19">
        <v>12</v>
      </c>
      <c r="B1" s="2" t="s">
        <v>128</v>
      </c>
    </row>
    <row r="2" spans="1:6" ht="68.5" customHeight="1" x14ac:dyDescent="0.35">
      <c r="A2" s="19"/>
      <c r="B2" s="20" t="s">
        <v>56</v>
      </c>
      <c r="C2" s="21" t="s">
        <v>46</v>
      </c>
      <c r="D2" s="21" t="s">
        <v>47</v>
      </c>
      <c r="E2" s="21" t="s">
        <v>48</v>
      </c>
    </row>
    <row r="3" spans="1:6" ht="46.5" customHeight="1" x14ac:dyDescent="0.35">
      <c r="A3" s="19"/>
      <c r="B3" s="20"/>
      <c r="C3" s="3" t="s">
        <v>49</v>
      </c>
      <c r="D3" s="3">
        <v>12</v>
      </c>
      <c r="E3" s="3">
        <v>32</v>
      </c>
    </row>
    <row r="4" spans="1:6" x14ac:dyDescent="0.35">
      <c r="A4" s="19"/>
      <c r="B4" s="20"/>
      <c r="C4" s="3" t="s">
        <v>50</v>
      </c>
      <c r="D4" s="3">
        <v>9</v>
      </c>
      <c r="E4" s="3">
        <v>25</v>
      </c>
    </row>
    <row r="5" spans="1:6" x14ac:dyDescent="0.35">
      <c r="A5" s="19"/>
      <c r="C5" s="3" t="s">
        <v>51</v>
      </c>
      <c r="D5" s="3">
        <v>8</v>
      </c>
      <c r="E5" s="3">
        <v>20</v>
      </c>
    </row>
    <row r="6" spans="1:6" x14ac:dyDescent="0.35">
      <c r="A6" s="19"/>
      <c r="C6" s="3" t="s">
        <v>52</v>
      </c>
      <c r="D6" s="3">
        <v>7</v>
      </c>
      <c r="E6" s="3">
        <v>18</v>
      </c>
    </row>
    <row r="7" spans="1:6" x14ac:dyDescent="0.35">
      <c r="A7" s="19"/>
      <c r="C7" s="3" t="s">
        <v>53</v>
      </c>
      <c r="D7" s="3">
        <v>5</v>
      </c>
      <c r="E7" s="3">
        <v>10</v>
      </c>
    </row>
    <row r="8" spans="1:6" x14ac:dyDescent="0.35">
      <c r="A8" s="19"/>
      <c r="C8" s="3" t="s">
        <v>54</v>
      </c>
      <c r="D8" s="3">
        <v>1</v>
      </c>
      <c r="E8" s="3">
        <v>0.5</v>
      </c>
    </row>
    <row r="9" spans="1:6" x14ac:dyDescent="0.35">
      <c r="A9" s="19"/>
      <c r="C9" s="3" t="s">
        <v>55</v>
      </c>
      <c r="D9" s="3">
        <v>0.5</v>
      </c>
      <c r="E9" s="3">
        <v>0.2</v>
      </c>
    </row>
    <row r="10" spans="1:6" x14ac:dyDescent="0.35">
      <c r="A10" s="19"/>
    </row>
    <row r="11" spans="1:6" ht="117" customHeight="1" x14ac:dyDescent="0.35">
      <c r="A11" s="6">
        <v>13</v>
      </c>
      <c r="B11" s="2" t="s">
        <v>129</v>
      </c>
      <c r="C11" s="4"/>
    </row>
    <row r="13" spans="1:6" ht="246.5" x14ac:dyDescent="0.35">
      <c r="A13" s="6">
        <v>14</v>
      </c>
      <c r="B13" s="2" t="s">
        <v>130</v>
      </c>
    </row>
    <row r="15" spans="1:6" ht="29" x14ac:dyDescent="0.35">
      <c r="A15" s="6">
        <v>15</v>
      </c>
      <c r="B15" s="7" t="s">
        <v>57</v>
      </c>
      <c r="C15" s="23" t="s">
        <v>58</v>
      </c>
      <c r="D15" s="23" t="s">
        <v>74</v>
      </c>
      <c r="E15" s="23" t="s">
        <v>75</v>
      </c>
      <c r="F15" s="23" t="s">
        <v>59</v>
      </c>
    </row>
    <row r="16" spans="1:6" x14ac:dyDescent="0.35">
      <c r="B16" t="s">
        <v>62</v>
      </c>
      <c r="C16" s="22">
        <v>25</v>
      </c>
      <c r="D16" s="22">
        <v>22</v>
      </c>
      <c r="E16" s="22">
        <v>3</v>
      </c>
      <c r="F16" s="22">
        <v>40</v>
      </c>
    </row>
    <row r="17" spans="1:11" x14ac:dyDescent="0.35">
      <c r="B17" t="s">
        <v>63</v>
      </c>
    </row>
    <row r="18" spans="1:11" x14ac:dyDescent="0.35">
      <c r="C18" s="23" t="s">
        <v>61</v>
      </c>
    </row>
    <row r="19" spans="1:11" x14ac:dyDescent="0.35">
      <c r="C19" s="22">
        <f>(C16-D16)/(E16/SQRT(F16))</f>
        <v>6.324555320336759</v>
      </c>
    </row>
    <row r="20" spans="1:11" ht="43.5" x14ac:dyDescent="0.35">
      <c r="B20" s="2" t="s">
        <v>131</v>
      </c>
    </row>
    <row r="22" spans="1:11" ht="43.5" x14ac:dyDescent="0.35">
      <c r="A22" s="6">
        <v>16</v>
      </c>
      <c r="B22" s="7" t="s">
        <v>64</v>
      </c>
      <c r="C22" s="23" t="s">
        <v>60</v>
      </c>
      <c r="D22" s="23" t="s">
        <v>69</v>
      </c>
      <c r="E22" s="23" t="s">
        <v>70</v>
      </c>
    </row>
    <row r="23" spans="1:11" x14ac:dyDescent="0.35">
      <c r="B23" s="2" t="s">
        <v>65</v>
      </c>
      <c r="C23" s="22">
        <v>6.3239999999999998</v>
      </c>
      <c r="D23" s="22">
        <v>0.99990000000000001</v>
      </c>
      <c r="E23" s="22">
        <f>2*(1-D23)</f>
        <v>1.9999999999997797E-4</v>
      </c>
    </row>
    <row r="24" spans="1:11" x14ac:dyDescent="0.35">
      <c r="B24" s="2" t="s">
        <v>66</v>
      </c>
    </row>
    <row r="25" spans="1:11" x14ac:dyDescent="0.35">
      <c r="B25" s="2" t="s">
        <v>67</v>
      </c>
    </row>
    <row r="26" spans="1:11" x14ac:dyDescent="0.35">
      <c r="B26" s="2" t="s">
        <v>68</v>
      </c>
    </row>
    <row r="27" spans="1:11" x14ac:dyDescent="0.35">
      <c r="B27" s="5" t="s">
        <v>152</v>
      </c>
    </row>
    <row r="29" spans="1:11" ht="29" x14ac:dyDescent="0.35">
      <c r="A29" s="6">
        <v>17</v>
      </c>
      <c r="B29" s="7" t="s">
        <v>71</v>
      </c>
      <c r="C29" s="23" t="s">
        <v>72</v>
      </c>
      <c r="D29" s="23" t="s">
        <v>73</v>
      </c>
      <c r="E29" s="23" t="s">
        <v>76</v>
      </c>
      <c r="F29" s="23" t="s">
        <v>78</v>
      </c>
      <c r="G29" s="23" t="s">
        <v>79</v>
      </c>
      <c r="H29" s="23" t="s">
        <v>80</v>
      </c>
      <c r="I29" s="23" t="s">
        <v>77</v>
      </c>
      <c r="J29" s="23" t="s">
        <v>81</v>
      </c>
      <c r="K29" s="23" t="s">
        <v>85</v>
      </c>
    </row>
    <row r="30" spans="1:11" x14ac:dyDescent="0.35">
      <c r="B30" s="2" t="s">
        <v>82</v>
      </c>
      <c r="C30" s="22">
        <v>45</v>
      </c>
      <c r="D30" s="22">
        <v>50</v>
      </c>
      <c r="E30" s="22">
        <f>AVERAGE(C30:C36)</f>
        <v>53.142857142857146</v>
      </c>
      <c r="F30" s="22">
        <f>C30-53.14285714</f>
        <v>-8.1428571399999967</v>
      </c>
      <c r="G30" s="22">
        <f>POWER(F30,2)</f>
        <v>66.306122402448921</v>
      </c>
      <c r="H30" s="22">
        <f>G37/(7-1)</f>
        <v>38.809523809523803</v>
      </c>
      <c r="I30" s="22">
        <f>SQRT(H30)</f>
        <v>6.2297290317897298</v>
      </c>
      <c r="J30" s="22">
        <f>(E30-D30)/(I30/SQRT(7))</f>
        <v>1.3347640585603673</v>
      </c>
      <c r="K30" s="22">
        <v>2.4470000000000001</v>
      </c>
    </row>
    <row r="31" spans="1:11" x14ac:dyDescent="0.35">
      <c r="B31" s="2" t="s">
        <v>83</v>
      </c>
      <c r="C31" s="22">
        <v>50</v>
      </c>
      <c r="D31" s="22"/>
      <c r="E31" s="22"/>
      <c r="F31" s="22">
        <f t="shared" ref="F31:F36" si="0">C31-53.14285714</f>
        <v>-3.1428571399999967</v>
      </c>
      <c r="G31" s="22">
        <f t="shared" ref="G31:G36" si="1">POWER(F31,2)</f>
        <v>9.8775510024489588</v>
      </c>
      <c r="H31" s="22"/>
      <c r="I31" s="22"/>
      <c r="J31" s="22"/>
      <c r="K31" s="22"/>
    </row>
    <row r="32" spans="1:11" x14ac:dyDescent="0.35">
      <c r="B32" s="2" t="s">
        <v>84</v>
      </c>
      <c r="C32" s="22">
        <v>55</v>
      </c>
      <c r="D32" s="22"/>
      <c r="E32" s="22"/>
      <c r="F32" s="22">
        <f t="shared" si="0"/>
        <v>1.8571428600000033</v>
      </c>
      <c r="G32" s="22">
        <f t="shared" si="1"/>
        <v>3.4489796024489916</v>
      </c>
      <c r="H32" s="22"/>
      <c r="I32" s="22"/>
      <c r="J32" s="22"/>
      <c r="K32" s="22"/>
    </row>
    <row r="33" spans="1:11" x14ac:dyDescent="0.35">
      <c r="B33" s="2" t="s">
        <v>86</v>
      </c>
      <c r="C33" s="22">
        <v>60</v>
      </c>
      <c r="D33" s="22"/>
      <c r="E33" s="22"/>
      <c r="F33" s="22">
        <f t="shared" si="0"/>
        <v>6.8571428600000033</v>
      </c>
      <c r="G33" s="22">
        <f t="shared" si="1"/>
        <v>47.020408202449026</v>
      </c>
      <c r="H33" s="22"/>
      <c r="I33" s="22"/>
      <c r="J33" s="22"/>
      <c r="K33" s="22"/>
    </row>
    <row r="34" spans="1:11" x14ac:dyDescent="0.35">
      <c r="B34" s="2" t="s">
        <v>90</v>
      </c>
      <c r="C34" s="22">
        <v>62</v>
      </c>
      <c r="D34" s="22"/>
      <c r="E34" s="22"/>
      <c r="F34" s="22">
        <f t="shared" si="0"/>
        <v>8.8571428600000033</v>
      </c>
      <c r="G34" s="22">
        <f t="shared" si="1"/>
        <v>78.448979642449032</v>
      </c>
      <c r="H34" s="22"/>
      <c r="I34" s="22"/>
      <c r="J34" s="22"/>
      <c r="K34" s="22"/>
    </row>
    <row r="35" spans="1:11" x14ac:dyDescent="0.35">
      <c r="B35" s="2" t="s">
        <v>88</v>
      </c>
      <c r="C35" s="22">
        <v>48</v>
      </c>
      <c r="D35" s="22"/>
      <c r="E35" s="22"/>
      <c r="F35" s="22">
        <f t="shared" si="0"/>
        <v>-5.1428571399999967</v>
      </c>
      <c r="G35" s="22">
        <f t="shared" si="1"/>
        <v>26.448979562448947</v>
      </c>
      <c r="H35" s="22"/>
      <c r="I35" s="22"/>
      <c r="J35" s="22"/>
      <c r="K35" s="22"/>
    </row>
    <row r="36" spans="1:11" x14ac:dyDescent="0.35">
      <c r="B36" s="2" t="s">
        <v>87</v>
      </c>
      <c r="C36" s="22">
        <v>52</v>
      </c>
      <c r="D36" s="22"/>
      <c r="E36" s="22"/>
      <c r="F36" s="22">
        <f t="shared" si="0"/>
        <v>-1.1428571399999967</v>
      </c>
      <c r="G36" s="22">
        <f t="shared" si="1"/>
        <v>1.3061224424489721</v>
      </c>
      <c r="H36" s="22"/>
      <c r="I36" s="22"/>
      <c r="J36" s="22"/>
      <c r="K36" s="22"/>
    </row>
    <row r="37" spans="1:11" x14ac:dyDescent="0.35">
      <c r="B37" s="2" t="s">
        <v>89</v>
      </c>
      <c r="C37" s="22"/>
      <c r="D37" s="22"/>
      <c r="E37" s="22"/>
      <c r="F37" s="22"/>
      <c r="G37" s="22">
        <f>SUM(G30:G36)</f>
        <v>232.85714285714283</v>
      </c>
      <c r="H37" s="22"/>
      <c r="I37" s="22"/>
      <c r="J37" s="22"/>
      <c r="K37" s="22"/>
    </row>
    <row r="38" spans="1:11" ht="29" x14ac:dyDescent="0.35">
      <c r="B38" s="5" t="s">
        <v>91</v>
      </c>
    </row>
    <row r="40" spans="1:11" x14ac:dyDescent="0.35">
      <c r="A40" s="6">
        <v>18</v>
      </c>
      <c r="B40" s="8" t="s">
        <v>92</v>
      </c>
      <c r="C40" s="23" t="s">
        <v>96</v>
      </c>
      <c r="D40" s="23" t="s">
        <v>97</v>
      </c>
      <c r="E40" s="23" t="s">
        <v>100</v>
      </c>
      <c r="F40" s="23" t="s">
        <v>101</v>
      </c>
      <c r="G40" s="23" t="s">
        <v>107</v>
      </c>
      <c r="H40" s="23" t="s">
        <v>108</v>
      </c>
      <c r="I40" s="23" t="s">
        <v>109</v>
      </c>
      <c r="J40" s="23" t="s">
        <v>110</v>
      </c>
    </row>
    <row r="41" spans="1:11" x14ac:dyDescent="0.35">
      <c r="B41" s="8" t="s">
        <v>93</v>
      </c>
      <c r="C41" s="22">
        <v>85</v>
      </c>
      <c r="D41" s="22">
        <v>78</v>
      </c>
      <c r="E41" s="22">
        <f>C41-D41</f>
        <v>7</v>
      </c>
      <c r="F41" s="22">
        <f>(1/5)+(1/5)</f>
        <v>0.4</v>
      </c>
      <c r="G41" s="22">
        <f>C41-88.2</f>
        <v>-3.2000000000000028</v>
      </c>
      <c r="H41" s="22">
        <f>POWER(G41,2)</f>
        <v>10.240000000000018</v>
      </c>
      <c r="I41" s="22">
        <f>D41-79</f>
        <v>-1</v>
      </c>
      <c r="J41" s="22">
        <f>POWER(I41,2)</f>
        <v>1</v>
      </c>
    </row>
    <row r="42" spans="1:11" x14ac:dyDescent="0.35">
      <c r="B42" s="8" t="s">
        <v>94</v>
      </c>
      <c r="C42" s="22">
        <v>90</v>
      </c>
      <c r="D42" s="22">
        <v>75</v>
      </c>
      <c r="E42" s="22">
        <f t="shared" ref="E42:E45" si="2">C42-D42</f>
        <v>15</v>
      </c>
      <c r="F42" s="22"/>
      <c r="G42" s="22">
        <f t="shared" ref="G42:G45" si="3">C42-88.2</f>
        <v>1.7999999999999972</v>
      </c>
      <c r="H42" s="22">
        <f t="shared" ref="H42:H45" si="4">POWER(G42,2)</f>
        <v>3.2399999999999896</v>
      </c>
      <c r="I42" s="22">
        <f t="shared" ref="I42:I45" si="5">D42-79</f>
        <v>-4</v>
      </c>
      <c r="J42" s="22">
        <f t="shared" ref="J42:J45" si="6">POWER(I42,2)</f>
        <v>16</v>
      </c>
    </row>
    <row r="43" spans="1:11" ht="29" x14ac:dyDescent="0.35">
      <c r="B43" s="7" t="s">
        <v>95</v>
      </c>
      <c r="C43" s="22">
        <v>88</v>
      </c>
      <c r="D43" s="22">
        <v>80</v>
      </c>
      <c r="E43" s="22">
        <f t="shared" si="2"/>
        <v>8</v>
      </c>
      <c r="G43" s="22">
        <f t="shared" si="3"/>
        <v>-0.20000000000000284</v>
      </c>
      <c r="H43" s="22">
        <f t="shared" si="4"/>
        <v>4.0000000000001139E-2</v>
      </c>
      <c r="I43" s="22">
        <f t="shared" si="5"/>
        <v>1</v>
      </c>
      <c r="J43" s="22">
        <f t="shared" si="6"/>
        <v>1</v>
      </c>
    </row>
    <row r="44" spans="1:11" x14ac:dyDescent="0.35">
      <c r="B44" t="s">
        <v>99</v>
      </c>
      <c r="C44" s="22">
        <v>92</v>
      </c>
      <c r="D44" s="22">
        <v>83</v>
      </c>
      <c r="E44" s="22">
        <f t="shared" si="2"/>
        <v>9</v>
      </c>
      <c r="G44" s="22">
        <f t="shared" si="3"/>
        <v>3.7999999999999972</v>
      </c>
      <c r="H44" s="22">
        <f t="shared" si="4"/>
        <v>14.439999999999978</v>
      </c>
      <c r="I44" s="22">
        <f t="shared" si="5"/>
        <v>4</v>
      </c>
      <c r="J44" s="22">
        <f t="shared" si="6"/>
        <v>16</v>
      </c>
    </row>
    <row r="45" spans="1:11" x14ac:dyDescent="0.35">
      <c r="B45" t="s">
        <v>98</v>
      </c>
      <c r="C45" s="22">
        <v>86</v>
      </c>
      <c r="D45" s="22">
        <v>79</v>
      </c>
      <c r="E45" s="22">
        <f t="shared" si="2"/>
        <v>7</v>
      </c>
      <c r="F45" s="23" t="s">
        <v>102</v>
      </c>
      <c r="G45" s="22">
        <f t="shared" si="3"/>
        <v>-2.2000000000000028</v>
      </c>
      <c r="H45" s="22">
        <f t="shared" si="4"/>
        <v>4.8400000000000123</v>
      </c>
      <c r="I45" s="22">
        <f t="shared" si="5"/>
        <v>0</v>
      </c>
      <c r="J45" s="22">
        <f t="shared" si="6"/>
        <v>0</v>
      </c>
    </row>
    <row r="46" spans="1:11" x14ac:dyDescent="0.35">
      <c r="B46" s="1" t="s">
        <v>122</v>
      </c>
      <c r="C46" s="22"/>
      <c r="D46" s="22"/>
      <c r="E46" s="22"/>
      <c r="F46" s="22">
        <f>SQRT(F41)</f>
        <v>0.63245553203367588</v>
      </c>
      <c r="G46" s="22"/>
      <c r="H46" s="22">
        <f>SUM(H41:H45)</f>
        <v>32.799999999999997</v>
      </c>
      <c r="I46" s="22"/>
      <c r="J46" s="22">
        <f>SUM(J41:J45)</f>
        <v>34</v>
      </c>
    </row>
    <row r="47" spans="1:11" x14ac:dyDescent="0.35">
      <c r="B47" s="1"/>
      <c r="C47" s="24"/>
      <c r="D47" s="24"/>
      <c r="E47" s="24"/>
      <c r="F47" s="24"/>
      <c r="G47" s="24"/>
      <c r="H47" s="24"/>
      <c r="I47" s="24"/>
      <c r="J47" s="24"/>
    </row>
    <row r="48" spans="1:11" x14ac:dyDescent="0.35">
      <c r="C48" s="23" t="s">
        <v>105</v>
      </c>
      <c r="D48" s="23" t="s">
        <v>106</v>
      </c>
      <c r="E48" s="23" t="s">
        <v>103</v>
      </c>
      <c r="F48" s="23" t="s">
        <v>104</v>
      </c>
      <c r="G48" s="23" t="s">
        <v>115</v>
      </c>
    </row>
    <row r="49" spans="1:7" x14ac:dyDescent="0.35">
      <c r="C49" s="22">
        <f>AVERAGE(C41:C45)</f>
        <v>88.2</v>
      </c>
      <c r="D49" s="22">
        <f>AVERAGE(D41:D45)</f>
        <v>79</v>
      </c>
      <c r="E49" s="22">
        <f>SQRT(C52)</f>
        <v>2.8635642126552705</v>
      </c>
      <c r="F49" s="22">
        <f>SQRT(D52)</f>
        <v>2.9154759474226504</v>
      </c>
      <c r="G49" s="22">
        <f>((4*E52)+(4*F52))/8</f>
        <v>8.35</v>
      </c>
    </row>
    <row r="51" spans="1:7" x14ac:dyDescent="0.35">
      <c r="C51" s="23" t="s">
        <v>111</v>
      </c>
      <c r="D51" s="23"/>
      <c r="E51" s="23" t="s">
        <v>112</v>
      </c>
      <c r="F51" s="23" t="s">
        <v>113</v>
      </c>
      <c r="G51" s="23" t="s">
        <v>114</v>
      </c>
    </row>
    <row r="52" spans="1:7" x14ac:dyDescent="0.35">
      <c r="C52" s="22">
        <f>H46/(5-1)</f>
        <v>8.1999999999999993</v>
      </c>
      <c r="D52" s="22">
        <f>J46/(5-1)</f>
        <v>8.5</v>
      </c>
      <c r="E52" s="22">
        <f>POWER(E49,2)</f>
        <v>8.1999999999999993</v>
      </c>
      <c r="F52" s="22">
        <f>POWER(F49,2)</f>
        <v>8.5</v>
      </c>
      <c r="G52" s="22">
        <f>SQRT(G49)</f>
        <v>2.8896366553599777</v>
      </c>
    </row>
    <row r="54" spans="1:7" x14ac:dyDescent="0.35">
      <c r="C54" s="23" t="s">
        <v>81</v>
      </c>
    </row>
    <row r="55" spans="1:7" x14ac:dyDescent="0.35">
      <c r="C55" s="22">
        <f>(C49-D49)/(G52*SQRT(F41))</f>
        <v>5.0340160275141637</v>
      </c>
    </row>
    <row r="57" spans="1:7" ht="29" x14ac:dyDescent="0.35">
      <c r="A57" s="6">
        <v>19</v>
      </c>
      <c r="B57" s="7" t="s">
        <v>120</v>
      </c>
      <c r="C57" s="23" t="s">
        <v>85</v>
      </c>
    </row>
    <row r="58" spans="1:7" x14ac:dyDescent="0.35">
      <c r="B58" t="s">
        <v>116</v>
      </c>
      <c r="C58" s="22">
        <v>2.306</v>
      </c>
    </row>
    <row r="59" spans="1:7" x14ac:dyDescent="0.35">
      <c r="B59" t="s">
        <v>117</v>
      </c>
    </row>
    <row r="60" spans="1:7" x14ac:dyDescent="0.35">
      <c r="B60" t="s">
        <v>119</v>
      </c>
    </row>
    <row r="61" spans="1:7" x14ac:dyDescent="0.35">
      <c r="B61" s="1" t="s">
        <v>121</v>
      </c>
    </row>
    <row r="62" spans="1:7" x14ac:dyDescent="0.35">
      <c r="B62" s="1" t="s">
        <v>118</v>
      </c>
    </row>
    <row r="64" spans="1:7" ht="29" x14ac:dyDescent="0.35">
      <c r="A64" s="6">
        <v>20</v>
      </c>
      <c r="B64" s="7" t="s">
        <v>123</v>
      </c>
    </row>
    <row r="65" spans="2:2" ht="58" x14ac:dyDescent="0.35">
      <c r="B65" s="2" t="s">
        <v>124</v>
      </c>
    </row>
    <row r="66" spans="2:2" ht="29" x14ac:dyDescent="0.35">
      <c r="B66" s="2" t="s">
        <v>125</v>
      </c>
    </row>
    <row r="67" spans="2:2" ht="29" x14ac:dyDescent="0.35">
      <c r="B67" s="2" t="s">
        <v>126</v>
      </c>
    </row>
    <row r="68" spans="2:2" ht="174" x14ac:dyDescent="0.35">
      <c r="B68" s="2" t="s">
        <v>127</v>
      </c>
    </row>
  </sheetData>
  <mergeCells count="2">
    <mergeCell ref="A1:A10"/>
    <mergeCell ref="B2:B4"/>
  </mergeCells>
  <phoneticPr fontId="2"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Section1-Descriptive Statisti</vt:lpstr>
      <vt:lpstr>Section 2  Inferential Statisti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jasmine shaj</dc:creator>
  <cp:lastModifiedBy>jasmine shaj</cp:lastModifiedBy>
  <dcterms:created xsi:type="dcterms:W3CDTF">2025-03-18T05:02:41Z</dcterms:created>
  <dcterms:modified xsi:type="dcterms:W3CDTF">2025-03-25T17:16:59Z</dcterms:modified>
</cp:coreProperties>
</file>